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ero_ce" sheetId="3" r:id="rId1"/>
    <sheet name="gn_hero_up" sheetId="5" r:id="rId2"/>
    <sheet name="room_type" sheetId="9" r:id="rId3"/>
    <sheet name="gn_room_group" sheetId="6" r:id="rId4"/>
    <sheet name="gj_heroup" sheetId="7" r:id="rId5"/>
    <sheet name="monster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3" l="1"/>
  <c r="J57" i="3" s="1"/>
  <c r="H56" i="3"/>
  <c r="J56" i="3" s="1"/>
  <c r="H55" i="3"/>
  <c r="J55" i="3" s="1"/>
  <c r="H54" i="3"/>
  <c r="J54" i="3" s="1"/>
  <c r="H50" i="3"/>
  <c r="H49" i="3"/>
  <c r="H48" i="3"/>
  <c r="H47" i="3"/>
  <c r="H46" i="3"/>
  <c r="J46" i="3" s="1"/>
  <c r="H45" i="3"/>
  <c r="J45" i="3" s="1"/>
  <c r="J48" i="3"/>
  <c r="J47" i="3"/>
  <c r="H22" i="3"/>
  <c r="J22" i="3" s="1"/>
  <c r="H21" i="3"/>
  <c r="J21" i="3" s="1"/>
  <c r="H20" i="3"/>
  <c r="J20" i="3" s="1"/>
  <c r="H19" i="3"/>
  <c r="J19" i="3" s="1"/>
  <c r="H26" i="3"/>
  <c r="J26" i="3" s="1"/>
  <c r="H25" i="3"/>
  <c r="J25" i="3" s="1"/>
  <c r="H24" i="3"/>
  <c r="J24" i="3" s="1"/>
  <c r="H23" i="3"/>
  <c r="J23" i="3" s="1"/>
  <c r="H51" i="3" l="1"/>
  <c r="H52" i="3"/>
  <c r="H44" i="3"/>
  <c r="H43" i="3"/>
  <c r="H42" i="3"/>
  <c r="H41" i="3"/>
  <c r="H65" i="3" l="1"/>
  <c r="J65" i="3" s="1"/>
  <c r="H64" i="3"/>
  <c r="J64" i="3" s="1"/>
  <c r="H63" i="3"/>
  <c r="J63" i="3" s="1"/>
  <c r="H62" i="3"/>
  <c r="J62" i="3" s="1"/>
  <c r="H31" i="3"/>
  <c r="J31" i="3" s="1"/>
  <c r="H30" i="3"/>
  <c r="J30" i="3" s="1"/>
  <c r="H29" i="3"/>
  <c r="J29" i="3" s="1"/>
  <c r="H28" i="3"/>
  <c r="J28" i="3" s="1"/>
  <c r="H35" i="3"/>
  <c r="J35" i="3" s="1"/>
  <c r="H34" i="3"/>
  <c r="J34" i="3" s="1"/>
  <c r="H33" i="3"/>
  <c r="J33" i="3" s="1"/>
  <c r="H32" i="3"/>
  <c r="J32" i="3" s="1"/>
  <c r="H9" i="3"/>
  <c r="J9" i="3" s="1"/>
  <c r="H8" i="3"/>
  <c r="J8" i="3" s="1"/>
  <c r="H7" i="3"/>
  <c r="J7" i="3" s="1"/>
  <c r="H6" i="3"/>
  <c r="J6" i="3" s="1"/>
  <c r="H39" i="3"/>
  <c r="J39" i="3" s="1"/>
  <c r="H38" i="3"/>
  <c r="J38" i="3" s="1"/>
  <c r="H37" i="3"/>
  <c r="J37" i="3" s="1"/>
  <c r="H36" i="3"/>
  <c r="J36" i="3" s="1"/>
  <c r="B118" i="8" l="1"/>
  <c r="B111" i="8" s="1"/>
  <c r="B112" i="8" s="1"/>
  <c r="D111" i="8"/>
  <c r="D112" i="8" s="1"/>
  <c r="D113" i="8" s="1"/>
  <c r="D114" i="8" s="1"/>
  <c r="D115" i="8" s="1"/>
  <c r="D116" i="8" s="1"/>
  <c r="D117" i="8" s="1"/>
  <c r="D118" i="8" s="1"/>
  <c r="C118" i="8" s="1"/>
  <c r="D110" i="8"/>
  <c r="B110" i="8"/>
  <c r="C110" i="8" s="1"/>
  <c r="C109" i="8"/>
  <c r="B104" i="8"/>
  <c r="D97" i="8"/>
  <c r="D98" i="8" s="1"/>
  <c r="D99" i="8" s="1"/>
  <c r="D100" i="8" s="1"/>
  <c r="D101" i="8" s="1"/>
  <c r="D102" i="8" s="1"/>
  <c r="D103" i="8" s="1"/>
  <c r="D104" i="8" s="1"/>
  <c r="C104" i="8" s="1"/>
  <c r="B97" i="8"/>
  <c r="C96" i="8"/>
  <c r="B91" i="8"/>
  <c r="D85" i="8"/>
  <c r="D86" i="8" s="1"/>
  <c r="D87" i="8" s="1"/>
  <c r="D88" i="8" s="1"/>
  <c r="D89" i="8" s="1"/>
  <c r="D90" i="8" s="1"/>
  <c r="D91" i="8" s="1"/>
  <c r="B85" i="8"/>
  <c r="C85" i="8" s="1"/>
  <c r="B84" i="8"/>
  <c r="C84" i="8" s="1"/>
  <c r="B79" i="8"/>
  <c r="D74" i="8"/>
  <c r="D75" i="8" s="1"/>
  <c r="D76" i="8" s="1"/>
  <c r="D77" i="8" s="1"/>
  <c r="D78" i="8" s="1"/>
  <c r="D79" i="8" s="1"/>
  <c r="C79" i="8" s="1"/>
  <c r="B73" i="8"/>
  <c r="C73" i="8" s="1"/>
  <c r="B68" i="8"/>
  <c r="D63" i="8"/>
  <c r="D64" i="8" s="1"/>
  <c r="D65" i="8" s="1"/>
  <c r="D66" i="8" s="1"/>
  <c r="D67" i="8" s="1"/>
  <c r="D68" i="8" s="1"/>
  <c r="C68" i="8" s="1"/>
  <c r="B63" i="8"/>
  <c r="B62" i="8"/>
  <c r="C62" i="8" s="1"/>
  <c r="B57" i="8"/>
  <c r="D54" i="8"/>
  <c r="D55" i="8" s="1"/>
  <c r="D56" i="8" s="1"/>
  <c r="D57" i="8" s="1"/>
  <c r="C57" i="8" s="1"/>
  <c r="B53" i="8"/>
  <c r="C53" i="8" s="1"/>
  <c r="B48" i="8"/>
  <c r="D45" i="8"/>
  <c r="D46" i="8" s="1"/>
  <c r="D47" i="8" s="1"/>
  <c r="D48" i="8" s="1"/>
  <c r="C48" i="8" s="1"/>
  <c r="B44" i="8"/>
  <c r="C44" i="8" s="1"/>
  <c r="B39" i="8"/>
  <c r="D36" i="8"/>
  <c r="D37" i="8" s="1"/>
  <c r="D38" i="8" s="1"/>
  <c r="D39" i="8" s="1"/>
  <c r="C39" i="8" s="1"/>
  <c r="B35" i="8"/>
  <c r="C35" i="8" s="1"/>
  <c r="D27" i="8"/>
  <c r="D28" i="8" s="1"/>
  <c r="B26" i="8"/>
  <c r="C26" i="8" s="1"/>
  <c r="D123" i="8"/>
  <c r="D124" i="8"/>
  <c r="D125" i="8"/>
  <c r="D126" i="8"/>
  <c r="D127" i="8"/>
  <c r="D128" i="8"/>
  <c r="D129" i="8"/>
  <c r="D130" i="8"/>
  <c r="D131" i="8"/>
  <c r="D132" i="8"/>
  <c r="B74" i="8" l="1"/>
  <c r="B75" i="8" s="1"/>
  <c r="C75" i="8" s="1"/>
  <c r="B45" i="8"/>
  <c r="C45" i="8" s="1"/>
  <c r="D133" i="8"/>
  <c r="C27" i="8"/>
  <c r="D29" i="8"/>
  <c r="C28" i="8"/>
  <c r="B113" i="8"/>
  <c r="C113" i="8" s="1"/>
  <c r="C112" i="8"/>
  <c r="B36" i="8"/>
  <c r="B54" i="8"/>
  <c r="B64" i="8"/>
  <c r="C64" i="8" s="1"/>
  <c r="B86" i="8"/>
  <c r="C86" i="8" s="1"/>
  <c r="C91" i="8"/>
  <c r="C97" i="8"/>
  <c r="C111" i="8"/>
  <c r="C63" i="8"/>
  <c r="C74" i="8"/>
  <c r="B98" i="8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2" i="9"/>
  <c r="B46" i="8" l="1"/>
  <c r="C46" i="8" s="1"/>
  <c r="B87" i="8"/>
  <c r="B99" i="8"/>
  <c r="C98" i="8"/>
  <c r="B76" i="8"/>
  <c r="B37" i="8"/>
  <c r="C37" i="8" s="1"/>
  <c r="B38" i="8"/>
  <c r="C38" i="8" s="1"/>
  <c r="C36" i="8"/>
  <c r="B65" i="8"/>
  <c r="B55" i="8"/>
  <c r="C55" i="8" s="1"/>
  <c r="B56" i="8"/>
  <c r="C56" i="8" s="1"/>
  <c r="C54" i="8"/>
  <c r="B114" i="8"/>
  <c r="C29" i="8"/>
  <c r="D30" i="8"/>
  <c r="C30" i="8" s="1"/>
  <c r="H13" i="3"/>
  <c r="J13" i="3" s="1"/>
  <c r="H12" i="3"/>
  <c r="J12" i="3" s="1"/>
  <c r="H11" i="3"/>
  <c r="J11" i="3" s="1"/>
  <c r="H10" i="3"/>
  <c r="J10" i="3" s="1"/>
  <c r="H5" i="3"/>
  <c r="J5" i="3" s="1"/>
  <c r="H4" i="3"/>
  <c r="J4" i="3" s="1"/>
  <c r="H3" i="3"/>
  <c r="J3" i="3" s="1"/>
  <c r="H2" i="3"/>
  <c r="J2" i="3" s="1"/>
  <c r="J44" i="3"/>
  <c r="J43" i="3"/>
  <c r="J42" i="3"/>
  <c r="J41" i="3"/>
  <c r="J52" i="3"/>
  <c r="J51" i="3"/>
  <c r="J50" i="3"/>
  <c r="J49" i="3"/>
  <c r="H61" i="3"/>
  <c r="J61" i="3" s="1"/>
  <c r="H60" i="3"/>
  <c r="J60" i="3" s="1"/>
  <c r="H59" i="3"/>
  <c r="J59" i="3" s="1"/>
  <c r="H58" i="3"/>
  <c r="J58" i="3" s="1"/>
  <c r="H18" i="3"/>
  <c r="J18" i="3" s="1"/>
  <c r="H17" i="3"/>
  <c r="J17" i="3" s="1"/>
  <c r="H16" i="3"/>
  <c r="J16" i="3" s="1"/>
  <c r="H15" i="3"/>
  <c r="J15" i="3" s="1"/>
  <c r="B47" i="8" l="1"/>
  <c r="C47" i="8" s="1"/>
  <c r="C99" i="8"/>
  <c r="B100" i="8"/>
  <c r="C87" i="8"/>
  <c r="B88" i="8"/>
  <c r="C114" i="8"/>
  <c r="B115" i="8"/>
  <c r="C65" i="8"/>
  <c r="B66" i="8"/>
  <c r="C76" i="8"/>
  <c r="B77" i="8"/>
  <c r="C18" i="8"/>
  <c r="C17" i="8"/>
  <c r="C16" i="8"/>
  <c r="C13" i="8"/>
  <c r="C14" i="8"/>
  <c r="C15" i="8"/>
  <c r="C12" i="8"/>
  <c r="C77" i="8" l="1"/>
  <c r="B78" i="8"/>
  <c r="C78" i="8" s="1"/>
  <c r="B116" i="8"/>
  <c r="C115" i="8"/>
  <c r="C100" i="8"/>
  <c r="B101" i="8"/>
  <c r="C66" i="8"/>
  <c r="B67" i="8"/>
  <c r="C67" i="8" s="1"/>
  <c r="C88" i="8"/>
  <c r="B89" i="8"/>
  <c r="M13" i="8"/>
  <c r="M14" i="8" s="1"/>
  <c r="M15" i="8" s="1"/>
  <c r="M16" i="8" s="1"/>
  <c r="K13" i="8"/>
  <c r="K14" i="8" s="1"/>
  <c r="K15" i="8" s="1"/>
  <c r="K16" i="8" s="1"/>
  <c r="K17" i="8" s="1"/>
  <c r="K18" i="8" s="1"/>
  <c r="K19" i="8" s="1"/>
  <c r="K20" i="8" s="1"/>
  <c r="K21" i="8" s="1"/>
  <c r="I13" i="8"/>
  <c r="I14" i="8" s="1"/>
  <c r="I15" i="8" s="1"/>
  <c r="I16" i="8" s="1"/>
  <c r="G13" i="8"/>
  <c r="G14" i="8" s="1"/>
  <c r="G15" i="8" s="1"/>
  <c r="G16" i="8" s="1"/>
  <c r="G17" i="8" s="1"/>
  <c r="G18" i="8" s="1"/>
  <c r="G19" i="8" s="1"/>
  <c r="G20" i="8" s="1"/>
  <c r="G21" i="8" s="1"/>
  <c r="E13" i="8"/>
  <c r="E16" i="8" s="1"/>
  <c r="J12" i="8"/>
  <c r="C89" i="8" l="1"/>
  <c r="B90" i="8"/>
  <c r="C90" i="8" s="1"/>
  <c r="C101" i="8"/>
  <c r="B102" i="8"/>
  <c r="B117" i="8"/>
  <c r="C117" i="8" s="1"/>
  <c r="C116" i="8"/>
  <c r="D16" i="8"/>
  <c r="E17" i="8"/>
  <c r="E18" i="8" s="1"/>
  <c r="E19" i="8" s="1"/>
  <c r="E20" i="8" s="1"/>
  <c r="E21" i="8" s="1"/>
  <c r="D21" i="8" s="1"/>
  <c r="J17" i="8"/>
  <c r="F17" i="8"/>
  <c r="L16" i="8"/>
  <c r="M17" i="8"/>
  <c r="M18" i="8" s="1"/>
  <c r="M19" i="8" s="1"/>
  <c r="M20" i="8" s="1"/>
  <c r="M21" i="8" s="1"/>
  <c r="L21" i="8" s="1"/>
  <c r="I17" i="8"/>
  <c r="I18" i="8" s="1"/>
  <c r="I19" i="8" s="1"/>
  <c r="I20" i="8" s="1"/>
  <c r="I21" i="8" s="1"/>
  <c r="H21" i="8" s="1"/>
  <c r="H16" i="8"/>
  <c r="D12" i="8"/>
  <c r="L12" i="8"/>
  <c r="F21" i="8"/>
  <c r="J21" i="8"/>
  <c r="F12" i="8"/>
  <c r="F16" i="8"/>
  <c r="J16" i="8"/>
  <c r="H12" i="8"/>
  <c r="B103" i="8" l="1"/>
  <c r="C103" i="8" s="1"/>
  <c r="C102" i="8"/>
  <c r="H17" i="8"/>
  <c r="L17" i="8"/>
  <c r="F14" i="8"/>
  <c r="L14" i="8"/>
  <c r="H14" i="8"/>
  <c r="D14" i="8"/>
  <c r="J14" i="8"/>
  <c r="L13" i="8"/>
  <c r="H13" i="8"/>
  <c r="D13" i="8"/>
  <c r="J13" i="8"/>
  <c r="F13" i="8"/>
  <c r="F18" i="8"/>
  <c r="J18" i="8"/>
  <c r="L18" i="8"/>
  <c r="H18" i="8"/>
  <c r="D18" i="8"/>
  <c r="D17" i="8"/>
  <c r="J19" i="8" l="1"/>
  <c r="F19" i="8"/>
  <c r="L19" i="8"/>
  <c r="H19" i="8"/>
  <c r="D19" i="8"/>
  <c r="J15" i="8"/>
  <c r="F15" i="8"/>
  <c r="L15" i="8"/>
  <c r="H15" i="8"/>
  <c r="D15" i="8"/>
  <c r="E3" i="5"/>
  <c r="E4" i="5"/>
  <c r="E2" i="5"/>
  <c r="L20" i="8" l="1"/>
  <c r="H20" i="8"/>
  <c r="D20" i="8"/>
  <c r="J20" i="8"/>
  <c r="F20" i="8"/>
</calcChain>
</file>

<file path=xl/sharedStrings.xml><?xml version="1.0" encoding="utf-8"?>
<sst xmlns="http://schemas.openxmlformats.org/spreadsheetml/2006/main" count="570" uniqueCount="313">
  <si>
    <t>star_level</t>
    <phoneticPr fontId="1" type="noConversion"/>
  </si>
  <si>
    <t>room_num</t>
    <phoneticPr fontId="1" type="noConversion"/>
  </si>
  <si>
    <t>type</t>
    <phoneticPr fontId="1" type="noConversion"/>
  </si>
  <si>
    <t>id</t>
    <phoneticPr fontId="1" type="noConversion"/>
  </si>
  <si>
    <t>num</t>
    <phoneticPr fontId="1" type="noConversion"/>
  </si>
  <si>
    <t>name</t>
    <phoneticPr fontId="1" type="noConversion"/>
  </si>
  <si>
    <t>ce|CombatEffectiveness战斗力</t>
    <phoneticPr fontId="1" type="noConversion"/>
  </si>
  <si>
    <t>up_type|成长类型</t>
    <phoneticPr fontId="1" type="noConversion"/>
  </si>
  <si>
    <t>nor_final|最终数量</t>
    <phoneticPr fontId="1" type="noConversion"/>
  </si>
  <si>
    <t>up_ratio|成长比例</t>
    <phoneticPr fontId="1" type="noConversion"/>
  </si>
  <si>
    <t>structure|房间结构</t>
    <phoneticPr fontId="1" type="noConversion"/>
  </si>
  <si>
    <t>1,2,2,2,3</t>
    <phoneticPr fontId="1" type="noConversion"/>
  </si>
  <si>
    <t>前期房间</t>
    <phoneticPr fontId="1" type="noConversion"/>
  </si>
  <si>
    <t>start_guan|起始关num</t>
    <phoneticPr fontId="1" type="noConversion"/>
  </si>
  <si>
    <t>end_guan|结束关num</t>
    <phoneticPr fontId="1" type="noConversion"/>
  </si>
  <si>
    <t>hero_up|英雄成长节奏</t>
    <phoneticPr fontId="1" type="noConversion"/>
  </si>
  <si>
    <t>伙伴</t>
    <phoneticPr fontId="2" type="noConversion"/>
  </si>
  <si>
    <t>0星</t>
    <phoneticPr fontId="2" type="noConversion"/>
  </si>
  <si>
    <t>1星</t>
    <phoneticPr fontId="2" type="noConversion"/>
  </si>
  <si>
    <t>2星</t>
    <phoneticPr fontId="2" type="noConversion"/>
  </si>
  <si>
    <t>3星</t>
    <phoneticPr fontId="2" type="noConversion"/>
  </si>
  <si>
    <t>秒伤</t>
    <phoneticPr fontId="2" type="noConversion"/>
  </si>
  <si>
    <t>血量</t>
    <phoneticPr fontId="2" type="noConversion"/>
  </si>
  <si>
    <t>难度3</t>
    <phoneticPr fontId="2" type="noConversion"/>
  </si>
  <si>
    <t>难度4</t>
    <phoneticPr fontId="2" type="noConversion"/>
  </si>
  <si>
    <t>难度5</t>
    <phoneticPr fontId="2" type="noConversion"/>
  </si>
  <si>
    <t>房间总血量</t>
    <phoneticPr fontId="2" type="noConversion"/>
  </si>
  <si>
    <t>理论时间(秒)</t>
    <phoneticPr fontId="2" type="noConversion"/>
  </si>
  <si>
    <t>第一房间</t>
    <phoneticPr fontId="2" type="noConversion"/>
  </si>
  <si>
    <t>第二房间</t>
    <phoneticPr fontId="2" type="noConversion"/>
  </si>
  <si>
    <t>第三房间</t>
    <phoneticPr fontId="2" type="noConversion"/>
  </si>
  <si>
    <t>第四房间</t>
    <phoneticPr fontId="2" type="noConversion"/>
  </si>
  <si>
    <t>第五房间</t>
    <phoneticPr fontId="2" type="noConversion"/>
  </si>
  <si>
    <t>第七房间</t>
    <phoneticPr fontId="2" type="noConversion"/>
  </si>
  <si>
    <t>第九房间</t>
    <phoneticPr fontId="2" type="noConversion"/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</si>
  <si>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</si>
  <si>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</si>
  <si>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</si>
  <si>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</si>
  <si>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</si>
  <si>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</si>
  <si>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</si>
  <si>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</si>
  <si>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</t>
    <phoneticPr fontId="2" type="noConversion"/>
  </si>
  <si>
    <t>怪物2</t>
    <phoneticPr fontId="2" type="noConversion"/>
  </si>
  <si>
    <t>hit_space|攻击间隔</t>
    <phoneticPr fontId="1" type="noConversion"/>
  </si>
  <si>
    <t>dot</t>
    <phoneticPr fontId="1" type="noConversion"/>
  </si>
  <si>
    <t>星级提升配置说明</t>
    <phoneticPr fontId="1" type="noConversion"/>
  </si>
  <si>
    <t>游戏中说明</t>
    <phoneticPr fontId="1" type="noConversion"/>
  </si>
  <si>
    <t>时间增长系数</t>
    <phoneticPr fontId="2" type="noConversion"/>
  </si>
  <si>
    <t>难度1</t>
    <phoneticPr fontId="2" type="noConversion"/>
  </si>
  <si>
    <t>难度2</t>
    <phoneticPr fontId="2" type="noConversion"/>
  </si>
  <si>
    <t>英雄平均秒伤</t>
    <phoneticPr fontId="2" type="noConversion"/>
  </si>
  <si>
    <t>房间总血量</t>
    <phoneticPr fontId="2" type="noConversion"/>
  </si>
  <si>
    <t>第六房间</t>
    <phoneticPr fontId="2" type="noConversion"/>
  </si>
  <si>
    <t>第八房间</t>
    <phoneticPr fontId="2" type="noConversion"/>
  </si>
  <si>
    <t>第十房间</t>
    <phoneticPr fontId="2" type="noConversion"/>
  </si>
  <si>
    <t>produce_ce|产出战斗力|英雄&amp;道具</t>
    <phoneticPr fontId="1" type="noConversion"/>
  </si>
  <si>
    <t>普通房间</t>
    <phoneticPr fontId="1" type="noConversion"/>
  </si>
  <si>
    <t>小</t>
    <phoneticPr fontId="1" type="noConversion"/>
  </si>
  <si>
    <t>小</t>
    <phoneticPr fontId="1" type="noConversion"/>
  </si>
  <si>
    <t>精英房间</t>
    <phoneticPr fontId="1" type="noConversion"/>
  </si>
  <si>
    <t>大</t>
    <phoneticPr fontId="1" type="noConversion"/>
  </si>
  <si>
    <t>奖励房间</t>
    <phoneticPr fontId="1" type="noConversion"/>
  </si>
  <si>
    <t>英雄数量</t>
    <phoneticPr fontId="1" type="noConversion"/>
  </si>
  <si>
    <t>第二关</t>
    <phoneticPr fontId="1" type="noConversion"/>
  </si>
  <si>
    <t>第三关</t>
    <phoneticPr fontId="1" type="noConversion"/>
  </si>
  <si>
    <t>第四关</t>
    <phoneticPr fontId="1" type="noConversion"/>
  </si>
  <si>
    <t>第五关</t>
    <phoneticPr fontId="1" type="noConversion"/>
  </si>
  <si>
    <t>|重复房间</t>
    <phoneticPr fontId="1" type="noConversion"/>
  </si>
  <si>
    <t>hero_id</t>
    <phoneticPr fontId="1" type="noConversion"/>
  </si>
  <si>
    <t>damage|伤害</t>
    <phoneticPr fontId="1" type="noConversion"/>
  </si>
  <si>
    <t>子弹数量</t>
    <phoneticPr fontId="1" type="noConversion"/>
  </si>
  <si>
    <t>dps</t>
    <phoneticPr fontId="1" type="noConversion"/>
  </si>
  <si>
    <t>effect_ratio|特效增强</t>
    <phoneticPr fontId="1" type="noConversion"/>
  </si>
  <si>
    <t>发射5支箭且伤害提升</t>
    <phoneticPr fontId="1" type="noConversion"/>
  </si>
  <si>
    <t>攻速提升</t>
    <phoneticPr fontId="1" type="noConversion"/>
  </si>
  <si>
    <t>伤害提升</t>
    <phoneticPr fontId="1" type="noConversion"/>
  </si>
  <si>
    <t>2个子弹</t>
    <phoneticPr fontId="1" type="noConversion"/>
  </si>
  <si>
    <t>发射2个冰弹</t>
    <phoneticPr fontId="1" type="noConversion"/>
  </si>
  <si>
    <t>伤害提升且附带冰冻</t>
    <phoneticPr fontId="1" type="noConversion"/>
  </si>
  <si>
    <t>炮弹附加燃烧伤害</t>
    <phoneticPr fontId="1" type="noConversion"/>
  </si>
  <si>
    <t>攻击距离和燃烧范围提升</t>
    <phoneticPr fontId="1" type="noConversion"/>
  </si>
  <si>
    <t>毒箭附加中毒伤害</t>
    <phoneticPr fontId="1" type="noConversion"/>
  </si>
  <si>
    <t>毒箭攻击力提升</t>
    <phoneticPr fontId="1" type="noConversion"/>
  </si>
  <si>
    <t>中毒伤害和持续时间提升</t>
    <phoneticPr fontId="1" type="noConversion"/>
  </si>
  <si>
    <t>默认模型01大小1.6</t>
    <phoneticPr fontId="1" type="noConversion"/>
  </si>
  <si>
    <t>模型02大小改成2.5，攻击+50</t>
    <phoneticPr fontId="1" type="noConversion"/>
  </si>
  <si>
    <t>回旋镖变大且伤害提升</t>
    <phoneticPr fontId="1" type="noConversion"/>
  </si>
  <si>
    <t>模型03大小改成2.5，攻速-2.5</t>
    <phoneticPr fontId="1" type="noConversion"/>
  </si>
  <si>
    <t>模型03大小改成2.5，攻击+30</t>
    <phoneticPr fontId="1" type="noConversion"/>
  </si>
  <si>
    <t>炮弹飞行结束后爆炸</t>
    <phoneticPr fontId="1" type="noConversion"/>
  </si>
  <si>
    <t>PenetrateHit,"BombHit#6"</t>
  </si>
  <si>
    <t>爆炸范围提升</t>
    <phoneticPr fontId="1" type="noConversion"/>
  </si>
  <si>
    <t>爆炸伤害提升</t>
    <phoneticPr fontId="1" type="noConversion"/>
  </si>
  <si>
    <t>伤害和攻速提升</t>
    <phoneticPr fontId="1" type="noConversion"/>
  </si>
  <si>
    <t>攻击+30</t>
    <phoneticPr fontId="1" type="noConversion"/>
  </si>
  <si>
    <t>攻速度-0.4</t>
    <phoneticPr fontId="1" type="noConversion"/>
  </si>
  <si>
    <t>BOSS房间</t>
    <phoneticPr fontId="1" type="noConversion"/>
  </si>
  <si>
    <t>商店房间</t>
    <phoneticPr fontId="1" type="noConversion"/>
  </si>
  <si>
    <t>精英房间</t>
    <phoneticPr fontId="1" type="noConversion"/>
  </si>
  <si>
    <t>大</t>
    <phoneticPr fontId="1" type="noConversion"/>
  </si>
  <si>
    <t>大</t>
    <phoneticPr fontId="1" type="noConversion"/>
  </si>
  <si>
    <t>小</t>
    <phoneticPr fontId="1" type="noConversion"/>
  </si>
  <si>
    <t>13_4</t>
    <phoneticPr fontId="1" type="noConversion"/>
  </si>
  <si>
    <t>精英蛇</t>
    <phoneticPr fontId="1" type="noConversion"/>
  </si>
  <si>
    <t>小</t>
    <phoneticPr fontId="1" type="noConversion"/>
  </si>
  <si>
    <t>普通房间</t>
    <phoneticPr fontId="1" type="noConversion"/>
  </si>
  <si>
    <t>激光</t>
    <phoneticPr fontId="1" type="noConversion"/>
  </si>
  <si>
    <t>小</t>
    <phoneticPr fontId="1" type="noConversion"/>
  </si>
  <si>
    <t>13_3</t>
    <phoneticPr fontId="1" type="noConversion"/>
  </si>
  <si>
    <t>普通房间</t>
    <phoneticPr fontId="1" type="noConversion"/>
  </si>
  <si>
    <t>毒粉花，寄居蟹</t>
    <phoneticPr fontId="1" type="noConversion"/>
  </si>
  <si>
    <t>13_2</t>
    <phoneticPr fontId="1" type="noConversion"/>
  </si>
  <si>
    <t>13_1</t>
    <phoneticPr fontId="1" type="noConversion"/>
  </si>
  <si>
    <t>普通房间</t>
    <phoneticPr fontId="1" type="noConversion"/>
  </si>
  <si>
    <t>近战蛇</t>
    <phoneticPr fontId="2" type="noConversion"/>
  </si>
  <si>
    <t>12_4</t>
    <phoneticPr fontId="1" type="noConversion"/>
  </si>
  <si>
    <t>普通房间</t>
    <phoneticPr fontId="1" type="noConversion"/>
  </si>
  <si>
    <t>子弹蛇</t>
    <phoneticPr fontId="2" type="noConversion"/>
  </si>
  <si>
    <t>12_3</t>
    <phoneticPr fontId="1" type="noConversion"/>
  </si>
  <si>
    <t>12_2</t>
    <phoneticPr fontId="1" type="noConversion"/>
  </si>
  <si>
    <t>小</t>
    <phoneticPr fontId="1" type="noConversion"/>
  </si>
  <si>
    <t>12_1</t>
    <phoneticPr fontId="1" type="noConversion"/>
  </si>
  <si>
    <t>11_4</t>
    <phoneticPr fontId="1" type="noConversion"/>
  </si>
  <si>
    <t>11_3</t>
    <phoneticPr fontId="1" type="noConversion"/>
  </si>
  <si>
    <t>11_2</t>
    <phoneticPr fontId="1" type="noConversion"/>
  </si>
  <si>
    <t>11_1</t>
    <phoneticPr fontId="1" type="noConversion"/>
  </si>
  <si>
    <t>10_5</t>
    <phoneticPr fontId="1" type="noConversion"/>
  </si>
  <si>
    <t>10_4</t>
    <phoneticPr fontId="1" type="noConversion"/>
  </si>
  <si>
    <t>10_3</t>
    <phoneticPr fontId="1" type="noConversion"/>
  </si>
  <si>
    <t>小</t>
    <phoneticPr fontId="1" type="noConversion"/>
  </si>
  <si>
    <t>10_2</t>
    <phoneticPr fontId="1" type="noConversion"/>
  </si>
  <si>
    <t>10_1</t>
    <phoneticPr fontId="1" type="noConversion"/>
  </si>
  <si>
    <t>9_4</t>
    <phoneticPr fontId="1" type="noConversion"/>
  </si>
  <si>
    <t>9_3</t>
    <phoneticPr fontId="1" type="noConversion"/>
  </si>
  <si>
    <t>9_2</t>
    <phoneticPr fontId="1" type="noConversion"/>
  </si>
  <si>
    <t>9_1</t>
    <phoneticPr fontId="1" type="noConversion"/>
  </si>
  <si>
    <t>8_5</t>
    <phoneticPr fontId="1" type="noConversion"/>
  </si>
  <si>
    <t>8_4</t>
    <phoneticPr fontId="1" type="noConversion"/>
  </si>
  <si>
    <t>8,10</t>
    <phoneticPr fontId="1" type="noConversion"/>
  </si>
  <si>
    <t>8_3</t>
    <phoneticPr fontId="1" type="noConversion"/>
  </si>
  <si>
    <t>8_2</t>
    <phoneticPr fontId="1" type="noConversion"/>
  </si>
  <si>
    <t>8_1</t>
    <phoneticPr fontId="1" type="noConversion"/>
  </si>
  <si>
    <t>7_5</t>
    <phoneticPr fontId="1" type="noConversion"/>
  </si>
  <si>
    <t>7_4</t>
    <phoneticPr fontId="1" type="noConversion"/>
  </si>
  <si>
    <t>7_3</t>
    <phoneticPr fontId="1" type="noConversion"/>
  </si>
  <si>
    <t>7_2</t>
    <phoneticPr fontId="1" type="noConversion"/>
  </si>
  <si>
    <t>7_1</t>
    <phoneticPr fontId="1" type="noConversion"/>
  </si>
  <si>
    <t>6_4</t>
    <phoneticPr fontId="1" type="noConversion"/>
  </si>
  <si>
    <t>6_3</t>
    <phoneticPr fontId="1" type="noConversion"/>
  </si>
  <si>
    <t>6_2</t>
    <phoneticPr fontId="1" type="noConversion"/>
  </si>
  <si>
    <t>6_1</t>
    <phoneticPr fontId="1" type="noConversion"/>
  </si>
  <si>
    <t>5_5</t>
    <phoneticPr fontId="1" type="noConversion"/>
  </si>
  <si>
    <t>5_4</t>
    <phoneticPr fontId="1" type="noConversion"/>
  </si>
  <si>
    <t>5_3</t>
    <phoneticPr fontId="1" type="noConversion"/>
  </si>
  <si>
    <t>5_2</t>
    <phoneticPr fontId="1" type="noConversion"/>
  </si>
  <si>
    <t>5_1</t>
    <phoneticPr fontId="1" type="noConversion"/>
  </si>
  <si>
    <t>4_4</t>
    <phoneticPr fontId="1" type="noConversion"/>
  </si>
  <si>
    <t>4_3</t>
    <phoneticPr fontId="1" type="noConversion"/>
  </si>
  <si>
    <t>4_2</t>
    <phoneticPr fontId="1" type="noConversion"/>
  </si>
  <si>
    <t>4_1</t>
    <phoneticPr fontId="1" type="noConversion"/>
  </si>
  <si>
    <t>3_5</t>
    <phoneticPr fontId="1" type="noConversion"/>
  </si>
  <si>
    <t>3_4</t>
    <phoneticPr fontId="1" type="noConversion"/>
  </si>
  <si>
    <t>3_3</t>
    <phoneticPr fontId="1" type="noConversion"/>
  </si>
  <si>
    <t>3_2</t>
    <phoneticPr fontId="1" type="noConversion"/>
  </si>
  <si>
    <t>3_1</t>
    <phoneticPr fontId="1" type="noConversion"/>
  </si>
  <si>
    <t>2_5</t>
    <phoneticPr fontId="1" type="noConversion"/>
  </si>
  <si>
    <t>2_4</t>
    <phoneticPr fontId="1" type="noConversion"/>
  </si>
  <si>
    <t>怪物8</t>
    <phoneticPr fontId="1" type="noConversion"/>
  </si>
  <si>
    <t>2_3</t>
    <phoneticPr fontId="1" type="noConversion"/>
  </si>
  <si>
    <t>2_2</t>
    <phoneticPr fontId="1" type="noConversion"/>
  </si>
  <si>
    <t>2_1</t>
    <phoneticPr fontId="1" type="noConversion"/>
  </si>
  <si>
    <t>1_5</t>
    <phoneticPr fontId="1" type="noConversion"/>
  </si>
  <si>
    <t>1_4</t>
    <phoneticPr fontId="1" type="noConversion"/>
  </si>
  <si>
    <t>1_3</t>
    <phoneticPr fontId="1" type="noConversion"/>
  </si>
  <si>
    <t>1_2</t>
    <phoneticPr fontId="1" type="noConversion"/>
  </si>
  <si>
    <t>1_1</t>
    <phoneticPr fontId="1" type="noConversion"/>
  </si>
  <si>
    <t>血量</t>
    <phoneticPr fontId="2" type="noConversion"/>
  </si>
  <si>
    <t>起始房间</t>
    <phoneticPr fontId="1" type="noConversion"/>
  </si>
  <si>
    <t>|roomsize</t>
    <phoneticPr fontId="1" type="noConversion"/>
  </si>
  <si>
    <t>|波次</t>
    <phoneticPr fontId="1" type="noConversion"/>
  </si>
  <si>
    <t>|roomid</t>
    <phoneticPr fontId="1" type="noConversion"/>
  </si>
  <si>
    <t>produce_money|产出货币</t>
    <phoneticPr fontId="1" type="noConversion"/>
  </si>
  <si>
    <t>ce|怪物&amp;机关总战斗力</t>
    <phoneticPr fontId="1" type="noConversion"/>
  </si>
  <si>
    <t>name</t>
    <phoneticPr fontId="1" type="noConversion"/>
  </si>
  <si>
    <t>id</t>
    <phoneticPr fontId="1" type="noConversion"/>
  </si>
  <si>
    <t>子弹蛇</t>
    <phoneticPr fontId="1" type="noConversion"/>
  </si>
  <si>
    <t>近战蛇</t>
    <phoneticPr fontId="1" type="noConversion"/>
  </si>
  <si>
    <t>食人花</t>
  </si>
  <si>
    <t>食人花</t>
    <phoneticPr fontId="1" type="noConversion"/>
  </si>
  <si>
    <t>毒粉花，寄居蟹</t>
    <phoneticPr fontId="1" type="noConversion"/>
  </si>
  <si>
    <t>激光</t>
    <phoneticPr fontId="1" type="noConversion"/>
  </si>
  <si>
    <t>精英蛇</t>
    <phoneticPr fontId="1" type="noConversion"/>
  </si>
  <si>
    <t>精英花</t>
    <phoneticPr fontId="1" type="noConversion"/>
  </si>
  <si>
    <t>精英花</t>
    <phoneticPr fontId="1" type="noConversion"/>
  </si>
  <si>
    <t>战斗力</t>
    <phoneticPr fontId="1" type="noConversion"/>
  </si>
  <si>
    <t>第1关</t>
    <phoneticPr fontId="1" type="noConversion"/>
  </si>
  <si>
    <t>房间数</t>
    <phoneticPr fontId="1" type="noConversion"/>
  </si>
  <si>
    <t>英雄数</t>
    <phoneticPr fontId="1" type="noConversion"/>
  </si>
  <si>
    <t>房间总血量</t>
    <phoneticPr fontId="2" type="noConversion"/>
  </si>
  <si>
    <t>理论时间(秒)</t>
    <phoneticPr fontId="2" type="noConversion"/>
  </si>
  <si>
    <t>第一房间</t>
    <phoneticPr fontId="2" type="noConversion"/>
  </si>
  <si>
    <t>第二房间</t>
    <phoneticPr fontId="2" type="noConversion"/>
  </si>
  <si>
    <t>第三房间</t>
    <phoneticPr fontId="2" type="noConversion"/>
  </si>
  <si>
    <t>第四房间</t>
    <phoneticPr fontId="2" type="noConversion"/>
  </si>
  <si>
    <t>第五房间</t>
    <phoneticPr fontId="2" type="noConversion"/>
  </si>
  <si>
    <t>第2关</t>
    <phoneticPr fontId="1" type="noConversion"/>
  </si>
  <si>
    <t>英雄平均秒伤</t>
    <phoneticPr fontId="2" type="noConversion"/>
  </si>
  <si>
    <t>第3关</t>
    <phoneticPr fontId="1" type="noConversion"/>
  </si>
  <si>
    <t>第4关</t>
    <phoneticPr fontId="1" type="noConversion"/>
  </si>
  <si>
    <t>第七房间</t>
    <phoneticPr fontId="2" type="noConversion"/>
  </si>
  <si>
    <t>第6-9关</t>
    <phoneticPr fontId="1" type="noConversion"/>
  </si>
  <si>
    <t>第10-14关</t>
    <phoneticPr fontId="1" type="noConversion"/>
  </si>
  <si>
    <t>第九房间</t>
    <phoneticPr fontId="1" type="noConversion"/>
  </si>
  <si>
    <t>房间总血量</t>
    <phoneticPr fontId="2" type="noConversion"/>
  </si>
  <si>
    <t>理论时间(秒)</t>
    <phoneticPr fontId="2" type="noConversion"/>
  </si>
  <si>
    <t>第一房间</t>
    <phoneticPr fontId="2" type="noConversion"/>
  </si>
  <si>
    <t>第四房间</t>
    <phoneticPr fontId="2" type="noConversion"/>
  </si>
  <si>
    <t>第二房间</t>
    <phoneticPr fontId="2" type="noConversion"/>
  </si>
  <si>
    <t>英雄数</t>
    <phoneticPr fontId="1" type="noConversion"/>
  </si>
  <si>
    <t>英雄平均秒伤</t>
    <phoneticPr fontId="2" type="noConversion"/>
  </si>
  <si>
    <t>第5关</t>
    <phoneticPr fontId="1" type="noConversion"/>
  </si>
  <si>
    <t>第三房间</t>
    <phoneticPr fontId="2" type="noConversion"/>
  </si>
  <si>
    <t>第四房间</t>
    <phoneticPr fontId="2" type="noConversion"/>
  </si>
  <si>
    <t>第五房间</t>
    <phoneticPr fontId="2" type="noConversion"/>
  </si>
  <si>
    <t>英雄平均秒伤</t>
    <phoneticPr fontId="2" type="noConversion"/>
  </si>
  <si>
    <t>第二房间</t>
    <phoneticPr fontId="2" type="noConversion"/>
  </si>
  <si>
    <t>第四房间</t>
    <phoneticPr fontId="2" type="noConversion"/>
  </si>
  <si>
    <t>第七房间</t>
    <phoneticPr fontId="2" type="noConversion"/>
  </si>
  <si>
    <t>第15-19关</t>
    <phoneticPr fontId="1" type="noConversion"/>
  </si>
  <si>
    <t>房间数</t>
    <phoneticPr fontId="1" type="noConversion"/>
  </si>
  <si>
    <t>第六房间</t>
    <phoneticPr fontId="2" type="noConversion"/>
  </si>
  <si>
    <t>第八房间</t>
    <phoneticPr fontId="2" type="noConversion"/>
  </si>
  <si>
    <t>第20-30关</t>
    <phoneticPr fontId="1" type="noConversion"/>
  </si>
  <si>
    <t>英雄数</t>
    <phoneticPr fontId="1" type="noConversion"/>
  </si>
  <si>
    <t>英雄平均秒伤</t>
    <phoneticPr fontId="2" type="noConversion"/>
  </si>
  <si>
    <t>房间总血量</t>
    <phoneticPr fontId="2" type="noConversion"/>
  </si>
  <si>
    <t>第二房间</t>
    <phoneticPr fontId="2" type="noConversion"/>
  </si>
  <si>
    <t>第八房间</t>
    <phoneticPr fontId="2" type="noConversion"/>
  </si>
  <si>
    <t>第十房间</t>
    <phoneticPr fontId="1" type="noConversion"/>
  </si>
  <si>
    <t>伤害和范围提升</t>
    <phoneticPr fontId="1" type="noConversion"/>
  </si>
  <si>
    <t>攻击+150</t>
    <phoneticPr fontId="1" type="noConversion"/>
  </si>
  <si>
    <t>攻击+50</t>
    <phoneticPr fontId="1" type="noConversion"/>
  </si>
  <si>
    <t>攻击+220</t>
    <phoneticPr fontId="1" type="noConversion"/>
  </si>
  <si>
    <t>攻击+60</t>
    <phoneticPr fontId="1" type="noConversion"/>
  </si>
  <si>
    <t>攻速提升</t>
    <phoneticPr fontId="1" type="noConversion"/>
  </si>
  <si>
    <t>伤害提升</t>
    <phoneticPr fontId="1" type="noConversion"/>
  </si>
  <si>
    <t>攻击+10</t>
    <phoneticPr fontId="1" type="noConversion"/>
  </si>
  <si>
    <t>攻击+110</t>
    <phoneticPr fontId="1" type="noConversion"/>
  </si>
  <si>
    <t>加特林2</t>
    <phoneticPr fontId="1" type="noConversion"/>
  </si>
  <si>
    <t>特斯拉3</t>
    <phoneticPr fontId="1" type="noConversion"/>
  </si>
  <si>
    <t>刺猬1</t>
    <phoneticPr fontId="1" type="noConversion"/>
  </si>
  <si>
    <t>攻击+50，附带麻痹效果，</t>
    <phoneticPr fontId="1" type="noConversion"/>
  </si>
  <si>
    <t>攻击+280，攻击范围提升</t>
    <phoneticPr fontId="1" type="noConversion"/>
  </si>
  <si>
    <t>伤害提升且附带麻痹</t>
    <phoneticPr fontId="1" type="noConversion"/>
  </si>
  <si>
    <t>伤害和攻击范围提升</t>
    <phoneticPr fontId="1" type="noConversion"/>
  </si>
  <si>
    <t>攻击+85</t>
    <phoneticPr fontId="1" type="noConversion"/>
  </si>
  <si>
    <t>回旋镖1</t>
    <phoneticPr fontId="1" type="noConversion"/>
  </si>
  <si>
    <t>意大利炮3</t>
    <phoneticPr fontId="1" type="noConversion"/>
  </si>
  <si>
    <t>电锯狂魔3</t>
    <phoneticPr fontId="1" type="noConversion"/>
  </si>
  <si>
    <t>闪电侠2</t>
    <phoneticPr fontId="1" type="noConversion"/>
  </si>
  <si>
    <t>附加爆炸999</t>
    <phoneticPr fontId="1" type="noConversion"/>
  </si>
  <si>
    <t>附加爆炸666</t>
    <phoneticPr fontId="1" type="noConversion"/>
  </si>
  <si>
    <t>寒霜2</t>
    <phoneticPr fontId="1" type="noConversion"/>
  </si>
  <si>
    <t>2个子弹，附带冰冻效果，攻击+20</t>
    <phoneticPr fontId="1" type="noConversion"/>
  </si>
  <si>
    <t>2个子弹，附带冰冻效果，攻击+30</t>
    <phoneticPr fontId="1" type="noConversion"/>
  </si>
  <si>
    <t>火焰使者3</t>
    <phoneticPr fontId="1" type="noConversion"/>
  </si>
  <si>
    <t>毒箭攻击力提升+50</t>
    <phoneticPr fontId="1" type="noConversion"/>
  </si>
  <si>
    <t>毒液1</t>
    <phoneticPr fontId="1" type="noConversion"/>
  </si>
  <si>
    <t>毒箭附加中毒效果 Poisoning#40#3</t>
    <phoneticPr fontId="1" type="noConversion"/>
  </si>
  <si>
    <t>攻击距离替换成12
增加燃烧范围 YX_zidna_huo_scale_16</t>
    <phoneticPr fontId="1" type="noConversion"/>
  </si>
  <si>
    <t>燃烧伤害提升</t>
    <phoneticPr fontId="1" type="noConversion"/>
  </si>
  <si>
    <t>中毒效果和中毒持续时间提升 Poisoning#55#5</t>
    <phoneticPr fontId="1" type="noConversion"/>
  </si>
  <si>
    <t>多重箭1</t>
    <phoneticPr fontId="1" type="noConversion"/>
  </si>
  <si>
    <t>附加穿透效果</t>
    <phoneticPr fontId="1" type="noConversion"/>
  </si>
  <si>
    <t>伤害提升</t>
    <phoneticPr fontId="1" type="noConversion"/>
  </si>
  <si>
    <t>攻击间隔替换成0.8</t>
    <phoneticPr fontId="1" type="noConversion"/>
  </si>
  <si>
    <t>攻击+5</t>
    <phoneticPr fontId="1" type="noConversion"/>
  </si>
  <si>
    <t>攻击+40</t>
    <phoneticPr fontId="1" type="noConversion"/>
  </si>
  <si>
    <t>6子弹</t>
    <phoneticPr fontId="1" type="noConversion"/>
  </si>
  <si>
    <t>3子弹</t>
    <phoneticPr fontId="1" type="noConversion"/>
  </si>
  <si>
    <t>5子弹，攻击+7</t>
    <phoneticPr fontId="1" type="noConversion"/>
  </si>
  <si>
    <t>5子弹，攻击+10</t>
    <phoneticPr fontId="1" type="noConversion"/>
  </si>
  <si>
    <t>发射5火球且伤害提升</t>
    <phoneticPr fontId="1" type="noConversion"/>
  </si>
  <si>
    <t>伤害提升</t>
    <phoneticPr fontId="1" type="noConversion"/>
  </si>
  <si>
    <t>人间大炮2</t>
    <phoneticPr fontId="1" type="noConversion"/>
  </si>
  <si>
    <t>增加燃烧伤害  Firing#80#3</t>
    <phoneticPr fontId="1" type="noConversion"/>
  </si>
  <si>
    <t>燃烧伤害替换成130 Firing#130#3</t>
    <phoneticPr fontId="1" type="noConversion"/>
  </si>
  <si>
    <t>#90#3</t>
    <phoneticPr fontId="1" type="noConversion"/>
  </si>
  <si>
    <t>#135#3</t>
    <phoneticPr fontId="1" type="noConversion"/>
  </si>
  <si>
    <t>#170#3</t>
    <phoneticPr fontId="1" type="noConversion"/>
  </si>
  <si>
    <t>爆炸伤害提升</t>
    <phoneticPr fontId="1" type="noConversion"/>
  </si>
  <si>
    <t>爆炸伤害和持续时间提升</t>
    <phoneticPr fontId="1" type="noConversion"/>
  </si>
  <si>
    <t>#190#5</t>
    <phoneticPr fontId="1" type="noConversion"/>
  </si>
  <si>
    <t>伤害提升</t>
    <phoneticPr fontId="1" type="noConversion"/>
  </si>
  <si>
    <t>伤害提升且附带眩晕</t>
    <phoneticPr fontId="1" type="noConversion"/>
  </si>
  <si>
    <t>攻击+65，附带眩晕效果</t>
    <phoneticPr fontId="1" type="noConversion"/>
  </si>
  <si>
    <t>攻击+45</t>
    <phoneticPr fontId="1" type="noConversion"/>
  </si>
  <si>
    <t>攻击+25</t>
    <phoneticPr fontId="1" type="noConversion"/>
  </si>
  <si>
    <t>发射6火球</t>
    <phoneticPr fontId="1" type="noConversion"/>
  </si>
  <si>
    <t>发射5枚导弹且伤害提升</t>
    <phoneticPr fontId="1" type="noConversion"/>
  </si>
  <si>
    <t>音速导弹2</t>
    <phoneticPr fontId="1" type="noConversion"/>
  </si>
  <si>
    <t>音速导弹2</t>
    <phoneticPr fontId="1" type="noConversion"/>
  </si>
  <si>
    <t>狂舞天使3</t>
    <phoneticPr fontId="1" type="noConversion"/>
  </si>
  <si>
    <t>狂舞天使3</t>
    <phoneticPr fontId="1" type="noConversion"/>
  </si>
  <si>
    <t>狂舞天使3</t>
    <phoneticPr fontId="1" type="noConversion"/>
  </si>
  <si>
    <t>铁球1</t>
    <phoneticPr fontId="1" type="noConversion"/>
  </si>
  <si>
    <t>铁球1</t>
    <phoneticPr fontId="1" type="noConversion"/>
  </si>
  <si>
    <t>铁球1</t>
    <phoneticPr fontId="1" type="noConversion"/>
  </si>
  <si>
    <t>5子弹，攻击+30</t>
    <phoneticPr fontId="1" type="noConversion"/>
  </si>
  <si>
    <t>攻击+5</t>
    <phoneticPr fontId="1" type="noConversion"/>
  </si>
  <si>
    <t>攻击速度-0.1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</si>
</sst>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176" fontId="0" fillId="11" borderId="0" xfId="0" applyNumberFormat="1" applyFill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76" fontId="0" fillId="0" borderId="0" xfId="0" applyNumberFormat="1"/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176" fontId="0" fillId="11" borderId="0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112465</xdr:colOff>
      <xdr:row>1</xdr:row>
      <xdr:rowOff>138295</xdr:rowOff>
    </xdr:from>
    <xdr:ext cx="1011486" cy="1252356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0465" y="319270"/>
          <a:ext cx="1011486" cy="1252356"/>
        </a:xfrm>
        <a:prstGeom prst="rect">
          <a:avLst/>
        </a:prstGeom>
      </xdr:spPr>
    </xdr:pic>
    <xdr:clientData/>
  </xdr:oneCellAnchor>
  <xdr:oneCellAnchor>
    <xdr:from>
      <xdr:col>10</xdr:col>
      <xdr:colOff>152400</xdr:colOff>
      <xdr:row>6</xdr:row>
      <xdr:rowOff>245043</xdr:rowOff>
    </xdr:from>
    <xdr:ext cx="809625" cy="1183707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0" y="1264218"/>
          <a:ext cx="809625" cy="1183707"/>
        </a:xfrm>
        <a:prstGeom prst="rect">
          <a:avLst/>
        </a:prstGeom>
      </xdr:spPr>
    </xdr:pic>
    <xdr:clientData/>
  </xdr:oneCellAnchor>
  <xdr:oneCellAnchor>
    <xdr:from>
      <xdr:col>10</xdr:col>
      <xdr:colOff>171450</xdr:colOff>
      <xdr:row>12</xdr:row>
      <xdr:rowOff>46324</xdr:rowOff>
    </xdr:from>
    <xdr:ext cx="828675" cy="123002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9450" y="2218024"/>
          <a:ext cx="828675" cy="1230025"/>
        </a:xfrm>
        <a:prstGeom prst="rect">
          <a:avLst/>
        </a:prstGeom>
      </xdr:spPr>
    </xdr:pic>
    <xdr:clientData/>
  </xdr:oneCellAnchor>
  <xdr:oneCellAnchor>
    <xdr:from>
      <xdr:col>10</xdr:col>
      <xdr:colOff>180975</xdr:colOff>
      <xdr:row>21</xdr:row>
      <xdr:rowOff>104775</xdr:rowOff>
    </xdr:from>
    <xdr:ext cx="771525" cy="1190625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38975" y="3905250"/>
          <a:ext cx="771525" cy="1190625"/>
        </a:xfrm>
        <a:prstGeom prst="rect">
          <a:avLst/>
        </a:prstGeom>
      </xdr:spPr>
    </xdr:pic>
    <xdr:clientData/>
  </xdr:oneCellAnchor>
  <xdr:oneCellAnchor>
    <xdr:from>
      <xdr:col>10</xdr:col>
      <xdr:colOff>180976</xdr:colOff>
      <xdr:row>17</xdr:row>
      <xdr:rowOff>19049</xdr:rowOff>
    </xdr:from>
    <xdr:ext cx="771524" cy="1018543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38976" y="3095624"/>
          <a:ext cx="771524" cy="1018543"/>
        </a:xfrm>
        <a:prstGeom prst="rect">
          <a:avLst/>
        </a:prstGeom>
      </xdr:spPr>
    </xdr:pic>
    <xdr:clientData/>
  </xdr:oneCellAnchor>
  <xdr:oneCellAnchor>
    <xdr:from>
      <xdr:col>10</xdr:col>
      <xdr:colOff>171450</xdr:colOff>
      <xdr:row>30</xdr:row>
      <xdr:rowOff>76199</xdr:rowOff>
    </xdr:from>
    <xdr:ext cx="916421" cy="1209676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29450" y="5505449"/>
          <a:ext cx="916421" cy="1209676"/>
        </a:xfrm>
        <a:prstGeom prst="rect">
          <a:avLst/>
        </a:prstGeom>
      </xdr:spPr>
    </xdr:pic>
    <xdr:clientData/>
  </xdr:oneCellAnchor>
  <xdr:oneCellAnchor>
    <xdr:from>
      <xdr:col>10</xdr:col>
      <xdr:colOff>171450</xdr:colOff>
      <xdr:row>26</xdr:row>
      <xdr:rowOff>76155</xdr:rowOff>
    </xdr:from>
    <xdr:ext cx="790575" cy="961459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29450" y="4781505"/>
          <a:ext cx="790575" cy="961459"/>
        </a:xfrm>
        <a:prstGeom prst="rect">
          <a:avLst/>
        </a:prstGeom>
      </xdr:spPr>
    </xdr:pic>
    <xdr:clientData/>
  </xdr:oneCellAnchor>
  <xdr:oneCellAnchor>
    <xdr:from>
      <xdr:col>10</xdr:col>
      <xdr:colOff>161926</xdr:colOff>
      <xdr:row>35</xdr:row>
      <xdr:rowOff>29719</xdr:rowOff>
    </xdr:from>
    <xdr:ext cx="857249" cy="1084005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9926" y="6363844"/>
          <a:ext cx="857249" cy="1084005"/>
        </a:xfrm>
        <a:prstGeom prst="rect">
          <a:avLst/>
        </a:prstGeom>
      </xdr:spPr>
    </xdr:pic>
    <xdr:clientData/>
  </xdr:oneCellAnchor>
  <xdr:oneCellAnchor>
    <xdr:from>
      <xdr:col>10</xdr:col>
      <xdr:colOff>180975</xdr:colOff>
      <xdr:row>39</xdr:row>
      <xdr:rowOff>166107</xdr:rowOff>
    </xdr:from>
    <xdr:ext cx="819150" cy="1071505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38975" y="7224132"/>
          <a:ext cx="819150" cy="1071505"/>
        </a:xfrm>
        <a:prstGeom prst="rect">
          <a:avLst/>
        </a:prstGeom>
      </xdr:spPr>
    </xdr:pic>
    <xdr:clientData/>
  </xdr:oneCellAnchor>
  <xdr:oneCellAnchor>
    <xdr:from>
      <xdr:col>10</xdr:col>
      <xdr:colOff>114301</xdr:colOff>
      <xdr:row>48</xdr:row>
      <xdr:rowOff>209550</xdr:rowOff>
    </xdr:from>
    <xdr:ext cx="796962" cy="1019176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72301" y="8867775"/>
          <a:ext cx="796962" cy="1019176"/>
        </a:xfrm>
        <a:prstGeom prst="rect">
          <a:avLst/>
        </a:prstGeom>
      </xdr:spPr>
    </xdr:pic>
    <xdr:clientData/>
  </xdr:oneCellAnchor>
  <xdr:oneCellAnchor>
    <xdr:from>
      <xdr:col>10</xdr:col>
      <xdr:colOff>209550</xdr:colOff>
      <xdr:row>43</xdr:row>
      <xdr:rowOff>248785</xdr:rowOff>
    </xdr:from>
    <xdr:ext cx="847725" cy="1112639"/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67550" y="7964035"/>
          <a:ext cx="847725" cy="1112639"/>
        </a:xfrm>
        <a:prstGeom prst="rect">
          <a:avLst/>
        </a:prstGeom>
      </xdr:spPr>
    </xdr:pic>
    <xdr:clientData/>
  </xdr:oneCellAnchor>
  <xdr:oneCellAnchor>
    <xdr:from>
      <xdr:col>10</xdr:col>
      <xdr:colOff>133350</xdr:colOff>
      <xdr:row>57</xdr:row>
      <xdr:rowOff>204867</xdr:rowOff>
    </xdr:from>
    <xdr:ext cx="790575" cy="1013706"/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91350" y="10491867"/>
          <a:ext cx="790575" cy="1013706"/>
        </a:xfrm>
        <a:prstGeom prst="rect">
          <a:avLst/>
        </a:prstGeom>
      </xdr:spPr>
    </xdr:pic>
    <xdr:clientData/>
  </xdr:oneCellAnchor>
  <xdr:oneCellAnchor>
    <xdr:from>
      <xdr:col>10</xdr:col>
      <xdr:colOff>171451</xdr:colOff>
      <xdr:row>53</xdr:row>
      <xdr:rowOff>66674</xdr:rowOff>
    </xdr:from>
    <xdr:ext cx="803532" cy="1066225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029451" y="9658349"/>
          <a:ext cx="803532" cy="1066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6.5" x14ac:dyDescent="0.2"/>
  <cols>
    <col min="1" max="1" width="9" style="53"/>
    <col min="2" max="2" width="11.5" style="53" customWidth="1"/>
    <col min="3" max="3" width="9.25" style="53" customWidth="1"/>
    <col min="4" max="4" width="13" style="53" customWidth="1"/>
    <col min="5" max="7" width="17.625" style="53" customWidth="1"/>
    <col min="8" max="8" width="9.25" style="53" customWidth="1"/>
    <col min="9" max="9" width="19.25" style="53" bestFit="1" customWidth="1"/>
    <col min="10" max="10" width="28" style="53" bestFit="1" customWidth="1"/>
    <col min="11" max="11" width="50.375" style="27" customWidth="1"/>
    <col min="12" max="12" width="34.875" style="27" customWidth="1"/>
    <col min="13" max="13" width="21" style="53" customWidth="1"/>
    <col min="14" max="16384" width="9" style="53"/>
  </cols>
  <sheetData>
    <row r="1" spans="1:12" x14ac:dyDescent="0.2">
      <c r="A1" s="26" t="s">
        <v>70</v>
      </c>
      <c r="B1" s="26" t="s">
        <v>5</v>
      </c>
      <c r="C1" s="26" t="s">
        <v>0</v>
      </c>
      <c r="D1" s="26" t="s">
        <v>71</v>
      </c>
      <c r="E1" s="26" t="s">
        <v>45</v>
      </c>
      <c r="F1" s="26" t="s">
        <v>46</v>
      </c>
      <c r="G1" s="26" t="s">
        <v>72</v>
      </c>
      <c r="H1" s="26" t="s">
        <v>73</v>
      </c>
      <c r="I1" s="26" t="s">
        <v>74</v>
      </c>
      <c r="J1" s="26" t="s">
        <v>6</v>
      </c>
      <c r="K1" s="54" t="s">
        <v>47</v>
      </c>
      <c r="L1" s="27" t="s">
        <v>48</v>
      </c>
    </row>
    <row r="2" spans="1:12" x14ac:dyDescent="0.2">
      <c r="A2" s="53">
        <v>7</v>
      </c>
      <c r="B2" s="53" t="s">
        <v>258</v>
      </c>
      <c r="C2" s="53">
        <v>1</v>
      </c>
      <c r="D2" s="53">
        <v>200</v>
      </c>
      <c r="E2" s="53">
        <v>3</v>
      </c>
      <c r="F2" s="53">
        <v>0</v>
      </c>
      <c r="G2" s="53">
        <v>1</v>
      </c>
      <c r="H2" s="53">
        <f>(D2/E2+F2)*G2</f>
        <v>66.666666666666671</v>
      </c>
      <c r="I2" s="53">
        <v>1.5</v>
      </c>
      <c r="J2" s="53">
        <f>H2*I2</f>
        <v>100</v>
      </c>
      <c r="K2" s="27" t="s">
        <v>86</v>
      </c>
    </row>
    <row r="3" spans="1:12" x14ac:dyDescent="0.2">
      <c r="A3" s="53">
        <v>7</v>
      </c>
      <c r="B3" s="53" t="s">
        <v>258</v>
      </c>
      <c r="C3" s="53">
        <v>2</v>
      </c>
      <c r="D3" s="53">
        <v>250</v>
      </c>
      <c r="E3" s="53">
        <v>3</v>
      </c>
      <c r="F3" s="53">
        <v>0</v>
      </c>
      <c r="G3" s="53">
        <v>1</v>
      </c>
      <c r="H3" s="53">
        <f>(D3/E3+F3)*G3</f>
        <v>83.333333333333329</v>
      </c>
      <c r="I3" s="53">
        <v>2.5</v>
      </c>
      <c r="J3" s="53">
        <f>H3*I3</f>
        <v>208.33333333333331</v>
      </c>
      <c r="K3" s="27" t="s">
        <v>87</v>
      </c>
      <c r="L3" s="27" t="s">
        <v>88</v>
      </c>
    </row>
    <row r="4" spans="1:12" x14ac:dyDescent="0.2">
      <c r="A4" s="53">
        <v>7</v>
      </c>
      <c r="B4" s="53" t="s">
        <v>258</v>
      </c>
      <c r="C4" s="53">
        <v>3</v>
      </c>
      <c r="D4" s="53">
        <v>250</v>
      </c>
      <c r="E4" s="53">
        <v>2.5</v>
      </c>
      <c r="F4" s="53">
        <v>0</v>
      </c>
      <c r="G4" s="53">
        <v>1</v>
      </c>
      <c r="H4" s="53">
        <f>(D4/E4+F4)*G4</f>
        <v>100</v>
      </c>
      <c r="I4" s="53">
        <v>2.5</v>
      </c>
      <c r="J4" s="53">
        <f>H4*I4</f>
        <v>250</v>
      </c>
      <c r="K4" s="27" t="s">
        <v>89</v>
      </c>
      <c r="L4" s="27" t="s">
        <v>76</v>
      </c>
    </row>
    <row r="5" spans="1:12" x14ac:dyDescent="0.2">
      <c r="A5" s="53">
        <v>7</v>
      </c>
      <c r="B5" s="53" t="s">
        <v>258</v>
      </c>
      <c r="C5" s="53">
        <v>4</v>
      </c>
      <c r="D5" s="53">
        <v>280</v>
      </c>
      <c r="E5" s="53">
        <v>2.5</v>
      </c>
      <c r="F5" s="53">
        <v>0</v>
      </c>
      <c r="G5" s="53">
        <v>1</v>
      </c>
      <c r="H5" s="53">
        <f>(D5/E5+F5)*G5</f>
        <v>112</v>
      </c>
      <c r="I5" s="53">
        <v>2.5</v>
      </c>
      <c r="J5" s="53">
        <f>H5*I5</f>
        <v>280</v>
      </c>
      <c r="K5" s="27" t="s">
        <v>90</v>
      </c>
      <c r="L5" s="27" t="s">
        <v>77</v>
      </c>
    </row>
    <row r="6" spans="1:12" x14ac:dyDescent="0.2">
      <c r="A6" s="53">
        <v>9</v>
      </c>
      <c r="B6" s="53" t="s">
        <v>250</v>
      </c>
      <c r="C6" s="53">
        <v>1</v>
      </c>
      <c r="D6" s="53">
        <v>30</v>
      </c>
      <c r="E6" s="53">
        <v>0.2</v>
      </c>
      <c r="F6" s="53">
        <v>0</v>
      </c>
      <c r="G6" s="53">
        <v>1</v>
      </c>
      <c r="H6" s="53">
        <f>D6*G6/E6</f>
        <v>150</v>
      </c>
      <c r="I6" s="53">
        <v>1</v>
      </c>
      <c r="J6" s="53">
        <f t="shared" ref="J6:J9" si="0">H6*I6</f>
        <v>150</v>
      </c>
    </row>
    <row r="7" spans="1:12" x14ac:dyDescent="0.2">
      <c r="A7" s="53">
        <v>9</v>
      </c>
      <c r="B7" s="53" t="s">
        <v>250</v>
      </c>
      <c r="C7" s="53">
        <v>2</v>
      </c>
      <c r="D7" s="53">
        <v>30</v>
      </c>
      <c r="E7" s="53">
        <v>0.1</v>
      </c>
      <c r="F7" s="53">
        <v>0</v>
      </c>
      <c r="G7" s="53">
        <v>1</v>
      </c>
      <c r="H7" s="53">
        <f t="shared" ref="H7:H9" si="1">D7*G7/E7</f>
        <v>300</v>
      </c>
      <c r="I7" s="53">
        <v>1</v>
      </c>
      <c r="J7" s="53">
        <f t="shared" si="0"/>
        <v>300</v>
      </c>
      <c r="K7" s="27" t="s">
        <v>312</v>
      </c>
      <c r="L7" s="27" t="s">
        <v>246</v>
      </c>
    </row>
    <row r="8" spans="1:12" x14ac:dyDescent="0.2">
      <c r="A8" s="53">
        <v>9</v>
      </c>
      <c r="B8" s="53" t="s">
        <v>250</v>
      </c>
      <c r="C8" s="53">
        <v>3</v>
      </c>
      <c r="D8" s="53">
        <v>35</v>
      </c>
      <c r="E8" s="53">
        <v>0.1</v>
      </c>
      <c r="F8" s="53">
        <v>0</v>
      </c>
      <c r="G8" s="53">
        <v>1</v>
      </c>
      <c r="H8" s="53">
        <f t="shared" si="1"/>
        <v>350</v>
      </c>
      <c r="I8" s="53">
        <v>1</v>
      </c>
      <c r="J8" s="53">
        <f t="shared" si="0"/>
        <v>350</v>
      </c>
      <c r="K8" s="27" t="s">
        <v>311</v>
      </c>
      <c r="L8" s="28" t="s">
        <v>247</v>
      </c>
    </row>
    <row r="9" spans="1:12" x14ac:dyDescent="0.2">
      <c r="A9" s="53">
        <v>9</v>
      </c>
      <c r="B9" s="53" t="s">
        <v>250</v>
      </c>
      <c r="C9" s="53">
        <v>4</v>
      </c>
      <c r="D9" s="53">
        <v>40</v>
      </c>
      <c r="E9" s="53">
        <v>0.1</v>
      </c>
      <c r="F9" s="53">
        <v>0</v>
      </c>
      <c r="G9" s="53">
        <v>1</v>
      </c>
      <c r="H9" s="53">
        <f t="shared" si="1"/>
        <v>400</v>
      </c>
      <c r="I9" s="53">
        <v>1</v>
      </c>
      <c r="J9" s="53">
        <f t="shared" si="0"/>
        <v>400</v>
      </c>
      <c r="K9" s="27" t="s">
        <v>278</v>
      </c>
      <c r="L9" s="27" t="s">
        <v>77</v>
      </c>
    </row>
    <row r="10" spans="1:12" x14ac:dyDescent="0.2">
      <c r="A10" s="53">
        <v>13</v>
      </c>
      <c r="B10" s="53" t="s">
        <v>259</v>
      </c>
      <c r="C10" s="53">
        <v>1</v>
      </c>
      <c r="D10" s="53">
        <v>550</v>
      </c>
      <c r="E10" s="53">
        <v>4</v>
      </c>
      <c r="F10" s="53">
        <v>0</v>
      </c>
      <c r="G10" s="53">
        <v>1</v>
      </c>
      <c r="H10" s="53">
        <f t="shared" ref="H10:H13" si="2">(D10/E10+F10)*G10</f>
        <v>137.5</v>
      </c>
      <c r="I10" s="53">
        <v>1.5</v>
      </c>
      <c r="J10" s="53">
        <f t="shared" ref="J10:J13" si="3">H10*I10</f>
        <v>206.25</v>
      </c>
    </row>
    <row r="11" spans="1:12" x14ac:dyDescent="0.2">
      <c r="A11" s="53">
        <v>13</v>
      </c>
      <c r="B11" s="53" t="s">
        <v>259</v>
      </c>
      <c r="C11" s="53">
        <v>2</v>
      </c>
      <c r="D11" s="53">
        <v>550</v>
      </c>
      <c r="E11" s="53">
        <v>4</v>
      </c>
      <c r="F11" s="53">
        <v>0</v>
      </c>
      <c r="G11" s="53">
        <v>1</v>
      </c>
      <c r="H11" s="53">
        <f t="shared" si="2"/>
        <v>137.5</v>
      </c>
      <c r="I11" s="53">
        <v>3</v>
      </c>
      <c r="J11" s="53">
        <f t="shared" si="3"/>
        <v>412.5</v>
      </c>
      <c r="K11" s="27" t="s">
        <v>263</v>
      </c>
      <c r="L11" s="27" t="s">
        <v>91</v>
      </c>
    </row>
    <row r="12" spans="1:12" x14ac:dyDescent="0.2">
      <c r="A12" s="53">
        <v>13</v>
      </c>
      <c r="B12" s="53" t="s">
        <v>259</v>
      </c>
      <c r="C12" s="53">
        <v>3</v>
      </c>
      <c r="D12" s="53">
        <v>550</v>
      </c>
      <c r="E12" s="53">
        <v>4</v>
      </c>
      <c r="F12" s="53">
        <v>0</v>
      </c>
      <c r="G12" s="53">
        <v>1</v>
      </c>
      <c r="H12" s="53">
        <f t="shared" si="2"/>
        <v>137.5</v>
      </c>
      <c r="I12" s="53">
        <v>3.5</v>
      </c>
      <c r="J12" s="53">
        <f t="shared" si="3"/>
        <v>481.25</v>
      </c>
      <c r="K12" s="27" t="s">
        <v>92</v>
      </c>
      <c r="L12" s="27" t="s">
        <v>93</v>
      </c>
    </row>
    <row r="13" spans="1:12" x14ac:dyDescent="0.2">
      <c r="A13" s="53">
        <v>13</v>
      </c>
      <c r="B13" s="53" t="s">
        <v>259</v>
      </c>
      <c r="C13" s="53">
        <v>4</v>
      </c>
      <c r="D13" s="53">
        <v>550</v>
      </c>
      <c r="E13" s="53">
        <v>4</v>
      </c>
      <c r="F13" s="53">
        <v>0</v>
      </c>
      <c r="G13" s="53">
        <v>1</v>
      </c>
      <c r="H13" s="53">
        <f t="shared" si="2"/>
        <v>137.5</v>
      </c>
      <c r="I13" s="53">
        <v>4</v>
      </c>
      <c r="J13" s="53">
        <f t="shared" si="3"/>
        <v>550</v>
      </c>
      <c r="K13" s="27" t="s">
        <v>262</v>
      </c>
      <c r="L13" s="27" t="s">
        <v>94</v>
      </c>
    </row>
    <row r="15" spans="1:12" x14ac:dyDescent="0.2">
      <c r="A15" s="53">
        <v>2</v>
      </c>
      <c r="B15" s="53" t="s">
        <v>274</v>
      </c>
      <c r="C15" s="53">
        <v>1</v>
      </c>
      <c r="D15" s="53">
        <v>33</v>
      </c>
      <c r="E15" s="53">
        <v>1</v>
      </c>
      <c r="F15" s="53">
        <v>0</v>
      </c>
      <c r="G15" s="53">
        <v>3</v>
      </c>
      <c r="H15" s="53">
        <f>D15*G15/E15</f>
        <v>99</v>
      </c>
      <c r="I15" s="53">
        <v>1</v>
      </c>
      <c r="J15" s="53">
        <f>H15*I15</f>
        <v>99</v>
      </c>
      <c r="K15" s="27" t="s">
        <v>281</v>
      </c>
    </row>
    <row r="16" spans="1:12" x14ac:dyDescent="0.2">
      <c r="A16" s="53">
        <v>2</v>
      </c>
      <c r="B16" s="53" t="s">
        <v>274</v>
      </c>
      <c r="C16" s="53">
        <v>2</v>
      </c>
      <c r="D16" s="53">
        <v>40</v>
      </c>
      <c r="E16" s="53">
        <v>1</v>
      </c>
      <c r="F16" s="53">
        <v>0</v>
      </c>
      <c r="G16" s="53">
        <v>5</v>
      </c>
      <c r="H16" s="53">
        <f t="shared" ref="H16:H18" si="4">D16*G16/E16</f>
        <v>200</v>
      </c>
      <c r="I16" s="53">
        <v>1</v>
      </c>
      <c r="J16" s="53">
        <f t="shared" ref="J16:J18" si="5">H16*I16</f>
        <v>200</v>
      </c>
      <c r="K16" s="27" t="s">
        <v>282</v>
      </c>
      <c r="L16" s="28" t="s">
        <v>75</v>
      </c>
    </row>
    <row r="17" spans="1:12" x14ac:dyDescent="0.2">
      <c r="A17" s="53">
        <v>2</v>
      </c>
      <c r="B17" s="53" t="s">
        <v>274</v>
      </c>
      <c r="C17" s="53">
        <v>3</v>
      </c>
      <c r="D17" s="53">
        <v>40</v>
      </c>
      <c r="E17" s="53">
        <v>0.8</v>
      </c>
      <c r="F17" s="53">
        <v>0</v>
      </c>
      <c r="G17" s="53">
        <v>5</v>
      </c>
      <c r="H17" s="53">
        <f t="shared" si="4"/>
        <v>250</v>
      </c>
      <c r="I17" s="53">
        <v>1</v>
      </c>
      <c r="J17" s="53">
        <f t="shared" si="5"/>
        <v>250</v>
      </c>
      <c r="K17" s="27" t="s">
        <v>277</v>
      </c>
      <c r="L17" s="27" t="s">
        <v>76</v>
      </c>
    </row>
    <row r="18" spans="1:12" x14ac:dyDescent="0.2">
      <c r="A18" s="53">
        <v>2</v>
      </c>
      <c r="B18" s="53" t="s">
        <v>274</v>
      </c>
      <c r="C18" s="53">
        <v>4</v>
      </c>
      <c r="D18" s="53">
        <v>45</v>
      </c>
      <c r="E18" s="53">
        <v>0.8</v>
      </c>
      <c r="F18" s="53">
        <v>0</v>
      </c>
      <c r="G18" s="53">
        <v>5</v>
      </c>
      <c r="H18" s="53">
        <f t="shared" si="4"/>
        <v>281.25</v>
      </c>
      <c r="I18" s="53">
        <v>1</v>
      </c>
      <c r="J18" s="53">
        <f t="shared" si="5"/>
        <v>281.25</v>
      </c>
      <c r="K18" s="27" t="s">
        <v>278</v>
      </c>
      <c r="L18" s="27" t="s">
        <v>276</v>
      </c>
    </row>
    <row r="19" spans="1:12" s="55" customFormat="1" ht="15" x14ac:dyDescent="0.2">
      <c r="A19" s="55">
        <v>21</v>
      </c>
      <c r="B19" s="55" t="s">
        <v>302</v>
      </c>
      <c r="C19" s="55">
        <v>1</v>
      </c>
      <c r="D19" s="55">
        <v>50</v>
      </c>
      <c r="E19" s="55">
        <v>1</v>
      </c>
      <c r="F19" s="55">
        <v>0</v>
      </c>
      <c r="G19" s="55">
        <v>3</v>
      </c>
      <c r="H19" s="55">
        <f>D19*G19/E19</f>
        <v>150</v>
      </c>
      <c r="I19" s="55">
        <v>1</v>
      </c>
      <c r="J19" s="55">
        <f>H19*I19</f>
        <v>150</v>
      </c>
      <c r="K19" s="51" t="s">
        <v>281</v>
      </c>
      <c r="L19" s="51"/>
    </row>
    <row r="20" spans="1:12" s="55" customFormat="1" ht="15" x14ac:dyDescent="0.2">
      <c r="A20" s="55">
        <v>21</v>
      </c>
      <c r="B20" s="55" t="s">
        <v>302</v>
      </c>
      <c r="C20" s="55">
        <v>2</v>
      </c>
      <c r="D20" s="55">
        <v>60</v>
      </c>
      <c r="E20" s="55">
        <v>1</v>
      </c>
      <c r="F20" s="55">
        <v>0</v>
      </c>
      <c r="G20" s="55">
        <v>5</v>
      </c>
      <c r="H20" s="55">
        <f>D20*G20/E20</f>
        <v>300</v>
      </c>
      <c r="I20" s="55">
        <v>1</v>
      </c>
      <c r="J20" s="55">
        <f>H20*I20</f>
        <v>300</v>
      </c>
      <c r="K20" s="51" t="s">
        <v>283</v>
      </c>
      <c r="L20" s="52" t="s">
        <v>301</v>
      </c>
    </row>
    <row r="21" spans="1:12" s="55" customFormat="1" ht="15" x14ac:dyDescent="0.2">
      <c r="A21" s="55">
        <v>21</v>
      </c>
      <c r="B21" s="55" t="s">
        <v>303</v>
      </c>
      <c r="C21" s="55">
        <v>3</v>
      </c>
      <c r="D21" s="55">
        <v>70</v>
      </c>
      <c r="E21" s="55">
        <v>1</v>
      </c>
      <c r="F21" s="55">
        <v>0</v>
      </c>
      <c r="G21" s="55">
        <v>5</v>
      </c>
      <c r="H21" s="55">
        <f>D21*G21/E21</f>
        <v>350</v>
      </c>
      <c r="I21" s="55">
        <v>1</v>
      </c>
      <c r="J21" s="55">
        <f>H21*I21</f>
        <v>350</v>
      </c>
      <c r="K21" s="51" t="s">
        <v>248</v>
      </c>
      <c r="L21" s="51" t="s">
        <v>285</v>
      </c>
    </row>
    <row r="22" spans="1:12" s="55" customFormat="1" ht="15" x14ac:dyDescent="0.2">
      <c r="A22" s="55">
        <v>21</v>
      </c>
      <c r="B22" s="55" t="s">
        <v>302</v>
      </c>
      <c r="C22" s="55">
        <v>4</v>
      </c>
      <c r="D22" s="55">
        <v>70</v>
      </c>
      <c r="E22" s="55">
        <v>1</v>
      </c>
      <c r="F22" s="55">
        <v>0</v>
      </c>
      <c r="G22" s="55">
        <v>5</v>
      </c>
      <c r="H22" s="55">
        <f>D22*G22/E22</f>
        <v>350</v>
      </c>
      <c r="I22" s="55">
        <v>1.1000000000000001</v>
      </c>
      <c r="J22" s="55">
        <f>H22*I22</f>
        <v>385.00000000000006</v>
      </c>
      <c r="K22" s="51" t="s">
        <v>275</v>
      </c>
      <c r="L22" s="51" t="s">
        <v>275</v>
      </c>
    </row>
    <row r="23" spans="1:12" s="55" customFormat="1" ht="15" x14ac:dyDescent="0.2">
      <c r="A23" s="55">
        <v>20</v>
      </c>
      <c r="B23" s="55" t="s">
        <v>304</v>
      </c>
      <c r="C23" s="55">
        <v>1</v>
      </c>
      <c r="D23" s="55">
        <v>130</v>
      </c>
      <c r="E23" s="55">
        <v>2</v>
      </c>
      <c r="F23" s="55">
        <v>0</v>
      </c>
      <c r="G23" s="55">
        <v>3</v>
      </c>
      <c r="H23" s="55">
        <f>D23*G23/E23</f>
        <v>195</v>
      </c>
      <c r="I23" s="55">
        <v>1</v>
      </c>
      <c r="J23" s="55">
        <f>H23*I23</f>
        <v>195</v>
      </c>
      <c r="K23" s="51" t="s">
        <v>281</v>
      </c>
      <c r="L23" s="51"/>
    </row>
    <row r="24" spans="1:12" s="55" customFormat="1" ht="15" x14ac:dyDescent="0.2">
      <c r="A24" s="55">
        <v>20</v>
      </c>
      <c r="B24" s="55" t="s">
        <v>305</v>
      </c>
      <c r="C24" s="55">
        <v>2</v>
      </c>
      <c r="D24" s="55">
        <v>160</v>
      </c>
      <c r="E24" s="55">
        <v>2</v>
      </c>
      <c r="F24" s="55">
        <v>0</v>
      </c>
      <c r="G24" s="55">
        <v>5</v>
      </c>
      <c r="H24" s="55">
        <f t="shared" ref="H24:H26" si="6">D24*G24/E24</f>
        <v>400</v>
      </c>
      <c r="I24" s="55">
        <v>1</v>
      </c>
      <c r="J24" s="55">
        <f t="shared" ref="J24:J26" si="7">H24*I24</f>
        <v>400</v>
      </c>
      <c r="K24" s="51" t="s">
        <v>310</v>
      </c>
      <c r="L24" s="52" t="s">
        <v>284</v>
      </c>
    </row>
    <row r="25" spans="1:12" s="55" customFormat="1" ht="15" x14ac:dyDescent="0.2">
      <c r="A25" s="55">
        <v>20</v>
      </c>
      <c r="B25" s="55" t="s">
        <v>304</v>
      </c>
      <c r="C25" s="55">
        <v>3</v>
      </c>
      <c r="D25" s="55">
        <v>200</v>
      </c>
      <c r="E25" s="55">
        <v>2</v>
      </c>
      <c r="F25" s="55">
        <v>0</v>
      </c>
      <c r="G25" s="55">
        <v>5</v>
      </c>
      <c r="H25" s="55">
        <f t="shared" si="6"/>
        <v>500</v>
      </c>
      <c r="I25" s="55">
        <v>1</v>
      </c>
      <c r="J25" s="55">
        <f t="shared" si="7"/>
        <v>500</v>
      </c>
      <c r="K25" s="51" t="s">
        <v>279</v>
      </c>
      <c r="L25" s="51" t="s">
        <v>276</v>
      </c>
    </row>
    <row r="26" spans="1:12" s="55" customFormat="1" ht="15" x14ac:dyDescent="0.2">
      <c r="A26" s="55">
        <v>20</v>
      </c>
      <c r="B26" s="55" t="s">
        <v>306</v>
      </c>
      <c r="C26" s="55">
        <v>4</v>
      </c>
      <c r="D26" s="55">
        <v>200</v>
      </c>
      <c r="E26" s="55">
        <v>2</v>
      </c>
      <c r="F26" s="55">
        <v>0</v>
      </c>
      <c r="G26" s="55">
        <v>6</v>
      </c>
      <c r="H26" s="55">
        <f t="shared" si="6"/>
        <v>600</v>
      </c>
      <c r="I26" s="55">
        <v>1</v>
      </c>
      <c r="J26" s="55">
        <f t="shared" si="7"/>
        <v>600</v>
      </c>
      <c r="K26" s="51" t="s">
        <v>280</v>
      </c>
      <c r="L26" s="51" t="s">
        <v>300</v>
      </c>
    </row>
    <row r="27" spans="1:12" s="55" customFormat="1" ht="15" x14ac:dyDescent="0.2">
      <c r="K27" s="51"/>
      <c r="L27" s="51"/>
    </row>
    <row r="28" spans="1:12" x14ac:dyDescent="0.2">
      <c r="A28" s="53">
        <v>16</v>
      </c>
      <c r="B28" s="53" t="s">
        <v>252</v>
      </c>
      <c r="C28" s="53">
        <v>1</v>
      </c>
      <c r="D28" s="53">
        <v>160</v>
      </c>
      <c r="E28" s="53">
        <v>2</v>
      </c>
      <c r="F28" s="53">
        <v>0</v>
      </c>
      <c r="G28" s="53">
        <v>1</v>
      </c>
      <c r="H28" s="53">
        <f t="shared" ref="H28:H31" si="8">(D28/E28+F28)*G28</f>
        <v>80</v>
      </c>
      <c r="I28" s="53">
        <v>1.2</v>
      </c>
      <c r="J28" s="53">
        <f t="shared" ref="J28:J31" si="9">H28*I28</f>
        <v>96</v>
      </c>
    </row>
    <row r="29" spans="1:12" x14ac:dyDescent="0.2">
      <c r="A29" s="53">
        <v>16</v>
      </c>
      <c r="B29" s="53" t="s">
        <v>252</v>
      </c>
      <c r="C29" s="53">
        <v>2</v>
      </c>
      <c r="D29" s="53">
        <v>270</v>
      </c>
      <c r="E29" s="53">
        <v>2</v>
      </c>
      <c r="F29" s="53">
        <v>0</v>
      </c>
      <c r="G29" s="53">
        <v>1</v>
      </c>
      <c r="H29" s="53">
        <f t="shared" si="8"/>
        <v>135</v>
      </c>
      <c r="I29" s="53">
        <v>1.5</v>
      </c>
      <c r="J29" s="53">
        <f t="shared" si="9"/>
        <v>202.5</v>
      </c>
      <c r="K29" s="27" t="s">
        <v>249</v>
      </c>
      <c r="L29" s="27" t="s">
        <v>256</v>
      </c>
    </row>
    <row r="30" spans="1:12" x14ac:dyDescent="0.2">
      <c r="A30" s="53">
        <v>16</v>
      </c>
      <c r="B30" s="53" t="s">
        <v>252</v>
      </c>
      <c r="C30" s="53">
        <v>3</v>
      </c>
      <c r="D30" s="53">
        <v>270</v>
      </c>
      <c r="E30" s="53">
        <v>1.6</v>
      </c>
      <c r="F30" s="53">
        <v>0</v>
      </c>
      <c r="G30" s="53">
        <v>1</v>
      </c>
      <c r="H30" s="53">
        <f t="shared" si="8"/>
        <v>168.75</v>
      </c>
      <c r="I30" s="53">
        <v>1.5</v>
      </c>
      <c r="J30" s="53">
        <f t="shared" si="9"/>
        <v>253.125</v>
      </c>
      <c r="K30" s="27" t="s">
        <v>97</v>
      </c>
      <c r="L30" s="27" t="s">
        <v>95</v>
      </c>
    </row>
    <row r="31" spans="1:12" x14ac:dyDescent="0.2">
      <c r="A31" s="53">
        <v>16</v>
      </c>
      <c r="B31" s="53" t="s">
        <v>252</v>
      </c>
      <c r="C31" s="53">
        <v>4</v>
      </c>
      <c r="D31" s="53">
        <v>300</v>
      </c>
      <c r="E31" s="53">
        <v>1.6</v>
      </c>
      <c r="F31" s="53">
        <v>0</v>
      </c>
      <c r="G31" s="53">
        <v>1</v>
      </c>
      <c r="H31" s="53">
        <f t="shared" si="8"/>
        <v>187.5</v>
      </c>
      <c r="I31" s="53">
        <v>1.5</v>
      </c>
      <c r="J31" s="53">
        <f t="shared" si="9"/>
        <v>281.25</v>
      </c>
      <c r="K31" s="27" t="s">
        <v>96</v>
      </c>
      <c r="L31" s="27" t="s">
        <v>77</v>
      </c>
    </row>
    <row r="32" spans="1:12" x14ac:dyDescent="0.2">
      <c r="A32" s="53">
        <v>14</v>
      </c>
      <c r="B32" s="53" t="s">
        <v>261</v>
      </c>
      <c r="C32" s="53">
        <v>1</v>
      </c>
      <c r="D32" s="53">
        <v>250</v>
      </c>
      <c r="E32" s="53">
        <v>2</v>
      </c>
      <c r="F32" s="53">
        <v>0</v>
      </c>
      <c r="G32" s="53">
        <v>1</v>
      </c>
      <c r="H32" s="53">
        <f t="shared" ref="H32:H35" si="10">(D32/E32+F32)*G32</f>
        <v>125</v>
      </c>
      <c r="I32" s="53">
        <v>1.2</v>
      </c>
      <c r="J32" s="53">
        <f t="shared" ref="J32:J35" si="11">H32*I32</f>
        <v>150</v>
      </c>
    </row>
    <row r="33" spans="1:12" x14ac:dyDescent="0.2">
      <c r="A33" s="53">
        <v>14</v>
      </c>
      <c r="B33" s="53" t="s">
        <v>261</v>
      </c>
      <c r="C33" s="53">
        <v>2</v>
      </c>
      <c r="D33" s="53">
        <v>400</v>
      </c>
      <c r="E33" s="53">
        <v>2</v>
      </c>
      <c r="F33" s="53">
        <v>0</v>
      </c>
      <c r="G33" s="53">
        <v>1</v>
      </c>
      <c r="H33" s="53">
        <f t="shared" si="10"/>
        <v>200</v>
      </c>
      <c r="I33" s="53">
        <v>1.5</v>
      </c>
      <c r="J33" s="53">
        <f t="shared" si="11"/>
        <v>300</v>
      </c>
      <c r="K33" s="27" t="s">
        <v>242</v>
      </c>
      <c r="L33" s="27" t="s">
        <v>256</v>
      </c>
    </row>
    <row r="34" spans="1:12" x14ac:dyDescent="0.2">
      <c r="A34" s="53">
        <v>14</v>
      </c>
      <c r="B34" s="53" t="s">
        <v>261</v>
      </c>
      <c r="C34" s="53">
        <v>3</v>
      </c>
      <c r="D34" s="53">
        <v>400</v>
      </c>
      <c r="E34" s="53">
        <v>1.6</v>
      </c>
      <c r="F34" s="53">
        <v>0</v>
      </c>
      <c r="G34" s="53">
        <v>1</v>
      </c>
      <c r="H34" s="53">
        <f t="shared" si="10"/>
        <v>250</v>
      </c>
      <c r="I34" s="53">
        <v>1.5</v>
      </c>
      <c r="J34" s="53">
        <f t="shared" si="11"/>
        <v>375</v>
      </c>
      <c r="K34" s="27" t="s">
        <v>97</v>
      </c>
      <c r="L34" s="27" t="s">
        <v>246</v>
      </c>
    </row>
    <row r="35" spans="1:12" x14ac:dyDescent="0.2">
      <c r="A35" s="53">
        <v>14</v>
      </c>
      <c r="B35" s="53" t="s">
        <v>261</v>
      </c>
      <c r="C35" s="53">
        <v>4</v>
      </c>
      <c r="D35" s="53">
        <v>450</v>
      </c>
      <c r="E35" s="53">
        <v>1.6</v>
      </c>
      <c r="F35" s="53">
        <v>0</v>
      </c>
      <c r="G35" s="53">
        <v>1</v>
      </c>
      <c r="H35" s="53">
        <f t="shared" si="10"/>
        <v>281.25</v>
      </c>
      <c r="I35" s="53">
        <v>1.5</v>
      </c>
      <c r="J35" s="53">
        <f t="shared" si="11"/>
        <v>421.875</v>
      </c>
      <c r="K35" s="27" t="s">
        <v>243</v>
      </c>
      <c r="L35" s="27" t="s">
        <v>77</v>
      </c>
    </row>
    <row r="36" spans="1:12" x14ac:dyDescent="0.2">
      <c r="A36" s="53">
        <v>17</v>
      </c>
      <c r="B36" s="53" t="s">
        <v>260</v>
      </c>
      <c r="C36" s="53">
        <v>1</v>
      </c>
      <c r="D36" s="53">
        <v>320</v>
      </c>
      <c r="E36" s="53">
        <v>2</v>
      </c>
      <c r="F36" s="53">
        <v>0</v>
      </c>
      <c r="G36" s="53">
        <v>1</v>
      </c>
      <c r="H36" s="53">
        <f t="shared" ref="H36:H39" si="12">(D36/E36+F36)*G36</f>
        <v>160</v>
      </c>
      <c r="I36" s="53">
        <v>1.2</v>
      </c>
      <c r="J36" s="53">
        <f t="shared" ref="J36:J39" si="13">H36*I36</f>
        <v>192</v>
      </c>
    </row>
    <row r="37" spans="1:12" x14ac:dyDescent="0.2">
      <c r="A37" s="53">
        <v>17</v>
      </c>
      <c r="B37" s="53" t="s">
        <v>260</v>
      </c>
      <c r="C37" s="53">
        <v>2</v>
      </c>
      <c r="D37" s="53">
        <v>540</v>
      </c>
      <c r="E37" s="53">
        <v>2</v>
      </c>
      <c r="F37" s="53">
        <v>0</v>
      </c>
      <c r="G37" s="53">
        <v>1</v>
      </c>
      <c r="H37" s="53">
        <f t="shared" si="12"/>
        <v>270</v>
      </c>
      <c r="I37" s="53">
        <v>1.5</v>
      </c>
      <c r="J37" s="53">
        <f t="shared" si="13"/>
        <v>405</v>
      </c>
      <c r="K37" s="27" t="s">
        <v>244</v>
      </c>
      <c r="L37" s="27" t="s">
        <v>256</v>
      </c>
    </row>
    <row r="38" spans="1:12" x14ac:dyDescent="0.2">
      <c r="A38" s="53">
        <v>17</v>
      </c>
      <c r="B38" s="53" t="s">
        <v>260</v>
      </c>
      <c r="C38" s="53">
        <v>3</v>
      </c>
      <c r="D38" s="53">
        <v>540</v>
      </c>
      <c r="E38" s="53">
        <v>1.6</v>
      </c>
      <c r="F38" s="53">
        <v>0</v>
      </c>
      <c r="G38" s="53">
        <v>1</v>
      </c>
      <c r="H38" s="53">
        <f t="shared" si="12"/>
        <v>337.5</v>
      </c>
      <c r="I38" s="53">
        <v>1.5</v>
      </c>
      <c r="J38" s="53">
        <f t="shared" si="13"/>
        <v>506.25</v>
      </c>
      <c r="K38" s="27" t="s">
        <v>97</v>
      </c>
      <c r="L38" s="27" t="s">
        <v>95</v>
      </c>
    </row>
    <row r="39" spans="1:12" x14ac:dyDescent="0.2">
      <c r="A39" s="53">
        <v>17</v>
      </c>
      <c r="B39" s="53" t="s">
        <v>260</v>
      </c>
      <c r="C39" s="53">
        <v>4</v>
      </c>
      <c r="D39" s="53">
        <v>600</v>
      </c>
      <c r="E39" s="53">
        <v>1.6</v>
      </c>
      <c r="F39" s="53">
        <v>0</v>
      </c>
      <c r="G39" s="53">
        <v>1</v>
      </c>
      <c r="H39" s="53">
        <f t="shared" si="12"/>
        <v>375</v>
      </c>
      <c r="I39" s="53">
        <v>1.5</v>
      </c>
      <c r="J39" s="53">
        <f t="shared" si="13"/>
        <v>562.5</v>
      </c>
      <c r="K39" s="27" t="s">
        <v>245</v>
      </c>
      <c r="L39" s="27" t="s">
        <v>77</v>
      </c>
    </row>
    <row r="41" spans="1:12" x14ac:dyDescent="0.2">
      <c r="A41" s="53">
        <v>4</v>
      </c>
      <c r="B41" s="53" t="s">
        <v>269</v>
      </c>
      <c r="C41" s="53">
        <v>1</v>
      </c>
      <c r="D41" s="53">
        <v>100</v>
      </c>
      <c r="E41" s="53">
        <v>1</v>
      </c>
      <c r="F41" s="53">
        <v>0</v>
      </c>
      <c r="G41" s="53">
        <v>1</v>
      </c>
      <c r="H41" s="53">
        <f>D41/E41+F41*2*G41</f>
        <v>100</v>
      </c>
      <c r="I41" s="53">
        <v>1</v>
      </c>
      <c r="J41" s="53">
        <f t="shared" ref="J41:J52" si="14">H41*I41</f>
        <v>100</v>
      </c>
    </row>
    <row r="42" spans="1:12" x14ac:dyDescent="0.2">
      <c r="A42" s="53">
        <v>4</v>
      </c>
      <c r="B42" s="53" t="s">
        <v>269</v>
      </c>
      <c r="C42" s="53">
        <v>2</v>
      </c>
      <c r="D42" s="53">
        <v>100</v>
      </c>
      <c r="E42" s="53">
        <v>1</v>
      </c>
      <c r="F42" s="53">
        <v>40</v>
      </c>
      <c r="G42" s="53">
        <v>1</v>
      </c>
      <c r="H42" s="53">
        <f>D42/E42+F42*2*G42</f>
        <v>180</v>
      </c>
      <c r="I42" s="53">
        <v>1.1000000000000001</v>
      </c>
      <c r="J42" s="53">
        <f t="shared" si="14"/>
        <v>198.00000000000003</v>
      </c>
      <c r="K42" s="27" t="s">
        <v>270</v>
      </c>
      <c r="L42" s="27" t="s">
        <v>83</v>
      </c>
    </row>
    <row r="43" spans="1:12" x14ac:dyDescent="0.2">
      <c r="A43" s="53">
        <v>4</v>
      </c>
      <c r="B43" s="53" t="s">
        <v>269</v>
      </c>
      <c r="C43" s="53">
        <v>3</v>
      </c>
      <c r="D43" s="53">
        <v>150</v>
      </c>
      <c r="E43" s="53">
        <v>1</v>
      </c>
      <c r="F43" s="53">
        <v>40</v>
      </c>
      <c r="G43" s="53">
        <v>1</v>
      </c>
      <c r="H43" s="53">
        <f>D43/E43+F43*2*G43</f>
        <v>230</v>
      </c>
      <c r="I43" s="53">
        <v>1.1000000000000001</v>
      </c>
      <c r="J43" s="53">
        <f t="shared" si="14"/>
        <v>253.00000000000003</v>
      </c>
      <c r="K43" s="27" t="s">
        <v>268</v>
      </c>
      <c r="L43" s="27" t="s">
        <v>84</v>
      </c>
    </row>
    <row r="44" spans="1:12" x14ac:dyDescent="0.2">
      <c r="A44" s="53">
        <v>4</v>
      </c>
      <c r="B44" s="53" t="s">
        <v>269</v>
      </c>
      <c r="C44" s="53">
        <v>4</v>
      </c>
      <c r="D44" s="53">
        <v>150</v>
      </c>
      <c r="E44" s="53">
        <v>1</v>
      </c>
      <c r="F44" s="53">
        <v>55</v>
      </c>
      <c r="G44" s="53">
        <v>1</v>
      </c>
      <c r="H44" s="53">
        <f>D44/E44+F44*2*G44</f>
        <v>260</v>
      </c>
      <c r="I44" s="53">
        <v>1.1000000000000001</v>
      </c>
      <c r="J44" s="53">
        <f t="shared" si="14"/>
        <v>286</v>
      </c>
      <c r="K44" s="27" t="s">
        <v>273</v>
      </c>
      <c r="L44" s="27" t="s">
        <v>85</v>
      </c>
    </row>
    <row r="45" spans="1:12" s="55" customFormat="1" ht="15" x14ac:dyDescent="0.2">
      <c r="A45" s="55">
        <v>18</v>
      </c>
      <c r="B45" s="55" t="s">
        <v>286</v>
      </c>
      <c r="C45" s="55">
        <v>1</v>
      </c>
      <c r="D45" s="55">
        <v>10</v>
      </c>
      <c r="E45" s="55">
        <v>2</v>
      </c>
      <c r="F45" s="55">
        <v>90</v>
      </c>
      <c r="G45" s="55">
        <v>1</v>
      </c>
      <c r="H45" s="55">
        <f t="shared" ref="H45:H50" si="15">D45/E45+F45*2*G45</f>
        <v>185</v>
      </c>
      <c r="I45" s="55">
        <v>1.1000000000000001</v>
      </c>
      <c r="J45" s="55">
        <f t="shared" si="14"/>
        <v>203.50000000000003</v>
      </c>
      <c r="K45" s="51" t="s">
        <v>289</v>
      </c>
      <c r="L45" s="51"/>
    </row>
    <row r="46" spans="1:12" s="55" customFormat="1" ht="15" x14ac:dyDescent="0.2">
      <c r="A46" s="55">
        <v>18</v>
      </c>
      <c r="B46" s="55" t="s">
        <v>286</v>
      </c>
      <c r="C46" s="55">
        <v>2</v>
      </c>
      <c r="D46" s="55">
        <v>10</v>
      </c>
      <c r="E46" s="55">
        <v>2</v>
      </c>
      <c r="F46" s="55">
        <v>135</v>
      </c>
      <c r="G46" s="55">
        <v>1</v>
      </c>
      <c r="H46" s="55">
        <f t="shared" si="15"/>
        <v>275</v>
      </c>
      <c r="I46" s="55">
        <v>1.1000000000000001</v>
      </c>
      <c r="J46" s="55">
        <f t="shared" si="14"/>
        <v>302.5</v>
      </c>
      <c r="K46" s="51" t="s">
        <v>290</v>
      </c>
      <c r="L46" s="51" t="s">
        <v>292</v>
      </c>
    </row>
    <row r="47" spans="1:12" s="55" customFormat="1" ht="15" x14ac:dyDescent="0.2">
      <c r="A47" s="55">
        <v>18</v>
      </c>
      <c r="B47" s="55" t="s">
        <v>286</v>
      </c>
      <c r="C47" s="55">
        <v>3</v>
      </c>
      <c r="D47" s="55">
        <v>10</v>
      </c>
      <c r="E47" s="55">
        <v>2</v>
      </c>
      <c r="F47" s="55">
        <v>170</v>
      </c>
      <c r="G47" s="55">
        <v>1</v>
      </c>
      <c r="H47" s="55">
        <f t="shared" si="15"/>
        <v>345</v>
      </c>
      <c r="I47" s="55">
        <v>1.1000000000000001</v>
      </c>
      <c r="J47" s="55">
        <f t="shared" si="14"/>
        <v>379.50000000000006</v>
      </c>
      <c r="K47" s="51" t="s">
        <v>291</v>
      </c>
      <c r="L47" s="51" t="s">
        <v>292</v>
      </c>
    </row>
    <row r="48" spans="1:12" s="55" customFormat="1" ht="15" x14ac:dyDescent="0.2">
      <c r="A48" s="55">
        <v>18</v>
      </c>
      <c r="B48" s="55" t="s">
        <v>286</v>
      </c>
      <c r="C48" s="55">
        <v>4</v>
      </c>
      <c r="D48" s="55">
        <v>10</v>
      </c>
      <c r="E48" s="55">
        <v>2</v>
      </c>
      <c r="F48" s="55">
        <v>190</v>
      </c>
      <c r="G48" s="55">
        <v>1</v>
      </c>
      <c r="H48" s="55">
        <f t="shared" si="15"/>
        <v>385</v>
      </c>
      <c r="I48" s="55">
        <v>1.1000000000000001</v>
      </c>
      <c r="J48" s="55">
        <f t="shared" si="14"/>
        <v>423.50000000000006</v>
      </c>
      <c r="K48" s="51" t="s">
        <v>294</v>
      </c>
      <c r="L48" s="51" t="s">
        <v>293</v>
      </c>
    </row>
    <row r="49" spans="1:12" x14ac:dyDescent="0.2">
      <c r="A49" s="53">
        <v>3</v>
      </c>
      <c r="B49" s="53" t="s">
        <v>267</v>
      </c>
      <c r="C49" s="53">
        <v>1</v>
      </c>
      <c r="D49" s="53">
        <v>400</v>
      </c>
      <c r="E49" s="53">
        <v>2</v>
      </c>
      <c r="F49" s="53">
        <v>0</v>
      </c>
      <c r="G49" s="53">
        <v>1</v>
      </c>
      <c r="H49" s="53">
        <f t="shared" si="15"/>
        <v>200</v>
      </c>
      <c r="I49" s="53">
        <v>1</v>
      </c>
      <c r="J49" s="53">
        <f t="shared" si="14"/>
        <v>200</v>
      </c>
    </row>
    <row r="50" spans="1:12" x14ac:dyDescent="0.2">
      <c r="A50" s="53">
        <v>3</v>
      </c>
      <c r="B50" s="53" t="s">
        <v>267</v>
      </c>
      <c r="C50" s="53">
        <v>2</v>
      </c>
      <c r="D50" s="53">
        <v>400</v>
      </c>
      <c r="E50" s="53">
        <v>2</v>
      </c>
      <c r="F50" s="53">
        <v>80</v>
      </c>
      <c r="G50" s="53">
        <v>1</v>
      </c>
      <c r="H50" s="53">
        <f t="shared" si="15"/>
        <v>360</v>
      </c>
      <c r="I50" s="53">
        <v>1.1000000000000001</v>
      </c>
      <c r="J50" s="53">
        <f t="shared" si="14"/>
        <v>396.00000000000006</v>
      </c>
      <c r="K50" s="27" t="s">
        <v>287</v>
      </c>
      <c r="L50" s="27" t="s">
        <v>81</v>
      </c>
    </row>
    <row r="51" spans="1:12" x14ac:dyDescent="0.2">
      <c r="A51" s="53">
        <v>3</v>
      </c>
      <c r="B51" s="53" t="s">
        <v>267</v>
      </c>
      <c r="C51" s="53">
        <v>3</v>
      </c>
      <c r="D51" s="53">
        <v>400</v>
      </c>
      <c r="E51" s="53">
        <v>2</v>
      </c>
      <c r="F51" s="53">
        <v>130</v>
      </c>
      <c r="G51" s="53">
        <v>1</v>
      </c>
      <c r="H51" s="53">
        <f t="shared" ref="H51:H52" si="16">D51/E51+F51*2*G51</f>
        <v>460</v>
      </c>
      <c r="I51" s="53">
        <v>1.1000000000000001</v>
      </c>
      <c r="J51" s="53">
        <f t="shared" si="14"/>
        <v>506.00000000000006</v>
      </c>
      <c r="K51" s="27" t="s">
        <v>288</v>
      </c>
      <c r="L51" s="27" t="s">
        <v>272</v>
      </c>
    </row>
    <row r="52" spans="1:12" ht="33" x14ac:dyDescent="0.2">
      <c r="A52" s="53">
        <v>3</v>
      </c>
      <c r="B52" s="53" t="s">
        <v>267</v>
      </c>
      <c r="C52" s="53">
        <v>4</v>
      </c>
      <c r="D52" s="53">
        <v>400</v>
      </c>
      <c r="E52" s="53">
        <v>2</v>
      </c>
      <c r="F52" s="53">
        <v>130</v>
      </c>
      <c r="G52" s="53">
        <v>1</v>
      </c>
      <c r="H52" s="53">
        <f t="shared" si="16"/>
        <v>460</v>
      </c>
      <c r="I52" s="53">
        <v>1.2</v>
      </c>
      <c r="J52" s="53">
        <f t="shared" si="14"/>
        <v>552</v>
      </c>
      <c r="K52" s="28" t="s">
        <v>271</v>
      </c>
      <c r="L52" s="27" t="s">
        <v>82</v>
      </c>
    </row>
    <row r="53" spans="1:12" x14ac:dyDescent="0.2">
      <c r="K53" s="28"/>
    </row>
    <row r="54" spans="1:12" s="55" customFormat="1" ht="15" x14ac:dyDescent="0.2">
      <c r="A54" s="55">
        <v>19</v>
      </c>
      <c r="B54" s="55" t="s">
        <v>307</v>
      </c>
      <c r="C54" s="55">
        <v>1</v>
      </c>
      <c r="D54" s="55">
        <v>100</v>
      </c>
      <c r="E54" s="55">
        <v>1</v>
      </c>
      <c r="F54" s="55">
        <v>0</v>
      </c>
      <c r="G54" s="55">
        <v>1</v>
      </c>
      <c r="H54" s="55">
        <f t="shared" ref="H54:H61" si="17">D54*G54/E54</f>
        <v>100</v>
      </c>
      <c r="I54" s="55">
        <v>1</v>
      </c>
      <c r="J54" s="55">
        <f t="shared" ref="J54:J61" si="18">H54*I54</f>
        <v>100</v>
      </c>
      <c r="K54" s="51"/>
      <c r="L54" s="51"/>
    </row>
    <row r="55" spans="1:12" s="55" customFormat="1" ht="15" x14ac:dyDescent="0.2">
      <c r="A55" s="55">
        <v>19</v>
      </c>
      <c r="B55" s="55" t="s">
        <v>308</v>
      </c>
      <c r="C55" s="55">
        <v>2</v>
      </c>
      <c r="D55" s="55">
        <v>165</v>
      </c>
      <c r="E55" s="55">
        <v>1</v>
      </c>
      <c r="F55" s="55">
        <v>0</v>
      </c>
      <c r="G55" s="55">
        <v>1</v>
      </c>
      <c r="H55" s="55">
        <f t="shared" si="17"/>
        <v>165</v>
      </c>
      <c r="I55" s="55">
        <v>1.2</v>
      </c>
      <c r="J55" s="55">
        <f t="shared" si="18"/>
        <v>198</v>
      </c>
      <c r="K55" s="51" t="s">
        <v>297</v>
      </c>
      <c r="L55" s="51" t="s">
        <v>296</v>
      </c>
    </row>
    <row r="56" spans="1:12" s="55" customFormat="1" ht="15" x14ac:dyDescent="0.2">
      <c r="A56" s="55">
        <v>19</v>
      </c>
      <c r="B56" s="55" t="s">
        <v>309</v>
      </c>
      <c r="C56" s="55">
        <v>3</v>
      </c>
      <c r="D56" s="55">
        <v>210</v>
      </c>
      <c r="E56" s="55">
        <v>1</v>
      </c>
      <c r="F56" s="55">
        <v>0</v>
      </c>
      <c r="G56" s="55">
        <v>1</v>
      </c>
      <c r="H56" s="55">
        <f t="shared" si="17"/>
        <v>210</v>
      </c>
      <c r="I56" s="55">
        <v>1.2</v>
      </c>
      <c r="J56" s="55">
        <f t="shared" si="18"/>
        <v>252</v>
      </c>
      <c r="K56" s="51" t="s">
        <v>298</v>
      </c>
      <c r="L56" s="52" t="s">
        <v>295</v>
      </c>
    </row>
    <row r="57" spans="1:12" s="55" customFormat="1" ht="15" x14ac:dyDescent="0.2">
      <c r="A57" s="55">
        <v>19</v>
      </c>
      <c r="B57" s="55" t="s">
        <v>309</v>
      </c>
      <c r="C57" s="55">
        <v>4</v>
      </c>
      <c r="D57" s="55">
        <v>235</v>
      </c>
      <c r="E57" s="55">
        <v>1</v>
      </c>
      <c r="F57" s="55">
        <v>0</v>
      </c>
      <c r="G57" s="55">
        <v>1</v>
      </c>
      <c r="H57" s="55">
        <f t="shared" si="17"/>
        <v>235</v>
      </c>
      <c r="I57" s="55">
        <v>1.2</v>
      </c>
      <c r="J57" s="55">
        <f t="shared" si="18"/>
        <v>282</v>
      </c>
      <c r="K57" s="51" t="s">
        <v>299</v>
      </c>
      <c r="L57" s="51" t="s">
        <v>77</v>
      </c>
    </row>
    <row r="58" spans="1:12" x14ac:dyDescent="0.2">
      <c r="A58" s="53">
        <v>1</v>
      </c>
      <c r="B58" s="53" t="s">
        <v>264</v>
      </c>
      <c r="C58" s="53">
        <v>1</v>
      </c>
      <c r="D58" s="53">
        <v>300</v>
      </c>
      <c r="E58" s="53">
        <v>2</v>
      </c>
      <c r="F58" s="53">
        <v>0</v>
      </c>
      <c r="G58" s="53">
        <v>1</v>
      </c>
      <c r="H58" s="53">
        <f t="shared" si="17"/>
        <v>150</v>
      </c>
      <c r="I58" s="53">
        <v>1</v>
      </c>
      <c r="J58" s="53">
        <f t="shared" si="18"/>
        <v>150</v>
      </c>
    </row>
    <row r="59" spans="1:12" x14ac:dyDescent="0.2">
      <c r="A59" s="53">
        <v>1</v>
      </c>
      <c r="B59" s="53" t="s">
        <v>264</v>
      </c>
      <c r="C59" s="53">
        <v>2</v>
      </c>
      <c r="D59" s="53">
        <v>300</v>
      </c>
      <c r="E59" s="53">
        <v>2</v>
      </c>
      <c r="F59" s="53">
        <v>0</v>
      </c>
      <c r="G59" s="53">
        <v>2</v>
      </c>
      <c r="H59" s="53">
        <f t="shared" si="17"/>
        <v>300</v>
      </c>
      <c r="I59" s="53">
        <v>1</v>
      </c>
      <c r="J59" s="53">
        <f t="shared" si="18"/>
        <v>300</v>
      </c>
      <c r="K59" s="27" t="s">
        <v>78</v>
      </c>
      <c r="L59" s="27" t="s">
        <v>79</v>
      </c>
    </row>
    <row r="60" spans="1:12" x14ac:dyDescent="0.2">
      <c r="A60" s="53">
        <v>1</v>
      </c>
      <c r="B60" s="53" t="s">
        <v>264</v>
      </c>
      <c r="C60" s="53">
        <v>3</v>
      </c>
      <c r="D60" s="53">
        <v>320</v>
      </c>
      <c r="E60" s="53">
        <v>2</v>
      </c>
      <c r="F60" s="53">
        <v>0</v>
      </c>
      <c r="G60" s="53">
        <v>2</v>
      </c>
      <c r="H60" s="53">
        <f t="shared" si="17"/>
        <v>320</v>
      </c>
      <c r="I60" s="53">
        <v>1.2</v>
      </c>
      <c r="J60" s="53">
        <f t="shared" si="18"/>
        <v>384</v>
      </c>
      <c r="K60" s="27" t="s">
        <v>265</v>
      </c>
      <c r="L60" s="28" t="s">
        <v>80</v>
      </c>
    </row>
    <row r="61" spans="1:12" x14ac:dyDescent="0.2">
      <c r="A61" s="53">
        <v>1</v>
      </c>
      <c r="B61" s="53" t="s">
        <v>264</v>
      </c>
      <c r="C61" s="53">
        <v>4</v>
      </c>
      <c r="D61" s="53">
        <v>350</v>
      </c>
      <c r="E61" s="53">
        <v>2</v>
      </c>
      <c r="F61" s="53">
        <v>0</v>
      </c>
      <c r="G61" s="53">
        <v>2</v>
      </c>
      <c r="H61" s="53">
        <f t="shared" si="17"/>
        <v>350</v>
      </c>
      <c r="I61" s="53">
        <v>1.2</v>
      </c>
      <c r="J61" s="53">
        <f t="shared" si="18"/>
        <v>420</v>
      </c>
      <c r="K61" s="27" t="s">
        <v>266</v>
      </c>
      <c r="L61" s="27" t="s">
        <v>77</v>
      </c>
    </row>
    <row r="62" spans="1:12" x14ac:dyDescent="0.2">
      <c r="A62" s="53">
        <v>15</v>
      </c>
      <c r="B62" s="53" t="s">
        <v>251</v>
      </c>
      <c r="C62" s="53">
        <v>1</v>
      </c>
      <c r="D62" s="53">
        <v>335</v>
      </c>
      <c r="E62" s="53">
        <v>2</v>
      </c>
      <c r="F62" s="53">
        <v>0</v>
      </c>
      <c r="G62" s="53">
        <v>1</v>
      </c>
      <c r="H62" s="53">
        <f t="shared" ref="H62:H65" si="19">(D62/E62+F62)*G62</f>
        <v>167.5</v>
      </c>
      <c r="I62" s="53">
        <v>1.2</v>
      </c>
      <c r="J62" s="53">
        <f t="shared" ref="J62:J65" si="20">H62*I62</f>
        <v>201</v>
      </c>
    </row>
    <row r="63" spans="1:12" x14ac:dyDescent="0.2">
      <c r="A63" s="53">
        <v>15</v>
      </c>
      <c r="B63" s="53" t="s">
        <v>251</v>
      </c>
      <c r="C63" s="53">
        <v>2</v>
      </c>
      <c r="D63" s="53">
        <v>615</v>
      </c>
      <c r="E63" s="53">
        <v>2</v>
      </c>
      <c r="F63" s="53">
        <v>0</v>
      </c>
      <c r="G63" s="53">
        <v>1</v>
      </c>
      <c r="H63" s="53">
        <f t="shared" si="19"/>
        <v>307.5</v>
      </c>
      <c r="I63" s="53">
        <v>1.3</v>
      </c>
      <c r="J63" s="53">
        <f t="shared" si="20"/>
        <v>399.75</v>
      </c>
      <c r="K63" s="27" t="s">
        <v>254</v>
      </c>
      <c r="L63" s="27" t="s">
        <v>241</v>
      </c>
    </row>
    <row r="64" spans="1:12" x14ac:dyDescent="0.2">
      <c r="A64" s="53">
        <v>15</v>
      </c>
      <c r="B64" s="53" t="s">
        <v>251</v>
      </c>
      <c r="C64" s="53">
        <v>3</v>
      </c>
      <c r="D64" s="53">
        <v>665</v>
      </c>
      <c r="E64" s="53">
        <v>2</v>
      </c>
      <c r="F64" s="53">
        <v>0</v>
      </c>
      <c r="G64" s="53">
        <v>1</v>
      </c>
      <c r="H64" s="53">
        <f t="shared" si="19"/>
        <v>332.5</v>
      </c>
      <c r="I64" s="53">
        <v>1.5</v>
      </c>
      <c r="J64" s="53">
        <f t="shared" si="20"/>
        <v>498.75</v>
      </c>
      <c r="K64" s="27" t="s">
        <v>253</v>
      </c>
      <c r="L64" s="28" t="s">
        <v>255</v>
      </c>
    </row>
    <row r="65" spans="1:12" x14ac:dyDescent="0.2">
      <c r="A65" s="53">
        <v>15</v>
      </c>
      <c r="B65" s="53" t="s">
        <v>251</v>
      </c>
      <c r="C65" s="53">
        <v>4</v>
      </c>
      <c r="D65" s="53">
        <v>750</v>
      </c>
      <c r="E65" s="53">
        <v>2</v>
      </c>
      <c r="F65" s="53">
        <v>0</v>
      </c>
      <c r="G65" s="53">
        <v>1</v>
      </c>
      <c r="H65" s="53">
        <f t="shared" si="19"/>
        <v>375</v>
      </c>
      <c r="I65" s="53">
        <v>1.5</v>
      </c>
      <c r="J65" s="53">
        <f t="shared" si="20"/>
        <v>562.5</v>
      </c>
      <c r="K65" s="27" t="s">
        <v>257</v>
      </c>
      <c r="L65" s="27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8" sqref="D28"/>
    </sheetView>
  </sheetViews>
  <sheetFormatPr defaultRowHeight="14.25" x14ac:dyDescent="0.2"/>
  <cols>
    <col min="2" max="2" width="10.375" bestFit="1" customWidth="1"/>
    <col min="3" max="3" width="16.5" bestFit="1" customWidth="1"/>
    <col min="4" max="4" width="16.5" customWidth="1"/>
    <col min="5" max="5" width="16.75" bestFit="1" customWidth="1"/>
  </cols>
  <sheetData>
    <row r="1" spans="1:5" x14ac:dyDescent="0.2">
      <c r="A1" s="2" t="s">
        <v>2</v>
      </c>
      <c r="B1" s="2" t="s">
        <v>1</v>
      </c>
      <c r="C1" s="2" t="s">
        <v>7</v>
      </c>
      <c r="D1" s="2" t="s">
        <v>9</v>
      </c>
      <c r="E1" s="2" t="s">
        <v>8</v>
      </c>
    </row>
    <row r="2" spans="1:5" x14ac:dyDescent="0.2">
      <c r="A2">
        <v>1</v>
      </c>
      <c r="B2">
        <v>5</v>
      </c>
      <c r="C2">
        <v>1</v>
      </c>
      <c r="D2">
        <v>1.4</v>
      </c>
      <c r="E2">
        <f>B2*D2</f>
        <v>7</v>
      </c>
    </row>
    <row r="3" spans="1:5" x14ac:dyDescent="0.2">
      <c r="A3">
        <v>2</v>
      </c>
      <c r="B3">
        <v>5</v>
      </c>
      <c r="C3">
        <v>2</v>
      </c>
      <c r="D3">
        <v>2</v>
      </c>
      <c r="E3">
        <f t="shared" ref="E3:E4" si="0">B3*D3</f>
        <v>10</v>
      </c>
    </row>
    <row r="4" spans="1:5" x14ac:dyDescent="0.2">
      <c r="A4">
        <v>3</v>
      </c>
      <c r="B4">
        <v>10</v>
      </c>
      <c r="C4">
        <v>1</v>
      </c>
      <c r="D4">
        <v>1.4</v>
      </c>
      <c r="E4">
        <f t="shared" si="0"/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zoomScaleNormal="100" workbookViewId="0">
      <selection activeCell="F4" sqref="F4"/>
    </sheetView>
  </sheetViews>
  <sheetFormatPr defaultRowHeight="14.25" x14ac:dyDescent="0.2"/>
  <cols>
    <col min="1" max="1" width="5.375" style="1" customWidth="1"/>
    <col min="2" max="2" width="6.5" style="1" customWidth="1"/>
    <col min="3" max="3" width="9.625" style="1" bestFit="1" customWidth="1"/>
    <col min="4" max="4" width="21.25" style="1" bestFit="1" customWidth="1"/>
    <col min="5" max="5" width="13.625" style="1" customWidth="1"/>
    <col min="6" max="6" width="10.75" style="1" customWidth="1"/>
    <col min="7" max="7" width="9" style="1"/>
    <col min="8" max="8" width="13.125" style="1" bestFit="1" customWidth="1"/>
    <col min="9" max="9" width="13.125" style="1" customWidth="1"/>
    <col min="10" max="10" width="9" style="1"/>
    <col min="11" max="11" width="17.5" customWidth="1"/>
    <col min="12" max="19" width="9.125" style="1" customWidth="1"/>
  </cols>
  <sheetData>
    <row r="1" spans="1:22" x14ac:dyDescent="0.2">
      <c r="A1" s="3" t="s">
        <v>186</v>
      </c>
      <c r="B1" s="3" t="s">
        <v>2</v>
      </c>
      <c r="C1" s="3" t="s">
        <v>185</v>
      </c>
      <c r="D1" s="3" t="s">
        <v>184</v>
      </c>
      <c r="E1" s="3" t="s">
        <v>57</v>
      </c>
      <c r="F1" s="3" t="s">
        <v>183</v>
      </c>
      <c r="G1" s="3" t="s">
        <v>182</v>
      </c>
      <c r="H1" s="3" t="s">
        <v>69</v>
      </c>
      <c r="I1" s="3" t="s">
        <v>181</v>
      </c>
      <c r="J1" s="3" t="s">
        <v>180</v>
      </c>
      <c r="L1" s="3" t="s">
        <v>196</v>
      </c>
      <c r="M1" s="3" t="s">
        <v>187</v>
      </c>
      <c r="N1" s="3" t="s">
        <v>188</v>
      </c>
      <c r="O1" s="3" t="s">
        <v>189</v>
      </c>
      <c r="P1" s="3" t="s">
        <v>191</v>
      </c>
      <c r="Q1" s="3" t="s">
        <v>192</v>
      </c>
      <c r="R1" s="3" t="s">
        <v>193</v>
      </c>
      <c r="S1" s="3" t="s">
        <v>195</v>
      </c>
    </row>
    <row r="2" spans="1:22" ht="21" customHeight="1" x14ac:dyDescent="0.2">
      <c r="A2" s="38">
        <v>1</v>
      </c>
      <c r="B2" s="38">
        <v>1</v>
      </c>
      <c r="C2" s="38" t="s">
        <v>179</v>
      </c>
      <c r="D2" s="38">
        <v>0</v>
      </c>
      <c r="E2" s="38">
        <v>0</v>
      </c>
      <c r="F2" s="38">
        <v>0</v>
      </c>
      <c r="G2" s="38">
        <v>0</v>
      </c>
      <c r="H2" s="38"/>
      <c r="I2" s="38"/>
      <c r="J2" s="38"/>
      <c r="L2" s="1">
        <f>M2*$V$4+N2*$V$5+O2*$V$6+P2*$V$7+Q2*$V$8+R2*$V$9+S2*$V$10</f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22" ht="21" customHeight="1" x14ac:dyDescent="0.2">
      <c r="A3" s="38">
        <v>2</v>
      </c>
      <c r="B3" s="38">
        <v>2</v>
      </c>
      <c r="C3" s="38" t="s">
        <v>118</v>
      </c>
      <c r="D3" s="38">
        <v>400</v>
      </c>
      <c r="E3" s="38">
        <v>1.4</v>
      </c>
      <c r="F3" s="38">
        <v>0</v>
      </c>
      <c r="G3" s="38" t="s">
        <v>177</v>
      </c>
      <c r="H3" s="38">
        <v>1</v>
      </c>
      <c r="I3" s="38">
        <v>1</v>
      </c>
      <c r="J3" s="38" t="s">
        <v>122</v>
      </c>
      <c r="L3" s="1">
        <f t="shared" ref="L3:L66" si="0">M3*$V$4+N3*$V$5+O3*$V$6+P3*$V$7+Q3*$V$8+R3*$V$9+S3*$V$10</f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U3" s="22"/>
      <c r="V3" s="23" t="s">
        <v>178</v>
      </c>
    </row>
    <row r="4" spans="1:22" ht="21" customHeight="1" x14ac:dyDescent="0.2">
      <c r="A4" s="38">
        <v>3</v>
      </c>
      <c r="B4" s="38">
        <v>2</v>
      </c>
      <c r="C4" s="38" t="s">
        <v>111</v>
      </c>
      <c r="D4" s="38">
        <v>800</v>
      </c>
      <c r="E4" s="38">
        <v>1.4</v>
      </c>
      <c r="F4" s="38">
        <v>0</v>
      </c>
      <c r="G4" s="38" t="s">
        <v>176</v>
      </c>
      <c r="H4" s="38"/>
      <c r="I4" s="38">
        <v>1</v>
      </c>
      <c r="J4" s="38" t="s">
        <v>122</v>
      </c>
      <c r="L4" s="1">
        <f t="shared" si="0"/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U4" s="24" t="s">
        <v>119</v>
      </c>
      <c r="V4" s="30">
        <v>210</v>
      </c>
    </row>
    <row r="5" spans="1:22" ht="21" customHeight="1" x14ac:dyDescent="0.2">
      <c r="A5" s="38">
        <v>4</v>
      </c>
      <c r="B5" s="38">
        <v>2</v>
      </c>
      <c r="C5" s="38" t="s">
        <v>111</v>
      </c>
      <c r="D5" s="38">
        <v>1000</v>
      </c>
      <c r="E5" s="38">
        <v>1.4</v>
      </c>
      <c r="F5" s="38">
        <v>0</v>
      </c>
      <c r="G5" s="38" t="s">
        <v>175</v>
      </c>
      <c r="H5" s="38"/>
      <c r="I5" s="38">
        <v>1</v>
      </c>
      <c r="J5" s="38" t="s">
        <v>122</v>
      </c>
      <c r="L5" s="1">
        <f t="shared" si="0"/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U5" s="24" t="s">
        <v>116</v>
      </c>
      <c r="V5" s="30">
        <v>480</v>
      </c>
    </row>
    <row r="6" spans="1:22" ht="21" customHeight="1" x14ac:dyDescent="0.2">
      <c r="A6" s="38">
        <v>5</v>
      </c>
      <c r="B6" s="38">
        <v>2</v>
      </c>
      <c r="C6" s="38" t="s">
        <v>118</v>
      </c>
      <c r="D6" s="38">
        <v>1500</v>
      </c>
      <c r="E6" s="38">
        <v>1.4</v>
      </c>
      <c r="F6" s="38">
        <v>0</v>
      </c>
      <c r="G6" s="38" t="s">
        <v>174</v>
      </c>
      <c r="H6" s="38">
        <v>11</v>
      </c>
      <c r="I6" s="38">
        <v>1</v>
      </c>
      <c r="J6" s="38" t="s">
        <v>131</v>
      </c>
      <c r="L6" s="1">
        <f t="shared" si="0"/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U6" s="24" t="s">
        <v>190</v>
      </c>
      <c r="V6" s="30">
        <v>700</v>
      </c>
    </row>
    <row r="7" spans="1:22" ht="21" customHeight="1" x14ac:dyDescent="0.2">
      <c r="A7" s="38">
        <v>6</v>
      </c>
      <c r="B7" s="38">
        <v>2</v>
      </c>
      <c r="C7" s="38" t="s">
        <v>111</v>
      </c>
      <c r="D7" s="38">
        <v>2000</v>
      </c>
      <c r="E7" s="38">
        <v>1.4</v>
      </c>
      <c r="F7" s="38">
        <v>0</v>
      </c>
      <c r="G7" s="38" t="s">
        <v>173</v>
      </c>
      <c r="H7" s="38"/>
      <c r="I7" s="38">
        <v>1</v>
      </c>
      <c r="J7" s="38" t="s">
        <v>103</v>
      </c>
      <c r="L7" s="1">
        <f t="shared" si="0"/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U7" s="24" t="s">
        <v>112</v>
      </c>
      <c r="V7" s="30">
        <v>1000</v>
      </c>
    </row>
    <row r="8" spans="1:22" ht="21" customHeight="1" x14ac:dyDescent="0.2">
      <c r="A8" s="38">
        <v>7</v>
      </c>
      <c r="B8" s="38">
        <v>2</v>
      </c>
      <c r="C8" s="38" t="s">
        <v>115</v>
      </c>
      <c r="D8" s="38">
        <v>400</v>
      </c>
      <c r="E8" s="38">
        <v>1.4</v>
      </c>
      <c r="F8" s="38">
        <v>0</v>
      </c>
      <c r="G8" s="38" t="s">
        <v>172</v>
      </c>
      <c r="H8" s="38"/>
      <c r="I8" s="38">
        <v>1</v>
      </c>
      <c r="J8" s="38" t="s">
        <v>60</v>
      </c>
      <c r="L8" s="1">
        <f t="shared" si="0"/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U8" s="24" t="s">
        <v>108</v>
      </c>
      <c r="V8" s="30">
        <v>1500</v>
      </c>
    </row>
    <row r="9" spans="1:22" ht="21" customHeight="1" x14ac:dyDescent="0.2">
      <c r="A9" s="38">
        <v>8</v>
      </c>
      <c r="B9" s="38">
        <v>2</v>
      </c>
      <c r="C9" s="38" t="s">
        <v>58</v>
      </c>
      <c r="D9" s="38">
        <v>800</v>
      </c>
      <c r="E9" s="38">
        <v>1.4</v>
      </c>
      <c r="F9" s="38">
        <v>0</v>
      </c>
      <c r="G9" s="38" t="s">
        <v>171</v>
      </c>
      <c r="H9" s="38"/>
      <c r="I9" s="38">
        <v>1</v>
      </c>
      <c r="J9" s="38" t="s">
        <v>122</v>
      </c>
      <c r="L9" s="1">
        <f t="shared" si="0"/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U9" s="24" t="s">
        <v>105</v>
      </c>
      <c r="V9" s="30">
        <v>2500</v>
      </c>
    </row>
    <row r="10" spans="1:22" ht="21" customHeight="1" x14ac:dyDescent="0.2">
      <c r="A10" s="38">
        <v>9</v>
      </c>
      <c r="B10" s="38">
        <v>2</v>
      </c>
      <c r="C10" s="38" t="s">
        <v>58</v>
      </c>
      <c r="D10" s="38">
        <v>1000</v>
      </c>
      <c r="E10" s="38">
        <v>1.4</v>
      </c>
      <c r="F10" s="38">
        <v>0</v>
      </c>
      <c r="G10" s="38" t="s">
        <v>170</v>
      </c>
      <c r="H10" s="38">
        <v>2</v>
      </c>
      <c r="I10" s="38">
        <v>1</v>
      </c>
      <c r="J10" s="38" t="s">
        <v>60</v>
      </c>
      <c r="L10" s="1">
        <f t="shared" si="0"/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U10" s="24" t="s">
        <v>194</v>
      </c>
      <c r="V10" s="30">
        <v>5000</v>
      </c>
    </row>
    <row r="11" spans="1:22" ht="21" customHeight="1" x14ac:dyDescent="0.2">
      <c r="A11" s="38">
        <v>10</v>
      </c>
      <c r="B11" s="38">
        <v>2</v>
      </c>
      <c r="C11" s="38" t="s">
        <v>58</v>
      </c>
      <c r="D11" s="38">
        <v>1500</v>
      </c>
      <c r="E11" s="38">
        <v>1.4</v>
      </c>
      <c r="F11" s="38">
        <v>0</v>
      </c>
      <c r="G11" s="38" t="s">
        <v>168</v>
      </c>
      <c r="H11" s="38"/>
      <c r="I11" s="38">
        <v>1</v>
      </c>
      <c r="J11" s="38" t="s">
        <v>122</v>
      </c>
      <c r="L11" s="1">
        <f t="shared" si="0"/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U11" s="24" t="s">
        <v>169</v>
      </c>
      <c r="V11" s="30">
        <v>8000</v>
      </c>
    </row>
    <row r="12" spans="1:22" ht="21" customHeight="1" x14ac:dyDescent="0.2">
      <c r="A12" s="38">
        <v>11</v>
      </c>
      <c r="B12" s="38">
        <v>2</v>
      </c>
      <c r="C12" s="38" t="s">
        <v>107</v>
      </c>
      <c r="D12" s="38">
        <v>2100</v>
      </c>
      <c r="E12" s="38">
        <v>1.4</v>
      </c>
      <c r="F12" s="38">
        <v>0</v>
      </c>
      <c r="G12" s="38" t="s">
        <v>167</v>
      </c>
      <c r="H12" s="38"/>
      <c r="I12" s="38">
        <v>1</v>
      </c>
      <c r="J12" s="38" t="s">
        <v>122</v>
      </c>
      <c r="L12" s="1">
        <f t="shared" si="0"/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U12" s="24" t="s">
        <v>41</v>
      </c>
      <c r="V12" s="30">
        <v>9000</v>
      </c>
    </row>
    <row r="13" spans="1:22" ht="21" customHeight="1" x14ac:dyDescent="0.2">
      <c r="A13" s="38">
        <v>12</v>
      </c>
      <c r="B13" s="38">
        <v>2</v>
      </c>
      <c r="C13" s="38" t="s">
        <v>58</v>
      </c>
      <c r="D13" s="38">
        <v>600</v>
      </c>
      <c r="E13" s="38">
        <v>1.4</v>
      </c>
      <c r="F13" s="38">
        <v>0</v>
      </c>
      <c r="G13" s="38" t="s">
        <v>166</v>
      </c>
      <c r="H13" s="38"/>
      <c r="I13" s="38">
        <v>1</v>
      </c>
      <c r="J13" s="38" t="s">
        <v>122</v>
      </c>
      <c r="L13" s="1">
        <f t="shared" si="0"/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U13" s="25" t="s">
        <v>42</v>
      </c>
      <c r="V13" s="31">
        <v>14000</v>
      </c>
    </row>
    <row r="14" spans="1:22" ht="21" customHeight="1" x14ac:dyDescent="0.2">
      <c r="A14" s="38">
        <v>13</v>
      </c>
      <c r="B14" s="38">
        <v>2</v>
      </c>
      <c r="C14" s="38" t="s">
        <v>111</v>
      </c>
      <c r="D14" s="38">
        <v>1000</v>
      </c>
      <c r="E14" s="38">
        <v>1.4</v>
      </c>
      <c r="F14" s="38">
        <v>0</v>
      </c>
      <c r="G14" s="38" t="s">
        <v>165</v>
      </c>
      <c r="H14" s="38"/>
      <c r="I14" s="38">
        <v>1</v>
      </c>
      <c r="J14" s="38" t="s">
        <v>122</v>
      </c>
      <c r="L14" s="1">
        <f t="shared" si="0"/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22" ht="21" customHeight="1" x14ac:dyDescent="0.2">
      <c r="A15" s="38">
        <v>14</v>
      </c>
      <c r="B15" s="38">
        <v>2</v>
      </c>
      <c r="C15" s="38" t="s">
        <v>58</v>
      </c>
      <c r="D15" s="38">
        <v>1600</v>
      </c>
      <c r="E15" s="38">
        <v>1.4</v>
      </c>
      <c r="F15" s="38">
        <v>0</v>
      </c>
      <c r="G15" s="38" t="s">
        <v>164</v>
      </c>
      <c r="H15" s="38">
        <v>3</v>
      </c>
      <c r="I15" s="38">
        <v>1</v>
      </c>
      <c r="J15" s="38" t="s">
        <v>60</v>
      </c>
      <c r="L15" s="1">
        <f t="shared" si="0"/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22" ht="21" customHeight="1" x14ac:dyDescent="0.2">
      <c r="A16" s="38">
        <v>15</v>
      </c>
      <c r="B16" s="38">
        <v>2</v>
      </c>
      <c r="C16" s="38" t="s">
        <v>118</v>
      </c>
      <c r="D16" s="38">
        <v>2500</v>
      </c>
      <c r="E16" s="38">
        <v>1.4</v>
      </c>
      <c r="F16" s="38">
        <v>0</v>
      </c>
      <c r="G16" s="38" t="s">
        <v>163</v>
      </c>
      <c r="H16" s="38"/>
      <c r="I16" s="38">
        <v>1</v>
      </c>
      <c r="J16" s="38" t="s">
        <v>60</v>
      </c>
      <c r="L16" s="1">
        <f t="shared" si="0"/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ht="21" customHeight="1" x14ac:dyDescent="0.2">
      <c r="A17" s="38">
        <v>16</v>
      </c>
      <c r="B17" s="38">
        <v>2</v>
      </c>
      <c r="C17" s="38" t="s">
        <v>118</v>
      </c>
      <c r="D17" s="38">
        <v>4000</v>
      </c>
      <c r="E17" s="38">
        <v>1.4</v>
      </c>
      <c r="F17" s="38">
        <v>0</v>
      </c>
      <c r="G17" s="38" t="s">
        <v>162</v>
      </c>
      <c r="H17" s="38">
        <v>12</v>
      </c>
      <c r="I17" s="38">
        <v>1</v>
      </c>
      <c r="J17" s="38" t="s">
        <v>122</v>
      </c>
      <c r="L17" s="1">
        <f t="shared" si="0"/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ht="21" customHeight="1" x14ac:dyDescent="0.2">
      <c r="A18" s="38">
        <v>17</v>
      </c>
      <c r="B18" s="38">
        <v>2</v>
      </c>
      <c r="C18" s="38" t="s">
        <v>118</v>
      </c>
      <c r="D18" s="38">
        <v>850</v>
      </c>
      <c r="E18" s="38">
        <v>1.4</v>
      </c>
      <c r="F18" s="38">
        <v>0</v>
      </c>
      <c r="G18" s="38" t="s">
        <v>161</v>
      </c>
      <c r="H18" s="38"/>
      <c r="I18" s="38">
        <v>1</v>
      </c>
      <c r="J18" s="38" t="s">
        <v>60</v>
      </c>
      <c r="L18" s="1">
        <f t="shared" si="0"/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ht="21" customHeight="1" x14ac:dyDescent="0.2">
      <c r="A19" s="38">
        <v>18</v>
      </c>
      <c r="B19" s="38">
        <v>2</v>
      </c>
      <c r="C19" s="38" t="s">
        <v>118</v>
      </c>
      <c r="D19" s="38">
        <v>1600</v>
      </c>
      <c r="E19" s="38">
        <v>1.4</v>
      </c>
      <c r="F19" s="38">
        <v>0</v>
      </c>
      <c r="G19" s="38" t="s">
        <v>160</v>
      </c>
      <c r="H19" s="38">
        <v>4</v>
      </c>
      <c r="I19" s="38">
        <v>1</v>
      </c>
      <c r="J19" s="38" t="s">
        <v>60</v>
      </c>
      <c r="L19" s="1">
        <f t="shared" si="0"/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ht="21" customHeight="1" x14ac:dyDescent="0.2">
      <c r="A20" s="38">
        <v>19</v>
      </c>
      <c r="B20" s="38">
        <v>2</v>
      </c>
      <c r="C20" s="38" t="s">
        <v>118</v>
      </c>
      <c r="D20" s="38">
        <v>2000</v>
      </c>
      <c r="E20" s="38">
        <v>1.4</v>
      </c>
      <c r="F20" s="38">
        <v>0</v>
      </c>
      <c r="G20" s="38" t="s">
        <v>159</v>
      </c>
      <c r="H20" s="38"/>
      <c r="I20" s="38">
        <v>1</v>
      </c>
      <c r="J20" s="38" t="s">
        <v>60</v>
      </c>
      <c r="L20" s="1">
        <f t="shared" si="0"/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ht="21" customHeight="1" x14ac:dyDescent="0.2">
      <c r="A21" s="38">
        <v>20</v>
      </c>
      <c r="B21" s="38">
        <v>2</v>
      </c>
      <c r="C21" s="38" t="s">
        <v>118</v>
      </c>
      <c r="D21" s="38">
        <v>2000</v>
      </c>
      <c r="E21" s="38">
        <v>1.4</v>
      </c>
      <c r="F21" s="38">
        <v>0</v>
      </c>
      <c r="G21" s="38" t="s">
        <v>158</v>
      </c>
      <c r="H21" s="38"/>
      <c r="I21" s="38">
        <v>1</v>
      </c>
      <c r="J21" s="38" t="s">
        <v>122</v>
      </c>
      <c r="L21" s="1">
        <f t="shared" si="0"/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ht="21" customHeight="1" x14ac:dyDescent="0.2">
      <c r="A22" s="38">
        <v>21</v>
      </c>
      <c r="B22" s="38">
        <v>2</v>
      </c>
      <c r="C22" s="38" t="s">
        <v>58</v>
      </c>
      <c r="D22" s="38">
        <v>600</v>
      </c>
      <c r="E22" s="38">
        <v>1.4</v>
      </c>
      <c r="F22" s="38">
        <v>0</v>
      </c>
      <c r="G22" s="38" t="s">
        <v>157</v>
      </c>
      <c r="H22" s="38">
        <v>5</v>
      </c>
      <c r="I22" s="38">
        <v>1</v>
      </c>
      <c r="J22" s="38" t="s">
        <v>122</v>
      </c>
      <c r="L22" s="1">
        <f t="shared" si="0"/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ht="21" customHeight="1" x14ac:dyDescent="0.2">
      <c r="A23" s="38">
        <v>22</v>
      </c>
      <c r="B23" s="38">
        <v>2</v>
      </c>
      <c r="C23" s="38" t="s">
        <v>118</v>
      </c>
      <c r="D23" s="38">
        <v>1000</v>
      </c>
      <c r="E23" s="38">
        <v>1.4</v>
      </c>
      <c r="F23" s="38">
        <v>0</v>
      </c>
      <c r="G23" s="38" t="s">
        <v>156</v>
      </c>
      <c r="H23" s="38"/>
      <c r="I23" s="38">
        <v>1</v>
      </c>
      <c r="J23" s="38" t="s">
        <v>60</v>
      </c>
      <c r="L23" s="1">
        <f t="shared" si="0"/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ht="21" customHeight="1" x14ac:dyDescent="0.2">
      <c r="A24" s="38">
        <v>23</v>
      </c>
      <c r="B24" s="38">
        <v>2</v>
      </c>
      <c r="C24" s="38" t="s">
        <v>118</v>
      </c>
      <c r="D24" s="38">
        <v>2000</v>
      </c>
      <c r="E24" s="38">
        <v>1.4</v>
      </c>
      <c r="F24" s="38">
        <v>0</v>
      </c>
      <c r="G24" s="38" t="s">
        <v>155</v>
      </c>
      <c r="H24" s="38"/>
      <c r="I24" s="38">
        <v>1</v>
      </c>
      <c r="J24" s="38" t="s">
        <v>122</v>
      </c>
      <c r="L24" s="1">
        <f t="shared" si="0"/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ht="21" customHeight="1" x14ac:dyDescent="0.2">
      <c r="A25" s="38">
        <v>24</v>
      </c>
      <c r="B25" s="38">
        <v>2</v>
      </c>
      <c r="C25" s="38" t="s">
        <v>58</v>
      </c>
      <c r="D25" s="38">
        <v>2500</v>
      </c>
      <c r="E25" s="38">
        <v>1.4</v>
      </c>
      <c r="F25" s="38">
        <v>0</v>
      </c>
      <c r="G25" s="38" t="s">
        <v>154</v>
      </c>
      <c r="H25" s="38"/>
      <c r="I25" s="38">
        <v>1</v>
      </c>
      <c r="J25" s="38" t="s">
        <v>60</v>
      </c>
      <c r="L25" s="1">
        <f t="shared" si="0"/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ht="21" customHeight="1" x14ac:dyDescent="0.2">
      <c r="A26" s="38">
        <v>25</v>
      </c>
      <c r="B26" s="38">
        <v>2</v>
      </c>
      <c r="C26" s="38" t="s">
        <v>111</v>
      </c>
      <c r="D26" s="38">
        <v>4000</v>
      </c>
      <c r="E26" s="38">
        <v>1.4</v>
      </c>
      <c r="F26" s="38">
        <v>0</v>
      </c>
      <c r="G26" s="38" t="s">
        <v>153</v>
      </c>
      <c r="H26" s="38"/>
      <c r="I26" s="38">
        <v>1</v>
      </c>
      <c r="J26" s="38" t="s">
        <v>122</v>
      </c>
      <c r="L26" s="1">
        <f t="shared" si="0"/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ht="21" customHeight="1" x14ac:dyDescent="0.2">
      <c r="A27" s="38">
        <v>26</v>
      </c>
      <c r="B27" s="37">
        <v>2</v>
      </c>
      <c r="C27" s="37" t="s">
        <v>58</v>
      </c>
      <c r="D27" s="37">
        <v>800</v>
      </c>
      <c r="E27" s="37">
        <v>1.4</v>
      </c>
      <c r="F27" s="37">
        <v>0</v>
      </c>
      <c r="G27" s="37" t="s">
        <v>152</v>
      </c>
      <c r="H27" s="37">
        <v>6</v>
      </c>
      <c r="I27" s="37">
        <v>1</v>
      </c>
      <c r="J27" s="37" t="s">
        <v>103</v>
      </c>
      <c r="L27" s="1">
        <f t="shared" si="0"/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ht="21" customHeight="1" x14ac:dyDescent="0.2">
      <c r="A28" s="38">
        <v>27</v>
      </c>
      <c r="B28" s="37">
        <v>2</v>
      </c>
      <c r="C28" s="37" t="s">
        <v>111</v>
      </c>
      <c r="D28" s="37">
        <v>1500</v>
      </c>
      <c r="E28" s="37">
        <v>1.4</v>
      </c>
      <c r="F28" s="37">
        <v>0</v>
      </c>
      <c r="G28" s="37" t="s">
        <v>151</v>
      </c>
      <c r="H28" s="37"/>
      <c r="I28" s="37">
        <v>1</v>
      </c>
      <c r="J28" s="37" t="s">
        <v>131</v>
      </c>
      <c r="L28" s="1">
        <f t="shared" si="0"/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ht="21" customHeight="1" x14ac:dyDescent="0.2">
      <c r="A29" s="38">
        <v>28</v>
      </c>
      <c r="B29" s="37">
        <v>2</v>
      </c>
      <c r="C29" s="37" t="s">
        <v>58</v>
      </c>
      <c r="D29" s="37">
        <v>2000</v>
      </c>
      <c r="E29" s="37">
        <v>1.4</v>
      </c>
      <c r="F29" s="37">
        <v>0</v>
      </c>
      <c r="G29" s="37" t="s">
        <v>150</v>
      </c>
      <c r="H29" s="37"/>
      <c r="I29" s="37">
        <v>1</v>
      </c>
      <c r="J29" s="37" t="s">
        <v>122</v>
      </c>
      <c r="L29" s="1">
        <f t="shared" si="0"/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ht="21" customHeight="1" x14ac:dyDescent="0.2">
      <c r="A30" s="38">
        <v>29</v>
      </c>
      <c r="B30" s="37">
        <v>2</v>
      </c>
      <c r="C30" s="37" t="s">
        <v>58</v>
      </c>
      <c r="D30" s="37">
        <v>4000</v>
      </c>
      <c r="E30" s="37">
        <v>1.4</v>
      </c>
      <c r="F30" s="37">
        <v>0</v>
      </c>
      <c r="G30" s="37" t="s">
        <v>149</v>
      </c>
      <c r="H30" s="37"/>
      <c r="I30" s="37">
        <v>1</v>
      </c>
      <c r="J30" s="37" t="s">
        <v>109</v>
      </c>
      <c r="L30" s="1">
        <f t="shared" si="0"/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ht="21" customHeight="1" x14ac:dyDescent="0.2">
      <c r="A31" s="38">
        <v>30</v>
      </c>
      <c r="B31" s="37">
        <v>2</v>
      </c>
      <c r="C31" s="37" t="s">
        <v>107</v>
      </c>
      <c r="D31" s="37">
        <v>800</v>
      </c>
      <c r="E31" s="37">
        <v>1.4</v>
      </c>
      <c r="F31" s="37">
        <v>0</v>
      </c>
      <c r="G31" s="37" t="s">
        <v>148</v>
      </c>
      <c r="H31" s="37"/>
      <c r="I31" s="37">
        <v>1</v>
      </c>
      <c r="J31" s="37" t="s">
        <v>60</v>
      </c>
      <c r="L31" s="1">
        <f t="shared" si="0"/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ht="21" customHeight="1" x14ac:dyDescent="0.2">
      <c r="A32" s="38">
        <v>31</v>
      </c>
      <c r="B32" s="37">
        <v>2</v>
      </c>
      <c r="C32" s="37" t="s">
        <v>58</v>
      </c>
      <c r="D32" s="37">
        <v>2000</v>
      </c>
      <c r="E32" s="37">
        <v>1.4</v>
      </c>
      <c r="F32" s="37">
        <v>0</v>
      </c>
      <c r="G32" s="37" t="s">
        <v>147</v>
      </c>
      <c r="H32" s="37"/>
      <c r="I32" s="37">
        <v>1</v>
      </c>
      <c r="J32" s="37" t="s">
        <v>122</v>
      </c>
      <c r="L32" s="1">
        <f t="shared" si="0"/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ht="21" customHeight="1" x14ac:dyDescent="0.2">
      <c r="A33" s="38">
        <v>32</v>
      </c>
      <c r="B33" s="37">
        <v>2</v>
      </c>
      <c r="C33" s="37" t="s">
        <v>118</v>
      </c>
      <c r="D33" s="37">
        <v>3000</v>
      </c>
      <c r="E33" s="37">
        <v>1.4</v>
      </c>
      <c r="F33" s="37">
        <v>0</v>
      </c>
      <c r="G33" s="37" t="s">
        <v>146</v>
      </c>
      <c r="H33" s="37">
        <v>7</v>
      </c>
      <c r="I33" s="37">
        <v>1</v>
      </c>
      <c r="J33" s="37" t="s">
        <v>122</v>
      </c>
      <c r="L33" s="1">
        <f t="shared" si="0"/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ht="21" customHeight="1" x14ac:dyDescent="0.2">
      <c r="A34" s="38">
        <v>33</v>
      </c>
      <c r="B34" s="37">
        <v>2</v>
      </c>
      <c r="C34" s="37" t="s">
        <v>118</v>
      </c>
      <c r="D34" s="37">
        <v>4000</v>
      </c>
      <c r="E34" s="37">
        <v>1.4</v>
      </c>
      <c r="F34" s="37">
        <v>0</v>
      </c>
      <c r="G34" s="37" t="s">
        <v>145</v>
      </c>
      <c r="H34" s="37"/>
      <c r="I34" s="37">
        <v>1</v>
      </c>
      <c r="J34" s="37" t="s">
        <v>60</v>
      </c>
      <c r="L34" s="1">
        <f t="shared" si="0"/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ht="22.5" customHeight="1" x14ac:dyDescent="0.2">
      <c r="A35" s="38">
        <v>34</v>
      </c>
      <c r="B35" s="37">
        <v>2</v>
      </c>
      <c r="C35" s="37" t="s">
        <v>118</v>
      </c>
      <c r="D35" s="37">
        <v>6000</v>
      </c>
      <c r="E35" s="37">
        <v>1.4</v>
      </c>
      <c r="F35" s="37">
        <v>0</v>
      </c>
      <c r="G35" s="37" t="s">
        <v>144</v>
      </c>
      <c r="H35" s="37"/>
      <c r="I35" s="37">
        <v>1</v>
      </c>
      <c r="J35" s="37" t="s">
        <v>122</v>
      </c>
      <c r="L35" s="1">
        <f t="shared" si="0"/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ht="22.5" customHeight="1" x14ac:dyDescent="0.2">
      <c r="A36" s="38">
        <v>35</v>
      </c>
      <c r="B36" s="37">
        <v>2</v>
      </c>
      <c r="C36" s="37" t="s">
        <v>58</v>
      </c>
      <c r="D36" s="37">
        <v>800</v>
      </c>
      <c r="E36" s="37">
        <v>1.4</v>
      </c>
      <c r="F36" s="37">
        <v>0</v>
      </c>
      <c r="G36" s="37" t="s">
        <v>143</v>
      </c>
      <c r="H36" s="37"/>
      <c r="I36" s="37">
        <v>1</v>
      </c>
      <c r="J36" s="37" t="s">
        <v>122</v>
      </c>
      <c r="L36" s="1">
        <f t="shared" si="0"/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ht="22.5" customHeight="1" x14ac:dyDescent="0.2">
      <c r="A37" s="38">
        <v>36</v>
      </c>
      <c r="B37" s="37">
        <v>2</v>
      </c>
      <c r="C37" s="37" t="s">
        <v>118</v>
      </c>
      <c r="D37" s="37">
        <v>1500</v>
      </c>
      <c r="E37" s="37">
        <v>1.4</v>
      </c>
      <c r="F37" s="37">
        <v>0</v>
      </c>
      <c r="G37" s="37" t="s">
        <v>142</v>
      </c>
      <c r="H37" s="37"/>
      <c r="I37" s="37">
        <v>1</v>
      </c>
      <c r="J37" s="37" t="s">
        <v>122</v>
      </c>
      <c r="L37" s="1">
        <f t="shared" si="0"/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ht="22.5" customHeight="1" x14ac:dyDescent="0.2">
      <c r="A38" s="38">
        <v>37</v>
      </c>
      <c r="B38" s="37">
        <v>2</v>
      </c>
      <c r="C38" s="37" t="s">
        <v>118</v>
      </c>
      <c r="D38" s="37">
        <v>2000</v>
      </c>
      <c r="E38" s="37">
        <v>1.4</v>
      </c>
      <c r="F38" s="37">
        <v>0</v>
      </c>
      <c r="G38" s="37" t="s">
        <v>141</v>
      </c>
      <c r="H38" s="37" t="s">
        <v>140</v>
      </c>
      <c r="I38" s="37">
        <v>1</v>
      </c>
      <c r="J38" s="37" t="s">
        <v>60</v>
      </c>
      <c r="L38" s="1">
        <f t="shared" si="0"/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ht="22.5" customHeight="1" x14ac:dyDescent="0.2">
      <c r="A39" s="38">
        <v>38</v>
      </c>
      <c r="B39" s="37">
        <v>2</v>
      </c>
      <c r="C39" s="37" t="s">
        <v>111</v>
      </c>
      <c r="D39" s="37">
        <v>3500</v>
      </c>
      <c r="E39" s="37">
        <v>1.4</v>
      </c>
      <c r="F39" s="37">
        <v>0</v>
      </c>
      <c r="G39" s="37" t="s">
        <v>139</v>
      </c>
      <c r="H39" s="37"/>
      <c r="I39" s="37">
        <v>1</v>
      </c>
      <c r="J39" s="37" t="s">
        <v>60</v>
      </c>
      <c r="L39" s="1">
        <f t="shared" si="0"/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ht="22.5" customHeight="1" x14ac:dyDescent="0.2">
      <c r="A40" s="38">
        <v>39</v>
      </c>
      <c r="B40" s="37">
        <v>2</v>
      </c>
      <c r="C40" s="37" t="s">
        <v>111</v>
      </c>
      <c r="D40" s="37">
        <v>5500</v>
      </c>
      <c r="E40" s="37">
        <v>1.4</v>
      </c>
      <c r="F40" s="37">
        <v>0</v>
      </c>
      <c r="G40" s="37" t="s">
        <v>138</v>
      </c>
      <c r="H40" s="37"/>
      <c r="I40" s="37">
        <v>1</v>
      </c>
      <c r="J40" s="37" t="s">
        <v>60</v>
      </c>
      <c r="L40" s="1">
        <f t="shared" si="0"/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ht="22.5" customHeight="1" x14ac:dyDescent="0.2">
      <c r="A41" s="38">
        <v>40</v>
      </c>
      <c r="B41" s="37">
        <v>2</v>
      </c>
      <c r="C41" s="37" t="s">
        <v>107</v>
      </c>
      <c r="D41" s="37">
        <v>800</v>
      </c>
      <c r="E41" s="37">
        <v>1.4</v>
      </c>
      <c r="F41" s="37">
        <v>0</v>
      </c>
      <c r="G41" s="37" t="s">
        <v>137</v>
      </c>
      <c r="H41" s="37">
        <v>9</v>
      </c>
      <c r="I41" s="37">
        <v>1</v>
      </c>
      <c r="J41" s="37" t="s">
        <v>122</v>
      </c>
      <c r="L41" s="1">
        <f t="shared" si="0"/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ht="22.5" customHeight="1" x14ac:dyDescent="0.2">
      <c r="A42" s="38">
        <v>41</v>
      </c>
      <c r="B42" s="37">
        <v>2</v>
      </c>
      <c r="C42" s="37" t="s">
        <v>118</v>
      </c>
      <c r="D42" s="37">
        <v>1500</v>
      </c>
      <c r="E42" s="37">
        <v>1.4</v>
      </c>
      <c r="F42" s="37">
        <v>0</v>
      </c>
      <c r="G42" s="37" t="s">
        <v>136</v>
      </c>
      <c r="H42" s="37"/>
      <c r="I42" s="37">
        <v>1</v>
      </c>
      <c r="J42" s="37" t="s">
        <v>60</v>
      </c>
      <c r="L42" s="1">
        <f t="shared" si="0"/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ht="21" customHeight="1" x14ac:dyDescent="0.2">
      <c r="A43" s="38">
        <v>42</v>
      </c>
      <c r="B43" s="37">
        <v>2</v>
      </c>
      <c r="C43" s="37" t="s">
        <v>118</v>
      </c>
      <c r="D43" s="37">
        <v>3000</v>
      </c>
      <c r="E43" s="37">
        <v>1.4</v>
      </c>
      <c r="F43" s="37">
        <v>0</v>
      </c>
      <c r="G43" s="37" t="s">
        <v>135</v>
      </c>
      <c r="H43" s="37"/>
      <c r="I43" s="37">
        <v>1</v>
      </c>
      <c r="J43" s="37" t="s">
        <v>122</v>
      </c>
      <c r="L43" s="1">
        <f t="shared" si="0"/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ht="21" customHeight="1" x14ac:dyDescent="0.2">
      <c r="A44" s="38">
        <v>43</v>
      </c>
      <c r="B44" s="37">
        <v>2</v>
      </c>
      <c r="C44" s="37" t="s">
        <v>58</v>
      </c>
      <c r="D44" s="37">
        <v>4000</v>
      </c>
      <c r="E44" s="37">
        <v>1.4</v>
      </c>
      <c r="F44" s="37">
        <v>0</v>
      </c>
      <c r="G44" s="37" t="s">
        <v>134</v>
      </c>
      <c r="H44" s="37"/>
      <c r="I44" s="37">
        <v>1</v>
      </c>
      <c r="J44" s="37" t="s">
        <v>109</v>
      </c>
      <c r="L44" s="1">
        <f t="shared" si="0"/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ht="21" customHeight="1" x14ac:dyDescent="0.2">
      <c r="A45" s="38">
        <v>44</v>
      </c>
      <c r="B45" s="37">
        <v>2</v>
      </c>
      <c r="C45" s="37" t="s">
        <v>107</v>
      </c>
      <c r="D45" s="37">
        <v>800</v>
      </c>
      <c r="E45" s="37">
        <v>1.4</v>
      </c>
      <c r="F45" s="37">
        <v>0</v>
      </c>
      <c r="G45" s="37" t="s">
        <v>133</v>
      </c>
      <c r="H45" s="37"/>
      <c r="I45" s="37">
        <v>1</v>
      </c>
      <c r="J45" s="37" t="s">
        <v>59</v>
      </c>
      <c r="L45" s="1">
        <f t="shared" si="0"/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ht="21" customHeight="1" x14ac:dyDescent="0.2">
      <c r="A46" s="38">
        <v>45</v>
      </c>
      <c r="B46" s="37">
        <v>2</v>
      </c>
      <c r="C46" s="37" t="s">
        <v>58</v>
      </c>
      <c r="D46" s="37">
        <v>2000</v>
      </c>
      <c r="E46" s="37">
        <v>1.4</v>
      </c>
      <c r="F46" s="37">
        <v>0</v>
      </c>
      <c r="G46" s="37" t="s">
        <v>132</v>
      </c>
      <c r="H46" s="37"/>
      <c r="I46" s="37">
        <v>1</v>
      </c>
      <c r="J46" s="37" t="s">
        <v>131</v>
      </c>
      <c r="L46" s="1">
        <f t="shared" si="0"/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ht="21" customHeight="1" x14ac:dyDescent="0.2">
      <c r="A47" s="38">
        <v>46</v>
      </c>
      <c r="B47" s="37">
        <v>2</v>
      </c>
      <c r="C47" s="37" t="s">
        <v>118</v>
      </c>
      <c r="D47" s="37">
        <v>3000</v>
      </c>
      <c r="E47" s="37">
        <v>1.4</v>
      </c>
      <c r="F47" s="37">
        <v>0</v>
      </c>
      <c r="G47" s="37" t="s">
        <v>130</v>
      </c>
      <c r="H47" s="37"/>
      <c r="I47" s="37">
        <v>1</v>
      </c>
      <c r="J47" s="37" t="s">
        <v>103</v>
      </c>
      <c r="L47" s="1">
        <f t="shared" si="0"/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ht="21" customHeight="1" x14ac:dyDescent="0.2">
      <c r="A48" s="38">
        <v>47</v>
      </c>
      <c r="B48" s="37">
        <v>2</v>
      </c>
      <c r="C48" s="37" t="s">
        <v>111</v>
      </c>
      <c r="D48" s="37">
        <v>6000</v>
      </c>
      <c r="E48" s="37">
        <v>1.4</v>
      </c>
      <c r="F48" s="37">
        <v>0</v>
      </c>
      <c r="G48" s="37" t="s">
        <v>129</v>
      </c>
      <c r="H48" s="37"/>
      <c r="I48" s="37">
        <v>1</v>
      </c>
      <c r="J48" s="37" t="s">
        <v>103</v>
      </c>
      <c r="L48" s="1">
        <f t="shared" si="0"/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ht="21" customHeight="1" x14ac:dyDescent="0.2">
      <c r="A49" s="38">
        <v>48</v>
      </c>
      <c r="B49" s="37">
        <v>2</v>
      </c>
      <c r="C49" s="37" t="s">
        <v>58</v>
      </c>
      <c r="D49" s="37">
        <v>7500</v>
      </c>
      <c r="E49" s="37">
        <v>1.4</v>
      </c>
      <c r="F49" s="37">
        <v>0</v>
      </c>
      <c r="G49" s="37" t="s">
        <v>128</v>
      </c>
      <c r="H49" s="37"/>
      <c r="I49" s="37">
        <v>1</v>
      </c>
      <c r="J49" s="37" t="s">
        <v>60</v>
      </c>
      <c r="L49" s="1">
        <f t="shared" si="0"/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ht="21" customHeight="1" x14ac:dyDescent="0.2">
      <c r="A50" s="38">
        <v>49</v>
      </c>
      <c r="B50" s="37">
        <v>2</v>
      </c>
      <c r="C50" s="37" t="s">
        <v>58</v>
      </c>
      <c r="D50" s="37">
        <v>800</v>
      </c>
      <c r="E50" s="37">
        <v>1.4</v>
      </c>
      <c r="F50" s="37">
        <v>0</v>
      </c>
      <c r="G50" s="37" t="s">
        <v>127</v>
      </c>
      <c r="H50" s="37"/>
      <c r="I50" s="37">
        <v>1</v>
      </c>
      <c r="J50" s="37" t="s">
        <v>122</v>
      </c>
      <c r="L50" s="1">
        <f t="shared" si="0"/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ht="21" customHeight="1" x14ac:dyDescent="0.2">
      <c r="A51" s="38">
        <v>50</v>
      </c>
      <c r="B51" s="37">
        <v>2</v>
      </c>
      <c r="C51" s="37" t="s">
        <v>111</v>
      </c>
      <c r="D51" s="37">
        <v>2000</v>
      </c>
      <c r="E51" s="37">
        <v>1.4</v>
      </c>
      <c r="F51" s="37">
        <v>0</v>
      </c>
      <c r="G51" s="37" t="s">
        <v>126</v>
      </c>
      <c r="H51" s="37"/>
      <c r="I51" s="37">
        <v>1</v>
      </c>
      <c r="J51" s="37" t="s">
        <v>103</v>
      </c>
      <c r="L51" s="1">
        <f t="shared" si="0"/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 ht="21" customHeight="1" x14ac:dyDescent="0.2">
      <c r="A52" s="38">
        <v>51</v>
      </c>
      <c r="B52" s="37">
        <v>2</v>
      </c>
      <c r="C52" s="37" t="s">
        <v>118</v>
      </c>
      <c r="D52" s="37">
        <v>4000</v>
      </c>
      <c r="E52" s="37">
        <v>1.4</v>
      </c>
      <c r="F52" s="37">
        <v>0</v>
      </c>
      <c r="G52" s="37" t="s">
        <v>125</v>
      </c>
      <c r="H52" s="37"/>
      <c r="I52" s="37">
        <v>1</v>
      </c>
      <c r="J52" s="37" t="s">
        <v>60</v>
      </c>
      <c r="L52" s="1">
        <f t="shared" si="0"/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 ht="21" customHeight="1" x14ac:dyDescent="0.2">
      <c r="A53" s="38">
        <v>52</v>
      </c>
      <c r="B53" s="37">
        <v>2</v>
      </c>
      <c r="C53" s="37" t="s">
        <v>118</v>
      </c>
      <c r="D53" s="37">
        <v>8000</v>
      </c>
      <c r="E53" s="37">
        <v>1.4</v>
      </c>
      <c r="F53" s="37">
        <v>0</v>
      </c>
      <c r="G53" s="37" t="s">
        <v>124</v>
      </c>
      <c r="H53" s="37">
        <v>10</v>
      </c>
      <c r="I53" s="37">
        <v>1</v>
      </c>
      <c r="J53" s="37" t="s">
        <v>103</v>
      </c>
      <c r="L53" s="1">
        <f t="shared" si="0"/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 ht="21" customHeight="1" x14ac:dyDescent="0.2">
      <c r="A54" s="38">
        <v>53</v>
      </c>
      <c r="B54" s="37">
        <v>2</v>
      </c>
      <c r="C54" s="37" t="s">
        <v>58</v>
      </c>
      <c r="D54" s="37">
        <v>1000</v>
      </c>
      <c r="E54" s="37">
        <v>1.4</v>
      </c>
      <c r="F54" s="37">
        <v>0</v>
      </c>
      <c r="G54" s="37" t="s">
        <v>123</v>
      </c>
      <c r="H54" s="37"/>
      <c r="I54" s="37">
        <v>1</v>
      </c>
      <c r="J54" s="37" t="s">
        <v>122</v>
      </c>
      <c r="L54" s="1">
        <f t="shared" si="0"/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ht="21" customHeight="1" x14ac:dyDescent="0.2">
      <c r="A55" s="38">
        <v>54</v>
      </c>
      <c r="B55" s="37">
        <v>2</v>
      </c>
      <c r="C55" s="37" t="s">
        <v>107</v>
      </c>
      <c r="D55" s="37">
        <v>3000</v>
      </c>
      <c r="E55" s="37">
        <v>1.4</v>
      </c>
      <c r="F55" s="37">
        <v>0</v>
      </c>
      <c r="G55" s="37" t="s">
        <v>121</v>
      </c>
      <c r="H55" s="37"/>
      <c r="I55" s="37">
        <v>1</v>
      </c>
      <c r="J55" s="37" t="s">
        <v>106</v>
      </c>
      <c r="L55" s="1">
        <f t="shared" si="0"/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ht="21" customHeight="1" x14ac:dyDescent="0.2">
      <c r="A56" s="38">
        <v>55</v>
      </c>
      <c r="B56" s="37">
        <v>2</v>
      </c>
      <c r="C56" s="37" t="s">
        <v>111</v>
      </c>
      <c r="D56" s="37">
        <v>5000</v>
      </c>
      <c r="E56" s="37">
        <v>1.4</v>
      </c>
      <c r="F56" s="37">
        <v>0</v>
      </c>
      <c r="G56" s="37" t="s">
        <v>120</v>
      </c>
      <c r="H56" s="37"/>
      <c r="I56" s="37">
        <v>1</v>
      </c>
      <c r="J56" s="37" t="s">
        <v>103</v>
      </c>
      <c r="L56" s="1">
        <f t="shared" si="0"/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 ht="21" customHeight="1" x14ac:dyDescent="0.2">
      <c r="A57" s="38">
        <v>56</v>
      </c>
      <c r="B57" s="37">
        <v>2</v>
      </c>
      <c r="C57" s="37" t="s">
        <v>118</v>
      </c>
      <c r="D57" s="37">
        <v>9000</v>
      </c>
      <c r="E57" s="37">
        <v>1.4</v>
      </c>
      <c r="F57" s="37">
        <v>0</v>
      </c>
      <c r="G57" s="37" t="s">
        <v>117</v>
      </c>
      <c r="H57" s="37"/>
      <c r="I57" s="37">
        <v>2</v>
      </c>
      <c r="J57" s="37" t="s">
        <v>60</v>
      </c>
      <c r="L57" s="1">
        <f t="shared" si="0"/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ht="21" customHeight="1" x14ac:dyDescent="0.2">
      <c r="A58" s="38">
        <v>57</v>
      </c>
      <c r="B58" s="37">
        <v>2</v>
      </c>
      <c r="C58" s="37" t="s">
        <v>115</v>
      </c>
      <c r="D58" s="37">
        <v>1000</v>
      </c>
      <c r="E58" s="37">
        <v>1.4</v>
      </c>
      <c r="F58" s="37">
        <v>0</v>
      </c>
      <c r="G58" s="37" t="s">
        <v>114</v>
      </c>
      <c r="H58" s="37"/>
      <c r="I58" s="37">
        <v>1</v>
      </c>
      <c r="J58" s="37" t="s">
        <v>60</v>
      </c>
      <c r="L58" s="1">
        <f t="shared" si="0"/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 ht="21" customHeight="1" x14ac:dyDescent="0.2">
      <c r="A59" s="38">
        <v>58</v>
      </c>
      <c r="B59" s="37">
        <v>2</v>
      </c>
      <c r="C59" s="37" t="s">
        <v>111</v>
      </c>
      <c r="D59" s="37">
        <v>3000</v>
      </c>
      <c r="E59" s="37">
        <v>1.4</v>
      </c>
      <c r="F59" s="37">
        <v>0</v>
      </c>
      <c r="G59" s="37" t="s">
        <v>113</v>
      </c>
      <c r="H59" s="37"/>
      <c r="I59" s="37">
        <v>1</v>
      </c>
      <c r="J59" s="37" t="s">
        <v>60</v>
      </c>
      <c r="L59" s="1">
        <f t="shared" si="0"/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 ht="21" customHeight="1" x14ac:dyDescent="0.2">
      <c r="A60" s="38">
        <v>59</v>
      </c>
      <c r="B60" s="37">
        <v>2</v>
      </c>
      <c r="C60" s="37" t="s">
        <v>111</v>
      </c>
      <c r="D60" s="37">
        <v>4000</v>
      </c>
      <c r="E60" s="37">
        <v>1.4</v>
      </c>
      <c r="F60" s="37">
        <v>0</v>
      </c>
      <c r="G60" s="37" t="s">
        <v>110</v>
      </c>
      <c r="H60" s="37"/>
      <c r="I60" s="37">
        <v>1</v>
      </c>
      <c r="J60" s="37" t="s">
        <v>109</v>
      </c>
      <c r="L60" s="1">
        <f t="shared" si="0"/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 ht="21" customHeight="1" x14ac:dyDescent="0.2">
      <c r="A61" s="38">
        <v>60</v>
      </c>
      <c r="B61" s="37">
        <v>2</v>
      </c>
      <c r="C61" s="37" t="s">
        <v>107</v>
      </c>
      <c r="D61" s="37">
        <v>6000</v>
      </c>
      <c r="E61" s="37">
        <v>1.4</v>
      </c>
      <c r="F61" s="37">
        <v>0</v>
      </c>
      <c r="G61" s="37" t="s">
        <v>104</v>
      </c>
      <c r="H61" s="37"/>
      <c r="I61" s="37">
        <v>1</v>
      </c>
      <c r="J61" s="37" t="s">
        <v>106</v>
      </c>
      <c r="L61" s="1">
        <f t="shared" si="0"/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ht="21" customHeight="1" x14ac:dyDescent="0.2">
      <c r="A62" s="38">
        <v>61</v>
      </c>
      <c r="B62" s="37">
        <v>2</v>
      </c>
      <c r="C62" s="37" t="s">
        <v>58</v>
      </c>
      <c r="D62" s="37">
        <v>10000</v>
      </c>
      <c r="E62" s="37">
        <v>1.4</v>
      </c>
      <c r="F62" s="37">
        <v>0</v>
      </c>
      <c r="G62" s="37" t="s">
        <v>104</v>
      </c>
      <c r="H62" s="37"/>
      <c r="I62" s="37">
        <v>1</v>
      </c>
      <c r="J62" s="37" t="s">
        <v>103</v>
      </c>
      <c r="L62" s="1">
        <f t="shared" si="0"/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 ht="21" customHeight="1" x14ac:dyDescent="0.2">
      <c r="A63" s="38">
        <v>62</v>
      </c>
      <c r="B63" s="36">
        <v>3</v>
      </c>
      <c r="C63" s="36" t="s">
        <v>61</v>
      </c>
      <c r="D63" s="36">
        <v>3000</v>
      </c>
      <c r="E63" s="36">
        <v>0</v>
      </c>
      <c r="F63" s="36">
        <v>0</v>
      </c>
      <c r="G63" s="36">
        <v>1001</v>
      </c>
      <c r="H63" s="36"/>
      <c r="I63" s="36"/>
      <c r="J63" s="36" t="s">
        <v>102</v>
      </c>
      <c r="L63" s="1">
        <f t="shared" si="0"/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19" ht="21" customHeight="1" x14ac:dyDescent="0.2">
      <c r="A64" s="38">
        <v>63</v>
      </c>
      <c r="B64" s="36">
        <v>3</v>
      </c>
      <c r="C64" s="36" t="s">
        <v>100</v>
      </c>
      <c r="D64" s="36">
        <v>5000</v>
      </c>
      <c r="E64" s="36">
        <v>1.4</v>
      </c>
      <c r="F64" s="36">
        <v>0</v>
      </c>
      <c r="G64" s="36">
        <v>1002</v>
      </c>
      <c r="H64" s="36">
        <v>10</v>
      </c>
      <c r="I64" s="36"/>
      <c r="J64" s="36" t="s">
        <v>101</v>
      </c>
      <c r="L64" s="1">
        <f t="shared" si="0"/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 ht="21" customHeight="1" x14ac:dyDescent="0.2">
      <c r="A65" s="38">
        <v>64</v>
      </c>
      <c r="B65" s="36">
        <v>3</v>
      </c>
      <c r="C65" s="36" t="s">
        <v>61</v>
      </c>
      <c r="D65" s="36">
        <v>8000</v>
      </c>
      <c r="E65" s="36">
        <v>1.4</v>
      </c>
      <c r="F65" s="36">
        <v>0</v>
      </c>
      <c r="G65" s="36">
        <v>1003</v>
      </c>
      <c r="H65" s="36">
        <v>5</v>
      </c>
      <c r="I65" s="36"/>
      <c r="J65" s="36" t="s">
        <v>60</v>
      </c>
      <c r="L65" s="1">
        <f t="shared" si="0"/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 ht="21" customHeight="1" x14ac:dyDescent="0.2">
      <c r="A66" s="38">
        <v>65</v>
      </c>
      <c r="B66" s="36">
        <v>3</v>
      </c>
      <c r="C66" s="36" t="s">
        <v>100</v>
      </c>
      <c r="D66" s="36">
        <v>10000</v>
      </c>
      <c r="E66" s="36">
        <v>0</v>
      </c>
      <c r="F66" s="36">
        <v>0</v>
      </c>
      <c r="G66" s="36">
        <v>1004</v>
      </c>
      <c r="H66" s="36">
        <v>6</v>
      </c>
      <c r="I66" s="36"/>
      <c r="J66" s="36" t="s">
        <v>62</v>
      </c>
      <c r="L66" s="1">
        <f t="shared" si="0"/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ht="21" customHeight="1" x14ac:dyDescent="0.2">
      <c r="A67" s="38">
        <v>66</v>
      </c>
      <c r="B67" s="35">
        <v>4</v>
      </c>
      <c r="C67" s="35" t="s">
        <v>63</v>
      </c>
      <c r="D67" s="35"/>
      <c r="E67" s="35"/>
      <c r="F67" s="35"/>
      <c r="G67" s="35"/>
      <c r="H67" s="35"/>
      <c r="I67" s="35"/>
      <c r="J67" s="35"/>
      <c r="L67" s="1">
        <f t="shared" ref="L67:L69" si="1">M67*$V$4+N67*$V$5+O67*$V$6+P67*$V$7+Q67*$V$8+R67*$V$9+S67*$V$10</f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 ht="21" customHeight="1" x14ac:dyDescent="0.2">
      <c r="A68" s="38">
        <v>67</v>
      </c>
      <c r="B68" s="34">
        <v>5</v>
      </c>
      <c r="C68" s="34" t="s">
        <v>99</v>
      </c>
      <c r="D68" s="34"/>
      <c r="E68" s="34"/>
      <c r="F68" s="34"/>
      <c r="G68" s="34"/>
      <c r="H68" s="34"/>
      <c r="I68" s="34"/>
      <c r="J68" s="34"/>
      <c r="L68" s="1">
        <f t="shared" si="1"/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 ht="21" customHeight="1" x14ac:dyDescent="0.2">
      <c r="A69" s="38">
        <v>68</v>
      </c>
      <c r="B69" s="33">
        <v>6</v>
      </c>
      <c r="C69" s="33" t="s">
        <v>98</v>
      </c>
      <c r="D69" s="33">
        <v>10000</v>
      </c>
      <c r="E69" s="33">
        <v>0</v>
      </c>
      <c r="F69" s="33">
        <v>2</v>
      </c>
      <c r="G69" s="33">
        <v>10001</v>
      </c>
      <c r="H69" s="33"/>
      <c r="I69" s="33"/>
      <c r="J69" s="33"/>
      <c r="L69" s="1">
        <f t="shared" si="1"/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 ht="21" customHeight="1" x14ac:dyDescent="0.2"/>
    <row r="71" spans="1:19" ht="21" customHeight="1" x14ac:dyDescent="0.2"/>
    <row r="72" spans="1:19" ht="21" customHeight="1" x14ac:dyDescent="0.2"/>
    <row r="73" spans="1:19" ht="21" customHeight="1" x14ac:dyDescent="0.2"/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25" x14ac:dyDescent="0.2"/>
  <cols>
    <col min="1" max="1" width="3" bestFit="1" customWidth="1"/>
    <col min="5" max="5" width="17.25" bestFit="1" customWidth="1"/>
  </cols>
  <sheetData>
    <row r="1" spans="1:5" x14ac:dyDescent="0.2">
      <c r="A1" s="2" t="s">
        <v>3</v>
      </c>
      <c r="B1" s="2" t="s">
        <v>5</v>
      </c>
      <c r="C1" s="2" t="s">
        <v>2</v>
      </c>
      <c r="D1" s="2" t="s">
        <v>4</v>
      </c>
      <c r="E1" s="2" t="s">
        <v>10</v>
      </c>
    </row>
    <row r="2" spans="1:5" x14ac:dyDescent="0.2">
      <c r="A2">
        <v>1</v>
      </c>
      <c r="B2" t="s">
        <v>12</v>
      </c>
      <c r="C2">
        <v>1</v>
      </c>
      <c r="D2">
        <v>5</v>
      </c>
      <c r="E2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4.25" x14ac:dyDescent="0.2"/>
  <cols>
    <col min="2" max="2" width="20.625" bestFit="1" customWidth="1"/>
    <col min="3" max="3" width="20.125" bestFit="1" customWidth="1"/>
    <col min="4" max="4" width="20.75" bestFit="1" customWidth="1"/>
    <col min="5" max="5" width="11.25" bestFit="1" customWidth="1"/>
  </cols>
  <sheetData>
    <row r="1" spans="1:4" x14ac:dyDescent="0.2">
      <c r="A1" s="3" t="s">
        <v>3</v>
      </c>
      <c r="B1" s="3" t="s">
        <v>13</v>
      </c>
      <c r="C1" s="3" t="s">
        <v>14</v>
      </c>
      <c r="D1" s="3" t="s">
        <v>15</v>
      </c>
    </row>
    <row r="2" spans="1:4" x14ac:dyDescent="0.2">
      <c r="A2" s="1">
        <v>1</v>
      </c>
      <c r="B2" s="1">
        <v>1</v>
      </c>
      <c r="C2" s="1">
        <v>10</v>
      </c>
      <c r="D2" s="1">
        <v>2</v>
      </c>
    </row>
    <row r="3" spans="1:4" x14ac:dyDescent="0.2">
      <c r="A3" s="1">
        <v>2</v>
      </c>
      <c r="B3" s="1">
        <v>10</v>
      </c>
      <c r="C3" s="1">
        <v>100</v>
      </c>
      <c r="D3" s="1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5"/>
  <sheetViews>
    <sheetView topLeftCell="A40" workbookViewId="0">
      <selection activeCell="C29" sqref="C29"/>
    </sheetView>
  </sheetViews>
  <sheetFormatPr defaultRowHeight="14.25" x14ac:dyDescent="0.2"/>
  <cols>
    <col min="1" max="2" width="16.625" customWidth="1"/>
    <col min="3" max="3" width="13.375" customWidth="1"/>
    <col min="4" max="4" width="14.625" customWidth="1"/>
    <col min="5" max="5" width="15.5" customWidth="1"/>
    <col min="6" max="6" width="12.125" customWidth="1"/>
    <col min="7" max="7" width="16.125" customWidth="1"/>
    <col min="8" max="8" width="13.25" customWidth="1"/>
    <col min="9" max="9" width="14.125" customWidth="1"/>
    <col min="10" max="10" width="13.25" customWidth="1"/>
    <col min="11" max="11" width="13.625" customWidth="1"/>
    <col min="12" max="12" width="12.75" customWidth="1"/>
    <col min="13" max="13" width="12.5" customWidth="1"/>
    <col min="15" max="15" width="14.75" customWidth="1"/>
  </cols>
  <sheetData>
    <row r="2" spans="1:15" x14ac:dyDescent="0.2">
      <c r="A2" s="4"/>
      <c r="B2" s="4"/>
      <c r="C2" s="1"/>
      <c r="D2" s="4"/>
      <c r="E2" s="4"/>
      <c r="F2" s="4"/>
      <c r="G2" s="4"/>
      <c r="H2" s="5" t="s">
        <v>16</v>
      </c>
      <c r="I2" s="6" t="s">
        <v>17</v>
      </c>
      <c r="J2" s="6" t="s">
        <v>18</v>
      </c>
      <c r="K2" s="6" t="s">
        <v>19</v>
      </c>
      <c r="L2" s="7" t="s">
        <v>20</v>
      </c>
      <c r="N2" s="4"/>
      <c r="O2" s="4"/>
    </row>
    <row r="3" spans="1:15" x14ac:dyDescent="0.2">
      <c r="A3" s="4"/>
      <c r="B3" s="4"/>
      <c r="C3" s="1"/>
      <c r="D3" s="4"/>
      <c r="E3" s="4"/>
      <c r="F3" s="4"/>
      <c r="G3" s="4"/>
      <c r="H3" s="8" t="s">
        <v>21</v>
      </c>
      <c r="I3" s="9">
        <v>100</v>
      </c>
      <c r="J3" s="9">
        <v>200</v>
      </c>
      <c r="K3" s="9">
        <v>250</v>
      </c>
      <c r="L3" s="10">
        <v>280</v>
      </c>
      <c r="N3" s="4"/>
      <c r="O3" s="4"/>
    </row>
    <row r="4" spans="1:15" x14ac:dyDescent="0.2">
      <c r="A4" s="4"/>
      <c r="B4" s="4"/>
      <c r="C4" s="1"/>
      <c r="D4" s="4"/>
      <c r="E4" s="4"/>
      <c r="F4" s="4"/>
      <c r="G4" s="4"/>
      <c r="H4" s="4"/>
      <c r="I4" s="4"/>
      <c r="J4" s="4"/>
      <c r="K4" s="4"/>
      <c r="L4" s="4"/>
      <c r="N4" s="4"/>
      <c r="O4" s="4"/>
    </row>
    <row r="5" spans="1:15" x14ac:dyDescent="0.2">
      <c r="A5" s="4"/>
      <c r="B5" s="4"/>
      <c r="C5" s="1"/>
      <c r="D5" s="4"/>
      <c r="E5" s="4"/>
      <c r="F5" s="4"/>
      <c r="G5" s="4"/>
      <c r="H5" s="11" t="s">
        <v>22</v>
      </c>
      <c r="I5" s="12">
        <v>1000</v>
      </c>
      <c r="J5" s="4"/>
      <c r="K5" s="4"/>
      <c r="L5" s="4"/>
      <c r="N5" s="4"/>
      <c r="O5" s="4"/>
    </row>
    <row r="6" spans="1:15" x14ac:dyDescent="0.2">
      <c r="A6" s="4"/>
      <c r="B6" s="4"/>
      <c r="C6" s="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4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s="4" customFormat="1" x14ac:dyDescent="0.2">
      <c r="C8" s="1"/>
      <c r="D8" s="13" t="s">
        <v>49</v>
      </c>
      <c r="E8" s="4">
        <v>1.1000000000000001</v>
      </c>
      <c r="G8" s="4">
        <v>1.2</v>
      </c>
      <c r="I8" s="4">
        <v>1.2</v>
      </c>
      <c r="K8" s="4">
        <v>1.2</v>
      </c>
      <c r="M8" s="4">
        <v>1.2</v>
      </c>
    </row>
    <row r="9" spans="1:15" s="4" customFormat="1" x14ac:dyDescent="0.2">
      <c r="C9" s="1"/>
      <c r="D9" s="58" t="s">
        <v>50</v>
      </c>
      <c r="E9" s="59"/>
      <c r="F9" s="60" t="s">
        <v>51</v>
      </c>
      <c r="G9" s="61"/>
      <c r="H9" s="62" t="s">
        <v>23</v>
      </c>
      <c r="I9" s="63"/>
      <c r="J9" s="64" t="s">
        <v>24</v>
      </c>
      <c r="K9" s="65"/>
      <c r="L9" s="66" t="s">
        <v>25</v>
      </c>
      <c r="M9" s="67"/>
    </row>
    <row r="10" spans="1:15" s="4" customFormat="1" x14ac:dyDescent="0.2">
      <c r="C10" s="1"/>
      <c r="D10" s="58"/>
      <c r="E10" s="59"/>
      <c r="F10" s="60"/>
      <c r="G10" s="61"/>
      <c r="H10" s="62"/>
      <c r="I10" s="63"/>
      <c r="J10" s="64"/>
      <c r="K10" s="65"/>
      <c r="L10" s="66"/>
      <c r="M10" s="67"/>
    </row>
    <row r="11" spans="1:15" s="4" customFormat="1" x14ac:dyDescent="0.2">
      <c r="B11" s="13" t="s">
        <v>64</v>
      </c>
      <c r="C11" s="14" t="s">
        <v>52</v>
      </c>
      <c r="D11" s="15" t="s">
        <v>26</v>
      </c>
      <c r="E11" s="16" t="s">
        <v>27</v>
      </c>
      <c r="F11" s="17" t="s">
        <v>26</v>
      </c>
      <c r="G11" s="16" t="s">
        <v>27</v>
      </c>
      <c r="H11" s="17" t="s">
        <v>26</v>
      </c>
      <c r="I11" s="16" t="s">
        <v>27</v>
      </c>
      <c r="J11" s="17" t="s">
        <v>53</v>
      </c>
      <c r="K11" s="16" t="s">
        <v>27</v>
      </c>
      <c r="L11" s="17" t="s">
        <v>26</v>
      </c>
      <c r="M11" s="16" t="s">
        <v>27</v>
      </c>
      <c r="O11" s="32"/>
    </row>
    <row r="12" spans="1:15" s="4" customFormat="1" x14ac:dyDescent="0.2">
      <c r="A12" s="13" t="s">
        <v>28</v>
      </c>
      <c r="B12" s="4">
        <v>1</v>
      </c>
      <c r="C12" s="18">
        <f>B12*$I$3</f>
        <v>100</v>
      </c>
      <c r="D12" s="19">
        <f>C12*E12</f>
        <v>400</v>
      </c>
      <c r="E12" s="20">
        <v>4</v>
      </c>
      <c r="F12" s="21">
        <f>C12*G12</f>
        <v>600</v>
      </c>
      <c r="G12" s="20">
        <v>6</v>
      </c>
      <c r="H12" s="21">
        <f>C12*I12</f>
        <v>800</v>
      </c>
      <c r="I12" s="20">
        <v>8</v>
      </c>
      <c r="J12" s="21">
        <f>C12*K12</f>
        <v>1600</v>
      </c>
      <c r="K12" s="20">
        <v>16</v>
      </c>
      <c r="L12" s="21">
        <f>C12*M12</f>
        <v>2000</v>
      </c>
      <c r="M12" s="20">
        <v>20</v>
      </c>
    </row>
    <row r="13" spans="1:15" s="4" customFormat="1" x14ac:dyDescent="0.2">
      <c r="A13" s="13" t="s">
        <v>29</v>
      </c>
      <c r="B13" s="13">
        <v>2</v>
      </c>
      <c r="C13" s="18">
        <f>B13*$I$3</f>
        <v>200</v>
      </c>
      <c r="D13" s="19">
        <f t="shared" ref="D13:D21" si="0">C13*E13</f>
        <v>880.00000000000011</v>
      </c>
      <c r="E13" s="20">
        <f>E12*E8</f>
        <v>4.4000000000000004</v>
      </c>
      <c r="F13" s="21">
        <f t="shared" ref="F13:F21" si="1">C13*G13</f>
        <v>1439.9999999999998</v>
      </c>
      <c r="G13" s="20">
        <f>G12*$G$8</f>
        <v>7.1999999999999993</v>
      </c>
      <c r="H13" s="21">
        <f t="shared" ref="H13:H21" si="2">C13*I13</f>
        <v>1920</v>
      </c>
      <c r="I13" s="20">
        <f>I12*$I$8</f>
        <v>9.6</v>
      </c>
      <c r="J13" s="21">
        <f t="shared" ref="J13:J21" si="3">C13*K13</f>
        <v>3840</v>
      </c>
      <c r="K13" s="20">
        <f>K12*$K$8</f>
        <v>19.2</v>
      </c>
      <c r="L13" s="21">
        <f t="shared" ref="L13:L21" si="4">C13*M13</f>
        <v>4800</v>
      </c>
      <c r="M13" s="20">
        <f>M12*$M$8</f>
        <v>24</v>
      </c>
    </row>
    <row r="14" spans="1:15" s="4" customFormat="1" x14ac:dyDescent="0.2">
      <c r="A14" s="13" t="s">
        <v>30</v>
      </c>
      <c r="B14" s="13">
        <v>3</v>
      </c>
      <c r="C14" s="18">
        <f>B14*$I$3</f>
        <v>300</v>
      </c>
      <c r="D14" s="19">
        <f t="shared" si="0"/>
        <v>2100</v>
      </c>
      <c r="E14" s="20">
        <v>7</v>
      </c>
      <c r="F14" s="21">
        <f t="shared" si="1"/>
        <v>2591.9999999999995</v>
      </c>
      <c r="G14" s="20">
        <f t="shared" ref="G14:G21" si="5">G13*$G$8</f>
        <v>8.6399999999999988</v>
      </c>
      <c r="H14" s="21">
        <f t="shared" si="2"/>
        <v>3456</v>
      </c>
      <c r="I14" s="20">
        <f t="shared" ref="I14:I21" si="6">I13*$I$8</f>
        <v>11.52</v>
      </c>
      <c r="J14" s="21">
        <f t="shared" si="3"/>
        <v>6912</v>
      </c>
      <c r="K14" s="20">
        <f t="shared" ref="K14:K21" si="7">K13*$K$8</f>
        <v>23.04</v>
      </c>
      <c r="L14" s="21">
        <f t="shared" si="4"/>
        <v>8640</v>
      </c>
      <c r="M14" s="20">
        <f t="shared" ref="M14:M21" si="8">M13*$M$8</f>
        <v>28.799999999999997</v>
      </c>
    </row>
    <row r="15" spans="1:15" s="4" customFormat="1" x14ac:dyDescent="0.2">
      <c r="A15" s="13" t="s">
        <v>31</v>
      </c>
      <c r="B15" s="13">
        <v>4</v>
      </c>
      <c r="C15" s="18">
        <f>B15*$I$3</f>
        <v>400</v>
      </c>
      <c r="D15" s="19">
        <f t="shared" si="0"/>
        <v>3600</v>
      </c>
      <c r="E15" s="20">
        <v>9</v>
      </c>
      <c r="F15" s="21">
        <f t="shared" si="1"/>
        <v>4147.2</v>
      </c>
      <c r="G15" s="20">
        <f t="shared" si="5"/>
        <v>10.367999999999999</v>
      </c>
      <c r="H15" s="21">
        <f t="shared" si="2"/>
        <v>5529.6</v>
      </c>
      <c r="I15" s="20">
        <f t="shared" si="6"/>
        <v>13.824</v>
      </c>
      <c r="J15" s="21">
        <f t="shared" si="3"/>
        <v>11059.2</v>
      </c>
      <c r="K15" s="20">
        <f t="shared" si="7"/>
        <v>27.648</v>
      </c>
      <c r="L15" s="21">
        <f t="shared" si="4"/>
        <v>13823.999999999998</v>
      </c>
      <c r="M15" s="20">
        <f t="shared" si="8"/>
        <v>34.559999999999995</v>
      </c>
    </row>
    <row r="16" spans="1:15" s="4" customFormat="1" x14ac:dyDescent="0.2">
      <c r="A16" s="13" t="s">
        <v>32</v>
      </c>
      <c r="B16" s="13">
        <v>5</v>
      </c>
      <c r="C16" s="18">
        <f>(B16-2)*$I$3+2*$J$3</f>
        <v>700</v>
      </c>
      <c r="D16" s="19">
        <f t="shared" si="0"/>
        <v>6930</v>
      </c>
      <c r="E16" s="20">
        <f>E15*E8</f>
        <v>9.9</v>
      </c>
      <c r="F16" s="21">
        <f t="shared" si="1"/>
        <v>8709.119999999999</v>
      </c>
      <c r="G16" s="20">
        <f t="shared" si="5"/>
        <v>12.441599999999998</v>
      </c>
      <c r="H16" s="21">
        <f t="shared" si="2"/>
        <v>11612.16</v>
      </c>
      <c r="I16" s="20">
        <f t="shared" si="6"/>
        <v>16.588799999999999</v>
      </c>
      <c r="J16" s="21">
        <f t="shared" si="3"/>
        <v>23224.32</v>
      </c>
      <c r="K16" s="20">
        <f t="shared" si="7"/>
        <v>33.177599999999998</v>
      </c>
      <c r="L16" s="21">
        <f t="shared" si="4"/>
        <v>29030.399999999994</v>
      </c>
      <c r="M16" s="20">
        <f t="shared" si="8"/>
        <v>41.471999999999994</v>
      </c>
    </row>
    <row r="17" spans="1:13" s="4" customFormat="1" x14ac:dyDescent="0.2">
      <c r="A17" s="13" t="s">
        <v>54</v>
      </c>
      <c r="B17" s="13">
        <v>6</v>
      </c>
      <c r="C17" s="18">
        <f>(B17-3)*$I$3+3*$K$3</f>
        <v>1050</v>
      </c>
      <c r="D17" s="19">
        <f t="shared" si="0"/>
        <v>11434.5</v>
      </c>
      <c r="E17" s="20">
        <f>E16*E8</f>
        <v>10.89</v>
      </c>
      <c r="F17" s="21">
        <f t="shared" si="1"/>
        <v>15676.415999999996</v>
      </c>
      <c r="G17" s="20">
        <f t="shared" si="5"/>
        <v>14.929919999999996</v>
      </c>
      <c r="H17" s="21">
        <f t="shared" si="2"/>
        <v>20901.887999999999</v>
      </c>
      <c r="I17" s="20">
        <f t="shared" si="6"/>
        <v>19.906559999999999</v>
      </c>
      <c r="J17" s="21">
        <f t="shared" si="3"/>
        <v>41803.775999999998</v>
      </c>
      <c r="K17" s="20">
        <f t="shared" si="7"/>
        <v>39.813119999999998</v>
      </c>
      <c r="L17" s="21">
        <f t="shared" si="4"/>
        <v>52254.719999999987</v>
      </c>
      <c r="M17" s="20">
        <f t="shared" si="8"/>
        <v>49.76639999999999</v>
      </c>
    </row>
    <row r="18" spans="1:13" s="4" customFormat="1" x14ac:dyDescent="0.2">
      <c r="A18" s="13" t="s">
        <v>33</v>
      </c>
      <c r="B18" s="13">
        <v>7</v>
      </c>
      <c r="C18" s="18">
        <f>(B18-3)*$I$3+3*$K$3</f>
        <v>1150</v>
      </c>
      <c r="D18" s="19">
        <f t="shared" si="0"/>
        <v>13775.85</v>
      </c>
      <c r="E18" s="20">
        <f>E17*E8</f>
        <v>11.979000000000001</v>
      </c>
      <c r="F18" s="21">
        <f t="shared" si="1"/>
        <v>20603.289599999993</v>
      </c>
      <c r="G18" s="20">
        <f t="shared" si="5"/>
        <v>17.915903999999994</v>
      </c>
      <c r="H18" s="21">
        <f t="shared" si="2"/>
        <v>27471.052799999998</v>
      </c>
      <c r="I18" s="20">
        <f t="shared" si="6"/>
        <v>23.887871999999998</v>
      </c>
      <c r="J18" s="21">
        <f t="shared" si="3"/>
        <v>54942.105599999995</v>
      </c>
      <c r="K18" s="20">
        <f t="shared" si="7"/>
        <v>47.775743999999996</v>
      </c>
      <c r="L18" s="21">
        <f t="shared" si="4"/>
        <v>68677.631999999983</v>
      </c>
      <c r="M18" s="20">
        <f t="shared" si="8"/>
        <v>59.719679999999983</v>
      </c>
    </row>
    <row r="19" spans="1:13" s="4" customFormat="1" x14ac:dyDescent="0.2">
      <c r="A19" s="13" t="s">
        <v>55</v>
      </c>
      <c r="B19" s="13"/>
      <c r="C19" s="18">
        <v>1200</v>
      </c>
      <c r="D19" s="19">
        <f t="shared" si="0"/>
        <v>15812.280000000002</v>
      </c>
      <c r="E19" s="20">
        <f>E18*E8</f>
        <v>13.176900000000002</v>
      </c>
      <c r="F19" s="21">
        <f t="shared" si="1"/>
        <v>25798.90175999999</v>
      </c>
      <c r="G19" s="20">
        <f t="shared" si="5"/>
        <v>21.499084799999991</v>
      </c>
      <c r="H19" s="21">
        <f t="shared" si="2"/>
        <v>34398.535679999994</v>
      </c>
      <c r="I19" s="20">
        <f t="shared" si="6"/>
        <v>28.665446399999997</v>
      </c>
      <c r="J19" s="21">
        <f t="shared" si="3"/>
        <v>68797.071359999987</v>
      </c>
      <c r="K19" s="20">
        <f t="shared" si="7"/>
        <v>57.330892799999994</v>
      </c>
      <c r="L19" s="21">
        <f t="shared" si="4"/>
        <v>85996.339199999973</v>
      </c>
      <c r="M19" s="20">
        <f t="shared" si="8"/>
        <v>71.663615999999976</v>
      </c>
    </row>
    <row r="20" spans="1:13" s="4" customFormat="1" x14ac:dyDescent="0.2">
      <c r="A20" s="13" t="s">
        <v>34</v>
      </c>
      <c r="B20" s="13"/>
      <c r="C20" s="18">
        <v>1300</v>
      </c>
      <c r="D20" s="19">
        <f t="shared" si="0"/>
        <v>18842.967000000004</v>
      </c>
      <c r="E20" s="20">
        <f>E19*E8</f>
        <v>14.494590000000002</v>
      </c>
      <c r="F20" s="21">
        <f t="shared" si="1"/>
        <v>33538.572287999988</v>
      </c>
      <c r="G20" s="20">
        <f t="shared" si="5"/>
        <v>25.798901759999989</v>
      </c>
      <c r="H20" s="21">
        <f t="shared" si="2"/>
        <v>44718.096383999997</v>
      </c>
      <c r="I20" s="20">
        <f t="shared" si="6"/>
        <v>34.398535679999995</v>
      </c>
      <c r="J20" s="21">
        <f t="shared" si="3"/>
        <v>89436.192767999994</v>
      </c>
      <c r="K20" s="20">
        <f t="shared" si="7"/>
        <v>68.79707135999999</v>
      </c>
      <c r="L20" s="21">
        <f t="shared" si="4"/>
        <v>111795.24095999995</v>
      </c>
      <c r="M20" s="20">
        <f t="shared" si="8"/>
        <v>85.996339199999966</v>
      </c>
    </row>
    <row r="21" spans="1:13" s="4" customFormat="1" x14ac:dyDescent="0.2">
      <c r="A21" s="13" t="s">
        <v>56</v>
      </c>
      <c r="B21" s="13"/>
      <c r="C21" s="18">
        <v>1400</v>
      </c>
      <c r="D21" s="19">
        <f t="shared" si="0"/>
        <v>22321.668600000005</v>
      </c>
      <c r="E21" s="20">
        <f>E20*E8</f>
        <v>15.944049000000003</v>
      </c>
      <c r="F21" s="21">
        <f t="shared" si="1"/>
        <v>43342.154956799975</v>
      </c>
      <c r="G21" s="20">
        <f t="shared" si="5"/>
        <v>30.958682111999984</v>
      </c>
      <c r="H21" s="21">
        <f t="shared" si="2"/>
        <v>57789.539942399992</v>
      </c>
      <c r="I21" s="20">
        <f t="shared" si="6"/>
        <v>41.278242815999995</v>
      </c>
      <c r="J21" s="21">
        <f t="shared" si="3"/>
        <v>115579.07988479998</v>
      </c>
      <c r="K21" s="20">
        <f t="shared" si="7"/>
        <v>82.55648563199999</v>
      </c>
      <c r="L21" s="21">
        <f t="shared" si="4"/>
        <v>144473.84985599993</v>
      </c>
      <c r="M21" s="20">
        <f t="shared" si="8"/>
        <v>103.19560703999996</v>
      </c>
    </row>
    <row r="22" spans="1:13" s="39" customFormat="1" x14ac:dyDescent="0.2"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13" s="39" customFormat="1" x14ac:dyDescent="0.2"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 s="39" customFormat="1" ht="14.25" customHeight="1" x14ac:dyDescent="0.2">
      <c r="A24" s="56" t="s">
        <v>197</v>
      </c>
      <c r="B24" s="42"/>
      <c r="C24" s="43"/>
      <c r="D24" s="44">
        <v>1.1000000000000001</v>
      </c>
      <c r="E24" s="45" t="s">
        <v>198</v>
      </c>
      <c r="F24" s="45" t="s">
        <v>199</v>
      </c>
      <c r="G24" s="41"/>
      <c r="H24" s="41"/>
      <c r="I24" s="41"/>
      <c r="J24" s="41"/>
      <c r="K24" s="41"/>
      <c r="L24" s="41"/>
      <c r="M24" s="41"/>
    </row>
    <row r="25" spans="1:13" s="39" customFormat="1" ht="14.25" customHeight="1" x14ac:dyDescent="0.2">
      <c r="A25" s="57"/>
      <c r="B25" s="46" t="s">
        <v>208</v>
      </c>
      <c r="C25" s="15" t="s">
        <v>215</v>
      </c>
      <c r="D25" s="16" t="s">
        <v>216</v>
      </c>
      <c r="E25" s="45">
        <v>5</v>
      </c>
      <c r="F25" s="45">
        <v>3</v>
      </c>
      <c r="G25" s="41"/>
      <c r="H25" s="41"/>
      <c r="I25" s="41"/>
      <c r="J25" s="41"/>
      <c r="K25" s="41"/>
      <c r="L25" s="41"/>
      <c r="M25" s="41"/>
    </row>
    <row r="26" spans="1:13" s="39" customFormat="1" x14ac:dyDescent="0.2">
      <c r="A26" s="17" t="s">
        <v>217</v>
      </c>
      <c r="B26" s="47">
        <f>I3</f>
        <v>100</v>
      </c>
      <c r="C26" s="19">
        <f>B26*D26</f>
        <v>400</v>
      </c>
      <c r="D26" s="20">
        <v>4</v>
      </c>
      <c r="E26" s="45"/>
      <c r="F26" s="45"/>
      <c r="G26" s="41"/>
      <c r="H26" s="41"/>
      <c r="I26" s="41"/>
      <c r="J26" s="41"/>
      <c r="K26" s="41"/>
      <c r="L26" s="41"/>
      <c r="M26" s="41"/>
    </row>
    <row r="27" spans="1:13" s="39" customFormat="1" x14ac:dyDescent="0.2">
      <c r="A27" s="17" t="s">
        <v>203</v>
      </c>
      <c r="B27" s="47">
        <v>200</v>
      </c>
      <c r="C27" s="19">
        <f t="shared" ref="C27:C30" si="9">B27*D27</f>
        <v>880.00000000000011</v>
      </c>
      <c r="D27" s="20">
        <f>D26*D$24</f>
        <v>4.4000000000000004</v>
      </c>
      <c r="E27" s="45"/>
      <c r="F27" s="45"/>
      <c r="G27" s="41"/>
      <c r="H27" s="41"/>
      <c r="I27" s="41"/>
      <c r="J27" s="41"/>
      <c r="K27" s="41"/>
      <c r="L27" s="41"/>
      <c r="M27" s="41"/>
    </row>
    <row r="28" spans="1:13" s="39" customFormat="1" x14ac:dyDescent="0.2">
      <c r="A28" s="17" t="s">
        <v>204</v>
      </c>
      <c r="B28" s="47">
        <v>220</v>
      </c>
      <c r="C28" s="19">
        <f t="shared" si="9"/>
        <v>1064.8000000000002</v>
      </c>
      <c r="D28" s="20">
        <f t="shared" ref="D28:D30" si="10">D27*D$24</f>
        <v>4.8400000000000007</v>
      </c>
      <c r="E28" s="45"/>
      <c r="F28" s="45"/>
      <c r="G28" s="41"/>
      <c r="H28" s="41"/>
      <c r="I28" s="41"/>
      <c r="J28" s="41"/>
      <c r="K28" s="41"/>
      <c r="L28" s="41"/>
      <c r="M28" s="41"/>
    </row>
    <row r="29" spans="1:13" s="39" customFormat="1" x14ac:dyDescent="0.2">
      <c r="A29" s="17" t="s">
        <v>218</v>
      </c>
      <c r="B29" s="47">
        <v>220</v>
      </c>
      <c r="C29" s="19">
        <f t="shared" si="9"/>
        <v>1171.2800000000004</v>
      </c>
      <c r="D29" s="20">
        <f t="shared" si="10"/>
        <v>5.3240000000000016</v>
      </c>
      <c r="E29" s="45"/>
      <c r="F29" s="45"/>
      <c r="G29" s="41"/>
      <c r="H29" s="41"/>
      <c r="I29" s="41"/>
      <c r="J29" s="41"/>
      <c r="K29" s="41"/>
      <c r="L29" s="41"/>
      <c r="M29" s="41"/>
    </row>
    <row r="30" spans="1:13" s="39" customFormat="1" x14ac:dyDescent="0.2">
      <c r="A30" s="17" t="s">
        <v>206</v>
      </c>
      <c r="B30" s="47">
        <v>400</v>
      </c>
      <c r="C30" s="19">
        <f t="shared" si="9"/>
        <v>2342.5600000000009</v>
      </c>
      <c r="D30" s="20">
        <f t="shared" si="10"/>
        <v>5.8564000000000025</v>
      </c>
      <c r="E30" s="45"/>
      <c r="F30" s="45"/>
      <c r="G30" s="41"/>
      <c r="H30" s="41"/>
      <c r="I30" s="41"/>
      <c r="J30" s="41"/>
      <c r="K30" s="41"/>
      <c r="L30" s="41"/>
      <c r="M30" s="41"/>
    </row>
    <row r="31" spans="1:13" s="39" customFormat="1" x14ac:dyDescent="0.2">
      <c r="A31" s="48"/>
      <c r="B31" s="49"/>
      <c r="C31" s="45"/>
      <c r="D31" s="45"/>
      <c r="E31" s="45"/>
      <c r="F31" s="45"/>
      <c r="G31" s="41"/>
      <c r="H31" s="41"/>
      <c r="I31" s="41"/>
      <c r="J31" s="41"/>
      <c r="K31" s="41"/>
      <c r="L31" s="41"/>
      <c r="M31" s="41"/>
    </row>
    <row r="32" spans="1:13" s="39" customFormat="1" x14ac:dyDescent="0.2">
      <c r="A32" s="48"/>
      <c r="B32" s="49"/>
      <c r="C32" s="45"/>
      <c r="D32" s="45"/>
      <c r="E32" s="45"/>
      <c r="F32" s="45"/>
      <c r="G32" s="41"/>
      <c r="H32" s="41"/>
      <c r="I32" s="41"/>
      <c r="J32" s="41"/>
      <c r="K32" s="41"/>
      <c r="L32" s="41"/>
      <c r="M32" s="41"/>
    </row>
    <row r="33" spans="1:13" s="39" customFormat="1" ht="14.25" customHeight="1" x14ac:dyDescent="0.2">
      <c r="A33" s="56" t="s">
        <v>207</v>
      </c>
      <c r="B33" s="50">
        <v>1</v>
      </c>
      <c r="C33" s="43"/>
      <c r="D33" s="44"/>
      <c r="E33" s="45" t="s">
        <v>198</v>
      </c>
      <c r="F33" s="45" t="s">
        <v>199</v>
      </c>
      <c r="G33" s="41"/>
      <c r="H33" s="41"/>
      <c r="I33" s="41"/>
      <c r="J33" s="41"/>
      <c r="K33" s="41"/>
      <c r="L33" s="41"/>
      <c r="M33" s="41"/>
    </row>
    <row r="34" spans="1:13" s="39" customFormat="1" ht="14.25" customHeight="1" x14ac:dyDescent="0.2">
      <c r="A34" s="57"/>
      <c r="B34" s="46" t="s">
        <v>208</v>
      </c>
      <c r="C34" s="15" t="s">
        <v>200</v>
      </c>
      <c r="D34" s="16" t="s">
        <v>201</v>
      </c>
      <c r="E34" s="45">
        <v>5</v>
      </c>
      <c r="F34" s="45">
        <v>4</v>
      </c>
      <c r="G34" s="41"/>
      <c r="H34" s="41"/>
      <c r="I34" s="41"/>
      <c r="J34" s="41"/>
      <c r="K34" s="41"/>
      <c r="L34" s="41"/>
      <c r="M34" s="41"/>
    </row>
    <row r="35" spans="1:13" s="39" customFormat="1" x14ac:dyDescent="0.2">
      <c r="A35" s="17" t="s">
        <v>202</v>
      </c>
      <c r="B35" s="47">
        <f>I3*B33</f>
        <v>100</v>
      </c>
      <c r="C35" s="19">
        <f>B35*D35</f>
        <v>400</v>
      </c>
      <c r="D35" s="20">
        <v>4</v>
      </c>
      <c r="E35" s="45"/>
      <c r="F35" s="45"/>
      <c r="G35" s="41"/>
      <c r="H35" s="41"/>
      <c r="I35" s="41"/>
      <c r="J35" s="41"/>
      <c r="K35" s="41"/>
      <c r="L35" s="41"/>
      <c r="M35" s="41"/>
    </row>
    <row r="36" spans="1:13" s="39" customFormat="1" x14ac:dyDescent="0.2">
      <c r="A36" s="17" t="s">
        <v>219</v>
      </c>
      <c r="B36" s="47">
        <f>B35*3</f>
        <v>300</v>
      </c>
      <c r="C36" s="19">
        <f t="shared" ref="C36:C39" si="11">B36*D36</f>
        <v>1320</v>
      </c>
      <c r="D36" s="20">
        <f>D35*D$24</f>
        <v>4.4000000000000004</v>
      </c>
      <c r="E36" s="45"/>
      <c r="F36" s="45"/>
      <c r="G36" s="41"/>
      <c r="H36" s="41"/>
      <c r="I36" s="41"/>
      <c r="J36" s="41"/>
      <c r="K36" s="41"/>
      <c r="L36" s="41"/>
      <c r="M36" s="41"/>
    </row>
    <row r="37" spans="1:13" s="39" customFormat="1" x14ac:dyDescent="0.2">
      <c r="A37" s="17" t="s">
        <v>204</v>
      </c>
      <c r="B37" s="47">
        <f>(B$39-B$36)/3+B36</f>
        <v>408.33333333333331</v>
      </c>
      <c r="C37" s="19">
        <f t="shared" si="11"/>
        <v>1976.3333333333335</v>
      </c>
      <c r="D37" s="20">
        <f t="shared" ref="D37:D39" si="12">D36*D$24</f>
        <v>4.8400000000000007</v>
      </c>
      <c r="E37" s="45"/>
      <c r="F37" s="45"/>
      <c r="G37" s="41"/>
      <c r="H37" s="41"/>
      <c r="I37" s="41"/>
      <c r="J37" s="41"/>
      <c r="K37" s="41"/>
      <c r="L37" s="41"/>
      <c r="M37" s="41"/>
    </row>
    <row r="38" spans="1:13" s="39" customFormat="1" x14ac:dyDescent="0.2">
      <c r="A38" s="17" t="s">
        <v>205</v>
      </c>
      <c r="B38" s="47">
        <f>(B$39-B$36)/3+B37</f>
        <v>516.66666666666663</v>
      </c>
      <c r="C38" s="19">
        <f t="shared" si="11"/>
        <v>2750.733333333334</v>
      </c>
      <c r="D38" s="20">
        <f t="shared" si="12"/>
        <v>5.3240000000000016</v>
      </c>
      <c r="E38" s="45"/>
      <c r="F38" s="45"/>
      <c r="G38" s="41"/>
      <c r="H38" s="41"/>
      <c r="I38" s="41"/>
      <c r="J38" s="41"/>
      <c r="K38" s="41"/>
      <c r="L38" s="41"/>
      <c r="M38" s="41"/>
    </row>
    <row r="39" spans="1:13" s="39" customFormat="1" x14ac:dyDescent="0.2">
      <c r="A39" s="17" t="s">
        <v>206</v>
      </c>
      <c r="B39" s="47">
        <f>(K3*3+I3+I3*4)/2*B33</f>
        <v>625</v>
      </c>
      <c r="C39" s="19">
        <f t="shared" si="11"/>
        <v>3660.2500000000014</v>
      </c>
      <c r="D39" s="20">
        <f t="shared" si="12"/>
        <v>5.8564000000000025</v>
      </c>
      <c r="E39" s="45"/>
      <c r="F39" s="45"/>
      <c r="G39" s="41"/>
      <c r="H39" s="41"/>
      <c r="I39" s="41"/>
      <c r="J39" s="41"/>
      <c r="K39" s="41"/>
      <c r="L39" s="41"/>
      <c r="M39" s="41"/>
    </row>
    <row r="40" spans="1:13" s="39" customFormat="1" x14ac:dyDescent="0.2">
      <c r="A40" s="48"/>
      <c r="B40" s="49"/>
      <c r="C40" s="45"/>
      <c r="D40" s="45"/>
      <c r="E40" s="45"/>
      <c r="F40" s="45"/>
      <c r="G40" s="41"/>
      <c r="H40" s="41"/>
      <c r="I40" s="41"/>
      <c r="J40" s="41"/>
      <c r="K40" s="41"/>
      <c r="L40" s="41"/>
      <c r="M40" s="41"/>
    </row>
    <row r="41" spans="1:13" s="39" customFormat="1" x14ac:dyDescent="0.2">
      <c r="A41" s="48"/>
      <c r="B41" s="49"/>
      <c r="C41" s="45"/>
      <c r="D41" s="45"/>
      <c r="E41" s="45"/>
      <c r="F41" s="45"/>
      <c r="G41" s="41"/>
      <c r="H41" s="41"/>
      <c r="I41" s="41"/>
      <c r="J41" s="41"/>
      <c r="K41" s="41"/>
      <c r="L41" s="41"/>
      <c r="M41" s="41"/>
    </row>
    <row r="42" spans="1:13" s="39" customFormat="1" ht="14.25" customHeight="1" x14ac:dyDescent="0.2">
      <c r="A42" s="56" t="s">
        <v>209</v>
      </c>
      <c r="B42" s="50">
        <v>1</v>
      </c>
      <c r="C42" s="43"/>
      <c r="D42" s="44"/>
      <c r="E42" s="45" t="s">
        <v>198</v>
      </c>
      <c r="F42" s="45" t="s">
        <v>220</v>
      </c>
      <c r="G42" s="41"/>
      <c r="H42" s="41"/>
      <c r="I42" s="41"/>
      <c r="J42" s="41"/>
      <c r="K42" s="41"/>
      <c r="L42" s="41"/>
      <c r="M42" s="41"/>
    </row>
    <row r="43" spans="1:13" s="39" customFormat="1" ht="14.25" customHeight="1" x14ac:dyDescent="0.2">
      <c r="A43" s="57"/>
      <c r="B43" s="46" t="s">
        <v>221</v>
      </c>
      <c r="C43" s="15" t="s">
        <v>215</v>
      </c>
      <c r="D43" s="16" t="s">
        <v>216</v>
      </c>
      <c r="E43" s="45">
        <v>5</v>
      </c>
      <c r="F43" s="45">
        <v>5</v>
      </c>
      <c r="G43" s="41"/>
      <c r="H43" s="41"/>
      <c r="I43" s="41"/>
      <c r="J43" s="41"/>
      <c r="K43" s="41"/>
      <c r="L43" s="41"/>
      <c r="M43" s="41"/>
    </row>
    <row r="44" spans="1:13" s="39" customFormat="1" x14ac:dyDescent="0.2">
      <c r="A44" s="17" t="s">
        <v>202</v>
      </c>
      <c r="B44" s="47">
        <f>I3*B42</f>
        <v>100</v>
      </c>
      <c r="C44" s="19">
        <f>B44*D44</f>
        <v>400</v>
      </c>
      <c r="D44" s="20">
        <v>4</v>
      </c>
      <c r="E44" s="45"/>
      <c r="F44" s="45"/>
      <c r="G44" s="41"/>
      <c r="H44" s="41"/>
      <c r="I44" s="41"/>
      <c r="J44" s="41"/>
      <c r="K44" s="41"/>
      <c r="L44" s="41"/>
      <c r="M44" s="41"/>
    </row>
    <row r="45" spans="1:13" s="39" customFormat="1" x14ac:dyDescent="0.2">
      <c r="A45" s="17" t="s">
        <v>203</v>
      </c>
      <c r="B45" s="47">
        <f>B44*3</f>
        <v>300</v>
      </c>
      <c r="C45" s="19">
        <f t="shared" ref="C45:C48" si="13">B45*D45</f>
        <v>1320</v>
      </c>
      <c r="D45" s="20">
        <f>D44*D$24</f>
        <v>4.4000000000000004</v>
      </c>
      <c r="E45" s="45"/>
      <c r="F45" s="45"/>
      <c r="G45" s="41"/>
      <c r="H45" s="41"/>
      <c r="I45" s="41"/>
      <c r="J45" s="41"/>
      <c r="K45" s="41"/>
      <c r="L45" s="41"/>
      <c r="M45" s="41"/>
    </row>
    <row r="46" spans="1:13" s="39" customFormat="1" x14ac:dyDescent="0.2">
      <c r="A46" s="17" t="s">
        <v>204</v>
      </c>
      <c r="B46" s="47">
        <f>(B$48-B$45)/3+B45</f>
        <v>508.33333333333337</v>
      </c>
      <c r="C46" s="19">
        <f t="shared" si="13"/>
        <v>2460.3333333333339</v>
      </c>
      <c r="D46" s="20">
        <f t="shared" ref="D46:D48" si="14">D45*D$24</f>
        <v>4.8400000000000007</v>
      </c>
      <c r="E46" s="45"/>
      <c r="F46" s="45"/>
      <c r="G46" s="41"/>
      <c r="H46" s="41"/>
      <c r="I46" s="41"/>
      <c r="J46" s="41"/>
      <c r="K46" s="41"/>
      <c r="L46" s="41"/>
      <c r="M46" s="41"/>
    </row>
    <row r="47" spans="1:13" s="39" customFormat="1" x14ac:dyDescent="0.2">
      <c r="A47" s="17" t="s">
        <v>205</v>
      </c>
      <c r="B47" s="47">
        <f>(B$48-B$45)/3+B46</f>
        <v>716.66666666666674</v>
      </c>
      <c r="C47" s="19">
        <f t="shared" si="13"/>
        <v>3815.5333333333351</v>
      </c>
      <c r="D47" s="20">
        <f t="shared" si="14"/>
        <v>5.3240000000000016</v>
      </c>
      <c r="E47" s="45"/>
      <c r="F47" s="45"/>
      <c r="G47" s="41"/>
      <c r="H47" s="41"/>
      <c r="I47" s="41"/>
      <c r="J47" s="41"/>
      <c r="K47" s="41"/>
      <c r="L47" s="41"/>
      <c r="M47" s="41"/>
    </row>
    <row r="48" spans="1:13" s="39" customFormat="1" x14ac:dyDescent="0.2">
      <c r="A48" s="17" t="s">
        <v>206</v>
      </c>
      <c r="B48" s="47">
        <f>(K3*3+J3*2+J3*2+I3*3)/2*B42</f>
        <v>925</v>
      </c>
      <c r="C48" s="19">
        <f t="shared" si="13"/>
        <v>5417.1700000000019</v>
      </c>
      <c r="D48" s="20">
        <f t="shared" si="14"/>
        <v>5.8564000000000025</v>
      </c>
      <c r="E48" s="45"/>
      <c r="F48" s="45"/>
      <c r="G48" s="41"/>
      <c r="H48" s="41"/>
      <c r="I48" s="41"/>
      <c r="J48" s="41"/>
      <c r="K48" s="41"/>
      <c r="L48" s="41"/>
      <c r="M48" s="41"/>
    </row>
    <row r="49" spans="1:13" s="39" customFormat="1" x14ac:dyDescent="0.2">
      <c r="A49" s="48"/>
      <c r="B49" s="49"/>
      <c r="C49" s="45"/>
      <c r="D49" s="45"/>
      <c r="E49" s="45"/>
      <c r="F49" s="45"/>
      <c r="G49" s="41"/>
      <c r="H49" s="41"/>
      <c r="I49" s="41"/>
      <c r="J49" s="41"/>
      <c r="K49" s="41"/>
      <c r="L49" s="41"/>
      <c r="M49" s="41"/>
    </row>
    <row r="50" spans="1:13" s="39" customFormat="1" x14ac:dyDescent="0.2">
      <c r="A50" s="48"/>
      <c r="B50" s="49"/>
      <c r="C50" s="45"/>
      <c r="D50" s="45"/>
      <c r="E50" s="45"/>
      <c r="F50" s="45"/>
      <c r="G50" s="41"/>
      <c r="H50" s="41"/>
      <c r="I50" s="41"/>
      <c r="J50" s="41"/>
      <c r="K50" s="41"/>
      <c r="L50" s="41"/>
      <c r="M50" s="41"/>
    </row>
    <row r="51" spans="1:13" s="39" customFormat="1" ht="14.25" customHeight="1" x14ac:dyDescent="0.2">
      <c r="A51" s="56" t="s">
        <v>210</v>
      </c>
      <c r="B51" s="50">
        <v>1</v>
      </c>
      <c r="C51" s="43"/>
      <c r="D51" s="44"/>
      <c r="E51" s="45" t="s">
        <v>198</v>
      </c>
      <c r="F51" s="45" t="s">
        <v>199</v>
      </c>
      <c r="G51" s="41"/>
      <c r="H51" s="41"/>
      <c r="I51" s="41"/>
      <c r="J51" s="41"/>
      <c r="K51" s="41"/>
      <c r="L51" s="41"/>
      <c r="M51" s="41"/>
    </row>
    <row r="52" spans="1:13" s="39" customFormat="1" ht="14.25" customHeight="1" x14ac:dyDescent="0.2">
      <c r="A52" s="57"/>
      <c r="B52" s="46" t="s">
        <v>208</v>
      </c>
      <c r="C52" s="15" t="s">
        <v>200</v>
      </c>
      <c r="D52" s="16" t="s">
        <v>201</v>
      </c>
      <c r="E52" s="45">
        <v>5</v>
      </c>
      <c r="F52" s="45">
        <v>6</v>
      </c>
      <c r="G52" s="41"/>
      <c r="H52" s="41"/>
      <c r="I52" s="41"/>
      <c r="J52" s="41"/>
      <c r="K52" s="41"/>
      <c r="L52" s="41"/>
      <c r="M52" s="41"/>
    </row>
    <row r="53" spans="1:13" s="39" customFormat="1" x14ac:dyDescent="0.2">
      <c r="A53" s="17" t="s">
        <v>202</v>
      </c>
      <c r="B53" s="47">
        <f>I3*B51</f>
        <v>100</v>
      </c>
      <c r="C53" s="19">
        <f>B53*D53</f>
        <v>400</v>
      </c>
      <c r="D53" s="20">
        <v>4</v>
      </c>
      <c r="E53" s="45"/>
      <c r="F53" s="45"/>
      <c r="G53" s="41"/>
      <c r="H53" s="41"/>
      <c r="I53" s="41"/>
      <c r="J53" s="41"/>
      <c r="K53" s="41"/>
      <c r="L53" s="41"/>
      <c r="M53" s="41"/>
    </row>
    <row r="54" spans="1:13" s="39" customFormat="1" x14ac:dyDescent="0.2">
      <c r="A54" s="17" t="s">
        <v>203</v>
      </c>
      <c r="B54" s="47">
        <f>B53*3</f>
        <v>300</v>
      </c>
      <c r="C54" s="19">
        <f t="shared" ref="C54:C57" si="15">B54*D54</f>
        <v>1320</v>
      </c>
      <c r="D54" s="20">
        <f>D53*D$24</f>
        <v>4.4000000000000004</v>
      </c>
      <c r="E54" s="45"/>
      <c r="F54" s="45"/>
      <c r="G54" s="41"/>
      <c r="H54" s="41"/>
      <c r="I54" s="41"/>
      <c r="J54" s="41"/>
      <c r="K54" s="41"/>
      <c r="L54" s="41"/>
      <c r="M54" s="41"/>
    </row>
    <row r="55" spans="1:13" s="39" customFormat="1" x14ac:dyDescent="0.2">
      <c r="A55" s="17" t="s">
        <v>204</v>
      </c>
      <c r="B55" s="47">
        <f>(B$57-B$54)/3+B54</f>
        <v>586.66666666666674</v>
      </c>
      <c r="C55" s="19">
        <f t="shared" si="15"/>
        <v>2839.4666666666676</v>
      </c>
      <c r="D55" s="20">
        <f t="shared" ref="D55:D57" si="16">D54*D$24</f>
        <v>4.8400000000000007</v>
      </c>
      <c r="E55" s="45"/>
      <c r="F55" s="45"/>
      <c r="G55" s="41"/>
      <c r="H55" s="41"/>
      <c r="I55" s="41"/>
      <c r="J55" s="41"/>
      <c r="K55" s="41"/>
      <c r="L55" s="41"/>
      <c r="M55" s="41"/>
    </row>
    <row r="56" spans="1:13" s="39" customFormat="1" x14ac:dyDescent="0.2">
      <c r="A56" s="17" t="s">
        <v>205</v>
      </c>
      <c r="B56" s="47">
        <f>(B$57-B$54)/3+B55</f>
        <v>873.33333333333348</v>
      </c>
      <c r="C56" s="19">
        <f t="shared" si="15"/>
        <v>4649.6266666666688</v>
      </c>
      <c r="D56" s="20">
        <f t="shared" si="16"/>
        <v>5.3240000000000016</v>
      </c>
      <c r="E56" s="45"/>
      <c r="F56" s="45"/>
      <c r="G56" s="41"/>
      <c r="H56" s="41"/>
      <c r="I56" s="41"/>
      <c r="J56" s="41"/>
      <c r="K56" s="41"/>
      <c r="L56" s="41"/>
      <c r="M56" s="41"/>
    </row>
    <row r="57" spans="1:13" s="39" customFormat="1" x14ac:dyDescent="0.2">
      <c r="A57" s="17" t="s">
        <v>206</v>
      </c>
      <c r="B57" s="47">
        <f>(L3*4+J3*2+J3*2+I3*4)/2*B51</f>
        <v>1160</v>
      </c>
      <c r="C57" s="19">
        <f t="shared" si="15"/>
        <v>6793.4240000000027</v>
      </c>
      <c r="D57" s="20">
        <f t="shared" si="16"/>
        <v>5.8564000000000025</v>
      </c>
      <c r="E57" s="45"/>
      <c r="F57" s="45"/>
      <c r="G57" s="41"/>
      <c r="H57" s="41"/>
      <c r="I57" s="41"/>
      <c r="J57" s="41"/>
      <c r="K57" s="41"/>
      <c r="L57" s="41"/>
      <c r="M57" s="41"/>
    </row>
    <row r="58" spans="1:13" s="39" customFormat="1" x14ac:dyDescent="0.2">
      <c r="A58" s="48"/>
      <c r="B58" s="49"/>
      <c r="C58" s="45"/>
      <c r="D58" s="45"/>
      <c r="E58" s="45"/>
      <c r="F58" s="45"/>
      <c r="G58" s="41"/>
      <c r="H58" s="41"/>
      <c r="I58" s="41"/>
      <c r="J58" s="41"/>
      <c r="K58" s="41"/>
      <c r="L58" s="41"/>
      <c r="M58" s="41"/>
    </row>
    <row r="59" spans="1:13" s="39" customFormat="1" x14ac:dyDescent="0.2">
      <c r="A59" s="48"/>
      <c r="B59" s="49"/>
      <c r="C59" s="45"/>
      <c r="D59" s="45"/>
      <c r="E59" s="45"/>
      <c r="F59" s="45"/>
      <c r="G59" s="41"/>
      <c r="H59" s="41"/>
      <c r="I59" s="41"/>
      <c r="J59" s="41"/>
      <c r="K59" s="41"/>
      <c r="L59" s="41"/>
      <c r="M59" s="41"/>
    </row>
    <row r="60" spans="1:13" s="39" customFormat="1" x14ac:dyDescent="0.2">
      <c r="A60" s="56" t="s">
        <v>222</v>
      </c>
      <c r="B60" s="50">
        <v>1</v>
      </c>
      <c r="C60" s="43"/>
      <c r="D60" s="44"/>
      <c r="E60" s="45" t="s">
        <v>198</v>
      </c>
      <c r="F60" s="45" t="s">
        <v>199</v>
      </c>
      <c r="G60" s="41"/>
      <c r="H60" s="41"/>
      <c r="I60" s="41"/>
      <c r="J60" s="41"/>
      <c r="K60" s="41"/>
      <c r="L60" s="41"/>
      <c r="M60" s="41"/>
    </row>
    <row r="61" spans="1:13" s="39" customFormat="1" x14ac:dyDescent="0.2">
      <c r="A61" s="57"/>
      <c r="B61" s="46" t="s">
        <v>208</v>
      </c>
      <c r="C61" s="15" t="s">
        <v>200</v>
      </c>
      <c r="D61" s="16" t="s">
        <v>201</v>
      </c>
      <c r="E61" s="45">
        <v>7</v>
      </c>
      <c r="F61" s="45">
        <v>7</v>
      </c>
      <c r="G61" s="41"/>
      <c r="H61" s="41"/>
      <c r="I61" s="41"/>
      <c r="J61" s="41"/>
      <c r="K61" s="41"/>
      <c r="L61" s="41"/>
      <c r="M61" s="41"/>
    </row>
    <row r="62" spans="1:13" s="39" customFormat="1" x14ac:dyDescent="0.2">
      <c r="A62" s="17" t="s">
        <v>202</v>
      </c>
      <c r="B62" s="47">
        <f>I3*B60</f>
        <v>100</v>
      </c>
      <c r="C62" s="19">
        <f>B62*D62</f>
        <v>400</v>
      </c>
      <c r="D62" s="20">
        <v>4</v>
      </c>
      <c r="E62" s="45"/>
      <c r="F62" s="45"/>
      <c r="G62" s="41"/>
      <c r="H62" s="41"/>
      <c r="I62" s="41"/>
      <c r="J62" s="41"/>
      <c r="K62" s="41"/>
      <c r="L62" s="41"/>
      <c r="M62" s="41"/>
    </row>
    <row r="63" spans="1:13" s="39" customFormat="1" x14ac:dyDescent="0.2">
      <c r="A63" s="17" t="s">
        <v>219</v>
      </c>
      <c r="B63" s="47">
        <f>B62*3</f>
        <v>300</v>
      </c>
      <c r="C63" s="19">
        <f t="shared" ref="C63:C68" si="17">B63*D63</f>
        <v>1320</v>
      </c>
      <c r="D63" s="20">
        <f>D62*D$24</f>
        <v>4.4000000000000004</v>
      </c>
      <c r="E63" s="45"/>
      <c r="F63" s="45"/>
      <c r="G63" s="41"/>
      <c r="H63" s="41"/>
      <c r="I63" s="41"/>
      <c r="J63" s="41"/>
      <c r="K63" s="41"/>
      <c r="L63" s="41"/>
      <c r="M63" s="41"/>
    </row>
    <row r="64" spans="1:13" s="39" customFormat="1" x14ac:dyDescent="0.2">
      <c r="A64" s="17" t="s">
        <v>223</v>
      </c>
      <c r="B64" s="47">
        <f>(B$68-B$63)/5+B63</f>
        <v>542</v>
      </c>
      <c r="C64" s="19">
        <f t="shared" si="17"/>
        <v>2623.28</v>
      </c>
      <c r="D64" s="20">
        <f t="shared" ref="D64:D68" si="18">D63*D$24</f>
        <v>4.8400000000000007</v>
      </c>
      <c r="E64" s="45"/>
      <c r="F64" s="45"/>
      <c r="G64" s="41"/>
      <c r="H64" s="41"/>
      <c r="I64" s="41"/>
      <c r="J64" s="41"/>
      <c r="K64" s="41"/>
      <c r="L64" s="41"/>
      <c r="M64" s="41"/>
    </row>
    <row r="65" spans="1:13" s="39" customFormat="1" x14ac:dyDescent="0.2">
      <c r="A65" s="17" t="s">
        <v>205</v>
      </c>
      <c r="B65" s="47">
        <f t="shared" ref="B65:B67" si="19">(B$68-B$63)/5+B64</f>
        <v>784</v>
      </c>
      <c r="C65" s="19">
        <f t="shared" si="17"/>
        <v>4174.0160000000014</v>
      </c>
      <c r="D65" s="20">
        <f t="shared" si="18"/>
        <v>5.3240000000000016</v>
      </c>
      <c r="E65" s="45"/>
      <c r="F65" s="45"/>
      <c r="G65" s="41"/>
      <c r="H65" s="41"/>
      <c r="I65" s="41"/>
      <c r="J65" s="41"/>
      <c r="K65" s="41"/>
      <c r="L65" s="41"/>
      <c r="M65" s="41"/>
    </row>
    <row r="66" spans="1:13" s="39" customFormat="1" x14ac:dyDescent="0.2">
      <c r="A66" s="17" t="s">
        <v>206</v>
      </c>
      <c r="B66" s="47">
        <f t="shared" si="19"/>
        <v>1026</v>
      </c>
      <c r="C66" s="19">
        <f t="shared" si="17"/>
        <v>6008.6664000000028</v>
      </c>
      <c r="D66" s="20">
        <f t="shared" si="18"/>
        <v>5.8564000000000025</v>
      </c>
      <c r="E66" s="45"/>
      <c r="F66" s="45"/>
      <c r="G66" s="41"/>
      <c r="H66" s="41"/>
      <c r="I66" s="41"/>
      <c r="J66" s="41"/>
      <c r="K66" s="41"/>
      <c r="L66" s="41"/>
      <c r="M66" s="41"/>
    </row>
    <row r="67" spans="1:13" s="39" customFormat="1" x14ac:dyDescent="0.2">
      <c r="A67" s="17" t="s">
        <v>54</v>
      </c>
      <c r="B67" s="47">
        <f t="shared" si="19"/>
        <v>1268</v>
      </c>
      <c r="C67" s="19">
        <f t="shared" si="17"/>
        <v>8168.506720000004</v>
      </c>
      <c r="D67" s="20">
        <f t="shared" si="18"/>
        <v>6.4420400000000031</v>
      </c>
      <c r="E67" s="45"/>
      <c r="F67" s="45"/>
      <c r="G67" s="41"/>
      <c r="H67" s="41"/>
      <c r="I67" s="41"/>
      <c r="J67" s="41"/>
      <c r="K67" s="41"/>
      <c r="L67" s="41"/>
      <c r="M67" s="41"/>
    </row>
    <row r="68" spans="1:13" s="39" customFormat="1" x14ac:dyDescent="0.2">
      <c r="A68" s="17" t="s">
        <v>211</v>
      </c>
      <c r="B68" s="47">
        <f>(L3*4+K3*3+K3*3+I3*4)/2*B60</f>
        <v>1510</v>
      </c>
      <c r="C68" s="19">
        <f t="shared" si="17"/>
        <v>10700.228440000006</v>
      </c>
      <c r="D68" s="20">
        <f t="shared" si="18"/>
        <v>7.0862440000000042</v>
      </c>
      <c r="E68" s="45"/>
      <c r="F68" s="45"/>
      <c r="G68" s="41"/>
      <c r="H68" s="41"/>
      <c r="I68" s="41"/>
      <c r="J68" s="41"/>
      <c r="K68" s="41"/>
      <c r="L68" s="41"/>
      <c r="M68" s="41"/>
    </row>
    <row r="69" spans="1:13" s="39" customFormat="1" x14ac:dyDescent="0.2">
      <c r="A69" s="48"/>
      <c r="B69" s="49"/>
      <c r="C69" s="45"/>
      <c r="D69" s="45"/>
      <c r="E69" s="45"/>
      <c r="F69" s="45"/>
      <c r="G69" s="41"/>
      <c r="H69" s="41"/>
      <c r="I69" s="41"/>
      <c r="J69" s="41"/>
      <c r="K69" s="41"/>
      <c r="L69" s="41"/>
      <c r="M69" s="41"/>
    </row>
    <row r="70" spans="1:13" s="39" customFormat="1" x14ac:dyDescent="0.2">
      <c r="A70" s="48"/>
      <c r="B70" s="49"/>
      <c r="C70" s="45"/>
      <c r="D70" s="45"/>
      <c r="E70" s="45"/>
      <c r="F70" s="45"/>
      <c r="G70" s="41"/>
      <c r="H70" s="41"/>
      <c r="I70" s="41"/>
      <c r="J70" s="41"/>
      <c r="K70" s="41"/>
      <c r="L70" s="41"/>
      <c r="M70" s="41"/>
    </row>
    <row r="71" spans="1:13" s="39" customFormat="1" x14ac:dyDescent="0.2">
      <c r="A71" s="56" t="s">
        <v>212</v>
      </c>
      <c r="B71" s="50">
        <v>1</v>
      </c>
      <c r="C71" s="43"/>
      <c r="D71" s="44"/>
      <c r="E71" s="45" t="s">
        <v>198</v>
      </c>
      <c r="F71" s="45" t="s">
        <v>199</v>
      </c>
      <c r="G71" s="41"/>
      <c r="H71" s="41"/>
      <c r="I71" s="41"/>
      <c r="J71" s="41"/>
      <c r="K71" s="41"/>
      <c r="L71" s="41"/>
      <c r="M71" s="41"/>
    </row>
    <row r="72" spans="1:13" s="39" customFormat="1" x14ac:dyDescent="0.2">
      <c r="A72" s="57"/>
      <c r="B72" s="46" t="s">
        <v>208</v>
      </c>
      <c r="C72" s="15" t="s">
        <v>200</v>
      </c>
      <c r="D72" s="16" t="s">
        <v>201</v>
      </c>
      <c r="E72" s="45">
        <v>7</v>
      </c>
      <c r="F72" s="45">
        <v>7</v>
      </c>
      <c r="G72" s="41"/>
      <c r="H72" s="41"/>
      <c r="I72" s="41"/>
      <c r="J72" s="41"/>
      <c r="K72" s="41"/>
      <c r="L72" s="41"/>
      <c r="M72" s="41"/>
    </row>
    <row r="73" spans="1:13" s="39" customFormat="1" x14ac:dyDescent="0.2">
      <c r="A73" s="17" t="s">
        <v>202</v>
      </c>
      <c r="B73" s="47">
        <f>I3*B71</f>
        <v>100</v>
      </c>
      <c r="C73" s="19">
        <f>B73*D73</f>
        <v>400</v>
      </c>
      <c r="D73" s="20">
        <v>4</v>
      </c>
      <c r="E73" s="45"/>
      <c r="F73" s="45"/>
      <c r="G73" s="41"/>
      <c r="H73" s="41"/>
      <c r="I73" s="41"/>
      <c r="J73" s="41"/>
      <c r="K73" s="41"/>
      <c r="L73" s="41"/>
      <c r="M73" s="41"/>
    </row>
    <row r="74" spans="1:13" s="39" customFormat="1" x14ac:dyDescent="0.2">
      <c r="A74" s="17" t="s">
        <v>203</v>
      </c>
      <c r="B74" s="47">
        <f>B73*3</f>
        <v>300</v>
      </c>
      <c r="C74" s="19">
        <f t="shared" ref="C74:C79" si="20">B74*D74</f>
        <v>1320</v>
      </c>
      <c r="D74" s="20">
        <f>D73*D$24</f>
        <v>4.4000000000000004</v>
      </c>
      <c r="E74" s="45"/>
      <c r="F74" s="45"/>
      <c r="G74" s="41"/>
      <c r="H74" s="41"/>
      <c r="I74" s="41"/>
      <c r="J74" s="41"/>
      <c r="K74" s="41"/>
      <c r="L74" s="41"/>
      <c r="M74" s="41"/>
    </row>
    <row r="75" spans="1:13" s="39" customFormat="1" x14ac:dyDescent="0.2">
      <c r="A75" s="17" t="s">
        <v>204</v>
      </c>
      <c r="B75" s="47">
        <f>(B$79-B$74)/5+B74</f>
        <v>542</v>
      </c>
      <c r="C75" s="19">
        <f t="shared" si="20"/>
        <v>2623.28</v>
      </c>
      <c r="D75" s="20">
        <f t="shared" ref="D75:D79" si="21">D74*D$24</f>
        <v>4.8400000000000007</v>
      </c>
      <c r="E75" s="45"/>
      <c r="F75" s="45"/>
      <c r="G75" s="41"/>
      <c r="H75" s="41"/>
      <c r="I75" s="41"/>
      <c r="J75" s="41"/>
      <c r="K75" s="41"/>
      <c r="L75" s="41"/>
      <c r="M75" s="41"/>
    </row>
    <row r="76" spans="1:13" s="39" customFormat="1" x14ac:dyDescent="0.2">
      <c r="A76" s="17" t="s">
        <v>224</v>
      </c>
      <c r="B76" s="47">
        <f t="shared" ref="B76:B78" si="22">(B$79-B$74)/5+B75</f>
        <v>784</v>
      </c>
      <c r="C76" s="19">
        <f t="shared" si="20"/>
        <v>4174.0160000000014</v>
      </c>
      <c r="D76" s="20">
        <f t="shared" si="21"/>
        <v>5.3240000000000016</v>
      </c>
      <c r="E76" s="45"/>
      <c r="F76" s="45"/>
      <c r="G76" s="41"/>
      <c r="H76" s="41"/>
      <c r="I76" s="41"/>
      <c r="J76" s="41"/>
      <c r="K76" s="41"/>
      <c r="L76" s="41"/>
      <c r="M76" s="41"/>
    </row>
    <row r="77" spans="1:13" s="39" customFormat="1" x14ac:dyDescent="0.2">
      <c r="A77" s="17" t="s">
        <v>225</v>
      </c>
      <c r="B77" s="47">
        <f t="shared" si="22"/>
        <v>1026</v>
      </c>
      <c r="C77" s="19">
        <f t="shared" si="20"/>
        <v>6008.6664000000028</v>
      </c>
      <c r="D77" s="20">
        <f t="shared" si="21"/>
        <v>5.8564000000000025</v>
      </c>
      <c r="E77" s="45"/>
      <c r="F77" s="45"/>
      <c r="G77" s="41"/>
      <c r="H77" s="41"/>
      <c r="I77" s="41"/>
      <c r="J77" s="41"/>
      <c r="K77" s="41"/>
      <c r="L77" s="41"/>
      <c r="M77" s="41"/>
    </row>
    <row r="78" spans="1:13" s="39" customFormat="1" x14ac:dyDescent="0.2">
      <c r="A78" s="17" t="s">
        <v>54</v>
      </c>
      <c r="B78" s="47">
        <f t="shared" si="22"/>
        <v>1268</v>
      </c>
      <c r="C78" s="19">
        <f t="shared" si="20"/>
        <v>8168.506720000004</v>
      </c>
      <c r="D78" s="20">
        <f t="shared" si="21"/>
        <v>6.4420400000000031</v>
      </c>
      <c r="E78" s="45"/>
      <c r="F78" s="45"/>
      <c r="G78" s="41"/>
      <c r="H78" s="41"/>
      <c r="I78" s="41"/>
      <c r="J78" s="41"/>
      <c r="K78" s="41"/>
      <c r="L78" s="41"/>
      <c r="M78" s="41"/>
    </row>
    <row r="79" spans="1:13" s="39" customFormat="1" x14ac:dyDescent="0.2">
      <c r="A79" s="17" t="s">
        <v>211</v>
      </c>
      <c r="B79" s="47">
        <f>(L3*4+K3*3+K3*3+I3*4)/2</f>
        <v>1510</v>
      </c>
      <c r="C79" s="19">
        <f t="shared" si="20"/>
        <v>10700.228440000006</v>
      </c>
      <c r="D79" s="20">
        <f t="shared" si="21"/>
        <v>7.0862440000000042</v>
      </c>
      <c r="E79" s="45"/>
      <c r="F79" s="45"/>
      <c r="G79" s="41"/>
      <c r="H79" s="41"/>
      <c r="I79" s="41"/>
      <c r="J79" s="41"/>
      <c r="K79" s="41"/>
      <c r="L79" s="41"/>
      <c r="M79" s="41"/>
    </row>
    <row r="80" spans="1:13" s="39" customFormat="1" x14ac:dyDescent="0.2">
      <c r="A80" s="48"/>
      <c r="B80" s="49"/>
      <c r="C80" s="45"/>
      <c r="D80" s="45"/>
      <c r="E80" s="45"/>
      <c r="F80" s="45"/>
      <c r="G80" s="41"/>
      <c r="H80" s="41"/>
      <c r="I80" s="41"/>
      <c r="J80" s="41"/>
      <c r="K80" s="41"/>
      <c r="L80" s="41"/>
      <c r="M80" s="41"/>
    </row>
    <row r="81" spans="1:13" s="39" customFormat="1" x14ac:dyDescent="0.2">
      <c r="A81" s="48"/>
      <c r="B81" s="49"/>
      <c r="C81" s="45"/>
      <c r="D81" s="45"/>
      <c r="E81" s="45"/>
      <c r="F81" s="45"/>
      <c r="G81" s="41"/>
      <c r="H81" s="41"/>
      <c r="I81" s="41"/>
      <c r="J81" s="41"/>
      <c r="K81" s="41"/>
      <c r="L81" s="41"/>
      <c r="M81" s="41"/>
    </row>
    <row r="82" spans="1:13" s="39" customFormat="1" x14ac:dyDescent="0.2">
      <c r="A82" s="56" t="s">
        <v>213</v>
      </c>
      <c r="B82" s="50">
        <v>1</v>
      </c>
      <c r="C82" s="43"/>
      <c r="D82" s="44"/>
      <c r="E82" s="45" t="s">
        <v>198</v>
      </c>
      <c r="F82" s="45" t="s">
        <v>199</v>
      </c>
      <c r="G82" s="41"/>
      <c r="H82" s="41"/>
      <c r="I82" s="41"/>
      <c r="J82" s="41"/>
      <c r="K82" s="41"/>
      <c r="L82" s="41"/>
      <c r="M82" s="41"/>
    </row>
    <row r="83" spans="1:13" s="39" customFormat="1" x14ac:dyDescent="0.2">
      <c r="A83" s="57"/>
      <c r="B83" s="46" t="s">
        <v>226</v>
      </c>
      <c r="C83" s="15" t="s">
        <v>200</v>
      </c>
      <c r="D83" s="16" t="s">
        <v>201</v>
      </c>
      <c r="E83" s="45">
        <v>8</v>
      </c>
      <c r="F83" s="45">
        <v>8</v>
      </c>
      <c r="G83" s="41"/>
      <c r="H83" s="41"/>
      <c r="I83" s="41"/>
      <c r="J83" s="41"/>
      <c r="K83" s="41"/>
      <c r="L83" s="41"/>
      <c r="M83" s="41"/>
    </row>
    <row r="84" spans="1:13" s="39" customFormat="1" x14ac:dyDescent="0.2">
      <c r="A84" s="17" t="s">
        <v>202</v>
      </c>
      <c r="B84" s="47">
        <f>I3</f>
        <v>100</v>
      </c>
      <c r="C84" s="19">
        <f>B84*D84</f>
        <v>400</v>
      </c>
      <c r="D84" s="20">
        <v>4</v>
      </c>
      <c r="E84" s="45"/>
      <c r="F84" s="45"/>
      <c r="G84" s="41"/>
      <c r="H84" s="41"/>
      <c r="I84" s="41"/>
      <c r="J84" s="41"/>
      <c r="K84" s="41"/>
      <c r="L84" s="41"/>
      <c r="M84" s="41"/>
    </row>
    <row r="85" spans="1:13" s="39" customFormat="1" x14ac:dyDescent="0.2">
      <c r="A85" s="17" t="s">
        <v>227</v>
      </c>
      <c r="B85" s="47">
        <f>B84*3</f>
        <v>300</v>
      </c>
      <c r="C85" s="19">
        <f t="shared" ref="C85:C91" si="23">B85*D85</f>
        <v>1320</v>
      </c>
      <c r="D85" s="20">
        <f>D84*D$24</f>
        <v>4.4000000000000004</v>
      </c>
      <c r="E85" s="45"/>
      <c r="F85" s="45"/>
      <c r="G85" s="41"/>
      <c r="H85" s="41"/>
      <c r="I85" s="41"/>
      <c r="J85" s="41"/>
      <c r="K85" s="41"/>
      <c r="L85" s="41"/>
      <c r="M85" s="41"/>
    </row>
    <row r="86" spans="1:13" s="39" customFormat="1" x14ac:dyDescent="0.2">
      <c r="A86" s="17" t="s">
        <v>204</v>
      </c>
      <c r="B86" s="47">
        <f>(B$91-B$85)/6+B85</f>
        <v>540.83333333333337</v>
      </c>
      <c r="C86" s="19">
        <f t="shared" si="23"/>
        <v>2617.6333333333341</v>
      </c>
      <c r="D86" s="20">
        <f t="shared" ref="D86:D91" si="24">D85*D$24</f>
        <v>4.8400000000000007</v>
      </c>
      <c r="E86" s="45"/>
      <c r="F86" s="45"/>
      <c r="G86" s="41"/>
      <c r="H86" s="41"/>
      <c r="I86" s="41"/>
      <c r="J86" s="41"/>
      <c r="K86" s="41"/>
      <c r="L86" s="41"/>
      <c r="M86" s="41"/>
    </row>
    <row r="87" spans="1:13" s="39" customFormat="1" x14ac:dyDescent="0.2">
      <c r="A87" s="17" t="s">
        <v>228</v>
      </c>
      <c r="B87" s="47">
        <f t="shared" ref="B87:B90" si="25">(B$91-B$85)/6+B86</f>
        <v>781.66666666666674</v>
      </c>
      <c r="C87" s="19">
        <f t="shared" si="23"/>
        <v>4161.5933333333351</v>
      </c>
      <c r="D87" s="20">
        <f t="shared" si="24"/>
        <v>5.3240000000000016</v>
      </c>
      <c r="E87" s="45"/>
      <c r="F87" s="45"/>
      <c r="G87" s="41"/>
      <c r="H87" s="41"/>
      <c r="I87" s="41"/>
      <c r="J87" s="41"/>
      <c r="K87" s="41"/>
      <c r="L87" s="41"/>
      <c r="M87" s="41"/>
    </row>
    <row r="88" spans="1:13" s="39" customFormat="1" x14ac:dyDescent="0.2">
      <c r="A88" s="17" t="s">
        <v>206</v>
      </c>
      <c r="B88" s="47">
        <f t="shared" si="25"/>
        <v>1022.5000000000001</v>
      </c>
      <c r="C88" s="19">
        <f t="shared" si="23"/>
        <v>5988.1690000000035</v>
      </c>
      <c r="D88" s="20">
        <f t="shared" si="24"/>
        <v>5.8564000000000025</v>
      </c>
      <c r="E88" s="45"/>
      <c r="F88" s="45"/>
      <c r="G88" s="41"/>
      <c r="H88" s="41"/>
      <c r="I88" s="41"/>
      <c r="J88" s="41"/>
      <c r="K88" s="41"/>
      <c r="L88" s="41"/>
      <c r="M88" s="41"/>
    </row>
    <row r="89" spans="1:13" s="39" customFormat="1" x14ac:dyDescent="0.2">
      <c r="A89" s="17" t="s">
        <v>54</v>
      </c>
      <c r="B89" s="47">
        <f t="shared" si="25"/>
        <v>1263.3333333333335</v>
      </c>
      <c r="C89" s="19">
        <f t="shared" si="23"/>
        <v>8138.443866666672</v>
      </c>
      <c r="D89" s="20">
        <f t="shared" si="24"/>
        <v>6.4420400000000031</v>
      </c>
      <c r="E89" s="45"/>
      <c r="F89" s="45"/>
      <c r="G89" s="41"/>
      <c r="H89" s="41"/>
      <c r="I89" s="41"/>
      <c r="J89" s="41"/>
      <c r="K89" s="41"/>
      <c r="L89" s="41"/>
      <c r="M89" s="41"/>
    </row>
    <row r="90" spans="1:13" s="39" customFormat="1" x14ac:dyDescent="0.2">
      <c r="A90" s="17" t="s">
        <v>229</v>
      </c>
      <c r="B90" s="47">
        <f t="shared" si="25"/>
        <v>1504.1666666666667</v>
      </c>
      <c r="C90" s="19">
        <f t="shared" si="23"/>
        <v>10658.892016666674</v>
      </c>
      <c r="D90" s="20">
        <f t="shared" si="24"/>
        <v>7.0862440000000042</v>
      </c>
      <c r="E90" s="45"/>
      <c r="F90" s="45"/>
      <c r="G90" s="41"/>
      <c r="H90" s="41"/>
      <c r="I90" s="41"/>
      <c r="J90" s="41"/>
      <c r="K90" s="41"/>
      <c r="L90" s="41"/>
      <c r="M90" s="41"/>
    </row>
    <row r="91" spans="1:13" s="39" customFormat="1" x14ac:dyDescent="0.2">
      <c r="A91" s="17" t="s">
        <v>55</v>
      </c>
      <c r="B91" s="47">
        <f>(L3*4+L3*4+K3*3+I3*5)/2</f>
        <v>1745</v>
      </c>
      <c r="C91" s="19">
        <f t="shared" si="23"/>
        <v>13602.04535800001</v>
      </c>
      <c r="D91" s="20">
        <f t="shared" si="24"/>
        <v>7.7948684000000057</v>
      </c>
      <c r="E91" s="45"/>
      <c r="F91" s="45"/>
      <c r="G91" s="41"/>
      <c r="H91" s="41"/>
      <c r="I91" s="41"/>
      <c r="J91" s="41"/>
      <c r="K91" s="41"/>
      <c r="L91" s="41"/>
      <c r="M91" s="41"/>
    </row>
    <row r="92" spans="1:13" s="39" customFormat="1" x14ac:dyDescent="0.2">
      <c r="A92"/>
      <c r="B92"/>
      <c r="C92"/>
      <c r="D92"/>
      <c r="E92"/>
      <c r="F92"/>
      <c r="G92" s="41"/>
      <c r="H92" s="41"/>
      <c r="I92" s="41"/>
      <c r="J92" s="41"/>
      <c r="K92" s="41"/>
      <c r="L92" s="41"/>
      <c r="M92" s="41"/>
    </row>
    <row r="93" spans="1:13" s="39" customFormat="1" x14ac:dyDescent="0.2">
      <c r="A93"/>
      <c r="B93"/>
      <c r="C93"/>
      <c r="D93"/>
      <c r="E93"/>
      <c r="F93"/>
      <c r="G93" s="41"/>
      <c r="H93" s="41"/>
      <c r="I93" s="41"/>
      <c r="J93" s="41"/>
      <c r="K93" s="41"/>
      <c r="L93" s="41"/>
      <c r="M93" s="41"/>
    </row>
    <row r="94" spans="1:13" s="39" customFormat="1" x14ac:dyDescent="0.2">
      <c r="A94" s="56" t="s">
        <v>230</v>
      </c>
      <c r="B94" s="50">
        <v>1</v>
      </c>
      <c r="C94" s="43"/>
      <c r="D94" s="44"/>
      <c r="E94" s="45" t="s">
        <v>231</v>
      </c>
      <c r="F94" s="45" t="s">
        <v>199</v>
      </c>
      <c r="G94" s="41"/>
      <c r="H94" s="41"/>
      <c r="I94" s="41"/>
      <c r="J94" s="41"/>
      <c r="K94" s="41"/>
      <c r="L94" s="41"/>
      <c r="M94" s="41"/>
    </row>
    <row r="95" spans="1:13" s="39" customFormat="1" x14ac:dyDescent="0.2">
      <c r="A95" s="57"/>
      <c r="B95" s="46" t="s">
        <v>208</v>
      </c>
      <c r="C95" s="15" t="s">
        <v>200</v>
      </c>
      <c r="D95" s="16" t="s">
        <v>201</v>
      </c>
      <c r="E95">
        <v>9</v>
      </c>
      <c r="F95">
        <v>9</v>
      </c>
      <c r="G95" s="41"/>
      <c r="H95" s="41"/>
      <c r="I95" s="41"/>
      <c r="J95" s="41"/>
      <c r="K95" s="41"/>
      <c r="L95" s="41"/>
      <c r="M95" s="41"/>
    </row>
    <row r="96" spans="1:13" s="39" customFormat="1" x14ac:dyDescent="0.2">
      <c r="A96" s="17" t="s">
        <v>202</v>
      </c>
      <c r="B96" s="47">
        <v>100</v>
      </c>
      <c r="C96" s="19">
        <f>B96*D96</f>
        <v>400</v>
      </c>
      <c r="D96" s="20">
        <v>4</v>
      </c>
      <c r="E96"/>
      <c r="F96"/>
      <c r="G96" s="41"/>
      <c r="H96" s="41"/>
      <c r="I96" s="41"/>
      <c r="J96" s="41"/>
      <c r="K96" s="41"/>
      <c r="L96" s="41"/>
      <c r="M96" s="41"/>
    </row>
    <row r="97" spans="1:13" s="39" customFormat="1" x14ac:dyDescent="0.2">
      <c r="A97" s="17" t="s">
        <v>203</v>
      </c>
      <c r="B97" s="47">
        <f>B96*3</f>
        <v>300</v>
      </c>
      <c r="C97" s="19">
        <f t="shared" ref="C97:C104" si="26">B97*D97</f>
        <v>1320</v>
      </c>
      <c r="D97" s="20">
        <f>D96*D$24</f>
        <v>4.4000000000000004</v>
      </c>
      <c r="E97"/>
      <c r="F97"/>
      <c r="G97" s="41"/>
      <c r="H97" s="41"/>
      <c r="I97" s="41"/>
      <c r="J97" s="41"/>
      <c r="K97" s="41"/>
      <c r="L97" s="41"/>
      <c r="M97" s="41"/>
    </row>
    <row r="98" spans="1:13" s="39" customFormat="1" x14ac:dyDescent="0.2">
      <c r="A98" s="17" t="s">
        <v>204</v>
      </c>
      <c r="B98" s="47">
        <f>(B$104-B$97)/7+B97</f>
        <v>520.71428571428578</v>
      </c>
      <c r="C98" s="19">
        <f t="shared" si="26"/>
        <v>2520.2571428571437</v>
      </c>
      <c r="D98" s="20">
        <f t="shared" ref="D98:D104" si="27">D97*D$24</f>
        <v>4.8400000000000007</v>
      </c>
      <c r="E98"/>
      <c r="F98"/>
      <c r="G98" s="41"/>
      <c r="H98" s="41"/>
      <c r="I98" s="41"/>
      <c r="J98" s="41"/>
      <c r="K98" s="41"/>
      <c r="L98" s="41"/>
      <c r="M98" s="41"/>
    </row>
    <row r="99" spans="1:13" s="39" customFormat="1" x14ac:dyDescent="0.2">
      <c r="A99" s="17" t="s">
        <v>205</v>
      </c>
      <c r="B99" s="47">
        <f t="shared" ref="B99:B103" si="28">(B$104-B$97)/7+B98</f>
        <v>741.42857142857156</v>
      </c>
      <c r="C99" s="19">
        <f t="shared" si="26"/>
        <v>3947.365714285716</v>
      </c>
      <c r="D99" s="20">
        <f t="shared" si="27"/>
        <v>5.3240000000000016</v>
      </c>
      <c r="E99"/>
      <c r="F99"/>
      <c r="G99" s="41"/>
      <c r="H99" s="41"/>
      <c r="I99" s="41"/>
      <c r="J99" s="41"/>
      <c r="K99" s="41"/>
      <c r="L99" s="41"/>
      <c r="M99" s="41"/>
    </row>
    <row r="100" spans="1:13" s="39" customFormat="1" x14ac:dyDescent="0.2">
      <c r="A100" s="17" t="s">
        <v>206</v>
      </c>
      <c r="B100" s="47">
        <f t="shared" si="28"/>
        <v>962.14285714285734</v>
      </c>
      <c r="C100" s="19">
        <f t="shared" si="26"/>
        <v>5634.6934285714324</v>
      </c>
      <c r="D100" s="20">
        <f t="shared" si="27"/>
        <v>5.8564000000000025</v>
      </c>
      <c r="E100"/>
      <c r="F100"/>
      <c r="G100" s="41"/>
      <c r="H100" s="41"/>
      <c r="I100" s="41"/>
      <c r="J100" s="41"/>
      <c r="K100" s="41"/>
      <c r="L100" s="41"/>
      <c r="M100" s="41"/>
    </row>
    <row r="101" spans="1:13" s="39" customFormat="1" x14ac:dyDescent="0.2">
      <c r="A101" s="17" t="s">
        <v>232</v>
      </c>
      <c r="B101" s="47">
        <f t="shared" si="28"/>
        <v>1182.8571428571431</v>
      </c>
      <c r="C101" s="19">
        <f t="shared" si="26"/>
        <v>7620.013028571434</v>
      </c>
      <c r="D101" s="20">
        <f t="shared" si="27"/>
        <v>6.4420400000000031</v>
      </c>
      <c r="E101"/>
      <c r="F101"/>
      <c r="G101" s="41"/>
      <c r="H101" s="41"/>
      <c r="I101" s="41"/>
      <c r="J101" s="41"/>
      <c r="K101" s="41"/>
      <c r="L101" s="41"/>
      <c r="M101" s="41"/>
    </row>
    <row r="102" spans="1:13" s="39" customFormat="1" x14ac:dyDescent="0.2">
      <c r="A102" s="17" t="s">
        <v>211</v>
      </c>
      <c r="B102" s="47">
        <f t="shared" si="28"/>
        <v>1403.5714285714289</v>
      </c>
      <c r="C102" s="19">
        <f t="shared" si="26"/>
        <v>9946.0496142857228</v>
      </c>
      <c r="D102" s="20">
        <f t="shared" si="27"/>
        <v>7.0862440000000042</v>
      </c>
      <c r="E102"/>
      <c r="F102"/>
      <c r="G102" s="41"/>
      <c r="H102" s="41"/>
      <c r="I102" s="41"/>
      <c r="J102" s="41"/>
      <c r="K102" s="41"/>
      <c r="L102" s="41"/>
      <c r="M102" s="41"/>
    </row>
    <row r="103" spans="1:13" s="39" customFormat="1" x14ac:dyDescent="0.2">
      <c r="A103" s="17" t="s">
        <v>233</v>
      </c>
      <c r="B103" s="47">
        <f t="shared" si="28"/>
        <v>1624.2857142857147</v>
      </c>
      <c r="C103" s="19">
        <f t="shared" si="26"/>
        <v>12661.093386857156</v>
      </c>
      <c r="D103" s="20">
        <f t="shared" si="27"/>
        <v>7.7948684000000057</v>
      </c>
      <c r="E103"/>
      <c r="F103"/>
      <c r="G103" s="41"/>
      <c r="H103" s="41"/>
      <c r="I103" s="41"/>
      <c r="J103" s="41"/>
      <c r="K103" s="41"/>
      <c r="L103" s="41"/>
      <c r="M103" s="41"/>
    </row>
    <row r="104" spans="1:13" s="39" customFormat="1" x14ac:dyDescent="0.2">
      <c r="A104" s="15" t="s">
        <v>214</v>
      </c>
      <c r="B104" s="47">
        <f>(L3*4+L3*4+I3*1+K3*3+I3*6)/2</f>
        <v>1845</v>
      </c>
      <c r="C104" s="19">
        <f t="shared" si="26"/>
        <v>15819.685417800012</v>
      </c>
      <c r="D104" s="20">
        <f t="shared" si="27"/>
        <v>8.5743552400000063</v>
      </c>
      <c r="E104"/>
      <c r="F104"/>
      <c r="G104" s="41"/>
      <c r="H104" s="41"/>
      <c r="I104" s="41"/>
      <c r="J104" s="41"/>
      <c r="K104" s="41"/>
      <c r="L104" s="41"/>
      <c r="M104" s="41"/>
    </row>
    <row r="105" spans="1:13" s="39" customFormat="1" x14ac:dyDescent="0.2">
      <c r="A105"/>
      <c r="B105"/>
      <c r="C105"/>
      <c r="D105"/>
      <c r="E105"/>
      <c r="F105"/>
      <c r="G105" s="41"/>
      <c r="H105" s="41"/>
      <c r="I105" s="41"/>
      <c r="J105" s="41"/>
      <c r="K105" s="41"/>
      <c r="L105" s="41"/>
      <c r="M105" s="41"/>
    </row>
    <row r="106" spans="1:13" s="39" customFormat="1" x14ac:dyDescent="0.2">
      <c r="A106"/>
      <c r="B106"/>
      <c r="C106"/>
      <c r="D106"/>
      <c r="E106"/>
      <c r="F106"/>
      <c r="G106" s="41"/>
      <c r="H106" s="41"/>
      <c r="I106" s="41"/>
      <c r="J106" s="41"/>
      <c r="K106" s="41"/>
      <c r="L106" s="41"/>
      <c r="M106" s="41"/>
    </row>
    <row r="107" spans="1:13" s="39" customFormat="1" x14ac:dyDescent="0.2">
      <c r="A107" s="56" t="s">
        <v>234</v>
      </c>
      <c r="B107" s="50">
        <v>1</v>
      </c>
      <c r="C107" s="43"/>
      <c r="D107" s="44"/>
      <c r="E107" s="45" t="s">
        <v>198</v>
      </c>
      <c r="F107" s="45" t="s">
        <v>235</v>
      </c>
      <c r="G107" s="41"/>
      <c r="H107" s="41"/>
      <c r="I107" s="41"/>
      <c r="J107" s="41"/>
      <c r="K107" s="41"/>
      <c r="L107" s="41"/>
      <c r="M107" s="41"/>
    </row>
    <row r="108" spans="1:13" s="39" customFormat="1" x14ac:dyDescent="0.2">
      <c r="A108" s="57"/>
      <c r="B108" s="46" t="s">
        <v>236</v>
      </c>
      <c r="C108" s="15" t="s">
        <v>237</v>
      </c>
      <c r="D108" s="16" t="s">
        <v>201</v>
      </c>
      <c r="E108">
        <v>10</v>
      </c>
      <c r="F108">
        <v>10</v>
      </c>
      <c r="G108" s="41"/>
      <c r="H108" s="41"/>
      <c r="I108" s="41"/>
      <c r="J108" s="41"/>
      <c r="K108" s="41"/>
      <c r="L108" s="41"/>
      <c r="M108" s="41"/>
    </row>
    <row r="109" spans="1:13" s="39" customFormat="1" x14ac:dyDescent="0.2">
      <c r="A109" s="17" t="s">
        <v>202</v>
      </c>
      <c r="B109" s="47">
        <v>100</v>
      </c>
      <c r="C109" s="19">
        <f>B109*D109</f>
        <v>400</v>
      </c>
      <c r="D109" s="20">
        <v>4</v>
      </c>
      <c r="E109"/>
      <c r="F109"/>
      <c r="G109" s="41"/>
      <c r="H109" s="41"/>
      <c r="I109" s="41"/>
      <c r="J109" s="41"/>
      <c r="K109" s="41"/>
      <c r="L109" s="41"/>
      <c r="M109" s="41"/>
    </row>
    <row r="110" spans="1:13" s="39" customFormat="1" x14ac:dyDescent="0.2">
      <c r="A110" s="17" t="s">
        <v>238</v>
      </c>
      <c r="B110" s="47">
        <f>B109*3</f>
        <v>300</v>
      </c>
      <c r="C110" s="19">
        <f t="shared" ref="C110:C118" si="29">B110*D110</f>
        <v>1320</v>
      </c>
      <c r="D110" s="20">
        <f>D109*D$24</f>
        <v>4.4000000000000004</v>
      </c>
      <c r="E110"/>
      <c r="F110"/>
      <c r="G110" s="41"/>
      <c r="H110" s="41"/>
      <c r="I110" s="41"/>
      <c r="J110" s="41"/>
      <c r="K110" s="41"/>
      <c r="L110" s="41"/>
      <c r="M110" s="41"/>
    </row>
    <row r="111" spans="1:13" s="39" customFormat="1" x14ac:dyDescent="0.2">
      <c r="A111" s="17" t="s">
        <v>204</v>
      </c>
      <c r="B111" s="47">
        <f>(B$118-B$110)/8+B110</f>
        <v>535</v>
      </c>
      <c r="C111" s="19">
        <f t="shared" si="29"/>
        <v>2589.4000000000005</v>
      </c>
      <c r="D111" s="20">
        <f t="shared" ref="D111:D118" si="30">D110*D$24</f>
        <v>4.8400000000000007</v>
      </c>
      <c r="E111"/>
      <c r="F111"/>
      <c r="G111" s="41"/>
      <c r="H111" s="41"/>
      <c r="I111" s="41"/>
      <c r="J111" s="41"/>
      <c r="K111" s="41"/>
      <c r="L111" s="41"/>
      <c r="M111" s="41"/>
    </row>
    <row r="112" spans="1:13" s="39" customFormat="1" x14ac:dyDescent="0.2">
      <c r="A112" s="17" t="s">
        <v>205</v>
      </c>
      <c r="B112" s="47">
        <f t="shared" ref="B112:B117" si="31">(B$118-B$110)/8+B111</f>
        <v>770</v>
      </c>
      <c r="C112" s="19">
        <f t="shared" si="29"/>
        <v>4099.4800000000014</v>
      </c>
      <c r="D112" s="20">
        <f t="shared" si="30"/>
        <v>5.3240000000000016</v>
      </c>
      <c r="E112"/>
      <c r="F112"/>
      <c r="G112" s="41"/>
      <c r="H112" s="41"/>
      <c r="I112" s="41"/>
      <c r="J112" s="41"/>
      <c r="K112" s="41"/>
      <c r="L112" s="41"/>
      <c r="M112" s="41"/>
    </row>
    <row r="113" spans="1:13" s="39" customFormat="1" x14ac:dyDescent="0.2">
      <c r="A113" s="17" t="s">
        <v>206</v>
      </c>
      <c r="B113" s="47">
        <f t="shared" si="31"/>
        <v>1005</v>
      </c>
      <c r="C113" s="19">
        <f t="shared" si="29"/>
        <v>5885.6820000000025</v>
      </c>
      <c r="D113" s="20">
        <f t="shared" si="30"/>
        <v>5.8564000000000025</v>
      </c>
      <c r="E113"/>
      <c r="F113"/>
      <c r="G113" s="41"/>
      <c r="H113" s="41"/>
      <c r="I113" s="41"/>
      <c r="J113" s="41"/>
      <c r="K113" s="41"/>
      <c r="L113" s="41"/>
      <c r="M113" s="41"/>
    </row>
    <row r="114" spans="1:13" s="39" customFormat="1" x14ac:dyDescent="0.2">
      <c r="A114" s="17" t="s">
        <v>54</v>
      </c>
      <c r="B114" s="47">
        <f t="shared" si="31"/>
        <v>1240</v>
      </c>
      <c r="C114" s="19">
        <f t="shared" si="29"/>
        <v>7988.1296000000038</v>
      </c>
      <c r="D114" s="20">
        <f t="shared" si="30"/>
        <v>6.4420400000000031</v>
      </c>
      <c r="E114"/>
      <c r="F114"/>
      <c r="G114" s="41"/>
      <c r="H114" s="41"/>
      <c r="I114" s="41"/>
      <c r="J114" s="41"/>
      <c r="K114" s="41"/>
      <c r="L114" s="41"/>
      <c r="M114" s="41"/>
    </row>
    <row r="115" spans="1:13" s="39" customFormat="1" x14ac:dyDescent="0.2">
      <c r="A115" s="17" t="s">
        <v>211</v>
      </c>
      <c r="B115" s="47">
        <f t="shared" si="31"/>
        <v>1475</v>
      </c>
      <c r="C115" s="19">
        <f t="shared" si="29"/>
        <v>10452.209900000007</v>
      </c>
      <c r="D115" s="20">
        <f t="shared" si="30"/>
        <v>7.0862440000000042</v>
      </c>
      <c r="E115"/>
      <c r="F115"/>
      <c r="G115" s="41"/>
      <c r="H115" s="41"/>
      <c r="I115" s="41"/>
      <c r="J115" s="41"/>
      <c r="K115" s="41"/>
      <c r="L115" s="41"/>
      <c r="M115" s="41"/>
    </row>
    <row r="116" spans="1:13" s="39" customFormat="1" x14ac:dyDescent="0.2">
      <c r="A116" s="17" t="s">
        <v>239</v>
      </c>
      <c r="B116" s="47">
        <f t="shared" si="31"/>
        <v>1710</v>
      </c>
      <c r="C116" s="19">
        <f t="shared" si="29"/>
        <v>13329.22496400001</v>
      </c>
      <c r="D116" s="20">
        <f t="shared" si="30"/>
        <v>7.7948684000000057</v>
      </c>
      <c r="E116"/>
      <c r="F116"/>
      <c r="G116" s="41"/>
      <c r="H116" s="41"/>
      <c r="I116" s="41"/>
      <c r="J116" s="41"/>
      <c r="K116" s="41"/>
      <c r="L116" s="41"/>
      <c r="M116" s="41"/>
    </row>
    <row r="117" spans="1:13" s="39" customFormat="1" x14ac:dyDescent="0.2">
      <c r="A117" s="15" t="s">
        <v>214</v>
      </c>
      <c r="B117" s="47">
        <f t="shared" si="31"/>
        <v>1945</v>
      </c>
      <c r="C117" s="19">
        <f t="shared" si="29"/>
        <v>16677.120941800011</v>
      </c>
      <c r="D117" s="20">
        <f t="shared" si="30"/>
        <v>8.5743552400000063</v>
      </c>
      <c r="E117"/>
      <c r="F117"/>
      <c r="G117" s="41"/>
      <c r="H117" s="41"/>
      <c r="I117" s="41"/>
      <c r="J117" s="41"/>
      <c r="K117" s="41"/>
      <c r="L117" s="41"/>
      <c r="M117" s="41"/>
    </row>
    <row r="118" spans="1:13" s="39" customFormat="1" x14ac:dyDescent="0.2">
      <c r="A118" s="15" t="s">
        <v>240</v>
      </c>
      <c r="B118" s="47">
        <f>(L3*4+L3*4+J3*2+L3*4+I3*6)/2</f>
        <v>2180</v>
      </c>
      <c r="C118" s="19">
        <f t="shared" si="29"/>
        <v>20561.303865520018</v>
      </c>
      <c r="D118" s="20">
        <f t="shared" si="30"/>
        <v>9.4317907640000076</v>
      </c>
      <c r="E118"/>
      <c r="F118"/>
      <c r="G118" s="41"/>
      <c r="H118" s="41"/>
      <c r="I118" s="41"/>
      <c r="J118" s="41"/>
      <c r="K118" s="41"/>
      <c r="L118" s="41"/>
      <c r="M118" s="41"/>
    </row>
    <row r="119" spans="1:13" s="39" customFormat="1" x14ac:dyDescent="0.2">
      <c r="C119" s="40"/>
      <c r="D119" s="41"/>
      <c r="E119" s="41"/>
      <c r="F119" s="41"/>
      <c r="G119" s="41"/>
      <c r="H119" s="41"/>
      <c r="I119" s="41"/>
      <c r="J119" s="41"/>
      <c r="K119" s="41"/>
      <c r="L119" s="41"/>
      <c r="M119" s="41"/>
    </row>
    <row r="122" spans="1:13" x14ac:dyDescent="0.2">
      <c r="A122" s="22"/>
      <c r="B122" s="23" t="s">
        <v>22</v>
      </c>
      <c r="D122">
        <v>3</v>
      </c>
      <c r="E122">
        <v>4</v>
      </c>
      <c r="F122">
        <v>5</v>
      </c>
      <c r="G122">
        <v>6</v>
      </c>
      <c r="H122">
        <v>7</v>
      </c>
    </row>
    <row r="123" spans="1:13" x14ac:dyDescent="0.2">
      <c r="A123" s="24" t="s">
        <v>43</v>
      </c>
      <c r="B123" s="30">
        <v>210</v>
      </c>
      <c r="D123" s="29">
        <f>C123*B123</f>
        <v>0</v>
      </c>
      <c r="E123" t="s">
        <v>65</v>
      </c>
      <c r="F123" t="s">
        <v>66</v>
      </c>
      <c r="G123" t="s">
        <v>67</v>
      </c>
      <c r="H123" t="s">
        <v>68</v>
      </c>
    </row>
    <row r="124" spans="1:13" x14ac:dyDescent="0.2">
      <c r="A124" s="24" t="s">
        <v>44</v>
      </c>
      <c r="B124" s="30">
        <v>480</v>
      </c>
      <c r="D124" s="29">
        <f t="shared" ref="D124:D132" si="32">C124*B124</f>
        <v>0</v>
      </c>
      <c r="E124">
        <v>400</v>
      </c>
      <c r="F124">
        <v>400</v>
      </c>
      <c r="G124">
        <v>400</v>
      </c>
      <c r="H124">
        <v>400</v>
      </c>
    </row>
    <row r="125" spans="1:13" x14ac:dyDescent="0.2">
      <c r="A125" s="24" t="s">
        <v>35</v>
      </c>
      <c r="B125" s="30">
        <v>700</v>
      </c>
      <c r="C125">
        <v>2</v>
      </c>
      <c r="D125" s="29">
        <f t="shared" si="32"/>
        <v>1400</v>
      </c>
      <c r="E125">
        <v>880.00000000000011</v>
      </c>
      <c r="F125">
        <v>880.00000000000011</v>
      </c>
      <c r="G125">
        <v>880.00000000000011</v>
      </c>
      <c r="H125">
        <v>880.00000000000011</v>
      </c>
    </row>
    <row r="126" spans="1:13" x14ac:dyDescent="0.2">
      <c r="A126" s="24" t="s">
        <v>36</v>
      </c>
      <c r="B126" s="30">
        <v>1000</v>
      </c>
      <c r="D126" s="29">
        <f t="shared" si="32"/>
        <v>0</v>
      </c>
      <c r="E126">
        <v>2100</v>
      </c>
      <c r="F126">
        <v>2100</v>
      </c>
      <c r="G126">
        <v>2100</v>
      </c>
      <c r="H126">
        <v>2100</v>
      </c>
    </row>
    <row r="127" spans="1:13" x14ac:dyDescent="0.2">
      <c r="A127" s="24" t="s">
        <v>37</v>
      </c>
      <c r="B127" s="30">
        <v>1500</v>
      </c>
      <c r="C127">
        <v>1</v>
      </c>
      <c r="D127" s="29">
        <f t="shared" si="32"/>
        <v>1500</v>
      </c>
      <c r="E127">
        <v>2700</v>
      </c>
      <c r="F127">
        <v>3600</v>
      </c>
      <c r="G127">
        <v>3600</v>
      </c>
      <c r="H127">
        <v>3600</v>
      </c>
    </row>
    <row r="128" spans="1:13" ht="14.25" customHeight="1" x14ac:dyDescent="0.2">
      <c r="A128" s="24" t="s">
        <v>38</v>
      </c>
      <c r="B128" s="30">
        <v>2500</v>
      </c>
      <c r="D128" s="29">
        <f t="shared" si="32"/>
        <v>0</v>
      </c>
      <c r="E128">
        <v>3960</v>
      </c>
      <c r="F128">
        <v>4950</v>
      </c>
      <c r="G128">
        <v>4950</v>
      </c>
      <c r="H128">
        <v>6930</v>
      </c>
    </row>
    <row r="129" spans="1:8" ht="14.25" customHeight="1" x14ac:dyDescent="0.2">
      <c r="A129" s="24" t="s">
        <v>39</v>
      </c>
      <c r="B129" s="30">
        <v>3000</v>
      </c>
      <c r="C129">
        <v>2</v>
      </c>
      <c r="D129" s="29">
        <f t="shared" si="32"/>
        <v>6000</v>
      </c>
      <c r="H129">
        <v>11434.5</v>
      </c>
    </row>
    <row r="130" spans="1:8" x14ac:dyDescent="0.2">
      <c r="A130" s="24" t="s">
        <v>40</v>
      </c>
      <c r="B130" s="30">
        <v>6000</v>
      </c>
      <c r="D130" s="29">
        <f t="shared" si="32"/>
        <v>0</v>
      </c>
      <c r="H130">
        <v>13775.85</v>
      </c>
    </row>
    <row r="131" spans="1:8" x14ac:dyDescent="0.2">
      <c r="A131" s="24" t="s">
        <v>41</v>
      </c>
      <c r="B131" s="30">
        <v>9000</v>
      </c>
      <c r="D131" s="29">
        <f t="shared" si="32"/>
        <v>0</v>
      </c>
    </row>
    <row r="132" spans="1:8" x14ac:dyDescent="0.2">
      <c r="A132" s="25" t="s">
        <v>42</v>
      </c>
      <c r="B132" s="31">
        <v>14000</v>
      </c>
      <c r="D132" s="29">
        <f t="shared" si="32"/>
        <v>0</v>
      </c>
    </row>
    <row r="133" spans="1:8" x14ac:dyDescent="0.2">
      <c r="D133" s="29">
        <f>SUM(D123:D132)</f>
        <v>8900</v>
      </c>
    </row>
    <row r="139" spans="1:8" ht="14.25" customHeight="1" x14ac:dyDescent="0.2"/>
    <row r="140" spans="1:8" ht="14.25" customHeight="1" x14ac:dyDescent="0.2"/>
    <row r="151" ht="14.25" customHeight="1" x14ac:dyDescent="0.2"/>
    <row r="152" ht="14.25" customHeight="1" x14ac:dyDescent="0.2"/>
    <row r="164" ht="14.25" customHeight="1" x14ac:dyDescent="0.2"/>
    <row r="165" ht="14.25" customHeight="1" x14ac:dyDescent="0.2"/>
  </sheetData>
  <mergeCells count="14">
    <mergeCell ref="D9:E10"/>
    <mergeCell ref="F9:G10"/>
    <mergeCell ref="H9:I10"/>
    <mergeCell ref="J9:K10"/>
    <mergeCell ref="L9:M10"/>
    <mergeCell ref="A71:A72"/>
    <mergeCell ref="A82:A83"/>
    <mergeCell ref="A94:A95"/>
    <mergeCell ref="A107:A108"/>
    <mergeCell ref="A24:A25"/>
    <mergeCell ref="A33:A34"/>
    <mergeCell ref="A42:A43"/>
    <mergeCell ref="A51:A52"/>
    <mergeCell ref="A60:A6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hero_ce</vt:lpstr>
      <vt:lpstr>gn_hero_up</vt:lpstr>
      <vt:lpstr>room_type</vt:lpstr>
      <vt:lpstr>gn_room_group</vt:lpstr>
      <vt:lpstr>gj_heroup</vt:lpstr>
      <vt:lpstr>monster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2021-11-01T09:48:34Z</dcterms:modified>
</cp:coreProperties>
</file>