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05" windowWidth="20730" windowHeight="11760" tabRatio="914" firstSheet="2" activeTab="13"/>
  </bookViews>
  <sheets>
    <sheet name="LIMIS_KMnO4_1" sheetId="1" r:id="rId1"/>
    <sheet name="LIMIS_COD_1" sheetId="3" r:id="rId2"/>
    <sheet name="LIMIS_BOD5_1" sheetId="4" r:id="rId3"/>
    <sheet name="LIMIS_CL2_1" sheetId="5" r:id="rId4"/>
    <sheet name="LIMIS_TP_1" sheetId="7" r:id="rId5"/>
    <sheet name="LIMIS_NH3_N_1" sheetId="10" r:id="rId6"/>
    <sheet name="LIMIS_V_P_1" sheetId="11" r:id="rId7"/>
    <sheet name="LIMIS_RCOOM_1" sheetId="13" r:id="rId8"/>
    <sheet name="LIMIS_S_1" sheetId="14" r:id="rId9"/>
    <sheet name="LIMIS_HCHO_1" sheetId="16" r:id="rId10"/>
    <sheet name="LIMIS_SHJ_1" sheetId="15" r:id="rId11"/>
    <sheet name="LIMIS_DHJYS_1" sheetId="17" r:id="rId12"/>
    <sheet name="NH3_NF2_1" sheetId="18" r:id="rId13"/>
    <sheet name="LIMIS_NO3_1" sheetId="22" r:id="rId14"/>
    <sheet name="LIMIS_TN_1" sheetId="23" r:id="rId15"/>
  </sheets>
  <definedNames>
    <definedName name="analysis_date" localSheetId="2">LIMIS_BOD5_1!$F$5</definedName>
    <definedName name="analysis_date" localSheetId="3">LIMIS_CL2_1!$D$5</definedName>
    <definedName name="analysis_date" localSheetId="1">LIMIS_COD_1!$E$5</definedName>
    <definedName name="analysis_date" localSheetId="11">LIMIS_DHJYS_1!$D$5</definedName>
    <definedName name="analysis_date" localSheetId="9">LIMIS_HCHO_1!$D$5</definedName>
    <definedName name="analysis_date" localSheetId="0">LIMIS_KMnO4_1!$E$5</definedName>
    <definedName name="analysis_date" localSheetId="5">LIMIS_NH3_N_1!$D$5</definedName>
    <definedName name="analysis_date" localSheetId="13">LIMIS_NO3_1!$D$5</definedName>
    <definedName name="analysis_date" localSheetId="7">LIMIS_RCOOM_1!$D$5</definedName>
    <definedName name="analysis_date" localSheetId="8">LIMIS_S_1!$D$5</definedName>
    <definedName name="analysis_date" localSheetId="10">LIMIS_SHJ_1!$D$5</definedName>
    <definedName name="analysis_date" localSheetId="14">LIMIS_TN_1!$D$37</definedName>
    <definedName name="analysis_date" localSheetId="4">LIMIS_TP_1!$D$5</definedName>
    <definedName name="analysis_date" localSheetId="6">LIMIS_V_P_1!$D$5</definedName>
    <definedName name="analysis_date" localSheetId="12">NH3_NF2_1!$D$5</definedName>
    <definedName name="analysis_item" localSheetId="2">LIMIS_BOD5_1!$J$4</definedName>
    <definedName name="analysis_item" localSheetId="3">LIMIS_CL2_1!$G$4</definedName>
    <definedName name="analysis_item" localSheetId="1">LIMIS_COD_1!$H$4</definedName>
    <definedName name="analysis_item" localSheetId="11">LIMIS_DHJYS_1!$G$4</definedName>
    <definedName name="analysis_item" localSheetId="9">LIMIS_HCHO_1!$G$4</definedName>
    <definedName name="analysis_item" localSheetId="0">LIMIS_KMnO4_1!$H$4</definedName>
    <definedName name="analysis_item" localSheetId="5">LIMIS_NH3_N_1!$G$4</definedName>
    <definedName name="analysis_item" localSheetId="13">LIMIS_NO3_1!$F$4</definedName>
    <definedName name="analysis_item" localSheetId="7">LIMIS_RCOOM_1!$G$4</definedName>
    <definedName name="analysis_item" localSheetId="8">LIMIS_S_1!$G$4</definedName>
    <definedName name="analysis_item" localSheetId="10">LIMIS_SHJ_1!$G$4</definedName>
    <definedName name="analysis_item" localSheetId="14">LIMIS_TN_1!$F$36</definedName>
    <definedName name="analysis_item" localSheetId="4">LIMIS_TP_1!$G$4</definedName>
    <definedName name="analysis_item" localSheetId="6">LIMIS_V_P_1!$G$4</definedName>
    <definedName name="analysis_item" localSheetId="12">NH3_NF2_1!$F$4</definedName>
    <definedName name="dtl_DtlLIMIS_BOD5270880" localSheetId="2">LIMIS_BOD5_1!$A$12:$M$33</definedName>
    <definedName name="dtl_DtlLIMIS_BOD5270880_a_220_275" localSheetId="14">LIMIS_TN_1!$G$42</definedName>
    <definedName name="dtl_DtlLIMIS_BOD5270880_analysis_id" localSheetId="2">LIMIS_BOD5_1!$B$12</definedName>
    <definedName name="dtl_DtlLIMIS_BOD5270880_BOD_after" localSheetId="2">LIMIS_BOD5_1!$K$12</definedName>
    <definedName name="dtl_DtlLIMIS_BOD5270880_BOD_pre" localSheetId="2">LIMIS_BOD5_1!$J$12</definedName>
    <definedName name="dtl_DtlLIMIS_BOD5270880_BOD5" localSheetId="2">LIMIS_BOD5_1!$L$12</definedName>
    <definedName name="dtl_DtlLIMIS_BOD5270880_dilution_ratio" localSheetId="2">LIMIS_BOD5_1!$C$12</definedName>
    <definedName name="dtl_DtlLIMIS_BOD5270880_init_volume_after" localSheetId="2">LIMIS_BOD5_1!$G$12</definedName>
    <definedName name="dtl_DtlLIMIS_BOD5270880_init_volume_pre" localSheetId="2">LIMIS_BOD5_1!$D$12</definedName>
    <definedName name="dtl_DtlLIMIS_BOD5270880_last_volume_after" localSheetId="2">LIMIS_BOD5_1!$H$12</definedName>
    <definedName name="dtl_DtlLIMIS_BOD5270880_last_volumepre" localSheetId="2">LIMIS_BOD5_1!$E$12</definedName>
    <definedName name="dtl_DtlLIMIS_BOD5270880_notes" localSheetId="2">LIMIS_BOD5_1!$M$12</definedName>
    <definedName name="dtl_DtlLIMIS_BOD5270880_sample_consistency" localSheetId="3">LIMIS_CL2_1!$G$10</definedName>
    <definedName name="dtl_DtlLIMIS_BOD5270880_sample_id" localSheetId="2">LIMIS_BOD5_1!$A$12</definedName>
    <definedName name="dtl_DtlLIMIS_BOD5270880_volume_after" localSheetId="2">LIMIS_BOD5_1!$I$12</definedName>
    <definedName name="dtl_DtlLIMIS_BOD5270880_volume_pre" localSheetId="2">LIMIS_BOD5_1!$F$12</definedName>
    <definedName name="dtl_DtlLIMIS_CL2270880" localSheetId="3">LIMIS_CL2_1!$A$10:$H$24</definedName>
    <definedName name="dtl_DtlLIMIS_CL2270880_analysis_id" localSheetId="3">LIMIS_CL2_1!$B$10</definedName>
    <definedName name="dtl_DtlLIMIS_CL2270880_blank_absorbance" localSheetId="3">LIMIS_CL2_1!$E$10</definedName>
    <definedName name="dtl_DtlLIMIS_CL2270880_no_blank_absorbance" localSheetId="3">LIMIS_CL2_1!$F$10</definedName>
    <definedName name="dtl_DtlLIMIS_CL2270880_notes" localSheetId="3">LIMIS_CL2_1!$H$10</definedName>
    <definedName name="dtl_DtlLIMIS_CL2270880_sample_absorbance" localSheetId="3">LIMIS_CL2_1!$D$10</definedName>
    <definedName name="dtl_DtlLIMIS_CL2270880_sample_id" localSheetId="3">LIMIS_CL2_1!$A$10</definedName>
    <definedName name="dtl_DtlLIMIS_CL2270880_sample_volume" localSheetId="3">LIMIS_CL2_1!$C$10</definedName>
    <definedName name="dtl_DtlLIMIS_COD270880" localSheetId="1">LIMIS_COD_1!$A$10:$I$32</definedName>
    <definedName name="dtl_DtlLIMIS_COD270880_analysis_id" localSheetId="1">LIMIS_COD_1!$B$10</definedName>
    <definedName name="dtl_DtlLIMIS_COD270880_blank_volume" localSheetId="1">LIMIS_COD_1!$D$10</definedName>
    <definedName name="dtl_DtlLIMIS_COD270880_init_volume" localSheetId="1">LIMIS_COD_1!$E$10</definedName>
    <definedName name="dtl_DtlLIMIS_COD270880_last_volume" localSheetId="1">LIMIS_COD_1!$F$10</definedName>
    <definedName name="dtl_DtlLIMIS_COD270880_notes" localSheetId="1">LIMIS_COD_1!$I$10</definedName>
    <definedName name="dtl_DtlLIMIS_COD270880_sample_consistency" localSheetId="1">LIMIS_COD_1!$H$10</definedName>
    <definedName name="dtl_DtlLIMIS_COD270880_sample_id" localSheetId="1">LIMIS_COD_1!$A$10</definedName>
    <definedName name="dtl_DtlLIMIS_COD270880_sample_volume" localSheetId="1">LIMIS_COD_1!$C$10</definedName>
    <definedName name="dtl_DtlLIMIS_COD270880_titration_volume" localSheetId="1">LIMIS_COD_1!$G$10</definedName>
    <definedName name="dtl_DtlLIMIS_DHJYS270880" localSheetId="11">LIMIS_DHJYS_1!$A$10:$H$24</definedName>
    <definedName name="dtl_DtlLIMIS_DHJYS270880_analysis_id" localSheetId="11">LIMIS_DHJYS_1!$B$10</definedName>
    <definedName name="dtl_DtlLIMIS_DHJYS270880_blank_absorbance" localSheetId="11">LIMIS_DHJYS_1!$E$10</definedName>
    <definedName name="dtl_DtlLIMIS_DHJYS270880_no_blank_absorbance" localSheetId="11">LIMIS_DHJYS_1!$F$10</definedName>
    <definedName name="dtl_DtlLIMIS_DHJYS270880_notes" localSheetId="11">LIMIS_DHJYS_1!$H$10</definedName>
    <definedName name="dtl_DtlLIMIS_DHJYS270880_sample_absorbance" localSheetId="11">LIMIS_DHJYS_1!$D$10</definedName>
    <definedName name="dtl_DtlLIMIS_DHJYS270880_sample_consistency" localSheetId="11">LIMIS_DHJYS_1!$G$10</definedName>
    <definedName name="dtl_DtlLIMIS_DHJYS270880_sample_id" localSheetId="11">LIMIS_DHJYS_1!$A$10</definedName>
    <definedName name="dtl_DtlLIMIS_DHJYS270880_sample_volume" localSheetId="11">LIMIS_DHJYS_1!$C$10</definedName>
    <definedName name="dtl_DtlLIMIS_HCHO270880" localSheetId="9">LIMIS_HCHO_1!$A$10:$H$24</definedName>
    <definedName name="dtl_DtlLIMIS_HCHO270880_analysis_id" localSheetId="9">LIMIS_HCHO_1!$B$10</definedName>
    <definedName name="dtl_DtlLIMIS_HCHO270880_blank_absorbance" localSheetId="9">LIMIS_HCHO_1!$E$10</definedName>
    <definedName name="dtl_DtlLIMIS_HCHO270880_no_blank_absorbance" localSheetId="9">LIMIS_HCHO_1!$F$10</definedName>
    <definedName name="dtl_DtlLIMIS_HCHO270880_notes" localSheetId="9">LIMIS_HCHO_1!$H$10</definedName>
    <definedName name="dtl_DtlLIMIS_HCHO270880_sample_absorbance" localSheetId="9">LIMIS_HCHO_1!$D$10</definedName>
    <definedName name="dtl_DtlLIMIS_HCHO270880_sample_consistency" localSheetId="9">LIMIS_HCHO_1!$G$10</definedName>
    <definedName name="dtl_DtlLIMIS_HCHO270880_sample_id" localSheetId="9">LIMIS_HCHO_1!$A$10</definedName>
    <definedName name="dtl_DtlLIMIS_HCHO270880_sample_volume" localSheetId="9">LIMIS_HCHO_1!$C$10</definedName>
    <definedName name="dtl_DtlLIMIS_KMnO4270880" localSheetId="0">LIMIS_KMnO4_1!$A$9:$I$31</definedName>
    <definedName name="dtl_DtlLIMIS_KMnO4270880_analysis_id" localSheetId="0">LIMIS_KMnO4_1!$B$9</definedName>
    <definedName name="dtl_DtlLIMIS_KMnO4270880_blank_volume" localSheetId="0">LIMIS_KMnO4_1!$D$9</definedName>
    <definedName name="dtl_DtlLIMIS_KMnO4270880_init_volume" localSheetId="0">LIMIS_KMnO4_1!$E$9</definedName>
    <definedName name="dtl_DtlLIMIS_KMnO4270880_last_volume" localSheetId="0">LIMIS_KMnO4_1!$F$9</definedName>
    <definedName name="dtl_DtlLIMIS_KMnO4270880_notes" localSheetId="0">LIMIS_KMnO4_1!$I$9</definedName>
    <definedName name="dtl_DtlLIMIS_KMnO4270880_sample_consistency" localSheetId="0">LIMIS_KMnO4_1!$H$9</definedName>
    <definedName name="dtl_DtlLIMIS_KMnO4270880_sample_id" localSheetId="0">LIMIS_KMnO4_1!$A$9</definedName>
    <definedName name="dtl_DtlLIMIS_KMnO4270880_sample_volume" localSheetId="0">LIMIS_KMnO4_1!$C$9</definedName>
    <definedName name="dtl_DtlLIMIS_KMnO4270880_titration_volume" localSheetId="0">LIMIS_KMnO4_1!$G$9</definedName>
    <definedName name="dtl_DtlLIMIS_NH3_N270880" localSheetId="5">LIMIS_NH3_N_1!$A$10:$H$24</definedName>
    <definedName name="dtl_DtlLIMIS_NH3_N270880_analysis_id" localSheetId="5">LIMIS_NH3_N_1!$B$10</definedName>
    <definedName name="dtl_DtlLIMIS_NH3_N270880_blank_absorbance" localSheetId="5">LIMIS_NH3_N_1!$E$10</definedName>
    <definedName name="dtl_DtlLIMIS_NH3_N270880_no_blank_absorbance" localSheetId="5">LIMIS_NH3_N_1!$F$10</definedName>
    <definedName name="dtl_DtlLIMIS_NH3_N270880_notes" localSheetId="5">LIMIS_NH3_N_1!$H$10</definedName>
    <definedName name="dtl_DtlLIMIS_NH3_N270880_sample_absorbance" localSheetId="5">LIMIS_NH3_N_1!$D$10</definedName>
    <definedName name="dtl_DtlLIMIS_NH3_N270880_sample_consistency" localSheetId="5">LIMIS_NH3_N_1!$G$10</definedName>
    <definedName name="dtl_DtlLIMIS_NH3_N270880_sample_id" localSheetId="5">LIMIS_NH3_N_1!$A$10</definedName>
    <definedName name="dtl_DtlLIMIS_NH3_N270880_sample_volume" localSheetId="5">LIMIS_NH3_N_1!$C$10</definedName>
    <definedName name="dtl_DtlLIMIS_NO3537880" localSheetId="13">LIMIS_NO3_1!$A$9:$C$30</definedName>
    <definedName name="dtl_DtlLIMIS_NO3537880_notes" localSheetId="13">LIMIS_NO3_1!$C$9</definedName>
    <definedName name="dtl_DtlLIMIS_NO3537880_sample_concentration" localSheetId="13">LIMIS_NO3_1!$B$9</definedName>
    <definedName name="dtl_DtlLIMIS_NO3537880_sample_id" localSheetId="13">LIMIS_NO3_1!$A$9</definedName>
    <definedName name="dtl_DtlLIMIS_RCOOM270880" localSheetId="7">LIMIS_RCOOM_1!$A$10:$H$24</definedName>
    <definedName name="dtl_DtlLIMIS_RCOOM270880_analysis_id" localSheetId="7">LIMIS_RCOOM_1!$B$10</definedName>
    <definedName name="dtl_DtlLIMIS_RCOOM270880_blank_absorbance" localSheetId="7">LIMIS_RCOOM_1!$E$10</definedName>
    <definedName name="dtl_DtlLIMIS_RCOOM270880_no_blank_absorbance" localSheetId="7">LIMIS_RCOOM_1!$F$10</definedName>
    <definedName name="dtl_DtlLIMIS_RCOOM270880_notes" localSheetId="7">LIMIS_RCOOM_1!$H$10</definedName>
    <definedName name="dtl_DtlLIMIS_RCOOM270880_sample_absorbance" localSheetId="7">LIMIS_RCOOM_1!$D$10</definedName>
    <definedName name="dtl_DtlLIMIS_RCOOM270880_sample_consistency" localSheetId="7">LIMIS_RCOOM_1!$G$10</definedName>
    <definedName name="dtl_DtlLIMIS_RCOOM270880_sample_id" localSheetId="7">LIMIS_RCOOM_1!$A$10</definedName>
    <definedName name="dtl_DtlLIMIS_RCOOM270880_sample_volume" localSheetId="7">LIMIS_RCOOM_1!$C$10</definedName>
    <definedName name="dtl_DtlLIMIS_S270880" localSheetId="8">LIMIS_S_1!$A$10:$H$24</definedName>
    <definedName name="dtl_DtlLIMIS_S270880_analysis_id" localSheetId="8">LIMIS_S_1!$B$10</definedName>
    <definedName name="dtl_DtlLIMIS_S270880_blank_absorbance" localSheetId="8">LIMIS_S_1!$E$10</definedName>
    <definedName name="dtl_DtlLIMIS_S270880_no_blank_absorbance" localSheetId="8">LIMIS_S_1!$F$10</definedName>
    <definedName name="dtl_DtlLIMIS_S270880_sample_absorbance" localSheetId="8">LIMIS_S_1!$D$10</definedName>
    <definedName name="dtl_DtlLIMIS_S270880_sample_consistency" localSheetId="8">LIMIS_S_1!$G$10</definedName>
    <definedName name="dtl_DtlLIMIS_S270880_sample_id" localSheetId="8">LIMIS_S_1!$A$10</definedName>
    <definedName name="dtl_DtlLIMIS_S270880_sample_volume" localSheetId="8">LIMIS_S_1!$C$10</definedName>
    <definedName name="dtl_DtlLIMIS_SHJ270880" localSheetId="10">LIMIS_SHJ_1!$A$10:$H$24</definedName>
    <definedName name="dtl_DtlLIMIS_SHJ270880_analysis_id" localSheetId="10">LIMIS_SHJ_1!$B$10</definedName>
    <definedName name="dtl_DtlLIMIS_SHJ270880_blank_absorbance" localSheetId="10">LIMIS_SHJ_1!$E$10</definedName>
    <definedName name="dtl_DtlLIMIS_SHJ270880_no_blank_absorbance" localSheetId="10">LIMIS_SHJ_1!$F$10</definedName>
    <definedName name="dtl_DtlLIMIS_SHJ270880_notes" localSheetId="8">LIMIS_S_1!$H$10</definedName>
    <definedName name="dtl_DtlLIMIS_SHJ270880_notes" localSheetId="10">LIMIS_SHJ_1!$H$10</definedName>
    <definedName name="dtl_DtlLIMIS_SHJ270880_sample_absorbance" localSheetId="10">LIMIS_SHJ_1!$D$10</definedName>
    <definedName name="dtl_DtlLIMIS_SHJ270880_sample_consistency" localSheetId="10">LIMIS_SHJ_1!$G$10</definedName>
    <definedName name="dtl_DtlLIMIS_SHJ270880_sample_id" localSheetId="10">LIMIS_SHJ_1!$A$10</definedName>
    <definedName name="dtl_DtlLIMIS_SHJ270880_sample_volume" localSheetId="10">LIMIS_SHJ_1!$C$10</definedName>
    <definedName name="dtl_DtlLIMIS_TN406000" localSheetId="14">LIMIS_TN_1!$A$42:$J$61</definedName>
    <definedName name="dtl_DtlLIMIS_TN406000_a_220" localSheetId="14">LIMIS_TN_1!$E$42</definedName>
    <definedName name="dtl_DtlLIMIS_TN406000_a_275" localSheetId="14">LIMIS_TN_1!$F$42</definedName>
    <definedName name="dtl_DtlLIMIS_TN406000_a_concentration" localSheetId="14">LIMIS_TN_1!$I$42</definedName>
    <definedName name="dtl_DtlLIMIS_TN406000_a_no_blank" localSheetId="14">LIMIS_TN_1!$H$42</definedName>
    <definedName name="dtl_DtlLIMIS_TN406000_analysis_id" localSheetId="14">LIMIS_TN_1!$B$42</definedName>
    <definedName name="dtl_DtlLIMIS_TN406000_f" localSheetId="14">LIMIS_TN_1!$D$42</definedName>
    <definedName name="dtl_DtlLIMIS_TN406000_notes" localSheetId="14">LIMIS_TN_1!$J$42</definedName>
    <definedName name="dtl_DtlLIMIS_TN406000_sample_id" localSheetId="14">LIMIS_TN_1!$A$42</definedName>
    <definedName name="dtl_DtlLIMIS_TN406000_sample_volume" localSheetId="14">LIMIS_TN_1!$C$42</definedName>
    <definedName name="dtl_DtlLIMIS_TP270880" localSheetId="4">LIMIS_TP_1!$A$10:$H$24</definedName>
    <definedName name="dtl_DtlLIMIS_TP270880_analysis_id" localSheetId="4">LIMIS_TP_1!$B$10</definedName>
    <definedName name="dtl_DtlLIMIS_TP270880_blank_absorbance" localSheetId="4">LIMIS_TP_1!$E$10</definedName>
    <definedName name="dtl_DtlLIMIS_TP270880_no_blank_absorbance" localSheetId="4">LIMIS_TP_1!$F$10</definedName>
    <definedName name="dtl_DtlLIMIS_TP270880_notes" localSheetId="4">LIMIS_TP_1!$H$10</definedName>
    <definedName name="dtl_DtlLIMIS_TP270880_sample_absorbance" localSheetId="4">LIMIS_TP_1!$D$10</definedName>
    <definedName name="dtl_DtlLIMIS_TP270880_sample_consistency" localSheetId="4">LIMIS_TP_1!$G$10</definedName>
    <definedName name="dtl_DtlLIMIS_TP270880_sample_id" localSheetId="4">LIMIS_TP_1!$A$10</definedName>
    <definedName name="dtl_DtlLIMIS_TP270880_sample_volume" localSheetId="4">LIMIS_TP_1!$C$10</definedName>
    <definedName name="dtl_DtlLIMIS_V_P270880" localSheetId="6">LIMIS_V_P_1!$A$10:$H$24</definedName>
    <definedName name="dtl_DtlLIMIS_V_P270880_analysis_id" localSheetId="6">LIMIS_V_P_1!$B$10</definedName>
    <definedName name="dtl_DtlLIMIS_V_P270880_blank_absorbance" localSheetId="6">LIMIS_V_P_1!$E$10</definedName>
    <definedName name="dtl_DtlLIMIS_V_P270880_no_blank_absorbance" localSheetId="6">LIMIS_V_P_1!$F$10</definedName>
    <definedName name="dtl_DtlLIMIS_V_P270880_notes" localSheetId="6">LIMIS_V_P_1!$H$10</definedName>
    <definedName name="dtl_DtlLIMIS_V_P270880_sample_absorbance" localSheetId="6">LIMIS_V_P_1!$D$10</definedName>
    <definedName name="dtl_DtlLIMIS_V_P270880_sample_consistency" localSheetId="6">LIMIS_V_P_1!$G$10</definedName>
    <definedName name="dtl_DtlLIMIS_V_P270880_sample_id" localSheetId="6">LIMIS_V_P_1!$A$10</definedName>
    <definedName name="dtl_DtlLIMIS_V_P270880_sample_volume" localSheetId="6">LIMIS_V_P_1!$C$10</definedName>
    <definedName name="dtl_DtlNH3_NF2537880" localSheetId="12">NH3_NF2_1!$A$9:$C$30</definedName>
    <definedName name="dtl_DtlNH3_NF2537880_notes" localSheetId="12">NH3_NF2_1!$C$9</definedName>
    <definedName name="dtl_DtlNH3_NF2537880_sample_concentration" localSheetId="12">NH3_NF2_1!$B$9</definedName>
    <definedName name="dtl_DtlNH3_NF2537880_sample_id" localSheetId="12">NH3_NF2_1!$A$9</definedName>
    <definedName name="equip_type_no" localSheetId="3">LIMIS_CL2_1!$B$7</definedName>
    <definedName name="equip_type_no" localSheetId="11">LIMIS_DHJYS_1!$B$7</definedName>
    <definedName name="equip_type_no" localSheetId="9">LIMIS_HCHO_1!$B$7</definedName>
    <definedName name="equip_type_no" localSheetId="5">LIMIS_NH3_N_1!$B$7</definedName>
    <definedName name="equip_type_no" localSheetId="13">LIMIS_NO3_1!$C$7</definedName>
    <definedName name="equip_type_no" localSheetId="7">LIMIS_RCOOM_1!$B$7</definedName>
    <definedName name="equip_type_no" localSheetId="8">LIMIS_S_1!$B$7</definedName>
    <definedName name="equip_type_no" localSheetId="10">LIMIS_SHJ_1!$B$7</definedName>
    <definedName name="equip_type_no" localSheetId="14">LIMIS_TN_1!$B$39</definedName>
    <definedName name="equip_type_no" localSheetId="4">LIMIS_TP_1!$B$7</definedName>
    <definedName name="equip_type_no" localSheetId="6">LIMIS_V_P_1!$B$7</definedName>
    <definedName name="equip_type_no" localSheetId="12">NH3_NF2_1!$C$7</definedName>
    <definedName name="formular" localSheetId="0">LIMIS_KMnO4_1!$E$6</definedName>
    <definedName name="item_standard" localSheetId="2">LIMIS_BOD5_1!$B$6</definedName>
    <definedName name="item_standard" localSheetId="3">LIMIS_CL2_1!$B$6</definedName>
    <definedName name="item_standard" localSheetId="1">LIMIS_COD_1!$B$6</definedName>
    <definedName name="item_standard" localSheetId="11">LIMIS_DHJYS_1!$B$6</definedName>
    <definedName name="item_standard" localSheetId="9">LIMIS_HCHO_1!$B$6</definedName>
    <definedName name="item_standard" localSheetId="0">LIMIS_KMnO4_1!$B$6</definedName>
    <definedName name="item_standard" localSheetId="5">LIMIS_NH3_N_1!$B$6</definedName>
    <definedName name="item_standard" localSheetId="13">LIMIS_NO3_1!$B$6</definedName>
    <definedName name="item_standard" localSheetId="7">LIMIS_RCOOM_1!$B$6</definedName>
    <definedName name="item_standard" localSheetId="8">LIMIS_S_1!$B$6</definedName>
    <definedName name="item_standard" localSheetId="10">LIMIS_SHJ_1!$B$6</definedName>
    <definedName name="item_standard" localSheetId="14">LIMIS_TN_1!$B$38</definedName>
    <definedName name="item_standard" localSheetId="4">LIMIS_TP_1!$B$6</definedName>
    <definedName name="item_standard" localSheetId="6">LIMIS_V_P_1!$B$6</definedName>
    <definedName name="item_standard" localSheetId="12">NH3_NF2_1!$B$6</definedName>
    <definedName name="sample_date" localSheetId="2">LIMIS_BOD5_1!$B$5</definedName>
    <definedName name="sample_date" localSheetId="3">LIMIS_CL2_1!$B$5</definedName>
    <definedName name="sample_date" localSheetId="1">LIMIS_COD_1!$B$5</definedName>
    <definedName name="sample_date" localSheetId="11">LIMIS_DHJYS_1!$B$5</definedName>
    <definedName name="sample_date" localSheetId="9">LIMIS_HCHO_1!$B$5</definedName>
    <definedName name="sample_date" localSheetId="0">LIMIS_KMnO4_1!$B$5</definedName>
    <definedName name="sample_date" localSheetId="5">LIMIS_NH3_N_1!$B$5</definedName>
    <definedName name="sample_date" localSheetId="13">LIMIS_NO3_1!$B$5</definedName>
    <definedName name="sample_date" localSheetId="7">LIMIS_RCOOM_1!$B$5</definedName>
    <definedName name="sample_date" localSheetId="8">LIMIS_S_1!$B$5</definedName>
    <definedName name="sample_date" localSheetId="10">LIMIS_SHJ_1!$B$5</definedName>
    <definedName name="sample_date" localSheetId="14">LIMIS_TN_1!$B$37</definedName>
    <definedName name="sample_date" localSheetId="4">LIMIS_TP_1!$B$5</definedName>
    <definedName name="sample_date" localSheetId="6">LIMIS_V_P_1!$B$5</definedName>
    <definedName name="sample_date" localSheetId="12">NH3_NF2_1!$B$5</definedName>
    <definedName name="sample_name" localSheetId="2">LIMIS_BOD5_1!$F$4</definedName>
    <definedName name="sample_name" localSheetId="3">LIMIS_CL2_1!$D$4</definedName>
    <definedName name="sample_name" localSheetId="1">LIMIS_COD_1!$E$4</definedName>
    <definedName name="sample_name" localSheetId="11">LIMIS_DHJYS_1!$D$4</definedName>
    <definedName name="sample_name" localSheetId="9">LIMIS_HCHO_1!$D$4</definedName>
    <definedName name="sample_name" localSheetId="0">LIMIS_KMnO4_1!$E$4</definedName>
    <definedName name="sample_name" localSheetId="5">LIMIS_NH3_N_1!$D$4</definedName>
    <definedName name="sample_name" localSheetId="13">LIMIS_NO3_1!$D$4</definedName>
    <definedName name="sample_name" localSheetId="7">LIMIS_RCOOM_1!$D$4</definedName>
    <definedName name="sample_name" localSheetId="8">LIMIS_S_1!$D$4</definedName>
    <definedName name="sample_name" localSheetId="10">LIMIS_SHJ_1!$D$4</definedName>
    <definedName name="sample_name" localSheetId="14">LIMIS_TN_1!$D$36</definedName>
    <definedName name="sample_name" localSheetId="4">LIMIS_TP_1!$D$4</definedName>
    <definedName name="sample_name" localSheetId="6">LIMIS_V_P_1!$D$4</definedName>
    <definedName name="sample_name" localSheetId="12">NH3_NF2_1!$D$4</definedName>
    <definedName name="sample_store" localSheetId="2">LIMIS_BOD5_1!$J$5</definedName>
    <definedName name="sample_store" localSheetId="3">LIMIS_CL2_1!$G$5</definedName>
    <definedName name="sample_store" localSheetId="1">LIMIS_COD_1!$H$5</definedName>
    <definedName name="sample_store" localSheetId="11">LIMIS_DHJYS_1!$G$5</definedName>
    <definedName name="sample_store" localSheetId="9">LIMIS_HCHO_1!$G$5</definedName>
    <definedName name="sample_store" localSheetId="0">LIMIS_KMnO4_1!$H$5</definedName>
    <definedName name="sample_store" localSheetId="5">LIMIS_NH3_N_1!$G$5</definedName>
    <definedName name="sample_store" localSheetId="13">LIMIS_NO3_1!$F$5</definedName>
    <definedName name="sample_store" localSheetId="7">LIMIS_RCOOM_1!$G$5</definedName>
    <definedName name="sample_store" localSheetId="8">LIMIS_S_1!$G$5</definedName>
    <definedName name="sample_store" localSheetId="10">LIMIS_SHJ_1!$G$5</definedName>
    <definedName name="sample_store" localSheetId="14">LIMIS_TN_1!$F$37</definedName>
    <definedName name="sample_store" localSheetId="4">LIMIS_TP_1!$G$5</definedName>
    <definedName name="sample_store" localSheetId="6">LIMIS_V_P_1!$G$5</definedName>
    <definedName name="sample_store" localSheetId="12">NH3_NF2_1!$F$5</definedName>
    <definedName name="standard_liquid" localSheetId="0">LIMIS_KMnO4_1!$C$7</definedName>
    <definedName name="task_id" localSheetId="2">LIMIS_BOD5_1!$B$4</definedName>
    <definedName name="task_id" localSheetId="3">LIMIS_CL2_1!$B$4</definedName>
    <definedName name="task_id" localSheetId="1">LIMIS_COD_1!$B$4</definedName>
    <definedName name="task_id" localSheetId="11">LIMIS_DHJYS_1!$B$4</definedName>
    <definedName name="task_id" localSheetId="9">LIMIS_HCHO_1!$B$4</definedName>
    <definedName name="task_id" localSheetId="0">LIMIS_KMnO4_1!$B$4</definedName>
    <definedName name="task_id" localSheetId="5">LIMIS_NH3_N_1!$B$4</definedName>
    <definedName name="task_id" localSheetId="13">LIMIS_NO3_1!$B$4</definedName>
    <definedName name="task_id" localSheetId="7">LIMIS_RCOOM_1!$B$4</definedName>
    <definedName name="task_id" localSheetId="8">LIMIS_S_1!$B$4</definedName>
    <definedName name="task_id" localSheetId="10">LIMIS_SHJ_1!$B$4</definedName>
    <definedName name="task_id" localSheetId="14">LIMIS_TN_1!$B$36</definedName>
    <definedName name="task_id" localSheetId="4">LIMIS_TP_1!$B$4</definedName>
    <definedName name="task_id" localSheetId="6">LIMIS_V_P_1!$B$4</definedName>
    <definedName name="task_id" localSheetId="12">NH3_NF2_1!$B$4</definedName>
  </definedNames>
  <calcPr calcId="124519"/>
</workbook>
</file>

<file path=xl/calcChain.xml><?xml version="1.0" encoding="utf-8"?>
<calcChain xmlns="http://schemas.openxmlformats.org/spreadsheetml/2006/main">
  <c r="I61" i="23"/>
  <c r="H61"/>
  <c r="G61"/>
  <c r="I60"/>
  <c r="G60"/>
  <c r="I59"/>
  <c r="G59"/>
  <c r="I58"/>
  <c r="G58"/>
  <c r="H58" s="1"/>
  <c r="I57"/>
  <c r="G57"/>
  <c r="H57" s="1"/>
  <c r="I56"/>
  <c r="G56"/>
  <c r="I55"/>
  <c r="G55"/>
  <c r="I54"/>
  <c r="G54"/>
  <c r="I53"/>
  <c r="H53"/>
  <c r="G53"/>
  <c r="I52"/>
  <c r="G52"/>
  <c r="I51"/>
  <c r="G51"/>
  <c r="I50"/>
  <c r="G50"/>
  <c r="H50" s="1"/>
  <c r="I49"/>
  <c r="G49"/>
  <c r="H49" s="1"/>
  <c r="I48"/>
  <c r="G48"/>
  <c r="I47"/>
  <c r="G47"/>
  <c r="I46"/>
  <c r="G46"/>
  <c r="I45"/>
  <c r="H45"/>
  <c r="G45"/>
  <c r="I44"/>
  <c r="G44"/>
  <c r="I43"/>
  <c r="G43"/>
  <c r="E7"/>
  <c r="F6"/>
  <c r="H7" s="1"/>
  <c r="F5"/>
  <c r="F4"/>
  <c r="F3"/>
  <c r="F2"/>
  <c r="T7" s="1"/>
  <c r="H46" l="1"/>
  <c r="H54"/>
  <c r="H59"/>
  <c r="H44"/>
  <c r="H47"/>
  <c r="H52"/>
  <c r="H55"/>
  <c r="H60"/>
  <c r="H43"/>
  <c r="H48"/>
  <c r="H51"/>
  <c r="H56"/>
  <c r="J32" i="10"/>
  <c r="F33" s="1"/>
  <c r="J32" i="11"/>
  <c r="J32" i="13"/>
  <c r="K32"/>
  <c r="F33" s="1"/>
  <c r="L32"/>
  <c r="J32" i="14"/>
  <c r="J32" i="15"/>
  <c r="I32" i="17"/>
  <c r="H32"/>
  <c r="G32"/>
  <c r="F32"/>
  <c r="E32"/>
  <c r="D32"/>
  <c r="C32"/>
  <c r="H33" s="1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6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5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4"/>
  <c r="H32"/>
  <c r="G32"/>
  <c r="F32"/>
  <c r="E32"/>
  <c r="D32"/>
  <c r="H33" s="1"/>
  <c r="C32"/>
  <c r="D33" s="1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3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H33" i="11"/>
  <c r="I32"/>
  <c r="H32"/>
  <c r="G32"/>
  <c r="F32"/>
  <c r="E32"/>
  <c r="D32"/>
  <c r="C32"/>
  <c r="D33" s="1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D33" i="10"/>
  <c r="I32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24" i="7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/>
  <c r="H32"/>
  <c r="G32"/>
  <c r="F32"/>
  <c r="E32"/>
  <c r="D32"/>
  <c r="C32"/>
  <c r="I29" i="5"/>
  <c r="H29"/>
  <c r="G29"/>
  <c r="F29"/>
  <c r="E29"/>
  <c r="D29"/>
  <c r="G28"/>
  <c r="I28"/>
  <c r="H28"/>
  <c r="F28"/>
  <c r="E28"/>
  <c r="D28"/>
  <c r="F12"/>
  <c r="F13"/>
  <c r="F14"/>
  <c r="F15"/>
  <c r="F16"/>
  <c r="F17"/>
  <c r="F18"/>
  <c r="F19"/>
  <c r="F20"/>
  <c r="F21"/>
  <c r="F22"/>
  <c r="F23"/>
  <c r="F24"/>
  <c r="F11"/>
  <c r="H33" i="10" l="1"/>
  <c r="H33" i="13"/>
  <c r="D33"/>
  <c r="D33" i="15"/>
  <c r="H33"/>
  <c r="H33" i="16"/>
  <c r="F33"/>
  <c r="F33" i="17"/>
  <c r="D33"/>
  <c r="D33" i="16"/>
  <c r="F33" i="15"/>
  <c r="F33" i="14"/>
  <c r="F33" i="11"/>
  <c r="F33" i="7"/>
  <c r="D33"/>
  <c r="H33"/>
  <c r="I32" i="5"/>
  <c r="H32"/>
  <c r="G32"/>
  <c r="F32"/>
  <c r="E32"/>
  <c r="D32"/>
  <c r="C32"/>
  <c r="G24"/>
  <c r="G23"/>
  <c r="G22"/>
  <c r="G21"/>
  <c r="G20"/>
  <c r="G19"/>
  <c r="G18"/>
  <c r="G17"/>
  <c r="G16"/>
  <c r="G15"/>
  <c r="G14"/>
  <c r="G13"/>
  <c r="G12"/>
  <c r="G11"/>
  <c r="H33" l="1"/>
  <c r="F33"/>
  <c r="D33"/>
  <c r="R51" i="4" l="1"/>
  <c r="O51"/>
  <c r="L51"/>
  <c r="J51"/>
  <c r="E51"/>
  <c r="R50"/>
  <c r="O50"/>
  <c r="L50"/>
  <c r="J50"/>
  <c r="E50"/>
  <c r="M45"/>
  <c r="H45"/>
  <c r="M44"/>
  <c r="H44"/>
  <c r="P43"/>
  <c r="M43"/>
  <c r="H43"/>
  <c r="L33"/>
  <c r="K33"/>
  <c r="J33"/>
  <c r="I33"/>
  <c r="F33"/>
  <c r="L32"/>
  <c r="K32"/>
  <c r="J32"/>
  <c r="I32"/>
  <c r="F32"/>
  <c r="L31"/>
  <c r="K31"/>
  <c r="J31"/>
  <c r="I31"/>
  <c r="F31"/>
  <c r="L30"/>
  <c r="K30"/>
  <c r="J30"/>
  <c r="I30"/>
  <c r="F30"/>
  <c r="L29"/>
  <c r="K29"/>
  <c r="J29"/>
  <c r="I29"/>
  <c r="F29"/>
  <c r="L28"/>
  <c r="K28"/>
  <c r="J28"/>
  <c r="I28"/>
  <c r="F28"/>
  <c r="L27"/>
  <c r="K27"/>
  <c r="J27"/>
  <c r="I27"/>
  <c r="F27"/>
  <c r="L26"/>
  <c r="K26"/>
  <c r="J26"/>
  <c r="I26"/>
  <c r="F26"/>
  <c r="L25"/>
  <c r="K25"/>
  <c r="J25"/>
  <c r="I25"/>
  <c r="F25"/>
  <c r="L24"/>
  <c r="K24"/>
  <c r="J24"/>
  <c r="I24"/>
  <c r="F24"/>
  <c r="L23"/>
  <c r="K23"/>
  <c r="J23"/>
  <c r="I23"/>
  <c r="F23"/>
  <c r="L22"/>
  <c r="K22"/>
  <c r="J22"/>
  <c r="I22"/>
  <c r="F22"/>
  <c r="L21"/>
  <c r="K21"/>
  <c r="J21"/>
  <c r="I21"/>
  <c r="F21"/>
  <c r="L20"/>
  <c r="K20"/>
  <c r="J20"/>
  <c r="I20"/>
  <c r="F20"/>
  <c r="L19"/>
  <c r="K19"/>
  <c r="J19"/>
  <c r="I19"/>
  <c r="F19"/>
  <c r="L18"/>
  <c r="K18"/>
  <c r="J18"/>
  <c r="I18"/>
  <c r="F18"/>
  <c r="L17"/>
  <c r="K17"/>
  <c r="J17"/>
  <c r="I17"/>
  <c r="F17"/>
  <c r="L16"/>
  <c r="K16"/>
  <c r="J16"/>
  <c r="I16"/>
  <c r="F16"/>
  <c r="L15"/>
  <c r="K15"/>
  <c r="J15"/>
  <c r="I15"/>
  <c r="F15"/>
  <c r="L14"/>
  <c r="K14"/>
  <c r="J14"/>
  <c r="I14"/>
  <c r="F14"/>
  <c r="L13"/>
  <c r="K13"/>
  <c r="J13"/>
  <c r="I13"/>
  <c r="F13"/>
  <c r="C41" i="3" l="1"/>
  <c r="K38"/>
  <c r="K37"/>
  <c r="K36"/>
  <c r="P36" s="1"/>
  <c r="V36" s="1"/>
  <c r="G32"/>
  <c r="H32" s="1"/>
  <c r="G31"/>
  <c r="H31" s="1"/>
  <c r="G30"/>
  <c r="H30" s="1"/>
  <c r="G29"/>
  <c r="H29" s="1"/>
  <c r="G28"/>
  <c r="H28" s="1"/>
  <c r="G27"/>
  <c r="H27" s="1"/>
  <c r="G26"/>
  <c r="H26" s="1"/>
  <c r="G25"/>
  <c r="H25" s="1"/>
  <c r="G24"/>
  <c r="H24" s="1"/>
  <c r="G23"/>
  <c r="H23" s="1"/>
  <c r="G22"/>
  <c r="H22" s="1"/>
  <c r="G21"/>
  <c r="H21" s="1"/>
  <c r="G20"/>
  <c r="H20" s="1"/>
  <c r="G19"/>
  <c r="H19" s="1"/>
  <c r="G18"/>
  <c r="H18" s="1"/>
  <c r="G17"/>
  <c r="H17" s="1"/>
  <c r="G16"/>
  <c r="H16" s="1"/>
  <c r="G15"/>
  <c r="H15" s="1"/>
  <c r="G14"/>
  <c r="H14" s="1"/>
  <c r="G13"/>
  <c r="H13" s="1"/>
  <c r="H12"/>
  <c r="H11"/>
  <c r="G11"/>
  <c r="C40" i="1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K36"/>
  <c r="P35" s="1"/>
  <c r="K37"/>
  <c r="K35"/>
  <c r="H11" l="1"/>
  <c r="H14"/>
  <c r="H18"/>
  <c r="H19"/>
  <c r="H22"/>
  <c r="H26"/>
  <c r="H27"/>
  <c r="H30"/>
  <c r="G10"/>
  <c r="H12"/>
  <c r="H15"/>
  <c r="H20"/>
  <c r="H23"/>
  <c r="H28"/>
  <c r="G31"/>
  <c r="H31" s="1"/>
  <c r="H10" l="1"/>
  <c r="H24"/>
  <c r="H16"/>
  <c r="H29"/>
  <c r="H25"/>
  <c r="H21"/>
  <c r="H17"/>
  <c r="H13"/>
</calcChain>
</file>

<file path=xl/sharedStrings.xml><?xml version="1.0" encoding="utf-8"?>
<sst xmlns="http://schemas.openxmlformats.org/spreadsheetml/2006/main" count="1173" uniqueCount="346">
  <si>
    <t>马鞍山市环境监测中心站</t>
  </si>
  <si>
    <r>
      <t>分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析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记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录</t>
    </r>
  </si>
  <si>
    <t>（容量法）</t>
  </si>
  <si>
    <t>分析编号</t>
  </si>
  <si>
    <t>(ml)</t>
  </si>
  <si>
    <r>
      <t>标准溶液消耗量（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</si>
  <si>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</si>
  <si>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空白</t>
  </si>
  <si>
    <t>标准</t>
  </si>
  <si>
    <t>溶液</t>
  </si>
  <si>
    <t>标定</t>
  </si>
  <si>
    <r>
      <t>编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号</t>
    </r>
  </si>
  <si>
    <r>
      <t>始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</si>
  <si>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</si>
  <si>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</si>
  <si>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</si>
  <si>
    <r>
      <t>1</t>
    </r>
    <r>
      <rPr>
        <vertAlign val="superscript"/>
        <sz val="15"/>
        <color theme="1"/>
        <rFont val="Times New Roman"/>
        <family val="1"/>
      </rPr>
      <t>#</t>
    </r>
  </si>
  <si>
    <r>
      <t>2</t>
    </r>
    <r>
      <rPr>
        <vertAlign val="superscript"/>
        <sz val="15"/>
        <color theme="1"/>
        <rFont val="Times New Roman"/>
        <family val="1"/>
      </rPr>
      <t>#</t>
    </r>
  </si>
  <si>
    <r>
      <t>3</t>
    </r>
    <r>
      <rPr>
        <vertAlign val="superscript"/>
        <sz val="15"/>
        <color theme="1"/>
        <rFont val="Times New Roman"/>
        <family val="1"/>
      </rPr>
      <t>#</t>
    </r>
  </si>
  <si>
    <t>定</t>
  </si>
  <si>
    <r>
      <t>平均值</t>
    </r>
    <r>
      <rPr>
        <sz val="10.5"/>
        <color theme="1"/>
        <rFont val="Times New Roman"/>
        <family val="1"/>
      </rPr>
      <t xml:space="preserve">( ml </t>
    </r>
    <r>
      <rPr>
        <sz val="10.5"/>
        <color theme="1"/>
        <rFont val="宋体"/>
        <family val="3"/>
        <charset val="134"/>
      </rPr>
      <t>）</t>
    </r>
  </si>
  <si>
    <t>平</t>
  </si>
  <si>
    <t>行</t>
  </si>
  <si>
    <t>样</t>
  </si>
  <si>
    <t>检</t>
  </si>
  <si>
    <t>查</t>
  </si>
  <si>
    <t>平行样</t>
  </si>
  <si>
    <r>
      <t>测定浓度（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</si>
  <si>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平均浓度</t>
  </si>
  <si>
    <r>
      <t>相对偏差</t>
    </r>
    <r>
      <rPr>
        <sz val="10.5"/>
        <color theme="1"/>
        <rFont val="Times New Roman"/>
        <family val="1"/>
      </rPr>
      <t>%</t>
    </r>
  </si>
  <si>
    <t>是否合格</t>
  </si>
  <si>
    <t>质控</t>
  </si>
  <si>
    <t>样检</t>
  </si>
  <si>
    <t>批号</t>
  </si>
  <si>
    <t>取样</t>
  </si>
  <si>
    <t>体积</t>
  </si>
  <si>
    <t>始  读（ml）</t>
  </si>
  <si>
    <r>
      <t>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</si>
  <si>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</t>
    </r>
  </si>
  <si>
    <r>
      <t>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</si>
  <si>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浓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</si>
  <si>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r>
      <t>标准值±不确定度</t>
    </r>
    <r>
      <rPr>
        <sz val="10.5"/>
        <color theme="1"/>
        <rFont val="Verdana"/>
        <family val="2"/>
      </rPr>
      <t>(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Verdana"/>
        <family val="2"/>
      </rPr>
      <t>)</t>
    </r>
  </si>
  <si>
    <t>是否</t>
  </si>
  <si>
    <t>合格</t>
  </si>
  <si>
    <t>质控审核：</t>
    <phoneticPr fontId="1" type="noConversion"/>
  </si>
  <si>
    <t>检验记录</t>
    <phoneticPr fontId="1" type="noConversion"/>
  </si>
  <si>
    <t>校核人：</t>
    <phoneticPr fontId="1" type="noConversion"/>
  </si>
  <si>
    <t>审核人：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</si>
  <si>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</t>
    </r>
    <r>
      <rPr>
        <sz val="10.5"/>
        <color theme="1"/>
        <rFont val="Times New Roman"/>
        <family val="1"/>
      </rPr>
      <t xml:space="preserve">         </t>
    </r>
    <r>
      <rPr>
        <sz val="10.5"/>
        <color theme="1"/>
        <rFont val="宋体"/>
        <family val="3"/>
        <charset val="134"/>
      </rPr>
      <t/>
    </r>
    <phoneticPr fontId="1" type="noConversion"/>
  </si>
  <si>
    <t xml:space="preserve">上报日期： </t>
    <phoneticPr fontId="1" type="noConversion"/>
  </si>
  <si>
    <t>分析项目：</t>
    <phoneticPr fontId="1" type="noConversion"/>
  </si>
  <si>
    <r>
      <t>任务编号：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      </t>
    </r>
    <phoneticPr fontId="1" type="noConversion"/>
  </si>
  <si>
    <t>样品名称：</t>
    <phoneticPr fontId="1" type="noConversion"/>
  </si>
  <si>
    <t xml:space="preserve">分析日期： </t>
    <phoneticPr fontId="1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</si>
  <si>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     </t>
    </r>
    <phoneticPr fontId="1" type="noConversion"/>
  </si>
  <si>
    <t>样品保存：</t>
    <phoneticPr fontId="1" type="noConversion"/>
  </si>
  <si>
    <r>
      <t>方法依据：</t>
    </r>
    <r>
      <rPr>
        <sz val="10.5"/>
        <color theme="1"/>
        <rFont val="Times New Roman"/>
        <family val="1"/>
      </rPr>
      <t xml:space="preserve">                              </t>
    </r>
    <phoneticPr fontId="1" type="noConversion"/>
  </si>
  <si>
    <t>计算公式：</t>
    <phoneticPr fontId="1" type="noConversion"/>
  </si>
  <si>
    <r>
      <t>标准溶液浓度和名称：</t>
    </r>
    <r>
      <rPr>
        <sz val="10.5"/>
        <color theme="1"/>
        <rFont val="Times New Roman"/>
        <family val="1"/>
      </rPr>
      <t xml:space="preserve">                                    </t>
    </r>
    <phoneticPr fontId="1" type="noConversion"/>
  </si>
  <si>
    <r>
      <t>平均用量（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#V2</t>
    </r>
    <phoneticPr fontId="1" type="noConversion"/>
  </si>
  <si>
    <t>mol/L,草酸钠标准溶液 #C</t>
    <phoneticPr fontId="1" type="noConversion"/>
  </si>
  <si>
    <t>水样不经稀释</t>
    <phoneticPr fontId="1" type="noConversion"/>
  </si>
  <si>
    <t>水样经稀释</t>
    <phoneticPr fontId="1" type="noConversion"/>
  </si>
  <si>
    <t xml:space="preserve"> </t>
    <phoneticPr fontId="1" type="noConversion"/>
  </si>
  <si>
    <r>
      <t xml:space="preserve">(m l 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</si>
  <si>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值测</t>
    <phoneticPr fontId="1" type="noConversion"/>
  </si>
  <si>
    <t>测定值</t>
    <phoneticPr fontId="1" type="noConversion"/>
  </si>
  <si>
    <r>
      <t>标准溶液浓度和名称：</t>
    </r>
    <r>
      <rPr>
        <sz val="10.5"/>
        <color theme="1"/>
        <rFont val="Times New Roman"/>
        <family val="1"/>
      </rPr>
      <t xml:space="preserve">                                    </t>
    </r>
    <phoneticPr fontId="1" type="noConversion"/>
  </si>
  <si>
    <t>样品编号</t>
    <phoneticPr fontId="1" type="noConversion"/>
  </si>
  <si>
    <t>空白 用量#V0</t>
  </si>
  <si>
    <t>始  读</t>
  </si>
  <si>
    <t>终  读</t>
  </si>
  <si>
    <t>滴定液用量 #V1</t>
  </si>
  <si>
    <t>取样体积
(ml) #V3</t>
    <phoneticPr fontId="1" type="noConversion"/>
  </si>
  <si>
    <t>不涉及</t>
    <phoneticPr fontId="1" type="noConversion"/>
  </si>
  <si>
    <t>自动填充</t>
    <phoneticPr fontId="1" type="noConversion"/>
  </si>
  <si>
    <t>手工填充</t>
    <phoneticPr fontId="1" type="noConversion"/>
  </si>
  <si>
    <t>Excel公式计算</t>
    <phoneticPr fontId="1" type="noConversion"/>
  </si>
  <si>
    <t>样品浓度
（mg/L）</t>
    <phoneticPr fontId="1" type="noConversion"/>
  </si>
  <si>
    <t>备注</t>
    <phoneticPr fontId="1" type="noConversion"/>
  </si>
  <si>
    <t>见右</t>
    <phoneticPr fontId="1" type="noConversion"/>
  </si>
  <si>
    <t>见右</t>
    <phoneticPr fontId="1" type="noConversion"/>
  </si>
  <si>
    <t>重铬酸钾标准溶液（样浓度≤50mg/L时为0.025mol/L，水样浓度＞50mg/L时为0.250 mol/L）#C</t>
    <phoneticPr fontId="1" type="noConversion"/>
  </si>
  <si>
    <t>样品编号</t>
    <phoneticPr fontId="1" type="noConversion"/>
  </si>
  <si>
    <t>分析编号</t>
    <phoneticPr fontId="1" type="noConversion"/>
  </si>
  <si>
    <t>取样体积(ml) #V</t>
    <phoneticPr fontId="1" type="noConversion"/>
  </si>
  <si>
    <t>空白用量#V0</t>
    <phoneticPr fontId="1" type="noConversion"/>
  </si>
  <si>
    <t>始  读</t>
    <phoneticPr fontId="1" type="noConversion"/>
  </si>
  <si>
    <t>终  读</t>
    <phoneticPr fontId="1" type="noConversion"/>
  </si>
  <si>
    <t>滴定液用量 #V1</t>
    <phoneticPr fontId="1" type="noConversion"/>
  </si>
  <si>
    <t>样品浓度（mg/L）</t>
    <phoneticPr fontId="1" type="noConversion"/>
  </si>
  <si>
    <t>备注</t>
    <phoneticPr fontId="1" type="noConversion"/>
  </si>
  <si>
    <t>自动填充</t>
    <phoneticPr fontId="1" type="noConversion"/>
  </si>
  <si>
    <t>手工填充</t>
    <phoneticPr fontId="1" type="noConversion"/>
  </si>
  <si>
    <t>Excel公式计算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</si>
  <si>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</t>
    </r>
    <r>
      <rPr>
        <sz val="10.5"/>
        <color theme="1"/>
        <rFont val="Times New Roman"/>
        <family val="1"/>
      </rPr>
      <t xml:space="preserve">         </t>
    </r>
    <r>
      <rPr>
        <sz val="10.5"/>
        <color theme="1"/>
        <rFont val="宋体"/>
        <family val="3"/>
        <charset val="134"/>
      </rPr>
      <t/>
    </r>
    <phoneticPr fontId="1" type="noConversion"/>
  </si>
  <si>
    <t>校核人：</t>
    <phoneticPr fontId="1" type="noConversion"/>
  </si>
  <si>
    <t>审核人：</t>
    <phoneticPr fontId="1" type="noConversion"/>
  </si>
  <si>
    <t xml:space="preserve">上报日期： </t>
    <phoneticPr fontId="1" type="noConversion"/>
  </si>
  <si>
    <t>重铬酸钾标准溶液（样浓度≤50mg/L时为0.025mol/L，水样浓度＞50mg/L时为0.250 mol/L）</t>
    <phoneticPr fontId="1" type="noConversion"/>
  </si>
  <si>
    <r>
      <t>平均用量（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#V2</t>
    </r>
    <phoneticPr fontId="1" type="noConversion"/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</si>
  <si>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#C</t>
    </r>
    <phoneticPr fontId="1" type="noConversion"/>
  </si>
  <si>
    <t> 平均浓度：C＝（10.00×0.2500）/V</t>
    <phoneticPr fontId="1" type="noConversion"/>
  </si>
  <si>
    <t>测定值</t>
    <phoneticPr fontId="1" type="noConversion"/>
  </si>
  <si>
    <t xml:space="preserve"> </t>
    <phoneticPr fontId="1" type="noConversion"/>
  </si>
  <si>
    <t>值测</t>
    <phoneticPr fontId="1" type="noConversion"/>
  </si>
  <si>
    <r>
      <t xml:space="preserve">(m l 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</si>
  <si>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检验记录</t>
    <phoneticPr fontId="1" type="noConversion"/>
  </si>
  <si>
    <t>质控审核：</t>
    <phoneticPr fontId="1" type="noConversion"/>
  </si>
  <si>
    <t>（五日生化需氧量的测定）</t>
    <phoneticPr fontId="17" type="noConversion"/>
  </si>
  <si>
    <r>
      <t>任务编号：</t>
    </r>
    <r>
      <rPr>
        <sz val="10.5"/>
        <color theme="1"/>
        <rFont val="Times New Roman"/>
        <family val="1"/>
      </rPr>
      <t/>
    </r>
    <phoneticPr fontId="17" type="noConversion"/>
  </si>
  <si>
    <t>样品名称：</t>
    <phoneticPr fontId="17" type="noConversion"/>
  </si>
  <si>
    <t>分析项目：</t>
    <phoneticPr fontId="17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</si>
  <si>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 </t>
    </r>
    <phoneticPr fontId="17" type="noConversion"/>
  </si>
  <si>
    <t>分析日期：</t>
    <phoneticPr fontId="17" type="noConversion"/>
  </si>
  <si>
    <t>样品保存：</t>
    <phoneticPr fontId="17" type="noConversion"/>
  </si>
  <si>
    <r>
      <t>方法依据：</t>
    </r>
    <r>
      <rPr>
        <sz val="10.5"/>
        <color theme="1"/>
        <rFont val="Times New Roman"/>
        <family val="1"/>
      </rPr>
      <t xml:space="preserve">                         </t>
    </r>
  </si>
  <si>
    <t>HJ 505-2009水质 五日生化需氧量（BOD5）的测定 稀释与接种法</t>
    <phoneticPr fontId="17" type="noConversion"/>
  </si>
  <si>
    <r>
      <t>计算公式：</t>
    </r>
    <r>
      <rPr>
        <sz val="10.5"/>
        <color theme="1"/>
        <rFont val="Times New Roman"/>
        <family val="1"/>
      </rPr>
      <t xml:space="preserve">                                 </t>
    </r>
    <phoneticPr fontId="17" type="noConversion"/>
  </si>
  <si>
    <t>标准溶液名称和浓度：</t>
  </si>
  <si>
    <t>重铬酸钾标准溶液，0.0250mol/L</t>
    <phoneticPr fontId="17" type="noConversion"/>
  </si>
  <si>
    <r>
      <t>培养前滴定数（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</si>
  <si>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培养后滴定数（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</si>
  <si>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t>培养前</t>
  </si>
  <si>
    <t>培养后</t>
  </si>
  <si>
    <r>
      <t>BOD</t>
    </r>
    <r>
      <rPr>
        <vertAlign val="subscript"/>
        <sz val="10.5"/>
        <color theme="1"/>
        <rFont val="宋体"/>
        <family val="3"/>
        <charset val="134"/>
      </rPr>
      <t>5</t>
    </r>
  </si>
  <si>
    <t>溶解氧</t>
  </si>
  <si>
    <t>始读</t>
  </si>
  <si>
    <t>终读</t>
  </si>
  <si>
    <t>用量</t>
    <phoneticPr fontId="17" type="noConversion"/>
  </si>
  <si>
    <t>用量</t>
  </si>
  <si>
    <t>mg/L #ρ1</t>
    <phoneticPr fontId="17" type="noConversion"/>
  </si>
  <si>
    <t>mg/L #ρ2</t>
    <phoneticPr fontId="17" type="noConversion"/>
  </si>
  <si>
    <t>f2=1/稀释倍数,    f1=1-f2</t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</si>
  <si>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Times New Roman"/>
        <family val="1"/>
      </rPr>
      <t xml:space="preserve">     </t>
    </r>
    <r>
      <rPr>
        <sz val="10.5"/>
        <color theme="1"/>
        <rFont val="Times New Roman"/>
        <family val="1"/>
      </rPr>
      <t xml:space="preserve">  </t>
    </r>
    <phoneticPr fontId="17" type="noConversion"/>
  </si>
  <si>
    <t xml:space="preserve">校核人：        </t>
    <phoneticPr fontId="17" type="noConversion"/>
  </si>
  <si>
    <t xml:space="preserve">审核人：         </t>
    <phoneticPr fontId="17" type="noConversion"/>
  </si>
  <si>
    <t xml:space="preserve">上报日期：   </t>
    <phoneticPr fontId="17" type="noConversion"/>
  </si>
  <si>
    <t>平行样编号</t>
  </si>
  <si>
    <t>行样</t>
  </si>
  <si>
    <t>检查</t>
  </si>
  <si>
    <r>
      <t>平均浓度（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</si>
  <si>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r>
      <t>标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准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溶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液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滴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定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</t>
    </r>
  </si>
  <si>
    <r>
      <t>始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</t>
    </r>
  </si>
  <si>
    <r>
      <t>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</t>
    </r>
    <phoneticPr fontId="17" type="noConversion"/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</si>
  <si>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</t>
    </r>
    <phoneticPr fontId="17" type="noConversion"/>
  </si>
  <si>
    <r>
      <t>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</si>
  <si>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#M</t>
    </r>
    <phoneticPr fontId="17" type="noConversion"/>
  </si>
  <si>
    <t>重铬酸钾标准溶液，0.0250mol/L M＝（10.00×0.0250）/V</t>
    <phoneticPr fontId="17" type="noConversion"/>
  </si>
  <si>
    <r>
      <t>(</t>
    </r>
    <r>
      <rPr>
        <sz val="10"/>
        <color theme="1"/>
        <rFont val="宋体"/>
        <family val="3"/>
        <charset val="134"/>
      </rPr>
      <t>硫代硫酸钠标准溶液</t>
    </r>
    <r>
      <rPr>
        <sz val="10"/>
        <color theme="1"/>
        <rFont val="Times New Roman"/>
        <family val="1"/>
      </rPr>
      <t>)</t>
    </r>
    <phoneticPr fontId="17" type="noConversion"/>
  </si>
  <si>
    <t>空</t>
  </si>
  <si>
    <t>白</t>
  </si>
  <si>
    <r>
      <t>培养前滴定数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</t>
    </r>
  </si>
  <si>
    <r>
      <t>培养后滴定数（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 </t>
    </r>
  </si>
  <si>
    <r>
      <t>稀释水</t>
    </r>
    <r>
      <rPr>
        <sz val="10.5"/>
        <color theme="1"/>
        <rFont val="Times New Roman"/>
        <family val="1"/>
      </rPr>
      <t>BOD</t>
    </r>
    <r>
      <rPr>
        <vertAlign val="subscript"/>
        <sz val="10.5"/>
        <color theme="1"/>
        <rFont val="Times New Roman"/>
        <family val="1"/>
      </rPr>
      <t>5</t>
    </r>
  </si>
  <si>
    <t>值</t>
  </si>
  <si>
    <r>
      <t>溶解氧（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</si>
  <si>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溶解氧（mg/L）</t>
    <phoneticPr fontId="17" type="noConversion"/>
  </si>
  <si>
    <t>(mg/L)</t>
  </si>
  <si>
    <t>测</t>
  </si>
  <si>
    <t>mg/L #ρ3</t>
    <phoneticPr fontId="17" type="noConversion"/>
  </si>
  <si>
    <r>
      <rPr>
        <sz val="10.5"/>
        <color theme="1"/>
        <rFont val="Times New Roman"/>
        <family val="1"/>
      </rPr>
      <t>mg/L #</t>
    </r>
    <r>
      <rPr>
        <sz val="10.5"/>
        <color theme="1"/>
        <rFont val="宋体"/>
        <family val="3"/>
        <charset val="134"/>
      </rPr>
      <t>ρ</t>
    </r>
    <r>
      <rPr>
        <sz val="10.5"/>
        <color theme="1"/>
        <rFont val="Times New Roman"/>
        <family val="1"/>
      </rPr>
      <t>4</t>
    </r>
    <phoneticPr fontId="17" type="noConversion"/>
  </si>
  <si>
    <t>稀释比</t>
  </si>
  <si>
    <r>
      <t>用培养前滴定数（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</si>
  <si>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t>标准值±不确定度(mg/L)</t>
  </si>
  <si>
    <t>浓度</t>
  </si>
  <si>
    <t>（mg/L）</t>
  </si>
  <si>
    <t>检验记录</t>
  </si>
  <si>
    <r>
      <t>质控审核：</t>
    </r>
    <r>
      <rPr>
        <sz val="12"/>
        <color theme="1"/>
        <rFont val="Times New Roman"/>
        <family val="1"/>
      </rPr>
      <t xml:space="preserve"> </t>
    </r>
  </si>
  <si>
    <t>样品编号</t>
    <phoneticPr fontId="1" type="noConversion"/>
  </si>
  <si>
    <t>分析编号</t>
    <phoneticPr fontId="1" type="noConversion"/>
  </si>
  <si>
    <t>稀释比 #1/f2</t>
    <phoneticPr fontId="1" type="noConversion"/>
  </si>
  <si>
    <t>备注</t>
    <phoneticPr fontId="1" type="noConversion"/>
  </si>
  <si>
    <t>BOD5 mg/L</t>
    <phoneticPr fontId="1" type="noConversion"/>
  </si>
  <si>
    <r>
      <t>任务编号：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 </t>
    </r>
    <phoneticPr fontId="1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</si>
  <si>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</t>
    </r>
    <phoneticPr fontId="1" type="noConversion"/>
  </si>
  <si>
    <t>样品保存：</t>
    <phoneticPr fontId="1" type="noConversion"/>
  </si>
  <si>
    <t>方法依据：</t>
  </si>
  <si>
    <r>
      <t>仪器的型号和编号：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</t>
    </r>
    <r>
      <rPr>
        <sz val="10.5"/>
        <color theme="1"/>
        <rFont val="Times New Roman"/>
        <family val="1"/>
      </rPr>
      <t xml:space="preserve">   </t>
    </r>
    <phoneticPr fontId="1" type="noConversion"/>
  </si>
  <si>
    <t>比色皿厚度（cm）：</t>
    <phoneticPr fontId="1" type="noConversion"/>
  </si>
  <si>
    <t xml:space="preserve">室温（℃）：                       </t>
    <phoneticPr fontId="1" type="noConversion"/>
  </si>
  <si>
    <t>显色温度（℃）：</t>
    <phoneticPr fontId="1" type="noConversion"/>
  </si>
  <si>
    <t xml:space="preserve">显色时间：  </t>
    <phoneticPr fontId="1" type="noConversion"/>
  </si>
  <si>
    <t>显色体积（ml）：</t>
    <phoneticPr fontId="1" type="noConversion"/>
  </si>
  <si>
    <r>
      <t>标准溶液浓度和计量形式：</t>
    </r>
    <r>
      <rPr>
        <sz val="10.5"/>
        <color theme="1"/>
        <rFont val="Times New Roman"/>
        <family val="1"/>
      </rPr>
      <t xml:space="preserve">                                      </t>
    </r>
    <phoneticPr fontId="1" type="noConversion"/>
  </si>
  <si>
    <t>参比溶液：</t>
    <phoneticPr fontId="1" type="noConversion"/>
  </si>
  <si>
    <t>样品编号</t>
  </si>
  <si>
    <r>
      <t>取样量（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#V</t>
    </r>
    <phoneticPr fontId="1" type="noConversion"/>
  </si>
  <si>
    <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#As</t>
    </r>
    <phoneticPr fontId="1" type="noConversion"/>
  </si>
  <si>
    <t>空白吸光度
#Ab</t>
    <phoneticPr fontId="1" type="noConversion"/>
  </si>
  <si>
    <t>减空白后吸光度 （A）#(As-Ab)</t>
    <phoneticPr fontId="1" type="noConversion"/>
  </si>
  <si>
    <t>样品浓度（ mg/L ）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</si>
  <si>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 </t>
    </r>
    <phoneticPr fontId="1" type="noConversion"/>
  </si>
  <si>
    <t xml:space="preserve">校核人：     </t>
    <phoneticPr fontId="1" type="noConversion"/>
  </si>
  <si>
    <t xml:space="preserve"> 审核人：         </t>
    <phoneticPr fontId="1" type="noConversion"/>
  </si>
  <si>
    <t xml:space="preserve"> 上报日期：</t>
    <phoneticPr fontId="1" type="noConversion"/>
  </si>
  <si>
    <t>标准曲线</t>
  </si>
  <si>
    <r>
      <t>标准溶液加入体积（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</si>
  <si>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标准物质加入量（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</si>
  <si>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#As</t>
    </r>
    <phoneticPr fontId="1" type="noConversion"/>
  </si>
  <si>
    <r>
      <t>空白吸光度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#Ab</t>
    </r>
    <phoneticPr fontId="1" type="noConversion"/>
  </si>
  <si>
    <r>
      <t>减空白后吸光度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family val="3"/>
        <charset val="134"/>
      </rPr>
      <t>）</t>
    </r>
  </si>
  <si>
    <t>回归方程</t>
  </si>
  <si>
    <r>
      <rPr>
        <sz val="10.5"/>
        <color theme="1"/>
        <rFont val="宋体"/>
        <family val="3"/>
        <charset val="134"/>
      </rPr>
      <t>截距</t>
    </r>
    <r>
      <rPr>
        <sz val="10.5"/>
        <color theme="1"/>
        <rFont val="Times New Roman"/>
        <family val="1"/>
      </rPr>
      <t>(a)</t>
    </r>
    <phoneticPr fontId="1" type="noConversion"/>
  </si>
  <si>
    <r>
      <rPr>
        <sz val="10.5"/>
        <color theme="1"/>
        <rFont val="宋体"/>
        <family val="3"/>
        <charset val="134"/>
      </rPr>
      <t>斜率</t>
    </r>
    <r>
      <rPr>
        <sz val="10.5"/>
        <color theme="1"/>
        <rFont val="Times New Roman"/>
        <family val="1"/>
      </rPr>
      <t>(b)</t>
    </r>
    <phoneticPr fontId="1" type="noConversion"/>
  </si>
  <si>
    <t>相关系数</t>
    <phoneticPr fontId="1" type="noConversion"/>
  </si>
  <si>
    <t>加标回收检查</t>
  </si>
  <si>
    <r>
      <t>质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控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样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检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查</t>
    </r>
  </si>
  <si>
    <r>
      <t>加标体积（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</si>
  <si>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批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号</t>
    </r>
  </si>
  <si>
    <t>加标量（µｇ）</t>
  </si>
  <si>
    <r>
      <t>取样量（</t>
    </r>
    <r>
      <rPr>
        <sz val="10.5"/>
        <color theme="1"/>
        <rFont val="Times New Roman"/>
        <family val="1"/>
      </rPr>
      <t xml:space="preserve">ml </t>
    </r>
    <r>
      <rPr>
        <sz val="10.5"/>
        <color theme="1"/>
        <rFont val="宋体"/>
        <family val="3"/>
        <charset val="134"/>
      </rPr>
      <t>）</t>
    </r>
  </si>
  <si>
    <r>
      <t>吸光度（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family val="3"/>
        <charset val="134"/>
      </rPr>
      <t>）</t>
    </r>
  </si>
  <si>
    <r>
      <t>A-A</t>
    </r>
    <r>
      <rPr>
        <b/>
        <vertAlign val="subscript"/>
        <sz val="10.5"/>
        <color theme="1"/>
        <rFont val="Times New Roman"/>
        <family val="1"/>
      </rPr>
      <t>0</t>
    </r>
  </si>
  <si>
    <t>加标样品测定值（µｇ）</t>
  </si>
  <si>
    <r>
      <t>测定值（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）</t>
    </r>
  </si>
  <si>
    <t>原样品测定值（µｇ）</t>
  </si>
  <si>
    <r>
      <t>均值（</t>
    </r>
    <r>
      <rPr>
        <sz val="10.5"/>
        <color theme="1"/>
        <rFont val="Times New Roman"/>
        <family val="1"/>
      </rPr>
      <t xml:space="preserve">    </t>
    </r>
    <r>
      <rPr>
        <sz val="10.5"/>
        <color theme="1"/>
        <rFont val="宋体"/>
        <family val="3"/>
        <charset val="134"/>
      </rPr>
      <t>）</t>
    </r>
  </si>
  <si>
    <r>
      <t>加标回收率</t>
    </r>
    <r>
      <rPr>
        <sz val="10.5"/>
        <color theme="1"/>
        <rFont val="Times New Roman"/>
        <family val="1"/>
      </rPr>
      <t xml:space="preserve">  %</t>
    </r>
  </si>
  <si>
    <t>质控审核：</t>
  </si>
  <si>
    <t>测定波长（nm）：</t>
    <phoneticPr fontId="1" type="noConversion"/>
  </si>
  <si>
    <t>N,N一二乙基一1,4苯二胺光度法（国家环境总站参考方法）</t>
    <phoneticPr fontId="1" type="noConversion"/>
  </si>
  <si>
    <t>测高浓度样品时为1/测低浓度样品时为5</t>
    <phoneticPr fontId="1" type="noConversion"/>
  </si>
  <si>
    <t>1 min</t>
    <phoneticPr fontId="1" type="noConversion"/>
  </si>
  <si>
    <t xml:space="preserve">10.6mg/L碘酸钾，相当于10.0mg/L氯/1.006mg/L碘酸钾，相当于1.00mg/L氯
</t>
    <phoneticPr fontId="1" type="noConversion"/>
  </si>
  <si>
    <t>纯水（不含氯）</t>
    <phoneticPr fontId="1" type="noConversion"/>
  </si>
  <si>
    <t>减空白后吸光度 （A）#(As-Ab)</t>
    <phoneticPr fontId="1" type="noConversion"/>
  </si>
  <si>
    <t>样品浓度（ mg/L ）</t>
    <phoneticPr fontId="1" type="noConversion"/>
  </si>
  <si>
    <t>GB 11893－89</t>
    <phoneticPr fontId="1" type="noConversion"/>
  </si>
  <si>
    <t>15 min</t>
    <phoneticPr fontId="1" type="noConversion"/>
  </si>
  <si>
    <t xml:space="preserve">2.0µg/ml，P
</t>
    <phoneticPr fontId="1" type="noConversion"/>
  </si>
  <si>
    <t>蒸馏水</t>
    <phoneticPr fontId="1" type="noConversion"/>
  </si>
  <si>
    <t>HJ 535－2009</t>
    <phoneticPr fontId="1" type="noConversion"/>
  </si>
  <si>
    <t>10 min</t>
    <phoneticPr fontId="1" type="noConversion"/>
  </si>
  <si>
    <t xml:space="preserve">10µg/ml，N
</t>
    <phoneticPr fontId="1" type="noConversion"/>
  </si>
  <si>
    <t>无氨水</t>
    <phoneticPr fontId="1" type="noConversion"/>
  </si>
  <si>
    <t>HJ 503－2009</t>
    <phoneticPr fontId="1" type="noConversion"/>
  </si>
  <si>
    <t xml:space="preserve">1.00mg/L，C6H5OH
</t>
    <phoneticPr fontId="1" type="noConversion"/>
  </si>
  <si>
    <t>三氯甲烷</t>
    <phoneticPr fontId="1" type="noConversion"/>
  </si>
  <si>
    <t>GB/T 7494－87</t>
    <phoneticPr fontId="1" type="noConversion"/>
  </si>
  <si>
    <t>?</t>
    <phoneticPr fontId="1" type="noConversion"/>
  </si>
  <si>
    <t xml:space="preserve">10µg/ml，LAS
</t>
    <phoneticPr fontId="1" type="noConversion"/>
  </si>
  <si>
    <t>氯仿</t>
    <phoneticPr fontId="1" type="noConversion"/>
  </si>
  <si>
    <t>GB/T16489-1996</t>
    <phoneticPr fontId="1" type="noConversion"/>
  </si>
  <si>
    <t xml:space="preserve">10.00µg/ml，S2
</t>
    <phoneticPr fontId="1" type="noConversion"/>
  </si>
  <si>
    <t>HJ 601-2011乙酰丙酮分光光度法</t>
    <phoneticPr fontId="1" type="noConversion"/>
  </si>
  <si>
    <t>15min</t>
    <phoneticPr fontId="1" type="noConversion"/>
  </si>
  <si>
    <t xml:space="preserve">10µg/ml，甲醛
</t>
    <phoneticPr fontId="1" type="noConversion"/>
  </si>
  <si>
    <t>纯水</t>
    <phoneticPr fontId="1" type="noConversion"/>
  </si>
  <si>
    <t>GB/T5750.8-2006铜试剂亚铜分光光度法</t>
    <phoneticPr fontId="1" type="noConversion"/>
  </si>
  <si>
    <t>3 min</t>
    <phoneticPr fontId="1" type="noConversion"/>
  </si>
  <si>
    <t xml:space="preserve">1.00mg/L，丁基黄原酸
</t>
    <phoneticPr fontId="1" type="noConversion"/>
  </si>
  <si>
    <t>（分光光度法）丁基黄原酸</t>
    <phoneticPr fontId="1" type="noConversion"/>
  </si>
  <si>
    <t>（分光光度法）水合肼</t>
    <phoneticPr fontId="1" type="noConversion"/>
  </si>
  <si>
    <t>（分光光度法）甲醛</t>
    <phoneticPr fontId="1" type="noConversion"/>
  </si>
  <si>
    <t>（分光光度法）硫化物</t>
    <phoneticPr fontId="1" type="noConversion"/>
  </si>
  <si>
    <t>（分光光度法）阴离子表面活性剂</t>
    <phoneticPr fontId="1" type="noConversion"/>
  </si>
  <si>
    <t>（分光光度法）-挥发酚</t>
    <phoneticPr fontId="1" type="noConversion"/>
  </si>
  <si>
    <t>（分光光度法）氨氮</t>
    <phoneticPr fontId="1" type="noConversion"/>
  </si>
  <si>
    <t>（分光光度法）总磷</t>
    <phoneticPr fontId="1" type="noConversion"/>
  </si>
  <si>
    <t>（分光光度法）活性氯</t>
    <phoneticPr fontId="1" type="noConversion"/>
  </si>
  <si>
    <t>分  析  记  录</t>
  </si>
  <si>
    <t>任务编号：</t>
  </si>
  <si>
    <t>样品名称：</t>
  </si>
  <si>
    <t>分析项目：</t>
  </si>
  <si>
    <t>采样日期：</t>
  </si>
  <si>
    <t>分析日期：</t>
  </si>
  <si>
    <t>样品保存：</t>
  </si>
  <si>
    <t>室  温(℃)</t>
  </si>
  <si>
    <t xml:space="preserve">仪器型号和仪器编号： </t>
  </si>
  <si>
    <t>波长：</t>
  </si>
  <si>
    <r>
      <t>备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注</t>
    </r>
  </si>
  <si>
    <t xml:space="preserve">分析人：                                      </t>
    <phoneticPr fontId="17" type="noConversion"/>
  </si>
  <si>
    <t>校核人：</t>
    <phoneticPr fontId="17" type="noConversion"/>
  </si>
  <si>
    <t>审核人：</t>
    <phoneticPr fontId="17" type="noConversion"/>
  </si>
  <si>
    <t>上报日期：</t>
    <phoneticPr fontId="17" type="noConversion"/>
  </si>
  <si>
    <t>马环监表-02-19</t>
  </si>
  <si>
    <r>
      <t>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</si>
  <si>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t>分析项目</t>
  </si>
  <si>
    <t>测定浓度</t>
  </si>
  <si>
    <t>相对偏差 %</t>
  </si>
  <si>
    <t>加</t>
  </si>
  <si>
    <t>标</t>
  </si>
  <si>
    <t>回</t>
  </si>
  <si>
    <t>加标体积</t>
  </si>
  <si>
    <t>收</t>
  </si>
  <si>
    <r>
      <t>加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标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量</t>
    </r>
  </si>
  <si>
    <t>回 收 率  %</t>
  </si>
  <si>
    <t xml:space="preserve">质 </t>
  </si>
  <si>
    <t>批    号</t>
  </si>
  <si>
    <t xml:space="preserve">控 </t>
  </si>
  <si>
    <t xml:space="preserve">样 </t>
  </si>
  <si>
    <t>测 定 值</t>
  </si>
  <si>
    <t xml:space="preserve">检 </t>
  </si>
  <si>
    <t>平 均 值</t>
  </si>
  <si>
    <r>
      <t>标准值±不确定度</t>
    </r>
    <r>
      <rPr>
        <sz val="10.5"/>
        <color theme="1"/>
        <rFont val="Verdana"/>
        <family val="2"/>
      </rPr>
      <t xml:space="preserve"> </t>
    </r>
  </si>
  <si>
    <r>
      <t>马环监表-02-19                                                     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</si>
  <si>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t>HJ 665-2013连续流动-水杨酸分光光度法</t>
    <phoneticPr fontId="1" type="noConversion"/>
  </si>
  <si>
    <t>660nm</t>
    <phoneticPr fontId="1" type="noConversion"/>
  </si>
  <si>
    <t>浓度</t>
    <phoneticPr fontId="1" type="noConversion"/>
  </si>
  <si>
    <t xml:space="preserve">    （流动注射法）挥发酚</t>
    <phoneticPr fontId="1" type="noConversion"/>
  </si>
  <si>
    <r>
      <t>吸光度</t>
    </r>
    <r>
      <rPr>
        <sz val="10.5"/>
        <color theme="1"/>
        <rFont val="Times New Roman"/>
        <family val="1"/>
      </rPr>
      <t xml:space="preserve">A </t>
    </r>
  </si>
  <si>
    <t>220nm</t>
  </si>
  <si>
    <t>275nm</t>
  </si>
  <si>
    <r>
      <t>220nm-2</t>
    </r>
    <r>
      <rPr>
        <sz val="10.5"/>
        <color theme="1"/>
        <rFont val="宋体"/>
        <family val="3"/>
        <charset val="134"/>
      </rPr>
      <t>×</t>
    </r>
    <r>
      <rPr>
        <sz val="10.5"/>
        <color theme="1"/>
        <rFont val="Times New Roman"/>
        <family val="1"/>
      </rPr>
      <t>275nm</t>
    </r>
  </si>
  <si>
    <t>截距 #a</t>
    <phoneticPr fontId="17" type="noConversion"/>
  </si>
  <si>
    <r>
      <rPr>
        <sz val="10.5"/>
        <color theme="1"/>
        <rFont val="宋体"/>
        <family val="3"/>
        <charset val="134"/>
      </rPr>
      <t>斜率</t>
    </r>
    <r>
      <rPr>
        <sz val="10.5"/>
        <color theme="1"/>
        <rFont val="Times New Roman"/>
        <family val="1"/>
      </rPr>
      <t xml:space="preserve"> #b</t>
    </r>
    <phoneticPr fontId="17" type="noConversion"/>
  </si>
  <si>
    <t>相关系数</t>
    <phoneticPr fontId="17" type="noConversion"/>
  </si>
  <si>
    <r>
      <t>加标量（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</si>
  <si>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取样量（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</si>
  <si>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A-A</t>
    </r>
    <r>
      <rPr>
        <vertAlign val="subscript"/>
        <sz val="10.5"/>
        <color theme="1"/>
        <rFont val="Times New Roman"/>
        <family val="1"/>
      </rPr>
      <t>0</t>
    </r>
  </si>
  <si>
    <r>
      <t>加标样品测定值（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</si>
  <si>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原样品测定值（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</si>
  <si>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回收率</t>
    </r>
    <r>
      <rPr>
        <sz val="10.5"/>
        <color theme="1"/>
        <rFont val="Times New Roman"/>
        <family val="1"/>
      </rPr>
      <t xml:space="preserve">  %</t>
    </r>
  </si>
  <si>
    <t>（总氮的测定）</t>
  </si>
  <si>
    <r>
      <t>任务编号：</t>
    </r>
    <r>
      <rPr>
        <sz val="10.5"/>
        <color theme="1"/>
        <rFont val="Times New Roman"/>
        <family val="1"/>
      </rPr>
      <t xml:space="preserve">                     </t>
    </r>
    <r>
      <rPr>
        <sz val="10.5"/>
        <color theme="1"/>
        <rFont val="Times New Roman"/>
        <family val="1"/>
      </rPr>
      <t xml:space="preserve">             </t>
    </r>
    <r>
      <rPr>
        <sz val="10.5"/>
        <color theme="1"/>
        <rFont val="Times New Roman"/>
        <family val="1"/>
      </rPr>
      <t xml:space="preserve"> </t>
    </r>
    <phoneticPr fontId="17" type="noConversion"/>
  </si>
  <si>
    <t>样品名称：</t>
    <phoneticPr fontId="17" type="noConversion"/>
  </si>
  <si>
    <t>分析项目：</t>
    <phoneticPr fontId="17" type="noConversion"/>
  </si>
  <si>
    <t>总氮</t>
    <phoneticPr fontId="17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</si>
  <si>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</t>
    </r>
    <r>
      <rPr>
        <sz val="10.5"/>
        <color theme="1"/>
        <rFont val="Times New Roman"/>
        <family val="1"/>
      </rPr>
      <t xml:space="preserve">              </t>
    </r>
    <r>
      <rPr>
        <sz val="12"/>
        <color theme="1"/>
        <rFont val="宋体"/>
        <family val="3"/>
        <charset val="134"/>
      </rPr>
      <t/>
    </r>
    <phoneticPr fontId="17" type="noConversion"/>
  </si>
  <si>
    <t>分析日期：</t>
    <phoneticPr fontId="17" type="noConversion"/>
  </si>
  <si>
    <t>样品保存：</t>
    <phoneticPr fontId="17" type="noConversion"/>
  </si>
  <si>
    <t>加硫酸至pH&lt;2</t>
    <phoneticPr fontId="17" type="noConversion"/>
  </si>
  <si>
    <r>
      <t>方法依据：</t>
    </r>
    <r>
      <rPr>
        <sz val="12"/>
        <color theme="1"/>
        <rFont val="Times New Roman"/>
        <family val="1"/>
      </rPr>
      <t xml:space="preserve"> </t>
    </r>
  </si>
  <si>
    <r>
      <t>仪器的型号和编号：</t>
    </r>
    <r>
      <rPr>
        <u/>
        <sz val="10.5"/>
        <color theme="1"/>
        <rFont val="Times New Roman"/>
        <family val="1"/>
      </rPr>
      <t xml:space="preserve">                                      </t>
    </r>
    <r>
      <rPr>
        <sz val="10.5"/>
        <color theme="1"/>
        <rFont val="Times New Roman"/>
        <family val="1"/>
      </rPr>
      <t xml:space="preserve"> </t>
    </r>
    <phoneticPr fontId="17" type="noConversion"/>
  </si>
  <si>
    <r>
      <t>比色皿厚度（</t>
    </r>
    <r>
      <rPr>
        <sz val="10.5"/>
        <color theme="1"/>
        <rFont val="Times New Roman"/>
        <family val="1"/>
      </rPr>
      <t>cm</t>
    </r>
    <r>
      <rPr>
        <sz val="10.5"/>
        <color theme="1"/>
        <rFont val="宋体"/>
        <family val="3"/>
        <charset val="134"/>
      </rPr>
      <t>）：</t>
    </r>
    <r>
      <rPr>
        <u/>
        <sz val="10.5"/>
        <color theme="1"/>
        <rFont val="宋体"/>
        <family val="3"/>
        <charset val="134"/>
      </rPr>
      <t xml:space="preserve">  </t>
    </r>
    <r>
      <rPr>
        <sz val="10.5"/>
        <color theme="1"/>
        <rFont val="宋体"/>
        <family val="3"/>
        <charset val="134"/>
      </rPr>
      <t xml:space="preserve">   </t>
    </r>
    <phoneticPr fontId="17" type="noConversion"/>
  </si>
  <si>
    <t xml:space="preserve">室温（℃）：   </t>
    <phoneticPr fontId="17" type="noConversion"/>
  </si>
  <si>
    <t xml:space="preserve">显色温度（℃）：   </t>
    <phoneticPr fontId="17" type="noConversion"/>
  </si>
  <si>
    <t xml:space="preserve">显色体积（mL）： </t>
    <phoneticPr fontId="17" type="noConversion"/>
  </si>
  <si>
    <r>
      <t>标准溶液浓度和计量形式</t>
    </r>
    <r>
      <rPr>
        <sz val="10.5"/>
        <color theme="1"/>
        <rFont val="Times New Roman"/>
        <family val="1"/>
      </rPr>
      <t xml:space="preserve">: </t>
    </r>
    <r>
      <rPr>
        <sz val="10.5"/>
        <color theme="1"/>
        <rFont val="Times New Roman"/>
        <family val="1"/>
      </rPr>
      <t xml:space="preserve">             </t>
    </r>
    <phoneticPr fontId="17" type="noConversion"/>
  </si>
  <si>
    <t xml:space="preserve">ug/ml 硝酸盐氮  </t>
    <phoneticPr fontId="17" type="noConversion"/>
  </si>
  <si>
    <t xml:space="preserve">参比溶液：    纯水            </t>
    <phoneticPr fontId="17" type="noConversion"/>
  </si>
  <si>
    <t>取样量（mL） #V</t>
    <phoneticPr fontId="17" type="noConversion"/>
  </si>
  <si>
    <t>稀释倍数 #f</t>
    <phoneticPr fontId="17" type="noConversion"/>
  </si>
  <si>
    <t>220-2*275</t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</si>
  <si>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      </t>
    </r>
    <r>
      <rPr>
        <sz val="10.5"/>
        <color theme="1"/>
        <rFont val="Times New Roman"/>
        <family val="1"/>
      </rPr>
      <t xml:space="preserve">       </t>
    </r>
    <phoneticPr fontId="17" type="noConversion"/>
  </si>
  <si>
    <t xml:space="preserve">校核人：   </t>
    <phoneticPr fontId="17" type="noConversion"/>
  </si>
  <si>
    <t xml:space="preserve">审核人：    </t>
    <phoneticPr fontId="17" type="noConversion"/>
  </si>
  <si>
    <t>上报日期：</t>
    <phoneticPr fontId="17" type="noConversion"/>
  </si>
  <si>
    <t>测定波长（nm）：</t>
    <phoneticPr fontId="17" type="noConversion"/>
  </si>
  <si>
    <t xml:space="preserve">220 、275 </t>
    <phoneticPr fontId="1" type="noConversion"/>
  </si>
  <si>
    <r>
      <rPr>
        <sz val="10.5"/>
        <color theme="1"/>
        <rFont val="宋体"/>
        <family val="3"/>
        <charset val="134"/>
      </rP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220nm #A220</t>
    </r>
    <phoneticPr fontId="17" type="noConversion"/>
  </si>
  <si>
    <t>275nm #A275</t>
    <phoneticPr fontId="17" type="noConversion"/>
  </si>
  <si>
    <t>减空白后吸光 度 （A） #Ar</t>
    <phoneticPr fontId="1" type="noConversion"/>
  </si>
  <si>
    <r>
      <rPr>
        <sz val="10.5"/>
        <color theme="1"/>
        <rFont val="宋体"/>
        <family val="3"/>
        <charset val="134"/>
      </rPr>
      <t>样品浓度</t>
    </r>
    <r>
      <rPr>
        <sz val="10.5"/>
        <color theme="1"/>
        <rFont val="Times New Roman"/>
        <family val="1"/>
      </rPr>
      <t>(mg/L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</si>
  <si>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 xml:space="preserve">    （流动注射法）氨氮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</si>
</sst>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.0000_ "/>
  </numFmts>
  <fonts count="3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Times New Roman"/>
      <family val="1"/>
    </font>
    <font>
      <sz val="14"/>
      <color theme="1"/>
      <name val="宋体"/>
      <family val="3"/>
      <charset val="134"/>
    </font>
    <font>
      <b/>
      <sz val="10.5"/>
      <color theme="1"/>
      <name val="Times New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New Roman"/>
      <family val="1"/>
    </font>
    <font>
      <sz val="10.5"/>
      <color theme="1"/>
      <name val="宋体"/>
      <family val="3"/>
      <charset val="134"/>
    </font>
    <font>
      <b/>
      <sz val="15"/>
      <color theme="1"/>
      <name val="Times New Roman"/>
      <family val="1"/>
    </font>
    <font>
      <sz val="10"/>
      <color theme="1"/>
      <name val="Times New Roman"/>
      <family val="1"/>
    </font>
    <font>
      <sz val="15"/>
      <color theme="1"/>
      <name val="Times New Roman"/>
      <family val="1"/>
    </font>
    <font>
      <vertAlign val="superscript"/>
      <sz val="15"/>
      <color theme="1"/>
      <name val="Times New Roman"/>
      <family val="1"/>
    </font>
    <font>
      <sz val="10.5"/>
      <color theme="1"/>
      <name val="仿宋_GB2312"/>
      <family val="1"/>
      <charset val="134"/>
    </font>
    <font>
      <sz val="10.5"/>
      <color theme="1"/>
      <name val="Verdana"/>
      <family val="2"/>
    </font>
    <font>
      <b/>
      <sz val="15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5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vertAlign val="subscript"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vertAlign val="subscript"/>
      <sz val="10.5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0.5"/>
      <color theme="1"/>
      <name val="Arial"/>
      <family val="2"/>
    </font>
    <font>
      <b/>
      <vertAlign val="subscript"/>
      <sz val="10.5"/>
      <color theme="1"/>
      <name val="Times New Roman"/>
      <family val="1"/>
    </font>
    <font>
      <sz val="14"/>
      <color theme="1"/>
      <name val="仿宋_GB2312"/>
      <family val="1"/>
      <charset val="134"/>
    </font>
    <font>
      <b/>
      <sz val="16"/>
      <color theme="1"/>
      <name val="黑体"/>
      <family val="3"/>
      <charset val="134"/>
    </font>
    <font>
      <sz val="12"/>
      <color theme="1"/>
      <name val="仿宋_GB2312"/>
      <family val="1"/>
      <charset val="134"/>
    </font>
    <font>
      <sz val="9"/>
      <color theme="1"/>
      <name val="Verdana"/>
      <family val="2"/>
    </font>
    <font>
      <sz val="5"/>
      <color theme="1"/>
      <name val="仿宋_GB2312"/>
      <family val="1"/>
      <charset val="134"/>
    </font>
    <font>
      <b/>
      <sz val="16"/>
      <color theme="1"/>
      <name val="仿宋_GB2312"/>
      <family val="1"/>
      <charset val="134"/>
    </font>
    <font>
      <u/>
      <sz val="10.5"/>
      <color theme="1"/>
      <name val="Times New Roman"/>
      <family val="1"/>
    </font>
    <font>
      <u/>
      <sz val="10.5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 diagonalUp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 diagonalUp="1">
      <left/>
      <right/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 diagonalUp="1">
      <left style="medium">
        <color indexed="64"/>
      </left>
      <right/>
      <top style="double">
        <color indexed="64"/>
      </top>
      <bottom/>
      <diagonal style="thin">
        <color indexed="64"/>
      </diagonal>
    </border>
    <border diagonalUp="1">
      <left/>
      <right/>
      <top style="double">
        <color indexed="64"/>
      </top>
      <bottom/>
      <diagonal style="thin">
        <color indexed="64"/>
      </diagonal>
    </border>
    <border diagonalUp="1">
      <left/>
      <right style="medium">
        <color indexed="64"/>
      </right>
      <top style="double">
        <color indexed="64"/>
      </top>
      <bottom/>
      <diagonal style="thin">
        <color indexed="64"/>
      </diagonal>
    </border>
    <border diagonalUp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 diagonalUp="1">
      <left/>
      <right/>
      <top style="double">
        <color indexed="64"/>
      </top>
      <bottom/>
      <diagonal style="medium">
        <color indexed="64"/>
      </diagonal>
    </border>
    <border diagonalUp="1">
      <left/>
      <right style="medium">
        <color indexed="64"/>
      </right>
      <top style="double">
        <color indexed="64"/>
      </top>
      <bottom/>
      <diagonal style="medium">
        <color indexed="64"/>
      </diagonal>
    </border>
    <border diagonalUp="1">
      <left/>
      <right/>
      <top/>
      <bottom style="medium">
        <color indexed="64"/>
      </bottom>
      <diagonal style="medium">
        <color indexed="64"/>
      </diagonal>
    </border>
    <border diagonalUp="1">
      <left/>
      <right style="medium">
        <color indexed="64"/>
      </right>
      <top/>
      <bottom style="medium">
        <color indexed="64"/>
      </bottom>
      <diagonal style="medium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89">
    <xf numFmtId="0" fontId="0" fillId="0" borderId="0" xfId="0">
      <alignment vertical="center"/>
    </xf>
    <xf numFmtId="0" fontId="7" fillId="0" borderId="0" xfId="0" applyFont="1" applyAlignment="1">
      <alignment horizontal="justify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0" fillId="0" borderId="2" xfId="0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justify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7" fillId="2" borderId="35" xfId="0" applyFont="1" applyFill="1" applyBorder="1" applyAlignment="1">
      <alignment vertical="center" wrapText="1"/>
    </xf>
    <xf numFmtId="0" fontId="2" fillId="2" borderId="35" xfId="0" applyFont="1" applyFill="1" applyBorder="1" applyAlignment="1">
      <alignment horizontal="justify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3" borderId="0" xfId="0" applyFill="1">
      <alignment vertical="center"/>
    </xf>
    <xf numFmtId="0" fontId="7" fillId="3" borderId="35" xfId="0" applyFont="1" applyFill="1" applyBorder="1" applyAlignment="1">
      <alignment vertical="center" wrapText="1"/>
    </xf>
    <xf numFmtId="0" fontId="0" fillId="3" borderId="35" xfId="0" applyFill="1" applyBorder="1" applyAlignment="1">
      <alignment vertical="center" wrapText="1"/>
    </xf>
    <xf numFmtId="0" fontId="2" fillId="3" borderId="35" xfId="0" applyFont="1" applyFill="1" applyBorder="1" applyAlignment="1">
      <alignment horizontal="justify" vertical="center" wrapText="1"/>
    </xf>
    <xf numFmtId="0" fontId="0" fillId="4" borderId="0" xfId="0" applyFill="1">
      <alignment vertical="center"/>
    </xf>
    <xf numFmtId="0" fontId="7" fillId="5" borderId="35" xfId="0" applyFont="1" applyFill="1" applyBorder="1" applyAlignment="1">
      <alignment vertical="center" wrapText="1"/>
    </xf>
    <xf numFmtId="0" fontId="2" fillId="5" borderId="35" xfId="0" applyFont="1" applyFill="1" applyBorder="1" applyAlignment="1">
      <alignment horizontal="justify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4" borderId="35" xfId="0" applyFont="1" applyFill="1" applyBorder="1" applyAlignment="1">
      <alignment vertical="center" wrapText="1"/>
    </xf>
    <xf numFmtId="0" fontId="0" fillId="4" borderId="35" xfId="0" applyFill="1" applyBorder="1" applyAlignment="1">
      <alignment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left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3" borderId="35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176" fontId="0" fillId="3" borderId="0" xfId="0" applyNumberFormat="1" applyFill="1">
      <alignment vertical="center"/>
    </xf>
    <xf numFmtId="0" fontId="7" fillId="2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vertical="center" wrapText="1"/>
    </xf>
    <xf numFmtId="0" fontId="0" fillId="6" borderId="7" xfId="0" applyFill="1" applyBorder="1" applyAlignment="1">
      <alignment vertical="center" wrapText="1"/>
    </xf>
    <xf numFmtId="0" fontId="0" fillId="3" borderId="7" xfId="0" applyFill="1" applyBorder="1" applyAlignment="1">
      <alignment vertical="top" wrapText="1"/>
    </xf>
    <xf numFmtId="0" fontId="2" fillId="2" borderId="3" xfId="0" applyFont="1" applyFill="1" applyBorder="1" applyAlignment="1">
      <alignment horizontal="justify" vertical="center" wrapText="1"/>
    </xf>
    <xf numFmtId="0" fontId="2" fillId="3" borderId="7" xfId="0" applyFont="1" applyFill="1" applyBorder="1" applyAlignment="1">
      <alignment horizontal="justify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0" fillId="0" borderId="0" xfId="0" applyAlignment="1"/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9" fillId="0" borderId="0" xfId="0" applyFont="1" applyAlignment="1"/>
    <xf numFmtId="0" fontId="2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justify" vertical="center" wrapText="1"/>
    </xf>
    <xf numFmtId="0" fontId="1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justify" vertical="center"/>
    </xf>
    <xf numFmtId="0" fontId="15" fillId="0" borderId="0" xfId="0" applyFont="1" applyAlignment="1">
      <alignment horizontal="justify" vertical="center"/>
    </xf>
    <xf numFmtId="0" fontId="0" fillId="2" borderId="0" xfId="0" applyFill="1" applyAlignment="1"/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0" fontId="2" fillId="5" borderId="7" xfId="0" applyFont="1" applyFill="1" applyBorder="1" applyAlignment="1">
      <alignment horizontal="justify" vertical="center" wrapText="1"/>
    </xf>
    <xf numFmtId="0" fontId="21" fillId="0" borderId="7" xfId="0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0" fontId="2" fillId="6" borderId="36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11" xfId="0" applyFont="1" applyBorder="1" applyAlignment="1">
      <alignment vertical="center"/>
    </xf>
    <xf numFmtId="0" fontId="2" fillId="2" borderId="36" xfId="0" applyFont="1" applyFill="1" applyBorder="1" applyAlignment="1">
      <alignment horizontal="center" vertical="center" wrapText="1"/>
    </xf>
    <xf numFmtId="0" fontId="2" fillId="3" borderId="3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justify" vertical="center" wrapText="1"/>
    </xf>
    <xf numFmtId="0" fontId="2" fillId="6" borderId="7" xfId="0" applyFont="1" applyFill="1" applyBorder="1" applyAlignment="1">
      <alignment horizontal="justify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36" xfId="0" applyFont="1" applyFill="1" applyBorder="1" applyAlignment="1">
      <alignment horizontal="justify" vertical="center" wrapText="1"/>
    </xf>
    <xf numFmtId="0" fontId="2" fillId="6" borderId="3" xfId="0" applyFont="1" applyFill="1" applyBorder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30" fillId="0" borderId="0" xfId="0" applyFont="1" applyAlignment="1">
      <alignment horizontal="justify"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2" fillId="0" borderId="41" xfId="0" applyFont="1" applyBorder="1" applyAlignment="1">
      <alignment vertical="center" wrapText="1"/>
    </xf>
    <xf numFmtId="0" fontId="12" fillId="0" borderId="0" xfId="0" applyFont="1" applyBorder="1" applyAlignment="1">
      <alignment horizontal="justify" vertical="center" wrapText="1"/>
    </xf>
    <xf numFmtId="0" fontId="12" fillId="0" borderId="0" xfId="0" applyFont="1" applyBorder="1" applyAlignment="1">
      <alignment horizontal="right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justify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justify" vertical="center" wrapText="1"/>
    </xf>
    <xf numFmtId="0" fontId="29" fillId="0" borderId="7" xfId="0" applyFont="1" applyBorder="1" applyAlignment="1">
      <alignment horizontal="center" vertical="center" wrapText="1"/>
    </xf>
    <xf numFmtId="0" fontId="0" fillId="0" borderId="46" xfId="0" applyBorder="1" applyAlignment="1">
      <alignment vertical="center" wrapText="1"/>
    </xf>
    <xf numFmtId="0" fontId="12" fillId="0" borderId="47" xfId="0" applyFont="1" applyBorder="1" applyAlignment="1">
      <alignment horizontal="justify" vertical="center" wrapText="1"/>
    </xf>
    <xf numFmtId="0" fontId="12" fillId="0" borderId="46" xfId="0" applyFont="1" applyBorder="1" applyAlignment="1">
      <alignment horizontal="center" vertical="center" wrapText="1"/>
    </xf>
    <xf numFmtId="0" fontId="29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29" fillId="2" borderId="0" xfId="0" applyFont="1" applyFill="1" applyAlignment="1">
      <alignment horizontal="justify" vertical="center" wrapText="1"/>
    </xf>
    <xf numFmtId="0" fontId="13" fillId="3" borderId="0" xfId="0" applyFont="1" applyFill="1" applyAlignment="1">
      <alignment horizontal="center" vertical="center" wrapText="1"/>
    </xf>
    <xf numFmtId="0" fontId="12" fillId="2" borderId="36" xfId="0" applyFont="1" applyFill="1" applyBorder="1" applyAlignment="1">
      <alignment vertical="top" wrapText="1"/>
    </xf>
    <xf numFmtId="0" fontId="12" fillId="2" borderId="3" xfId="0" applyFont="1" applyFill="1" applyBorder="1" applyAlignment="1">
      <alignment vertical="top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justify" vertical="center" wrapText="1"/>
    </xf>
    <xf numFmtId="0" fontId="12" fillId="3" borderId="1" xfId="0" applyFont="1" applyFill="1" applyBorder="1" applyAlignment="1">
      <alignment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2" fillId="3" borderId="36" xfId="0" applyFont="1" applyFill="1" applyBorder="1" applyAlignment="1">
      <alignment vertical="center" wrapText="1"/>
    </xf>
    <xf numFmtId="0" fontId="2" fillId="0" borderId="35" xfId="0" applyFont="1" applyBorder="1" applyAlignment="1">
      <alignment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52" xfId="0" applyFont="1" applyBorder="1" applyAlignment="1">
      <alignment vertical="center" wrapText="1"/>
    </xf>
    <xf numFmtId="0" fontId="2" fillId="0" borderId="35" xfId="0" applyFont="1" applyBorder="1" applyAlignment="1">
      <alignment horizontal="justify" vertical="center" wrapText="1"/>
    </xf>
    <xf numFmtId="0" fontId="7" fillId="0" borderId="29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2" fillId="0" borderId="0" xfId="0" applyFont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7" fillId="2" borderId="3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vertical="center" wrapText="1"/>
    </xf>
    <xf numFmtId="0" fontId="7" fillId="3" borderId="36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justify" vertical="center" wrapText="1"/>
    </xf>
    <xf numFmtId="0" fontId="7" fillId="7" borderId="36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horizontal="justify" vertical="center" wrapText="1"/>
    </xf>
    <xf numFmtId="0" fontId="7" fillId="0" borderId="35" xfId="0" applyFont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6" fillId="4" borderId="16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16" fillId="4" borderId="18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16" fillId="4" borderId="19" xfId="0" applyFont="1" applyFill="1" applyBorder="1" applyAlignment="1">
      <alignment horizontal="center" vertical="center" wrapText="1"/>
    </xf>
    <xf numFmtId="0" fontId="16" fillId="4" borderId="13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5" borderId="35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0" xfId="0" applyFont="1" applyBorder="1" applyAlignment="1">
      <alignment vertical="center" wrapText="1"/>
    </xf>
    <xf numFmtId="0" fontId="8" fillId="0" borderId="21" xfId="0" applyFont="1" applyBorder="1" applyAlignment="1">
      <alignment vertical="center" wrapText="1"/>
    </xf>
    <xf numFmtId="0" fontId="8" fillId="0" borderId="22" xfId="0" applyFont="1" applyBorder="1" applyAlignment="1">
      <alignment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justify" vertical="center" wrapText="1"/>
    </xf>
    <xf numFmtId="0" fontId="2" fillId="0" borderId="30" xfId="0" applyFont="1" applyBorder="1" applyAlignment="1">
      <alignment horizontal="justify" vertical="center" wrapText="1"/>
    </xf>
    <xf numFmtId="0" fontId="2" fillId="0" borderId="28" xfId="0" applyFont="1" applyBorder="1" applyAlignment="1">
      <alignment horizontal="justify" vertical="center" wrapText="1"/>
    </xf>
    <xf numFmtId="0" fontId="2" fillId="0" borderId="29" xfId="0" applyFont="1" applyBorder="1" applyAlignment="1">
      <alignment horizontal="justify" vertical="center" wrapText="1"/>
    </xf>
    <xf numFmtId="0" fontId="2" fillId="0" borderId="11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justify" vertical="center" wrapText="1"/>
    </xf>
    <xf numFmtId="0" fontId="7" fillId="0" borderId="30" xfId="0" applyFont="1" applyBorder="1" applyAlignment="1">
      <alignment horizontal="justify" vertical="center" wrapText="1"/>
    </xf>
    <xf numFmtId="0" fontId="7" fillId="0" borderId="28" xfId="0" applyFont="1" applyBorder="1" applyAlignment="1">
      <alignment horizontal="justify" vertical="center" wrapText="1"/>
    </xf>
    <xf numFmtId="0" fontId="7" fillId="0" borderId="18" xfId="0" applyFont="1" applyBorder="1" applyAlignment="1">
      <alignment horizontal="justify" vertical="center" wrapText="1"/>
    </xf>
    <xf numFmtId="0" fontId="7" fillId="0" borderId="0" xfId="0" applyFont="1" applyAlignment="1">
      <alignment horizontal="justify" vertical="center" wrapText="1"/>
    </xf>
    <xf numFmtId="0" fontId="7" fillId="0" borderId="6" xfId="0" applyFont="1" applyBorder="1" applyAlignment="1">
      <alignment horizontal="justify" vertical="center" wrapText="1"/>
    </xf>
    <xf numFmtId="0" fontId="7" fillId="0" borderId="29" xfId="0" applyFont="1" applyBorder="1" applyAlignment="1">
      <alignment horizontal="justify" vertical="center" wrapText="1"/>
    </xf>
    <xf numFmtId="0" fontId="7" fillId="0" borderId="11" xfId="0" applyFont="1" applyBorder="1" applyAlignment="1">
      <alignment horizontal="justify" vertical="center" wrapText="1"/>
    </xf>
    <xf numFmtId="0" fontId="7" fillId="0" borderId="7" xfId="0" applyFont="1" applyBorder="1" applyAlignment="1">
      <alignment horizontal="justify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29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6" borderId="17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0" fillId="6" borderId="18" xfId="0" applyFont="1" applyFill="1" applyBorder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0" borderId="1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justify" vertical="center" wrapText="1"/>
    </xf>
    <xf numFmtId="0" fontId="7" fillId="0" borderId="8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justify" vertical="center" wrapText="1"/>
    </xf>
    <xf numFmtId="0" fontId="2" fillId="0" borderId="9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31" fillId="0" borderId="51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0" fillId="2" borderId="0" xfId="0" applyFill="1" applyAlignment="1">
      <alignment horizontal="left"/>
    </xf>
    <xf numFmtId="0" fontId="13" fillId="0" borderId="9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3" fillId="0" borderId="43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justify" vertical="center" wrapText="1"/>
    </xf>
    <xf numFmtId="0" fontId="12" fillId="0" borderId="42" xfId="0" applyFont="1" applyBorder="1" applyAlignment="1">
      <alignment horizontal="right" vertical="center" wrapText="1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1" fillId="0" borderId="9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7" fillId="0" borderId="3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0</xdr:rowOff>
    </xdr:from>
    <xdr:to>
      <xdr:col>0</xdr:col>
      <xdr:colOff>228600</xdr:colOff>
      <xdr:row>33</xdr:row>
      <xdr:rowOff>95250</xdr:rowOff>
    </xdr:to>
    <xdr:grpSp>
      <xdr:nvGrpSpPr>
        <xdr:cNvPr id="1027" name="Group 3"/>
        <xdr:cNvGrpSpPr>
          <a:grpSpLocks noChangeAspect="1"/>
        </xdr:cNvGrpSpPr>
      </xdr:nvGrpSpPr>
      <xdr:grpSpPr bwMode="auto">
        <a:xfrm>
          <a:off x="0" y="5991225"/>
          <a:ext cx="228600" cy="95250"/>
          <a:chOff x="2202" y="3500"/>
          <a:chExt cx="7200" cy="4212"/>
        </a:xfrm>
      </xdr:grpSpPr>
      <xdr:sp macro="" textlink="">
        <xdr:nvSpPr>
          <xdr:cNvPr id="1028" name="AutoShape 4"/>
          <xdr:cNvSpPr>
            <a:spLocks noChangeAspect="1" noChangeArrowheads="1" noTextEdit="1"/>
          </xdr:cNvSpPr>
        </xdr:nvSpPr>
        <xdr:spPr bwMode="auto">
          <a:xfrm>
            <a:off x="2202" y="3500"/>
            <a:ext cx="7200" cy="421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47625</xdr:colOff>
      <xdr:row>54</xdr:row>
      <xdr:rowOff>95250</xdr:rowOff>
    </xdr:from>
    <xdr:to>
      <xdr:col>8</xdr:col>
      <xdr:colOff>504825</xdr:colOff>
      <xdr:row>54</xdr:row>
      <xdr:rowOff>95250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47625" y="13858875"/>
          <a:ext cx="5943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3</xdr:col>
      <xdr:colOff>47625</xdr:colOff>
      <xdr:row>38</xdr:row>
      <xdr:rowOff>171450</xdr:rowOff>
    </xdr:from>
    <xdr:to>
      <xdr:col>3</xdr:col>
      <xdr:colOff>381000</xdr:colOff>
      <xdr:row>38</xdr:row>
      <xdr:rowOff>171450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2105025" y="1061085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13</xdr:col>
      <xdr:colOff>581025</xdr:colOff>
      <xdr:row>8</xdr:row>
      <xdr:rowOff>0</xdr:rowOff>
    </xdr:from>
    <xdr:to>
      <xdr:col>18</xdr:col>
      <xdr:colOff>267335</xdr:colOff>
      <xdr:row>10</xdr:row>
      <xdr:rowOff>59055</xdr:rowOff>
    </xdr:to>
    <xdr:pic>
      <xdr:nvPicPr>
        <xdr:cNvPr id="6" name="图片 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39300" y="1657350"/>
          <a:ext cx="3115310" cy="573405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</xdr:colOff>
      <xdr:row>13</xdr:row>
      <xdr:rowOff>152400</xdr:rowOff>
    </xdr:from>
    <xdr:to>
      <xdr:col>20</xdr:col>
      <xdr:colOff>445770</xdr:colOff>
      <xdr:row>17</xdr:row>
      <xdr:rowOff>10795</xdr:rowOff>
    </xdr:to>
    <xdr:pic>
      <xdr:nvPicPr>
        <xdr:cNvPr id="7" name="图片 6"/>
        <xdr:cNvPicPr/>
      </xdr:nvPicPr>
      <xdr:blipFill rotWithShape="1">
        <a:blip xmlns:r="http://schemas.openxmlformats.org/officeDocument/2006/relationships" r:embed="rId2"/>
        <a:srcRect b="16387"/>
        <a:stretch/>
      </xdr:blipFill>
      <xdr:spPr bwMode="auto">
        <a:xfrm>
          <a:off x="9753600" y="2590800"/>
          <a:ext cx="4551045" cy="54419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 xmlns=""/>
          </a:ext>
        </a:extLst>
      </xdr:spPr>
    </xdr:pic>
    <xdr:clientData/>
  </xdr:twoCellAnchor>
  <xdr:twoCellAnchor>
    <xdr:from>
      <xdr:col>7</xdr:col>
      <xdr:colOff>47625</xdr:colOff>
      <xdr:row>38</xdr:row>
      <xdr:rowOff>171450</xdr:rowOff>
    </xdr:from>
    <xdr:to>
      <xdr:col>7</xdr:col>
      <xdr:colOff>381000</xdr:colOff>
      <xdr:row>38</xdr:row>
      <xdr:rowOff>171450</xdr:rowOff>
    </xdr:to>
    <xdr:sp macro="" textlink="">
      <xdr:nvSpPr>
        <xdr:cNvPr id="8" name="Line 2"/>
        <xdr:cNvSpPr>
          <a:spLocks noChangeShapeType="1"/>
        </xdr:cNvSpPr>
      </xdr:nvSpPr>
      <xdr:spPr bwMode="auto">
        <a:xfrm>
          <a:off x="2247900" y="767715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180975</xdr:colOff>
      <xdr:row>10</xdr:row>
      <xdr:rowOff>28575</xdr:rowOff>
    </xdr:from>
    <xdr:to>
      <xdr:col>4</xdr:col>
      <xdr:colOff>862965</xdr:colOff>
      <xdr:row>12</xdr:row>
      <xdr:rowOff>25400</xdr:rowOff>
    </xdr:to>
    <xdr:pic>
      <xdr:nvPicPr>
        <xdr:cNvPr id="17" name="图片 1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5175" y="1943100"/>
          <a:ext cx="681990" cy="35877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180975</xdr:colOff>
      <xdr:row>10</xdr:row>
      <xdr:rowOff>28575</xdr:rowOff>
    </xdr:from>
    <xdr:to>
      <xdr:col>4</xdr:col>
      <xdr:colOff>862965</xdr:colOff>
      <xdr:row>12</xdr:row>
      <xdr:rowOff>25400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3375" y="1933575"/>
          <a:ext cx="681990" cy="35877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57150</xdr:rowOff>
    </xdr:from>
    <xdr:to>
      <xdr:col>9</xdr:col>
      <xdr:colOff>114300</xdr:colOff>
      <xdr:row>23</xdr:row>
      <xdr:rowOff>57150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 flipH="1">
          <a:off x="0" y="5191125"/>
          <a:ext cx="6381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31</xdr:row>
      <xdr:rowOff>0</xdr:rowOff>
    </xdr:from>
    <xdr:to>
      <xdr:col>9</xdr:col>
      <xdr:colOff>0</xdr:colOff>
      <xdr:row>31</xdr:row>
      <xdr:rowOff>0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0" y="6972300"/>
          <a:ext cx="6267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11</xdr:col>
      <xdr:colOff>85725</xdr:colOff>
      <xdr:row>45</xdr:row>
      <xdr:rowOff>19050</xdr:rowOff>
    </xdr:from>
    <xdr:to>
      <xdr:col>18</xdr:col>
      <xdr:colOff>113697</xdr:colOff>
      <xdr:row>46</xdr:row>
      <xdr:rowOff>119705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24775" y="11096625"/>
          <a:ext cx="4828572" cy="291155"/>
        </a:xfrm>
        <a:prstGeom prst="rect">
          <a:avLst/>
        </a:prstGeom>
      </xdr:spPr>
    </xdr:pic>
    <xdr:clientData/>
  </xdr:twoCellAnchor>
  <xdr:twoCellAnchor editAs="oneCell">
    <xdr:from>
      <xdr:col>11</xdr:col>
      <xdr:colOff>81643</xdr:colOff>
      <xdr:row>41</xdr:row>
      <xdr:rowOff>189140</xdr:rowOff>
    </xdr:from>
    <xdr:to>
      <xdr:col>13</xdr:col>
      <xdr:colOff>557662</xdr:colOff>
      <xdr:row>42</xdr:row>
      <xdr:rowOff>78849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20693" y="10371365"/>
          <a:ext cx="1847619" cy="5945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0</xdr:col>
      <xdr:colOff>228600</xdr:colOff>
      <xdr:row>34</xdr:row>
      <xdr:rowOff>95250</xdr:rowOff>
    </xdr:to>
    <xdr:grpSp>
      <xdr:nvGrpSpPr>
        <xdr:cNvPr id="2" name="Group 3"/>
        <xdr:cNvGrpSpPr>
          <a:grpSpLocks noChangeAspect="1"/>
        </xdr:cNvGrpSpPr>
      </xdr:nvGrpSpPr>
      <xdr:grpSpPr bwMode="auto">
        <a:xfrm>
          <a:off x="0" y="6400800"/>
          <a:ext cx="228600" cy="95250"/>
          <a:chOff x="2202" y="3500"/>
          <a:chExt cx="7200" cy="4212"/>
        </a:xfrm>
      </xdr:grpSpPr>
      <xdr:sp macro="" textlink="">
        <xdr:nvSpPr>
          <xdr:cNvPr id="3" name="AutoShape 4"/>
          <xdr:cNvSpPr>
            <a:spLocks noChangeAspect="1" noChangeArrowheads="1" noTextEdit="1"/>
          </xdr:cNvSpPr>
        </xdr:nvSpPr>
        <xdr:spPr bwMode="auto">
          <a:xfrm>
            <a:off x="2202" y="3500"/>
            <a:ext cx="7200" cy="421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47625</xdr:colOff>
      <xdr:row>55</xdr:row>
      <xdr:rowOff>95250</xdr:rowOff>
    </xdr:from>
    <xdr:to>
      <xdr:col>8</xdr:col>
      <xdr:colOff>504825</xdr:colOff>
      <xdr:row>55</xdr:row>
      <xdr:rowOff>95250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47625" y="11096625"/>
          <a:ext cx="6086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3</xdr:col>
      <xdr:colOff>47625</xdr:colOff>
      <xdr:row>39</xdr:row>
      <xdr:rowOff>171450</xdr:rowOff>
    </xdr:from>
    <xdr:to>
      <xdr:col>3</xdr:col>
      <xdr:colOff>381000</xdr:colOff>
      <xdr:row>39</xdr:row>
      <xdr:rowOff>171450</xdr:rowOff>
    </xdr:to>
    <xdr:sp macro="" textlink="">
      <xdr:nvSpPr>
        <xdr:cNvPr id="5" name="Line 2"/>
        <xdr:cNvSpPr>
          <a:spLocks noChangeShapeType="1"/>
        </xdr:cNvSpPr>
      </xdr:nvSpPr>
      <xdr:spPr bwMode="auto">
        <a:xfrm>
          <a:off x="2247900" y="784860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7</xdr:col>
      <xdr:colOff>47625</xdr:colOff>
      <xdr:row>39</xdr:row>
      <xdr:rowOff>171450</xdr:rowOff>
    </xdr:from>
    <xdr:to>
      <xdr:col>7</xdr:col>
      <xdr:colOff>381000</xdr:colOff>
      <xdr:row>39</xdr:row>
      <xdr:rowOff>171450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4991100" y="784860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12</xdr:col>
      <xdr:colOff>209550</xdr:colOff>
      <xdr:row>10</xdr:row>
      <xdr:rowOff>76200</xdr:rowOff>
    </xdr:from>
    <xdr:to>
      <xdr:col>15</xdr:col>
      <xdr:colOff>381000</xdr:colOff>
      <xdr:row>13</xdr:row>
      <xdr:rowOff>0</xdr:rowOff>
    </xdr:to>
    <xdr:pic>
      <xdr:nvPicPr>
        <xdr:cNvPr id="7" name="图片 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2025" y="2143125"/>
          <a:ext cx="2228850" cy="495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</xdr:row>
      <xdr:rowOff>238125</xdr:rowOff>
    </xdr:from>
    <xdr:to>
      <xdr:col>8</xdr:col>
      <xdr:colOff>114300</xdr:colOff>
      <xdr:row>58</xdr:row>
      <xdr:rowOff>28575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V="1">
          <a:off x="0" y="11001375"/>
          <a:ext cx="586740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65</xdr:row>
      <xdr:rowOff>38100</xdr:rowOff>
    </xdr:from>
    <xdr:to>
      <xdr:col>8</xdr:col>
      <xdr:colOff>114300</xdr:colOff>
      <xdr:row>65</xdr:row>
      <xdr:rowOff>38100</xdr:rowOff>
    </xdr:to>
    <xdr:sp macro="" textlink="">
      <xdr:nvSpPr>
        <xdr:cNvPr id="3" name="Line 1"/>
        <xdr:cNvSpPr>
          <a:spLocks noChangeShapeType="1"/>
        </xdr:cNvSpPr>
      </xdr:nvSpPr>
      <xdr:spPr bwMode="auto">
        <a:xfrm flipV="1">
          <a:off x="0" y="12725400"/>
          <a:ext cx="5867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5</xdr:row>
      <xdr:rowOff>161925</xdr:rowOff>
    </xdr:from>
    <xdr:to>
      <xdr:col>3</xdr:col>
      <xdr:colOff>381000</xdr:colOff>
      <xdr:row>8</xdr:row>
      <xdr:rowOff>20091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00125" y="1171575"/>
          <a:ext cx="1704975" cy="372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17</xdr:col>
      <xdr:colOff>323850</xdr:colOff>
      <xdr:row>13</xdr:row>
      <xdr:rowOff>162560</xdr:rowOff>
    </xdr:to>
    <xdr:pic>
      <xdr:nvPicPr>
        <xdr:cNvPr id="5" name="图片 4"/>
        <xdr:cNvPicPr/>
      </xdr:nvPicPr>
      <xdr:blipFill rotWithShape="1">
        <a:blip xmlns:r="http://schemas.openxmlformats.org/officeDocument/2006/relationships" r:embed="rId2"/>
        <a:srcRect t="21981"/>
        <a:stretch/>
      </xdr:blipFill>
      <xdr:spPr bwMode="auto">
        <a:xfrm>
          <a:off x="9867900" y="2247900"/>
          <a:ext cx="2381250" cy="36258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 xmlns="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12868275"/>
          <a:ext cx="5715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5601950"/>
          <a:ext cx="571500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104775</xdr:colOff>
      <xdr:row>10</xdr:row>
      <xdr:rowOff>66675</xdr:rowOff>
    </xdr:from>
    <xdr:to>
      <xdr:col>10</xdr:col>
      <xdr:colOff>467995</xdr:colOff>
      <xdr:row>12</xdr:row>
      <xdr:rowOff>78740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62775" y="2495550"/>
          <a:ext cx="1049020" cy="393065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666750</xdr:colOff>
      <xdr:row>13</xdr:row>
      <xdr:rowOff>19050</xdr:rowOff>
    </xdr:from>
    <xdr:to>
      <xdr:col>11</xdr:col>
      <xdr:colOff>226695</xdr:colOff>
      <xdr:row>14</xdr:row>
      <xdr:rowOff>163195</xdr:rowOff>
    </xdr:to>
    <xdr:pic>
      <xdr:nvPicPr>
        <xdr:cNvPr id="5" name="图片 4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2990850"/>
          <a:ext cx="1617345" cy="3441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6" name="图片 5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2"/>
  <sheetViews>
    <sheetView workbookViewId="0">
      <selection activeCell="H9" sqref="H9"/>
    </sheetView>
  </sheetViews>
  <sheetFormatPr defaultRowHeight="13.5"/>
  <cols>
    <col min="1" max="1" width="10.875" customWidth="1"/>
    <col min="13" max="13" width="9" customWidth="1"/>
  </cols>
  <sheetData>
    <row r="1" spans="1:13" ht="18.75">
      <c r="A1" s="289" t="s">
        <v>0</v>
      </c>
      <c r="B1" s="289"/>
      <c r="C1" s="289"/>
      <c r="D1" s="289"/>
      <c r="E1" s="289"/>
      <c r="F1" s="289"/>
      <c r="G1" s="289"/>
      <c r="H1" s="289"/>
      <c r="I1" s="289"/>
    </row>
    <row r="2" spans="1:13" ht="20.25">
      <c r="A2" s="290" t="s">
        <v>1</v>
      </c>
      <c r="B2" s="290"/>
      <c r="C2" s="290"/>
      <c r="D2" s="290"/>
      <c r="E2" s="290"/>
      <c r="F2" s="290"/>
      <c r="G2" s="290"/>
      <c r="H2" s="290"/>
      <c r="I2" s="290"/>
    </row>
    <row r="3" spans="1:13">
      <c r="A3" s="291" t="s">
        <v>2</v>
      </c>
      <c r="B3" s="291"/>
      <c r="C3" s="291"/>
      <c r="D3" s="291"/>
      <c r="E3" s="291"/>
      <c r="F3" s="291"/>
      <c r="G3" s="291"/>
      <c r="H3" s="291"/>
      <c r="I3" s="291"/>
    </row>
    <row r="4" spans="1:13">
      <c r="A4" s="1" t="s">
        <v>51</v>
      </c>
      <c r="B4" s="21"/>
      <c r="D4" t="s">
        <v>52</v>
      </c>
      <c r="E4" s="21"/>
      <c r="G4" t="s">
        <v>50</v>
      </c>
      <c r="H4" s="21"/>
    </row>
    <row r="5" spans="1:13">
      <c r="A5" s="1" t="s">
        <v>54</v>
      </c>
      <c r="B5" s="21"/>
      <c r="D5" t="s">
        <v>53</v>
      </c>
      <c r="E5" s="21"/>
      <c r="G5" t="s">
        <v>55</v>
      </c>
      <c r="H5" s="21"/>
    </row>
    <row r="6" spans="1:13">
      <c r="A6" s="1" t="s">
        <v>56</v>
      </c>
      <c r="B6" s="21"/>
      <c r="D6" t="s">
        <v>57</v>
      </c>
      <c r="E6" t="s">
        <v>80</v>
      </c>
    </row>
    <row r="7" spans="1:13">
      <c r="A7" s="292" t="s">
        <v>58</v>
      </c>
      <c r="B7" s="292"/>
      <c r="C7">
        <v>0.01</v>
      </c>
      <c r="D7" t="s">
        <v>60</v>
      </c>
    </row>
    <row r="8" spans="1:13">
      <c r="A8" s="168"/>
      <c r="B8" s="168"/>
      <c r="C8" s="168"/>
      <c r="D8" s="168" t="s">
        <v>5</v>
      </c>
      <c r="E8" s="168"/>
      <c r="F8" s="168"/>
      <c r="G8" s="168"/>
      <c r="H8" s="286"/>
      <c r="I8" s="286"/>
    </row>
    <row r="9" spans="1:13" ht="27">
      <c r="A9" s="22" t="s">
        <v>68</v>
      </c>
      <c r="B9" s="26" t="s">
        <v>3</v>
      </c>
      <c r="C9" s="27" t="s">
        <v>73</v>
      </c>
      <c r="D9" s="45" t="s">
        <v>69</v>
      </c>
      <c r="E9" s="30" t="s">
        <v>70</v>
      </c>
      <c r="F9" s="30" t="s">
        <v>71</v>
      </c>
      <c r="G9" s="33" t="s">
        <v>72</v>
      </c>
      <c r="H9" s="34" t="s">
        <v>78</v>
      </c>
      <c r="I9" s="27" t="s">
        <v>79</v>
      </c>
    </row>
    <row r="10" spans="1:13">
      <c r="A10" s="23"/>
      <c r="B10" s="28"/>
      <c r="C10" s="28"/>
      <c r="D10" s="28"/>
      <c r="E10" s="31"/>
      <c r="F10" s="31"/>
      <c r="G10" s="35" t="str">
        <f t="shared" ref="G10:G31" si="0">IF(0=(F10-E10),"",(F10-E10))</f>
        <v/>
      </c>
      <c r="H10" s="36" t="str">
        <f t="shared" ref="H10:H31" si="1">IFERROR(IF(C10&lt;100,(((10+G10)*10/$P$35-10)-((10+D10)*10/$P$35-10)*((100-C10)/100))*$C$7*8*1000/C10,((10+G10)*10/$P$35-10)*$C$7*8*1000/C10),"")</f>
        <v/>
      </c>
      <c r="I10" s="28"/>
      <c r="M10" t="s">
        <v>61</v>
      </c>
    </row>
    <row r="11" spans="1:13">
      <c r="A11" s="23"/>
      <c r="B11" s="28"/>
      <c r="C11" s="28"/>
      <c r="D11" s="28"/>
      <c r="E11" s="31"/>
      <c r="F11" s="31"/>
      <c r="G11" s="35" t="str">
        <f t="shared" si="0"/>
        <v/>
      </c>
      <c r="H11" s="36" t="str">
        <f t="shared" si="1"/>
        <v/>
      </c>
      <c r="I11" s="28"/>
    </row>
    <row r="12" spans="1:13">
      <c r="A12" s="23"/>
      <c r="B12" s="28"/>
      <c r="C12" s="28"/>
      <c r="D12" s="28"/>
      <c r="E12" s="31"/>
      <c r="F12" s="31"/>
      <c r="G12" s="35" t="str">
        <f t="shared" si="0"/>
        <v/>
      </c>
      <c r="H12" s="36" t="str">
        <f t="shared" si="1"/>
        <v/>
      </c>
      <c r="I12" s="28"/>
      <c r="M12" s="20"/>
    </row>
    <row r="13" spans="1:13">
      <c r="A13" s="23"/>
      <c r="B13" s="28"/>
      <c r="C13" s="28"/>
      <c r="D13" s="28"/>
      <c r="E13" s="31"/>
      <c r="F13" s="31"/>
      <c r="G13" s="35" t="str">
        <f t="shared" si="0"/>
        <v/>
      </c>
      <c r="H13" s="36" t="str">
        <f t="shared" si="1"/>
        <v/>
      </c>
      <c r="I13" s="28"/>
    </row>
    <row r="14" spans="1:13">
      <c r="A14" s="23"/>
      <c r="B14" s="28"/>
      <c r="C14" s="28"/>
      <c r="D14" s="28"/>
      <c r="E14" s="31"/>
      <c r="F14" s="31"/>
      <c r="G14" s="35" t="str">
        <f t="shared" si="0"/>
        <v/>
      </c>
      <c r="H14" s="36" t="str">
        <f t="shared" si="1"/>
        <v/>
      </c>
      <c r="I14" s="28"/>
    </row>
    <row r="15" spans="1:13">
      <c r="A15" s="23"/>
      <c r="B15" s="28"/>
      <c r="C15" s="28"/>
      <c r="D15" s="28"/>
      <c r="E15" s="31"/>
      <c r="F15" s="31"/>
      <c r="G15" s="35" t="str">
        <f t="shared" si="0"/>
        <v/>
      </c>
      <c r="H15" s="36" t="str">
        <f t="shared" si="1"/>
        <v/>
      </c>
      <c r="I15" s="28"/>
      <c r="M15" t="s">
        <v>62</v>
      </c>
    </row>
    <row r="16" spans="1:13">
      <c r="A16" s="23"/>
      <c r="B16" s="28"/>
      <c r="C16" s="28"/>
      <c r="D16" s="28"/>
      <c r="E16" s="31"/>
      <c r="F16" s="31"/>
      <c r="G16" s="35" t="str">
        <f t="shared" si="0"/>
        <v/>
      </c>
      <c r="H16" s="36" t="str">
        <f t="shared" si="1"/>
        <v/>
      </c>
      <c r="I16" s="28"/>
    </row>
    <row r="17" spans="1:14">
      <c r="A17" s="23"/>
      <c r="B17" s="28"/>
      <c r="C17" s="28"/>
      <c r="D17" s="28"/>
      <c r="E17" s="31"/>
      <c r="F17" s="31"/>
      <c r="G17" s="35" t="str">
        <f t="shared" si="0"/>
        <v/>
      </c>
      <c r="H17" s="36" t="str">
        <f t="shared" si="1"/>
        <v/>
      </c>
      <c r="I17" s="28"/>
    </row>
    <row r="18" spans="1:14">
      <c r="A18" s="23"/>
      <c r="B18" s="28"/>
      <c r="C18" s="28"/>
      <c r="D18" s="28"/>
      <c r="E18" s="31"/>
      <c r="F18" s="31"/>
      <c r="G18" s="35" t="str">
        <f t="shared" si="0"/>
        <v/>
      </c>
      <c r="H18" s="36" t="str">
        <f t="shared" si="1"/>
        <v/>
      </c>
      <c r="I18" s="28"/>
    </row>
    <row r="19" spans="1:14">
      <c r="A19" s="23"/>
      <c r="B19" s="28"/>
      <c r="C19" s="28"/>
      <c r="D19" s="28"/>
      <c r="E19" s="31"/>
      <c r="F19" s="31"/>
      <c r="G19" s="35" t="str">
        <f t="shared" si="0"/>
        <v/>
      </c>
      <c r="H19" s="36" t="str">
        <f t="shared" si="1"/>
        <v/>
      </c>
      <c r="I19" s="28"/>
      <c r="M19" s="21"/>
      <c r="N19" t="s">
        <v>75</v>
      </c>
    </row>
    <row r="20" spans="1:14">
      <c r="A20" s="23"/>
      <c r="B20" s="28"/>
      <c r="C20" s="28"/>
      <c r="D20" s="28"/>
      <c r="E20" s="31"/>
      <c r="F20" s="31"/>
      <c r="G20" s="35" t="str">
        <f t="shared" si="0"/>
        <v/>
      </c>
      <c r="H20" s="36" t="str">
        <f t="shared" si="1"/>
        <v/>
      </c>
      <c r="I20" s="28"/>
      <c r="M20" s="25"/>
      <c r="N20" t="s">
        <v>76</v>
      </c>
    </row>
    <row r="21" spans="1:14">
      <c r="A21" s="23"/>
      <c r="B21" s="28"/>
      <c r="C21" s="28"/>
      <c r="D21" s="28"/>
      <c r="E21" s="31"/>
      <c r="F21" s="31"/>
      <c r="G21" s="35" t="str">
        <f t="shared" si="0"/>
        <v/>
      </c>
      <c r="H21" s="36" t="str">
        <f t="shared" si="1"/>
        <v/>
      </c>
      <c r="I21" s="28"/>
      <c r="M21" s="29"/>
      <c r="N21" t="s">
        <v>77</v>
      </c>
    </row>
    <row r="22" spans="1:14">
      <c r="A22" s="23"/>
      <c r="B22" s="28"/>
      <c r="C22" s="28"/>
      <c r="D22" s="28"/>
      <c r="E22" s="31"/>
      <c r="F22" s="31"/>
      <c r="G22" s="35" t="str">
        <f t="shared" si="0"/>
        <v/>
      </c>
      <c r="H22" s="36" t="str">
        <f t="shared" si="1"/>
        <v/>
      </c>
      <c r="I22" s="28"/>
    </row>
    <row r="23" spans="1:14">
      <c r="A23" s="23"/>
      <c r="B23" s="28"/>
      <c r="C23" s="28"/>
      <c r="D23" s="28"/>
      <c r="E23" s="31"/>
      <c r="F23" s="31"/>
      <c r="G23" s="35" t="str">
        <f t="shared" si="0"/>
        <v/>
      </c>
      <c r="H23" s="36" t="str">
        <f t="shared" si="1"/>
        <v/>
      </c>
      <c r="I23" s="28"/>
    </row>
    <row r="24" spans="1:14">
      <c r="A24" s="23"/>
      <c r="B24" s="28"/>
      <c r="C24" s="28"/>
      <c r="D24" s="28"/>
      <c r="E24" s="31"/>
      <c r="F24" s="31"/>
      <c r="G24" s="35" t="str">
        <f t="shared" si="0"/>
        <v/>
      </c>
      <c r="H24" s="36" t="str">
        <f t="shared" si="1"/>
        <v/>
      </c>
      <c r="I24" s="28"/>
    </row>
    <row r="25" spans="1:14">
      <c r="A25" s="23"/>
      <c r="B25" s="28"/>
      <c r="C25" s="28"/>
      <c r="D25" s="28"/>
      <c r="E25" s="31"/>
      <c r="F25" s="31"/>
      <c r="G25" s="35" t="str">
        <f t="shared" si="0"/>
        <v/>
      </c>
      <c r="H25" s="36" t="str">
        <f t="shared" si="1"/>
        <v/>
      </c>
      <c r="I25" s="28"/>
    </row>
    <row r="26" spans="1:14">
      <c r="A26" s="23"/>
      <c r="B26" s="28"/>
      <c r="C26" s="28"/>
      <c r="D26" s="28"/>
      <c r="E26" s="31"/>
      <c r="F26" s="31"/>
      <c r="G26" s="35" t="str">
        <f t="shared" si="0"/>
        <v/>
      </c>
      <c r="H26" s="36" t="str">
        <f t="shared" si="1"/>
        <v/>
      </c>
      <c r="I26" s="28"/>
    </row>
    <row r="27" spans="1:14">
      <c r="A27" s="23"/>
      <c r="B27" s="28"/>
      <c r="C27" s="28"/>
      <c r="D27" s="28"/>
      <c r="E27" s="31"/>
      <c r="F27" s="31"/>
      <c r="G27" s="35" t="str">
        <f t="shared" si="0"/>
        <v/>
      </c>
      <c r="H27" s="36" t="str">
        <f t="shared" si="1"/>
        <v/>
      </c>
      <c r="I27" s="28"/>
    </row>
    <row r="28" spans="1:14">
      <c r="A28" s="23"/>
      <c r="B28" s="28"/>
      <c r="C28" s="28"/>
      <c r="D28" s="28"/>
      <c r="E28" s="31"/>
      <c r="F28" s="31"/>
      <c r="G28" s="35" t="str">
        <f t="shared" si="0"/>
        <v/>
      </c>
      <c r="H28" s="36" t="str">
        <f t="shared" si="1"/>
        <v/>
      </c>
      <c r="I28" s="28"/>
    </row>
    <row r="29" spans="1:14">
      <c r="A29" s="23"/>
      <c r="B29" s="28"/>
      <c r="C29" s="28"/>
      <c r="D29" s="28"/>
      <c r="E29" s="31"/>
      <c r="F29" s="31"/>
      <c r="G29" s="35" t="str">
        <f t="shared" si="0"/>
        <v/>
      </c>
      <c r="H29" s="36" t="str">
        <f t="shared" si="1"/>
        <v/>
      </c>
      <c r="I29" s="28"/>
    </row>
    <row r="30" spans="1:14">
      <c r="A30" s="23"/>
      <c r="B30" s="28"/>
      <c r="C30" s="28"/>
      <c r="D30" s="28"/>
      <c r="E30" s="31"/>
      <c r="F30" s="31"/>
      <c r="G30" s="35" t="str">
        <f t="shared" si="0"/>
        <v/>
      </c>
      <c r="H30" s="36" t="str">
        <f t="shared" si="1"/>
        <v/>
      </c>
      <c r="I30" s="28"/>
    </row>
    <row r="31" spans="1:14">
      <c r="A31" s="23"/>
      <c r="B31" s="28"/>
      <c r="C31" s="28"/>
      <c r="D31" s="28"/>
      <c r="E31" s="31"/>
      <c r="F31" s="31"/>
      <c r="G31" s="35" t="str">
        <f t="shared" si="0"/>
        <v/>
      </c>
      <c r="H31" s="36" t="str">
        <f t="shared" si="1"/>
        <v/>
      </c>
      <c r="I31" s="28"/>
    </row>
    <row r="32" spans="1:14">
      <c r="A32" s="1" t="s">
        <v>48</v>
      </c>
      <c r="C32" t="s">
        <v>46</v>
      </c>
      <c r="E32" t="s">
        <v>47</v>
      </c>
      <c r="G32" t="s">
        <v>49</v>
      </c>
    </row>
    <row r="33" spans="1:24" ht="14.25" thickBot="1">
      <c r="A33" s="1"/>
    </row>
    <row r="34" spans="1:24" ht="14.25" thickBot="1">
      <c r="A34" s="2" t="s">
        <v>8</v>
      </c>
      <c r="B34" s="8" t="s">
        <v>11</v>
      </c>
      <c r="C34" s="190" t="s">
        <v>12</v>
      </c>
      <c r="D34" s="191"/>
      <c r="E34" s="191"/>
      <c r="F34" s="192"/>
      <c r="G34" s="190" t="s">
        <v>13</v>
      </c>
      <c r="H34" s="191"/>
      <c r="I34" s="191"/>
      <c r="J34" s="192"/>
      <c r="K34" s="193" t="s">
        <v>14</v>
      </c>
      <c r="L34" s="194"/>
      <c r="M34" s="194"/>
      <c r="N34" s="194"/>
      <c r="O34" s="195"/>
      <c r="P34" s="193" t="s">
        <v>59</v>
      </c>
      <c r="Q34" s="194"/>
      <c r="R34" s="194"/>
      <c r="S34" s="194"/>
      <c r="T34" s="194"/>
      <c r="U34" s="195"/>
      <c r="V34" s="196" t="s">
        <v>15</v>
      </c>
      <c r="W34" s="197"/>
      <c r="X34" s="198"/>
    </row>
    <row r="35" spans="1:24" ht="24" thickBot="1">
      <c r="A35" s="6" t="s">
        <v>9</v>
      </c>
      <c r="B35" s="9" t="s">
        <v>16</v>
      </c>
      <c r="C35" s="169">
        <v>0</v>
      </c>
      <c r="D35" s="170"/>
      <c r="E35" s="170"/>
      <c r="F35" s="171"/>
      <c r="G35" s="169"/>
      <c r="H35" s="170"/>
      <c r="I35" s="170"/>
      <c r="J35" s="171"/>
      <c r="K35" s="199">
        <f>G35-C35</f>
        <v>0</v>
      </c>
      <c r="L35" s="200"/>
      <c r="M35" s="200"/>
      <c r="N35" s="200"/>
      <c r="O35" s="201"/>
      <c r="P35" s="172">
        <f>AVERAGE(K35:O37)</f>
        <v>0</v>
      </c>
      <c r="Q35" s="173"/>
      <c r="R35" s="173"/>
      <c r="S35" s="173"/>
      <c r="T35" s="173"/>
      <c r="U35" s="174"/>
      <c r="V35" s="181" t="s">
        <v>74</v>
      </c>
      <c r="W35" s="182"/>
      <c r="X35" s="183"/>
    </row>
    <row r="36" spans="1:24" ht="24" thickBot="1">
      <c r="A36" s="6" t="s">
        <v>10</v>
      </c>
      <c r="B36" s="9" t="s">
        <v>17</v>
      </c>
      <c r="C36" s="169">
        <v>0</v>
      </c>
      <c r="D36" s="170"/>
      <c r="E36" s="170"/>
      <c r="F36" s="171"/>
      <c r="G36" s="169"/>
      <c r="H36" s="170"/>
      <c r="I36" s="170"/>
      <c r="J36" s="171"/>
      <c r="K36" s="199">
        <f t="shared" ref="K36:K37" si="2">G36-C36</f>
        <v>0</v>
      </c>
      <c r="L36" s="200"/>
      <c r="M36" s="200"/>
      <c r="N36" s="200"/>
      <c r="O36" s="201"/>
      <c r="P36" s="175"/>
      <c r="Q36" s="176"/>
      <c r="R36" s="176"/>
      <c r="S36" s="176"/>
      <c r="T36" s="176"/>
      <c r="U36" s="177"/>
      <c r="V36" s="184"/>
      <c r="W36" s="185"/>
      <c r="X36" s="186"/>
    </row>
    <row r="37" spans="1:24" ht="24" thickBot="1">
      <c r="A37" s="7"/>
      <c r="B37" s="10" t="s">
        <v>18</v>
      </c>
      <c r="C37" s="202">
        <v>0</v>
      </c>
      <c r="D37" s="203"/>
      <c r="E37" s="203"/>
      <c r="F37" s="204"/>
      <c r="G37" s="205"/>
      <c r="H37" s="206"/>
      <c r="I37" s="206"/>
      <c r="J37" s="207"/>
      <c r="K37" s="199">
        <f t="shared" si="2"/>
        <v>0</v>
      </c>
      <c r="L37" s="200"/>
      <c r="M37" s="200"/>
      <c r="N37" s="200"/>
      <c r="O37" s="201"/>
      <c r="P37" s="178"/>
      <c r="Q37" s="179"/>
      <c r="R37" s="179"/>
      <c r="S37" s="179"/>
      <c r="T37" s="179"/>
      <c r="U37" s="180"/>
      <c r="V37" s="187"/>
      <c r="W37" s="188"/>
      <c r="X37" s="189"/>
    </row>
    <row r="38" spans="1:24" ht="14.25" thickTop="1">
      <c r="A38" s="6" t="s">
        <v>7</v>
      </c>
      <c r="B38" s="32" t="s">
        <v>66</v>
      </c>
      <c r="C38" s="218"/>
      <c r="D38" s="218"/>
      <c r="E38" s="218"/>
      <c r="F38" s="218"/>
      <c r="G38" s="208" t="s">
        <v>63</v>
      </c>
      <c r="H38" s="208"/>
      <c r="I38" s="208"/>
      <c r="J38" s="209"/>
      <c r="K38" s="212"/>
      <c r="L38" s="213"/>
      <c r="M38" s="213"/>
      <c r="N38" s="213"/>
      <c r="O38" s="214"/>
      <c r="P38" s="212"/>
      <c r="Q38" s="213"/>
      <c r="R38" s="213"/>
      <c r="S38" s="213"/>
      <c r="T38" s="213"/>
      <c r="U38" s="214"/>
      <c r="V38" s="212"/>
      <c r="W38" s="213"/>
      <c r="X38" s="214"/>
    </row>
    <row r="39" spans="1:24" ht="14.25" thickBot="1">
      <c r="A39" s="6" t="s">
        <v>65</v>
      </c>
      <c r="B39" s="24" t="s">
        <v>64</v>
      </c>
      <c r="C39" s="218"/>
      <c r="D39" s="218"/>
      <c r="E39" s="218"/>
      <c r="F39" s="218"/>
      <c r="G39" s="210"/>
      <c r="H39" s="210"/>
      <c r="I39" s="210"/>
      <c r="J39" s="211"/>
      <c r="K39" s="215"/>
      <c r="L39" s="216"/>
      <c r="M39" s="216"/>
      <c r="N39" s="216"/>
      <c r="O39" s="217"/>
      <c r="P39" s="215"/>
      <c r="Q39" s="216"/>
      <c r="R39" s="216"/>
      <c r="S39" s="216"/>
      <c r="T39" s="216"/>
      <c r="U39" s="217"/>
      <c r="V39" s="215"/>
      <c r="W39" s="216"/>
      <c r="X39" s="217"/>
    </row>
    <row r="40" spans="1:24" ht="27" thickBot="1">
      <c r="A40" s="18" t="s">
        <v>19</v>
      </c>
      <c r="B40" s="11" t="s">
        <v>20</v>
      </c>
      <c r="C40" s="219" t="e">
        <f>AVERAGE(C38:F39)</f>
        <v>#DIV/0!</v>
      </c>
      <c r="D40" s="220"/>
      <c r="E40" s="220"/>
      <c r="F40" s="221"/>
      <c r="G40" s="222"/>
      <c r="H40" s="223"/>
      <c r="I40" s="223"/>
      <c r="J40" s="224"/>
      <c r="K40" s="222"/>
      <c r="L40" s="223"/>
      <c r="M40" s="223"/>
      <c r="N40" s="223"/>
      <c r="O40" s="224"/>
      <c r="P40" s="222"/>
      <c r="Q40" s="223"/>
      <c r="R40" s="223"/>
      <c r="S40" s="223"/>
      <c r="T40" s="223"/>
      <c r="U40" s="224"/>
      <c r="V40" s="225"/>
      <c r="W40" s="226"/>
      <c r="X40" s="227"/>
    </row>
    <row r="41" spans="1:24" ht="14.25" thickTop="1">
      <c r="A41" s="6" t="s">
        <v>21</v>
      </c>
      <c r="B41" s="237" t="s">
        <v>26</v>
      </c>
      <c r="C41" s="238"/>
      <c r="D41" s="228"/>
      <c r="E41" s="229"/>
      <c r="F41" s="229"/>
      <c r="G41" s="230"/>
      <c r="H41" s="228"/>
      <c r="I41" s="229"/>
      <c r="J41" s="229"/>
      <c r="K41" s="229"/>
      <c r="L41" s="230"/>
      <c r="M41" s="241"/>
      <c r="N41" s="242"/>
      <c r="O41" s="242"/>
      <c r="P41" s="243"/>
      <c r="Q41" s="247"/>
      <c r="R41" s="248"/>
      <c r="S41" s="248"/>
      <c r="T41" s="249"/>
      <c r="U41" s="228"/>
      <c r="V41" s="229"/>
      <c r="W41" s="229"/>
      <c r="X41" s="230"/>
    </row>
    <row r="42" spans="1:24" ht="14.25" thickBot="1">
      <c r="A42" s="6" t="s">
        <v>22</v>
      </c>
      <c r="B42" s="239" t="s">
        <v>11</v>
      </c>
      <c r="C42" s="240"/>
      <c r="D42" s="231"/>
      <c r="E42" s="232"/>
      <c r="F42" s="232"/>
      <c r="G42" s="233"/>
      <c r="H42" s="231"/>
      <c r="I42" s="232"/>
      <c r="J42" s="232"/>
      <c r="K42" s="232"/>
      <c r="L42" s="233"/>
      <c r="M42" s="244"/>
      <c r="N42" s="245"/>
      <c r="O42" s="245"/>
      <c r="P42" s="246"/>
      <c r="Q42" s="250"/>
      <c r="R42" s="251"/>
      <c r="S42" s="251"/>
      <c r="T42" s="252"/>
      <c r="U42" s="231"/>
      <c r="V42" s="232"/>
      <c r="W42" s="232"/>
      <c r="X42" s="233"/>
    </row>
    <row r="43" spans="1:24" ht="20.25" thickBot="1">
      <c r="A43" s="6" t="s">
        <v>23</v>
      </c>
      <c r="B43" s="196" t="s">
        <v>27</v>
      </c>
      <c r="C43" s="198"/>
      <c r="D43" s="14"/>
      <c r="E43" s="234"/>
      <c r="F43" s="235"/>
      <c r="G43" s="236"/>
      <c r="H43" s="234"/>
      <c r="I43" s="236"/>
      <c r="J43" s="234"/>
      <c r="K43" s="235"/>
      <c r="L43" s="236"/>
      <c r="M43" s="14"/>
      <c r="N43" s="234"/>
      <c r="O43" s="235"/>
      <c r="P43" s="236"/>
      <c r="Q43" s="234"/>
      <c r="R43" s="236"/>
      <c r="S43" s="234"/>
      <c r="T43" s="236"/>
      <c r="U43" s="234"/>
      <c r="V43" s="236"/>
      <c r="W43" s="234"/>
      <c r="X43" s="236"/>
    </row>
    <row r="44" spans="1:24">
      <c r="A44" s="6" t="s">
        <v>24</v>
      </c>
      <c r="B44" s="256" t="s">
        <v>28</v>
      </c>
      <c r="C44" s="257"/>
      <c r="D44" s="253"/>
      <c r="E44" s="254"/>
      <c r="F44" s="254"/>
      <c r="G44" s="255"/>
      <c r="H44" s="253"/>
      <c r="I44" s="254"/>
      <c r="J44" s="254"/>
      <c r="K44" s="254"/>
      <c r="L44" s="255"/>
      <c r="M44" s="253"/>
      <c r="N44" s="254"/>
      <c r="O44" s="254"/>
      <c r="P44" s="255"/>
      <c r="Q44" s="253"/>
      <c r="R44" s="254"/>
      <c r="S44" s="254"/>
      <c r="T44" s="255"/>
      <c r="U44" s="253"/>
      <c r="V44" s="254"/>
      <c r="W44" s="254"/>
      <c r="X44" s="255"/>
    </row>
    <row r="45" spans="1:24" ht="14.25" thickBot="1">
      <c r="A45" s="6" t="s">
        <v>25</v>
      </c>
      <c r="B45" s="239" t="s">
        <v>6</v>
      </c>
      <c r="C45" s="240"/>
      <c r="D45" s="250"/>
      <c r="E45" s="251"/>
      <c r="F45" s="251"/>
      <c r="G45" s="252"/>
      <c r="H45" s="250"/>
      <c r="I45" s="251"/>
      <c r="J45" s="251"/>
      <c r="K45" s="251"/>
      <c r="L45" s="252"/>
      <c r="M45" s="250"/>
      <c r="N45" s="251"/>
      <c r="O45" s="251"/>
      <c r="P45" s="252"/>
      <c r="Q45" s="250"/>
      <c r="R45" s="251"/>
      <c r="S45" s="251"/>
      <c r="T45" s="252"/>
      <c r="U45" s="250"/>
      <c r="V45" s="251"/>
      <c r="W45" s="251"/>
      <c r="X45" s="252"/>
    </row>
    <row r="46" spans="1:24" ht="20.25" thickBot="1">
      <c r="A46" s="13"/>
      <c r="B46" s="196" t="s">
        <v>29</v>
      </c>
      <c r="C46" s="198"/>
      <c r="D46" s="234"/>
      <c r="E46" s="235"/>
      <c r="F46" s="235"/>
      <c r="G46" s="236"/>
      <c r="H46" s="234"/>
      <c r="I46" s="235"/>
      <c r="J46" s="235"/>
      <c r="K46" s="235"/>
      <c r="L46" s="236"/>
      <c r="M46" s="234"/>
      <c r="N46" s="235"/>
      <c r="O46" s="235"/>
      <c r="P46" s="236"/>
      <c r="Q46" s="234"/>
      <c r="R46" s="235"/>
      <c r="S46" s="235"/>
      <c r="T46" s="236"/>
      <c r="U46" s="234"/>
      <c r="V46" s="235"/>
      <c r="W46" s="235"/>
      <c r="X46" s="236"/>
    </row>
    <row r="47" spans="1:24" ht="20.25" thickBot="1">
      <c r="A47" s="7"/>
      <c r="B47" s="267" t="s">
        <v>30</v>
      </c>
      <c r="C47" s="268"/>
      <c r="D47" s="222"/>
      <c r="E47" s="223"/>
      <c r="F47" s="223"/>
      <c r="G47" s="224"/>
      <c r="H47" s="222"/>
      <c r="I47" s="223"/>
      <c r="J47" s="223"/>
      <c r="K47" s="223"/>
      <c r="L47" s="224"/>
      <c r="M47" s="222"/>
      <c r="N47" s="223"/>
      <c r="O47" s="223"/>
      <c r="P47" s="224"/>
      <c r="Q47" s="222"/>
      <c r="R47" s="223"/>
      <c r="S47" s="223"/>
      <c r="T47" s="224"/>
      <c r="U47" s="222"/>
      <c r="V47" s="223"/>
      <c r="W47" s="223"/>
      <c r="X47" s="224"/>
    </row>
    <row r="48" spans="1:24" ht="14.25" thickTop="1">
      <c r="A48" s="6" t="s">
        <v>31</v>
      </c>
      <c r="B48" s="237" t="s">
        <v>33</v>
      </c>
      <c r="C48" s="238"/>
      <c r="D48" s="237" t="s">
        <v>34</v>
      </c>
      <c r="E48" s="238"/>
      <c r="F48" s="258" t="s">
        <v>36</v>
      </c>
      <c r="G48" s="259"/>
      <c r="H48" s="260"/>
      <c r="I48" s="258" t="s">
        <v>37</v>
      </c>
      <c r="J48" s="259"/>
      <c r="K48" s="260"/>
      <c r="L48" s="258" t="s">
        <v>38</v>
      </c>
      <c r="M48" s="259"/>
      <c r="N48" s="260"/>
      <c r="O48" s="237" t="s">
        <v>40</v>
      </c>
      <c r="P48" s="280"/>
      <c r="Q48" s="238"/>
      <c r="R48" s="237" t="s">
        <v>28</v>
      </c>
      <c r="S48" s="238"/>
      <c r="T48" s="295" t="s">
        <v>41</v>
      </c>
      <c r="U48" s="296"/>
      <c r="V48" s="296"/>
      <c r="W48" s="297"/>
      <c r="X48" s="4" t="s">
        <v>42</v>
      </c>
    </row>
    <row r="49" spans="1:24" ht="13.5" customHeight="1">
      <c r="A49" s="6" t="s">
        <v>32</v>
      </c>
      <c r="B49" s="269"/>
      <c r="C49" s="270"/>
      <c r="D49" s="269" t="s">
        <v>35</v>
      </c>
      <c r="E49" s="270"/>
      <c r="F49" s="261"/>
      <c r="G49" s="262"/>
      <c r="H49" s="263"/>
      <c r="I49" s="261"/>
      <c r="J49" s="262"/>
      <c r="K49" s="263"/>
      <c r="L49" s="261" t="s">
        <v>39</v>
      </c>
      <c r="M49" s="262"/>
      <c r="N49" s="263"/>
      <c r="O49" s="269"/>
      <c r="P49" s="281"/>
      <c r="Q49" s="270"/>
      <c r="R49" s="269" t="s">
        <v>6</v>
      </c>
      <c r="S49" s="270"/>
      <c r="T49" s="298"/>
      <c r="U49" s="299"/>
      <c r="V49" s="299"/>
      <c r="W49" s="300"/>
      <c r="X49" s="4" t="s">
        <v>43</v>
      </c>
    </row>
    <row r="50" spans="1:24" ht="14.25" thickBot="1">
      <c r="A50" s="6" t="s">
        <v>25</v>
      </c>
      <c r="B50" s="239"/>
      <c r="C50" s="240"/>
      <c r="D50" s="231" t="s">
        <v>4</v>
      </c>
      <c r="E50" s="233"/>
      <c r="F50" s="264"/>
      <c r="G50" s="265"/>
      <c r="H50" s="266"/>
      <c r="I50" s="264"/>
      <c r="J50" s="265"/>
      <c r="K50" s="266"/>
      <c r="L50" s="277"/>
      <c r="M50" s="278"/>
      <c r="N50" s="279"/>
      <c r="O50" s="239"/>
      <c r="P50" s="282"/>
      <c r="Q50" s="240"/>
      <c r="R50" s="277"/>
      <c r="S50" s="279"/>
      <c r="T50" s="301"/>
      <c r="U50" s="302"/>
      <c r="V50" s="302"/>
      <c r="W50" s="303"/>
      <c r="X50" s="3"/>
    </row>
    <row r="51" spans="1:24" ht="14.25" thickBot="1">
      <c r="A51" s="13"/>
      <c r="B51" s="271"/>
      <c r="C51" s="273"/>
      <c r="D51" s="304"/>
      <c r="E51" s="305"/>
      <c r="F51" s="283"/>
      <c r="G51" s="284"/>
      <c r="H51" s="285"/>
      <c r="I51" s="283"/>
      <c r="J51" s="284"/>
      <c r="K51" s="285"/>
      <c r="L51" s="283"/>
      <c r="M51" s="284"/>
      <c r="N51" s="285"/>
      <c r="O51" s="271"/>
      <c r="P51" s="272"/>
      <c r="Q51" s="273"/>
      <c r="R51" s="271"/>
      <c r="S51" s="273"/>
      <c r="T51" s="271"/>
      <c r="U51" s="272"/>
      <c r="V51" s="272"/>
      <c r="W51" s="273"/>
      <c r="X51" s="293"/>
    </row>
    <row r="52" spans="1:24" ht="14.25" thickBot="1">
      <c r="A52" s="15"/>
      <c r="B52" s="274"/>
      <c r="C52" s="276"/>
      <c r="D52" s="283"/>
      <c r="E52" s="285"/>
      <c r="F52" s="283"/>
      <c r="G52" s="284"/>
      <c r="H52" s="285"/>
      <c r="I52" s="283"/>
      <c r="J52" s="284"/>
      <c r="K52" s="285"/>
      <c r="L52" s="283"/>
      <c r="M52" s="284"/>
      <c r="N52" s="285"/>
      <c r="O52" s="274"/>
      <c r="P52" s="275"/>
      <c r="Q52" s="276"/>
      <c r="R52" s="274"/>
      <c r="S52" s="276"/>
      <c r="T52" s="274"/>
      <c r="U52" s="275"/>
      <c r="V52" s="275"/>
      <c r="W52" s="276"/>
      <c r="X52" s="294"/>
    </row>
    <row r="53" spans="1:24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</row>
    <row r="54" spans="1:24" ht="19.5">
      <c r="A54" s="287" t="s">
        <v>45</v>
      </c>
      <c r="B54" s="287"/>
      <c r="C54" s="287"/>
      <c r="D54" s="287"/>
      <c r="E54" s="287"/>
      <c r="F54" s="287"/>
      <c r="G54" s="287"/>
      <c r="H54" s="287"/>
      <c r="I54" s="287"/>
      <c r="J54" s="287"/>
      <c r="K54" s="287"/>
      <c r="L54" s="287"/>
      <c r="M54" s="287"/>
      <c r="N54" s="287"/>
      <c r="O54" s="287"/>
      <c r="P54" s="287"/>
      <c r="Q54" s="287"/>
      <c r="R54" s="287"/>
      <c r="S54" s="287"/>
      <c r="T54" s="287"/>
      <c r="U54" s="287"/>
      <c r="V54" s="287"/>
      <c r="W54" s="287"/>
      <c r="X54" s="287"/>
    </row>
    <row r="55" spans="1:24" ht="19.5">
      <c r="A55" s="16"/>
    </row>
    <row r="56" spans="1:24" ht="19.5">
      <c r="A56" s="16"/>
    </row>
    <row r="57" spans="1:24" ht="19.5">
      <c r="A57" s="16"/>
    </row>
    <row r="58" spans="1:24" ht="19.5">
      <c r="A58" s="16"/>
    </row>
    <row r="59" spans="1:24" ht="19.5">
      <c r="A59" s="17"/>
    </row>
    <row r="60" spans="1:24" ht="19.5">
      <c r="A60" s="17"/>
    </row>
    <row r="62" spans="1:24" ht="14.25">
      <c r="A62" s="288" t="s">
        <v>44</v>
      </c>
      <c r="B62" s="288"/>
      <c r="C62" s="288"/>
      <c r="D62" s="288"/>
      <c r="E62" s="288"/>
      <c r="F62" s="288"/>
      <c r="G62" s="288"/>
      <c r="H62" s="288"/>
      <c r="I62" s="288"/>
      <c r="J62" s="288"/>
      <c r="K62" s="288"/>
      <c r="L62" s="288"/>
      <c r="M62" s="288"/>
      <c r="N62" s="288"/>
      <c r="O62" s="288"/>
      <c r="P62" s="288"/>
      <c r="Q62" s="288"/>
      <c r="R62" s="288"/>
      <c r="S62" s="288"/>
      <c r="T62" s="288"/>
      <c r="U62" s="288"/>
      <c r="V62" s="288"/>
      <c r="W62" s="288"/>
      <c r="X62" s="288"/>
    </row>
  </sheetData>
  <mergeCells count="98">
    <mergeCell ref="A8:C8"/>
    <mergeCell ref="H8:I8"/>
    <mergeCell ref="A54:X54"/>
    <mergeCell ref="A62:X62"/>
    <mergeCell ref="A1:I1"/>
    <mergeCell ref="A2:I2"/>
    <mergeCell ref="A3:I3"/>
    <mergeCell ref="A7:B7"/>
    <mergeCell ref="X51:X52"/>
    <mergeCell ref="D52:E52"/>
    <mergeCell ref="F52:H52"/>
    <mergeCell ref="I52:K52"/>
    <mergeCell ref="L52:N52"/>
    <mergeCell ref="T48:W50"/>
    <mergeCell ref="B51:C52"/>
    <mergeCell ref="D51:E51"/>
    <mergeCell ref="F51:H51"/>
    <mergeCell ref="I51:K51"/>
    <mergeCell ref="L51:N51"/>
    <mergeCell ref="O51:Q52"/>
    <mergeCell ref="R51:S52"/>
    <mergeCell ref="T51:W52"/>
    <mergeCell ref="L48:N48"/>
    <mergeCell ref="L49:N49"/>
    <mergeCell ref="L50:N50"/>
    <mergeCell ref="O48:Q50"/>
    <mergeCell ref="R48:S48"/>
    <mergeCell ref="R49:S49"/>
    <mergeCell ref="R50:S50"/>
    <mergeCell ref="I48:K50"/>
    <mergeCell ref="B47:C47"/>
    <mergeCell ref="D47:G47"/>
    <mergeCell ref="H47:L47"/>
    <mergeCell ref="M47:P47"/>
    <mergeCell ref="B48:C50"/>
    <mergeCell ref="D48:E48"/>
    <mergeCell ref="D49:E49"/>
    <mergeCell ref="D50:E50"/>
    <mergeCell ref="F48:H50"/>
    <mergeCell ref="B44:C44"/>
    <mergeCell ref="B45:C45"/>
    <mergeCell ref="D44:G45"/>
    <mergeCell ref="H44:L45"/>
    <mergeCell ref="M44:P45"/>
    <mergeCell ref="B46:C46"/>
    <mergeCell ref="D46:G46"/>
    <mergeCell ref="H46:L46"/>
    <mergeCell ref="M46:P46"/>
    <mergeCell ref="Q46:T46"/>
    <mergeCell ref="M41:P42"/>
    <mergeCell ref="Q41:T42"/>
    <mergeCell ref="Q47:T47"/>
    <mergeCell ref="U47:X47"/>
    <mergeCell ref="U44:X45"/>
    <mergeCell ref="U46:X46"/>
    <mergeCell ref="Q44:T45"/>
    <mergeCell ref="P40:U40"/>
    <mergeCell ref="V40:X40"/>
    <mergeCell ref="U41:X42"/>
    <mergeCell ref="B43:C43"/>
    <mergeCell ref="E43:G43"/>
    <mergeCell ref="H43:I43"/>
    <mergeCell ref="J43:L43"/>
    <mergeCell ref="N43:P43"/>
    <mergeCell ref="Q43:R43"/>
    <mergeCell ref="S43:T43"/>
    <mergeCell ref="U43:V43"/>
    <mergeCell ref="W43:X43"/>
    <mergeCell ref="B41:C41"/>
    <mergeCell ref="B42:C42"/>
    <mergeCell ref="D41:G42"/>
    <mergeCell ref="H41:L42"/>
    <mergeCell ref="C38:D39"/>
    <mergeCell ref="E38:F39"/>
    <mergeCell ref="C40:F40"/>
    <mergeCell ref="G40:J40"/>
    <mergeCell ref="K40:O40"/>
    <mergeCell ref="K35:O35"/>
    <mergeCell ref="G38:J39"/>
    <mergeCell ref="K38:O39"/>
    <mergeCell ref="P38:U39"/>
    <mergeCell ref="V38:X39"/>
    <mergeCell ref="D8:G8"/>
    <mergeCell ref="C35:F35"/>
    <mergeCell ref="G35:J35"/>
    <mergeCell ref="P35:U37"/>
    <mergeCell ref="V35:X37"/>
    <mergeCell ref="C34:F34"/>
    <mergeCell ref="G34:J34"/>
    <mergeCell ref="K34:O34"/>
    <mergeCell ref="P34:U34"/>
    <mergeCell ref="V34:X34"/>
    <mergeCell ref="C36:F36"/>
    <mergeCell ref="G36:J36"/>
    <mergeCell ref="K36:O36"/>
    <mergeCell ref="C37:F37"/>
    <mergeCell ref="G37:J37"/>
    <mergeCell ref="K37:O3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D8" sqref="D8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289" t="s">
        <v>0</v>
      </c>
      <c r="B1" s="289"/>
      <c r="C1" s="289"/>
      <c r="D1" s="289"/>
      <c r="E1" s="289"/>
      <c r="F1" s="289"/>
      <c r="G1" s="289"/>
    </row>
    <row r="2" spans="1:9" ht="20.25">
      <c r="A2" s="290" t="s">
        <v>1</v>
      </c>
      <c r="B2" s="290"/>
      <c r="C2" s="290"/>
      <c r="D2" s="290"/>
      <c r="E2" s="290"/>
      <c r="F2" s="290"/>
      <c r="G2" s="290"/>
    </row>
    <row r="3" spans="1:9">
      <c r="A3" s="291" t="s">
        <v>254</v>
      </c>
      <c r="B3" s="291"/>
      <c r="C3" s="291"/>
      <c r="D3" s="291"/>
      <c r="E3" s="291"/>
      <c r="F3" s="291"/>
      <c r="G3" s="291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245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414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246</v>
      </c>
      <c r="H8" t="s">
        <v>183</v>
      </c>
      <c r="I8" s="25">
        <v>25</v>
      </c>
    </row>
    <row r="9" spans="1:9" ht="14.25" thickBot="1">
      <c r="A9" s="114" t="s">
        <v>184</v>
      </c>
      <c r="B9" s="361" t="s">
        <v>247</v>
      </c>
      <c r="C9" s="361"/>
      <c r="D9" s="361"/>
      <c r="F9" t="s">
        <v>185</v>
      </c>
      <c r="G9" s="25" t="s">
        <v>248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351" t="s">
        <v>196</v>
      </c>
      <c r="B28" s="100" t="s">
        <v>197</v>
      </c>
      <c r="C28" s="122">
        <v>0</v>
      </c>
      <c r="D28" s="117">
        <v>0</v>
      </c>
      <c r="E28" s="117">
        <v>0.5</v>
      </c>
      <c r="F28" s="117">
        <v>1</v>
      </c>
      <c r="G28" s="117">
        <v>3</v>
      </c>
      <c r="H28" s="117">
        <v>5</v>
      </c>
      <c r="I28" s="117">
        <v>8</v>
      </c>
    </row>
    <row r="29" spans="1:11" ht="19.5" thickBot="1">
      <c r="A29" s="352"/>
      <c r="B29" s="103" t="s">
        <v>198</v>
      </c>
      <c r="C29" s="123">
        <v>0</v>
      </c>
      <c r="D29" s="118">
        <v>0</v>
      </c>
      <c r="E29" s="118">
        <v>5</v>
      </c>
      <c r="F29" s="118">
        <v>10</v>
      </c>
      <c r="G29" s="118">
        <v>30</v>
      </c>
      <c r="H29" s="118">
        <v>50</v>
      </c>
      <c r="I29" s="118">
        <v>80</v>
      </c>
    </row>
    <row r="30" spans="1:11" ht="14.25" thickBot="1">
      <c r="A30" s="352"/>
      <c r="B30" s="103" t="s">
        <v>199</v>
      </c>
      <c r="C30" s="105"/>
      <c r="D30" s="105"/>
      <c r="E30" s="105"/>
      <c r="F30" s="105"/>
      <c r="G30" s="105"/>
      <c r="H30" s="105"/>
      <c r="I30" s="107"/>
    </row>
    <row r="31" spans="1:11" ht="14.25" thickBot="1">
      <c r="A31" s="352"/>
      <c r="B31" s="103" t="s">
        <v>200</v>
      </c>
      <c r="C31" s="105"/>
      <c r="D31" s="105"/>
      <c r="E31" s="105"/>
      <c r="F31" s="105"/>
      <c r="G31" s="105"/>
      <c r="H31" s="105"/>
      <c r="I31" s="107"/>
    </row>
    <row r="32" spans="1:11" ht="14.25" thickBot="1">
      <c r="A32" s="352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</row>
    <row r="33" spans="1:11" ht="14.25" thickBot="1">
      <c r="A33" s="353"/>
      <c r="B33" s="103" t="s">
        <v>202</v>
      </c>
      <c r="C33" s="105" t="s">
        <v>203</v>
      </c>
      <c r="D33" s="109">
        <f>INTERCEPT($C$32:$I$32,$C$29:$I$29)</f>
        <v>0</v>
      </c>
      <c r="E33" s="105" t="s">
        <v>204</v>
      </c>
      <c r="F33" s="109">
        <f>SLOPE($C$32:$I$32,$C$29:$I$29)</f>
        <v>0</v>
      </c>
      <c r="G33" s="105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103" t="s">
        <v>138</v>
      </c>
      <c r="C34" s="340"/>
      <c r="D34" s="341"/>
      <c r="E34" s="340"/>
      <c r="F34" s="341"/>
      <c r="G34" s="340"/>
      <c r="H34" s="341"/>
      <c r="I34" s="340"/>
      <c r="J34" s="342"/>
      <c r="K34" s="341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40"/>
      <c r="J35" s="341"/>
      <c r="K35" s="105"/>
    </row>
    <row r="36" spans="1:11" ht="14.25" thickBot="1">
      <c r="A36" s="75" t="s">
        <v>140</v>
      </c>
      <c r="B36" s="103" t="s">
        <v>141</v>
      </c>
      <c r="C36" s="340"/>
      <c r="D36" s="341"/>
      <c r="E36" s="340"/>
      <c r="F36" s="341"/>
      <c r="G36" s="340"/>
      <c r="H36" s="341"/>
      <c r="I36" s="340"/>
      <c r="J36" s="341"/>
      <c r="K36" s="105"/>
    </row>
    <row r="37" spans="1:11" ht="14.25" thickBot="1">
      <c r="A37" s="76"/>
      <c r="B37" s="103" t="s">
        <v>29</v>
      </c>
      <c r="C37" s="340"/>
      <c r="D37" s="341"/>
      <c r="E37" s="340"/>
      <c r="F37" s="341"/>
      <c r="G37" s="340"/>
      <c r="H37" s="341"/>
      <c r="I37" s="340"/>
      <c r="J37" s="341"/>
      <c r="K37" s="105"/>
    </row>
    <row r="38" spans="1:11" ht="14.25" thickBot="1">
      <c r="A38" s="77"/>
      <c r="B38" s="103" t="s">
        <v>30</v>
      </c>
      <c r="C38" s="340"/>
      <c r="D38" s="341"/>
      <c r="E38" s="340"/>
      <c r="F38" s="341"/>
      <c r="G38" s="340"/>
      <c r="H38" s="341"/>
      <c r="I38" s="340"/>
      <c r="J38" s="341"/>
      <c r="K38" s="105"/>
    </row>
    <row r="39" spans="1:11" ht="14.25" thickBot="1">
      <c r="A39" s="351" t="s">
        <v>206</v>
      </c>
      <c r="B39" s="103" t="s">
        <v>186</v>
      </c>
      <c r="C39" s="340"/>
      <c r="D39" s="341"/>
      <c r="E39" s="340"/>
      <c r="F39" s="341"/>
      <c r="G39" s="196" t="s">
        <v>207</v>
      </c>
      <c r="H39" s="197"/>
      <c r="I39" s="197"/>
      <c r="J39" s="197"/>
      <c r="K39" s="198"/>
    </row>
    <row r="40" spans="1:11" ht="14.25" thickBot="1">
      <c r="A40" s="352"/>
      <c r="B40" s="103" t="s">
        <v>208</v>
      </c>
      <c r="C40" s="340"/>
      <c r="D40" s="341"/>
      <c r="E40" s="340"/>
      <c r="F40" s="341"/>
      <c r="G40" s="337" t="s">
        <v>209</v>
      </c>
      <c r="H40" s="338"/>
      <c r="I40" s="339"/>
      <c r="J40" s="340"/>
      <c r="K40" s="341"/>
    </row>
    <row r="41" spans="1:11" ht="14.25" thickBot="1">
      <c r="A41" s="352"/>
      <c r="B41" s="103" t="s">
        <v>210</v>
      </c>
      <c r="C41" s="340"/>
      <c r="D41" s="341"/>
      <c r="E41" s="340"/>
      <c r="F41" s="341"/>
      <c r="G41" s="337" t="s">
        <v>211</v>
      </c>
      <c r="H41" s="338"/>
      <c r="I41" s="339"/>
      <c r="J41" s="105"/>
      <c r="K41" s="105"/>
    </row>
    <row r="42" spans="1:11" ht="14.25" thickBot="1">
      <c r="A42" s="352"/>
      <c r="B42" s="103" t="s">
        <v>212</v>
      </c>
      <c r="C42" s="340"/>
      <c r="D42" s="341"/>
      <c r="E42" s="340"/>
      <c r="F42" s="341"/>
      <c r="G42" s="196" t="s">
        <v>212</v>
      </c>
      <c r="H42" s="197"/>
      <c r="I42" s="198"/>
      <c r="J42" s="105"/>
      <c r="K42" s="105"/>
    </row>
    <row r="43" spans="1:11" ht="15.75" thickBot="1">
      <c r="A43" s="352"/>
      <c r="B43" s="102" t="s">
        <v>213</v>
      </c>
      <c r="C43" s="340"/>
      <c r="D43" s="341"/>
      <c r="E43" s="340"/>
      <c r="F43" s="341"/>
      <c r="G43" s="356" t="s">
        <v>213</v>
      </c>
      <c r="H43" s="357"/>
      <c r="I43" s="358"/>
      <c r="J43" s="105"/>
      <c r="K43" s="105"/>
    </row>
    <row r="44" spans="1:11" ht="15.75" thickBot="1">
      <c r="A44" s="352"/>
      <c r="B44" s="103" t="s">
        <v>214</v>
      </c>
      <c r="C44" s="340"/>
      <c r="D44" s="341"/>
      <c r="E44" s="340"/>
      <c r="F44" s="341"/>
      <c r="G44" s="337" t="s">
        <v>215</v>
      </c>
      <c r="H44" s="338"/>
      <c r="I44" s="339"/>
      <c r="J44" s="110"/>
      <c r="K44" s="105"/>
    </row>
    <row r="45" spans="1:11" ht="14.25" thickBot="1">
      <c r="A45" s="352"/>
      <c r="B45" s="103" t="s">
        <v>216</v>
      </c>
      <c r="C45" s="340"/>
      <c r="D45" s="341"/>
      <c r="E45" s="340"/>
      <c r="F45" s="341"/>
      <c r="G45" s="337" t="s">
        <v>217</v>
      </c>
      <c r="H45" s="338"/>
      <c r="I45" s="339"/>
      <c r="J45" s="105"/>
      <c r="K45" s="105"/>
    </row>
    <row r="46" spans="1:11" ht="14.25" thickBot="1">
      <c r="A46" s="352"/>
      <c r="B46" s="103" t="s">
        <v>218</v>
      </c>
      <c r="C46" s="340"/>
      <c r="D46" s="341"/>
      <c r="E46" s="340"/>
      <c r="F46" s="341"/>
      <c r="G46" s="337" t="s">
        <v>164</v>
      </c>
      <c r="H46" s="338"/>
      <c r="I46" s="339"/>
      <c r="J46" s="105"/>
      <c r="K46" s="105"/>
    </row>
    <row r="47" spans="1:11" ht="14.25" thickBot="1">
      <c r="A47" s="353"/>
      <c r="B47" s="103" t="s">
        <v>30</v>
      </c>
      <c r="C47" s="340"/>
      <c r="D47" s="341"/>
      <c r="E47" s="340"/>
      <c r="F47" s="341"/>
      <c r="G47" s="337" t="s">
        <v>30</v>
      </c>
      <c r="H47" s="338"/>
      <c r="I47" s="339"/>
      <c r="J47" s="105"/>
      <c r="K47" s="105"/>
    </row>
    <row r="48" spans="1:11" ht="19.5">
      <c r="A48" s="359" t="s">
        <v>167</v>
      </c>
      <c r="B48" s="359"/>
      <c r="C48" s="359"/>
      <c r="D48" s="359"/>
      <c r="E48" s="359"/>
      <c r="F48" s="359"/>
      <c r="G48" s="359"/>
      <c r="H48" s="359"/>
      <c r="I48" s="359"/>
      <c r="J48" s="359"/>
      <c r="K48" s="359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44:D44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F26" sqref="F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289" t="s">
        <v>0</v>
      </c>
      <c r="B1" s="289"/>
      <c r="C1" s="289"/>
      <c r="D1" s="289"/>
      <c r="E1" s="289"/>
      <c r="F1" s="289"/>
      <c r="G1" s="289"/>
    </row>
    <row r="2" spans="1:9" ht="20.25">
      <c r="A2" s="290" t="s">
        <v>1</v>
      </c>
      <c r="B2" s="290"/>
      <c r="C2" s="290"/>
      <c r="D2" s="290"/>
      <c r="E2" s="290"/>
      <c r="F2" s="290"/>
      <c r="G2" s="290"/>
    </row>
    <row r="3" spans="1:9">
      <c r="A3" s="291" t="s">
        <v>253</v>
      </c>
      <c r="B3" s="291"/>
      <c r="C3" s="291"/>
      <c r="D3" s="291"/>
      <c r="E3" s="291"/>
      <c r="F3" s="291"/>
      <c r="G3" s="291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239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652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240</v>
      </c>
      <c r="H8" t="s">
        <v>183</v>
      </c>
      <c r="I8" s="25" t="s">
        <v>240</v>
      </c>
    </row>
    <row r="9" spans="1:9" ht="14.25" thickBot="1">
      <c r="A9" s="114" t="s">
        <v>184</v>
      </c>
      <c r="B9" s="361" t="s">
        <v>241</v>
      </c>
      <c r="C9" s="361"/>
      <c r="D9" s="361"/>
      <c r="F9" t="s">
        <v>185</v>
      </c>
      <c r="G9" s="25" t="s">
        <v>242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351" t="s">
        <v>196</v>
      </c>
      <c r="B28" s="100" t="s">
        <v>197</v>
      </c>
      <c r="C28" s="122">
        <v>0</v>
      </c>
      <c r="D28" s="117">
        <v>0.5</v>
      </c>
      <c r="E28" s="117">
        <v>1</v>
      </c>
      <c r="F28" s="117">
        <v>2</v>
      </c>
      <c r="G28" s="117">
        <v>4</v>
      </c>
      <c r="H28" s="117">
        <v>6</v>
      </c>
      <c r="I28" s="117">
        <v>8</v>
      </c>
      <c r="J28" s="117">
        <v>10</v>
      </c>
    </row>
    <row r="29" spans="1:11" ht="19.5" thickBot="1">
      <c r="A29" s="352"/>
      <c r="B29" s="103" t="s">
        <v>198</v>
      </c>
      <c r="C29" s="123">
        <v>0</v>
      </c>
      <c r="D29" s="118">
        <v>0.5</v>
      </c>
      <c r="E29" s="118">
        <v>1</v>
      </c>
      <c r="F29" s="118">
        <v>2</v>
      </c>
      <c r="G29" s="118">
        <v>4</v>
      </c>
      <c r="H29" s="118">
        <v>6</v>
      </c>
      <c r="I29" s="118">
        <v>8</v>
      </c>
      <c r="J29" s="117">
        <v>10</v>
      </c>
    </row>
    <row r="30" spans="1:11" ht="14.25" thickBot="1">
      <c r="A30" s="352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352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352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353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340"/>
      <c r="D34" s="341"/>
      <c r="E34" s="340"/>
      <c r="F34" s="341"/>
      <c r="G34" s="340"/>
      <c r="H34" s="341"/>
      <c r="I34" s="340"/>
      <c r="J34" s="342"/>
      <c r="K34" s="341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40"/>
      <c r="J35" s="341"/>
      <c r="K35" s="105"/>
    </row>
    <row r="36" spans="1:11" ht="14.25" thickBot="1">
      <c r="A36" s="75" t="s">
        <v>140</v>
      </c>
      <c r="B36" s="103" t="s">
        <v>141</v>
      </c>
      <c r="C36" s="340"/>
      <c r="D36" s="341"/>
      <c r="E36" s="340"/>
      <c r="F36" s="341"/>
      <c r="G36" s="340"/>
      <c r="H36" s="341"/>
      <c r="I36" s="340"/>
      <c r="J36" s="341"/>
      <c r="K36" s="105"/>
    </row>
    <row r="37" spans="1:11" ht="14.25" thickBot="1">
      <c r="A37" s="76"/>
      <c r="B37" s="103" t="s">
        <v>29</v>
      </c>
      <c r="C37" s="340"/>
      <c r="D37" s="341"/>
      <c r="E37" s="340"/>
      <c r="F37" s="341"/>
      <c r="G37" s="340"/>
      <c r="H37" s="341"/>
      <c r="I37" s="340"/>
      <c r="J37" s="341"/>
      <c r="K37" s="105"/>
    </row>
    <row r="38" spans="1:11" ht="14.25" thickBot="1">
      <c r="A38" s="77"/>
      <c r="B38" s="103" t="s">
        <v>30</v>
      </c>
      <c r="C38" s="340"/>
      <c r="D38" s="341"/>
      <c r="E38" s="340"/>
      <c r="F38" s="341"/>
      <c r="G38" s="340"/>
      <c r="H38" s="341"/>
      <c r="I38" s="340"/>
      <c r="J38" s="341"/>
      <c r="K38" s="105"/>
    </row>
    <row r="39" spans="1:11" ht="14.25" thickBot="1">
      <c r="A39" s="351" t="s">
        <v>206</v>
      </c>
      <c r="B39" s="103" t="s">
        <v>186</v>
      </c>
      <c r="C39" s="340"/>
      <c r="D39" s="341"/>
      <c r="E39" s="340"/>
      <c r="F39" s="341"/>
      <c r="G39" s="196" t="s">
        <v>207</v>
      </c>
      <c r="H39" s="197"/>
      <c r="I39" s="197"/>
      <c r="J39" s="197"/>
      <c r="K39" s="198"/>
    </row>
    <row r="40" spans="1:11" ht="14.25" thickBot="1">
      <c r="A40" s="352"/>
      <c r="B40" s="103" t="s">
        <v>208</v>
      </c>
      <c r="C40" s="340"/>
      <c r="D40" s="341"/>
      <c r="E40" s="340"/>
      <c r="F40" s="341"/>
      <c r="G40" s="337" t="s">
        <v>209</v>
      </c>
      <c r="H40" s="338"/>
      <c r="I40" s="339"/>
      <c r="J40" s="340"/>
      <c r="K40" s="341"/>
    </row>
    <row r="41" spans="1:11" ht="14.25" thickBot="1">
      <c r="A41" s="352"/>
      <c r="B41" s="103" t="s">
        <v>210</v>
      </c>
      <c r="C41" s="340"/>
      <c r="D41" s="341"/>
      <c r="E41" s="340"/>
      <c r="F41" s="341"/>
      <c r="G41" s="337" t="s">
        <v>211</v>
      </c>
      <c r="H41" s="338"/>
      <c r="I41" s="339"/>
      <c r="J41" s="105"/>
      <c r="K41" s="105"/>
    </row>
    <row r="42" spans="1:11" ht="14.25" thickBot="1">
      <c r="A42" s="352"/>
      <c r="B42" s="103" t="s">
        <v>212</v>
      </c>
      <c r="C42" s="340"/>
      <c r="D42" s="341"/>
      <c r="E42" s="340"/>
      <c r="F42" s="341"/>
      <c r="G42" s="196" t="s">
        <v>212</v>
      </c>
      <c r="H42" s="197"/>
      <c r="I42" s="198"/>
      <c r="J42" s="105"/>
      <c r="K42" s="105"/>
    </row>
    <row r="43" spans="1:11" ht="15.75" thickBot="1">
      <c r="A43" s="352"/>
      <c r="B43" s="102" t="s">
        <v>213</v>
      </c>
      <c r="C43" s="340"/>
      <c r="D43" s="341"/>
      <c r="E43" s="340"/>
      <c r="F43" s="341"/>
      <c r="G43" s="356" t="s">
        <v>213</v>
      </c>
      <c r="H43" s="357"/>
      <c r="I43" s="358"/>
      <c r="J43" s="105"/>
      <c r="K43" s="105"/>
    </row>
    <row r="44" spans="1:11" ht="15.75" thickBot="1">
      <c r="A44" s="352"/>
      <c r="B44" s="103" t="s">
        <v>214</v>
      </c>
      <c r="C44" s="340"/>
      <c r="D44" s="341"/>
      <c r="E44" s="340"/>
      <c r="F44" s="341"/>
      <c r="G44" s="337" t="s">
        <v>215</v>
      </c>
      <c r="H44" s="338"/>
      <c r="I44" s="339"/>
      <c r="J44" s="110"/>
      <c r="K44" s="105"/>
    </row>
    <row r="45" spans="1:11" ht="14.25" thickBot="1">
      <c r="A45" s="352"/>
      <c r="B45" s="103" t="s">
        <v>216</v>
      </c>
      <c r="C45" s="340"/>
      <c r="D45" s="341"/>
      <c r="E45" s="340"/>
      <c r="F45" s="341"/>
      <c r="G45" s="337" t="s">
        <v>217</v>
      </c>
      <c r="H45" s="338"/>
      <c r="I45" s="339"/>
      <c r="J45" s="105"/>
      <c r="K45" s="105"/>
    </row>
    <row r="46" spans="1:11" ht="14.25" thickBot="1">
      <c r="A46" s="352"/>
      <c r="B46" s="103" t="s">
        <v>218</v>
      </c>
      <c r="C46" s="340"/>
      <c r="D46" s="341"/>
      <c r="E46" s="340"/>
      <c r="F46" s="341"/>
      <c r="G46" s="337" t="s">
        <v>164</v>
      </c>
      <c r="H46" s="338"/>
      <c r="I46" s="339"/>
      <c r="J46" s="105"/>
      <c r="K46" s="105"/>
    </row>
    <row r="47" spans="1:11" ht="14.25" thickBot="1">
      <c r="A47" s="353"/>
      <c r="B47" s="103" t="s">
        <v>30</v>
      </c>
      <c r="C47" s="340"/>
      <c r="D47" s="341"/>
      <c r="E47" s="340"/>
      <c r="F47" s="341"/>
      <c r="G47" s="337" t="s">
        <v>30</v>
      </c>
      <c r="H47" s="338"/>
      <c r="I47" s="339"/>
      <c r="J47" s="105"/>
      <c r="K47" s="105"/>
    </row>
    <row r="48" spans="1:11" ht="19.5">
      <c r="A48" s="359" t="s">
        <v>167</v>
      </c>
      <c r="B48" s="359"/>
      <c r="C48" s="359"/>
      <c r="D48" s="359"/>
      <c r="E48" s="359"/>
      <c r="F48" s="359"/>
      <c r="G48" s="359"/>
      <c r="H48" s="359"/>
      <c r="I48" s="359"/>
      <c r="J48" s="359"/>
      <c r="K48" s="359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44:D44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G26" sqref="G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289" t="s">
        <v>0</v>
      </c>
      <c r="B1" s="289"/>
      <c r="C1" s="289"/>
      <c r="D1" s="289"/>
      <c r="E1" s="289"/>
      <c r="F1" s="289"/>
      <c r="G1" s="289"/>
    </row>
    <row r="2" spans="1:9" ht="20.25">
      <c r="A2" s="290" t="s">
        <v>1</v>
      </c>
      <c r="B2" s="290"/>
      <c r="C2" s="290"/>
      <c r="D2" s="290"/>
      <c r="E2" s="290"/>
      <c r="F2" s="290"/>
      <c r="G2" s="290"/>
    </row>
    <row r="3" spans="1:9">
      <c r="A3" s="291" t="s">
        <v>252</v>
      </c>
      <c r="B3" s="291"/>
      <c r="C3" s="291"/>
      <c r="D3" s="291"/>
      <c r="E3" s="291"/>
      <c r="F3" s="291"/>
      <c r="G3" s="291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249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436</v>
      </c>
      <c r="F7" t="s">
        <v>179</v>
      </c>
      <c r="G7" s="25">
        <v>3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250</v>
      </c>
      <c r="H8" t="s">
        <v>183</v>
      </c>
      <c r="I8" s="25">
        <v>10</v>
      </c>
    </row>
    <row r="9" spans="1:9" ht="14.25" thickBot="1">
      <c r="A9" s="114" t="s">
        <v>184</v>
      </c>
      <c r="B9" s="361" t="s">
        <v>251</v>
      </c>
      <c r="C9" s="361"/>
      <c r="D9" s="361"/>
      <c r="F9" t="s">
        <v>185</v>
      </c>
      <c r="G9" s="25" t="s">
        <v>248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351" t="s">
        <v>196</v>
      </c>
      <c r="B28" s="100" t="s">
        <v>197</v>
      </c>
      <c r="C28" s="122">
        <v>0</v>
      </c>
      <c r="D28" s="117">
        <v>0</v>
      </c>
      <c r="E28" s="117">
        <v>0.5</v>
      </c>
      <c r="F28" s="117">
        <v>1.5</v>
      </c>
      <c r="G28" s="117">
        <v>3.5</v>
      </c>
      <c r="H28" s="117">
        <v>7</v>
      </c>
      <c r="I28" s="117">
        <v>10</v>
      </c>
    </row>
    <row r="29" spans="1:11" ht="19.5" thickBot="1">
      <c r="A29" s="352"/>
      <c r="B29" s="103" t="s">
        <v>198</v>
      </c>
      <c r="C29" s="123">
        <v>0</v>
      </c>
      <c r="D29" s="118">
        <v>0</v>
      </c>
      <c r="E29" s="118">
        <v>5</v>
      </c>
      <c r="F29" s="118">
        <v>15</v>
      </c>
      <c r="G29" s="118">
        <v>35</v>
      </c>
      <c r="H29" s="118">
        <v>70</v>
      </c>
      <c r="I29" s="118">
        <v>100</v>
      </c>
    </row>
    <row r="30" spans="1:11" ht="14.25" thickBot="1">
      <c r="A30" s="352"/>
      <c r="B30" s="103" t="s">
        <v>199</v>
      </c>
      <c r="C30" s="105"/>
      <c r="D30" s="105"/>
      <c r="E30" s="105"/>
      <c r="F30" s="105"/>
      <c r="G30" s="105"/>
      <c r="H30" s="105"/>
      <c r="I30" s="107"/>
    </row>
    <row r="31" spans="1:11" ht="14.25" thickBot="1">
      <c r="A31" s="352"/>
      <c r="B31" s="103" t="s">
        <v>200</v>
      </c>
      <c r="C31" s="105"/>
      <c r="D31" s="105"/>
      <c r="E31" s="105"/>
      <c r="F31" s="105"/>
      <c r="G31" s="105"/>
      <c r="H31" s="105"/>
      <c r="I31" s="107"/>
    </row>
    <row r="32" spans="1:11" ht="14.25" thickBot="1">
      <c r="A32" s="352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</row>
    <row r="33" spans="1:11" ht="14.25" thickBot="1">
      <c r="A33" s="353"/>
      <c r="B33" s="103" t="s">
        <v>202</v>
      </c>
      <c r="C33" s="105" t="s">
        <v>203</v>
      </c>
      <c r="D33" s="109">
        <f>INTERCEPT($C$32:$I$32,$C$29:$I$29)</f>
        <v>0</v>
      </c>
      <c r="E33" s="105" t="s">
        <v>204</v>
      </c>
      <c r="F33" s="109">
        <f>SLOPE($C$32:$I$32,$C$29:$I$29)</f>
        <v>0</v>
      </c>
      <c r="G33" s="105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103" t="s">
        <v>138</v>
      </c>
      <c r="C34" s="340"/>
      <c r="D34" s="341"/>
      <c r="E34" s="340"/>
      <c r="F34" s="341"/>
      <c r="G34" s="340"/>
      <c r="H34" s="341"/>
      <c r="I34" s="340"/>
      <c r="J34" s="342"/>
      <c r="K34" s="341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40"/>
      <c r="J35" s="341"/>
      <c r="K35" s="105"/>
    </row>
    <row r="36" spans="1:11" ht="14.25" thickBot="1">
      <c r="A36" s="75" t="s">
        <v>140</v>
      </c>
      <c r="B36" s="103" t="s">
        <v>141</v>
      </c>
      <c r="C36" s="340"/>
      <c r="D36" s="341"/>
      <c r="E36" s="340"/>
      <c r="F36" s="341"/>
      <c r="G36" s="340"/>
      <c r="H36" s="341"/>
      <c r="I36" s="340"/>
      <c r="J36" s="341"/>
      <c r="K36" s="105"/>
    </row>
    <row r="37" spans="1:11" ht="14.25" thickBot="1">
      <c r="A37" s="76"/>
      <c r="B37" s="103" t="s">
        <v>29</v>
      </c>
      <c r="C37" s="340"/>
      <c r="D37" s="341"/>
      <c r="E37" s="340"/>
      <c r="F37" s="341"/>
      <c r="G37" s="340"/>
      <c r="H37" s="341"/>
      <c r="I37" s="340"/>
      <c r="J37" s="341"/>
      <c r="K37" s="105"/>
    </row>
    <row r="38" spans="1:11" ht="14.25" thickBot="1">
      <c r="A38" s="77"/>
      <c r="B38" s="103" t="s">
        <v>30</v>
      </c>
      <c r="C38" s="340"/>
      <c r="D38" s="341"/>
      <c r="E38" s="340"/>
      <c r="F38" s="341"/>
      <c r="G38" s="340"/>
      <c r="H38" s="341"/>
      <c r="I38" s="340"/>
      <c r="J38" s="341"/>
      <c r="K38" s="105"/>
    </row>
    <row r="39" spans="1:11" ht="14.25" thickBot="1">
      <c r="A39" s="351" t="s">
        <v>206</v>
      </c>
      <c r="B39" s="103" t="s">
        <v>186</v>
      </c>
      <c r="C39" s="340"/>
      <c r="D39" s="341"/>
      <c r="E39" s="340"/>
      <c r="F39" s="341"/>
      <c r="G39" s="196" t="s">
        <v>207</v>
      </c>
      <c r="H39" s="197"/>
      <c r="I39" s="197"/>
      <c r="J39" s="197"/>
      <c r="K39" s="198"/>
    </row>
    <row r="40" spans="1:11" ht="14.25" thickBot="1">
      <c r="A40" s="352"/>
      <c r="B40" s="103" t="s">
        <v>208</v>
      </c>
      <c r="C40" s="340"/>
      <c r="D40" s="341"/>
      <c r="E40" s="340"/>
      <c r="F40" s="341"/>
      <c r="G40" s="337" t="s">
        <v>209</v>
      </c>
      <c r="H40" s="338"/>
      <c r="I40" s="339"/>
      <c r="J40" s="340"/>
      <c r="K40" s="341"/>
    </row>
    <row r="41" spans="1:11" ht="14.25" thickBot="1">
      <c r="A41" s="352"/>
      <c r="B41" s="103" t="s">
        <v>210</v>
      </c>
      <c r="C41" s="340"/>
      <c r="D41" s="341"/>
      <c r="E41" s="340"/>
      <c r="F41" s="341"/>
      <c r="G41" s="337" t="s">
        <v>211</v>
      </c>
      <c r="H41" s="338"/>
      <c r="I41" s="339"/>
      <c r="J41" s="105"/>
      <c r="K41" s="105"/>
    </row>
    <row r="42" spans="1:11" ht="14.25" thickBot="1">
      <c r="A42" s="352"/>
      <c r="B42" s="103" t="s">
        <v>212</v>
      </c>
      <c r="C42" s="340"/>
      <c r="D42" s="341"/>
      <c r="E42" s="340"/>
      <c r="F42" s="341"/>
      <c r="G42" s="196" t="s">
        <v>212</v>
      </c>
      <c r="H42" s="197"/>
      <c r="I42" s="198"/>
      <c r="J42" s="105"/>
      <c r="K42" s="105"/>
    </row>
    <row r="43" spans="1:11" ht="15.75" thickBot="1">
      <c r="A43" s="352"/>
      <c r="B43" s="102" t="s">
        <v>213</v>
      </c>
      <c r="C43" s="340"/>
      <c r="D43" s="341"/>
      <c r="E43" s="340"/>
      <c r="F43" s="341"/>
      <c r="G43" s="356" t="s">
        <v>213</v>
      </c>
      <c r="H43" s="357"/>
      <c r="I43" s="358"/>
      <c r="J43" s="105"/>
      <c r="K43" s="105"/>
    </row>
    <row r="44" spans="1:11" ht="15.75" thickBot="1">
      <c r="A44" s="352"/>
      <c r="B44" s="103" t="s">
        <v>214</v>
      </c>
      <c r="C44" s="340"/>
      <c r="D44" s="341"/>
      <c r="E44" s="340"/>
      <c r="F44" s="341"/>
      <c r="G44" s="337" t="s">
        <v>215</v>
      </c>
      <c r="H44" s="338"/>
      <c r="I44" s="339"/>
      <c r="J44" s="110"/>
      <c r="K44" s="105"/>
    </row>
    <row r="45" spans="1:11" ht="14.25" thickBot="1">
      <c r="A45" s="352"/>
      <c r="B45" s="103" t="s">
        <v>216</v>
      </c>
      <c r="C45" s="340"/>
      <c r="D45" s="341"/>
      <c r="E45" s="340"/>
      <c r="F45" s="341"/>
      <c r="G45" s="337" t="s">
        <v>217</v>
      </c>
      <c r="H45" s="338"/>
      <c r="I45" s="339"/>
      <c r="J45" s="105"/>
      <c r="K45" s="105"/>
    </row>
    <row r="46" spans="1:11" ht="14.25" thickBot="1">
      <c r="A46" s="352"/>
      <c r="B46" s="103" t="s">
        <v>218</v>
      </c>
      <c r="C46" s="340"/>
      <c r="D46" s="341"/>
      <c r="E46" s="340"/>
      <c r="F46" s="341"/>
      <c r="G46" s="337" t="s">
        <v>164</v>
      </c>
      <c r="H46" s="338"/>
      <c r="I46" s="339"/>
      <c r="J46" s="105"/>
      <c r="K46" s="105"/>
    </row>
    <row r="47" spans="1:11" ht="14.25" thickBot="1">
      <c r="A47" s="353"/>
      <c r="B47" s="103" t="s">
        <v>30</v>
      </c>
      <c r="C47" s="340"/>
      <c r="D47" s="341"/>
      <c r="E47" s="340"/>
      <c r="F47" s="341"/>
      <c r="G47" s="337" t="s">
        <v>30</v>
      </c>
      <c r="H47" s="338"/>
      <c r="I47" s="339"/>
      <c r="J47" s="105"/>
      <c r="K47" s="105"/>
    </row>
    <row r="48" spans="1:11" ht="19.5">
      <c r="A48" s="359" t="s">
        <v>167</v>
      </c>
      <c r="B48" s="359"/>
      <c r="C48" s="359"/>
      <c r="D48" s="359"/>
      <c r="E48" s="359"/>
      <c r="F48" s="359"/>
      <c r="G48" s="359"/>
      <c r="H48" s="359"/>
      <c r="I48" s="359"/>
      <c r="J48" s="359"/>
      <c r="K48" s="359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44:D44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</mergeCells>
  <phoneticPr fontId="1" type="noConversion"/>
  <dataValidations count="1">
    <dataValidation type="list" allowBlank="1" showInputMessage="1" showErrorMessage="1" sqref="G7">
      <formula1>"3"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69"/>
  <sheetViews>
    <sheetView workbookViewId="0">
      <selection activeCell="C19" sqref="C19"/>
    </sheetView>
  </sheetViews>
  <sheetFormatPr defaultRowHeight="13.5"/>
  <cols>
    <col min="1" max="10" width="13" style="73" customWidth="1"/>
    <col min="11" max="16384" width="9" style="73"/>
  </cols>
  <sheetData>
    <row r="1" spans="1:6" ht="18.75">
      <c r="A1" s="380" t="s">
        <v>0</v>
      </c>
      <c r="B1" s="380"/>
      <c r="C1" s="380"/>
      <c r="D1" s="380"/>
      <c r="E1" s="380"/>
      <c r="F1" s="380"/>
    </row>
    <row r="2" spans="1:6" ht="20.25">
      <c r="A2" s="381" t="s">
        <v>261</v>
      </c>
      <c r="B2" s="381"/>
      <c r="C2" s="381"/>
      <c r="D2" s="381"/>
      <c r="E2" s="381"/>
      <c r="F2" s="381"/>
    </row>
    <row r="3" spans="1:6" ht="14.25">
      <c r="A3" s="382" t="s">
        <v>300</v>
      </c>
      <c r="B3" s="382"/>
      <c r="C3" s="382"/>
      <c r="D3" s="382"/>
      <c r="E3" s="382"/>
      <c r="F3" s="382"/>
    </row>
    <row r="4" spans="1:6">
      <c r="A4" s="124" t="s">
        <v>262</v>
      </c>
      <c r="B4" s="139"/>
      <c r="C4" s="124" t="s">
        <v>263</v>
      </c>
      <c r="D4" s="139"/>
      <c r="E4" s="124" t="s">
        <v>264</v>
      </c>
      <c r="F4" s="140"/>
    </row>
    <row r="5" spans="1:6">
      <c r="A5" s="124" t="s">
        <v>265</v>
      </c>
      <c r="B5" s="140"/>
      <c r="C5" s="124" t="s">
        <v>266</v>
      </c>
      <c r="D5" s="140"/>
      <c r="E5" s="124" t="s">
        <v>267</v>
      </c>
      <c r="F5" s="141"/>
    </row>
    <row r="6" spans="1:6">
      <c r="A6" s="124" t="s">
        <v>177</v>
      </c>
      <c r="B6" s="368" t="s">
        <v>297</v>
      </c>
      <c r="C6" s="368"/>
      <c r="D6" s="368"/>
      <c r="E6" s="124" t="s">
        <v>268</v>
      </c>
      <c r="F6" s="142"/>
    </row>
    <row r="7" spans="1:6" ht="13.5" customHeight="1">
      <c r="A7" s="362" t="s">
        <v>269</v>
      </c>
      <c r="B7" s="362"/>
      <c r="C7" s="363"/>
      <c r="D7" s="363"/>
      <c r="E7" s="124" t="s">
        <v>270</v>
      </c>
      <c r="F7" s="142" t="s">
        <v>298</v>
      </c>
    </row>
    <row r="8" spans="1:6" ht="14.25" thickBot="1">
      <c r="A8" s="125"/>
    </row>
    <row r="9" spans="1:6" ht="14.25" thickBot="1">
      <c r="A9" s="143" t="s">
        <v>83</v>
      </c>
      <c r="B9" s="106" t="s">
        <v>299</v>
      </c>
      <c r="C9" s="147" t="s">
        <v>271</v>
      </c>
    </row>
    <row r="10" spans="1:6" ht="14.25" thickBot="1">
      <c r="A10" s="144"/>
      <c r="B10" s="148"/>
      <c r="C10" s="149"/>
    </row>
    <row r="11" spans="1:6" ht="14.25" thickBot="1">
      <c r="A11" s="145"/>
      <c r="B11" s="148"/>
      <c r="C11" s="148"/>
    </row>
    <row r="12" spans="1:6" ht="14.25" thickBot="1">
      <c r="A12" s="145"/>
      <c r="B12" s="148"/>
      <c r="C12" s="148"/>
    </row>
    <row r="13" spans="1:6" ht="14.25" thickBot="1">
      <c r="A13" s="145"/>
      <c r="B13" s="148"/>
      <c r="C13" s="148"/>
    </row>
    <row r="14" spans="1:6" ht="14.25" thickBot="1">
      <c r="A14" s="145"/>
      <c r="B14" s="148"/>
      <c r="C14" s="148"/>
      <c r="E14" s="21"/>
      <c r="F14" t="s">
        <v>92</v>
      </c>
    </row>
    <row r="15" spans="1:6" ht="14.25" thickBot="1">
      <c r="A15" s="145"/>
      <c r="B15" s="148"/>
      <c r="C15" s="148"/>
      <c r="E15" s="25"/>
      <c r="F15" t="s">
        <v>76</v>
      </c>
    </row>
    <row r="16" spans="1:6" ht="14.25" thickBot="1">
      <c r="A16" s="145"/>
      <c r="B16" s="148"/>
      <c r="C16" s="148"/>
      <c r="E16" s="29"/>
      <c r="F16" t="s">
        <v>77</v>
      </c>
    </row>
    <row r="17" spans="1:7" ht="14.25" thickBot="1">
      <c r="A17" s="145"/>
      <c r="B17" s="148"/>
      <c r="C17" s="148"/>
    </row>
    <row r="18" spans="1:7" ht="14.25" thickBot="1">
      <c r="A18" s="145"/>
      <c r="B18" s="148"/>
      <c r="C18" s="148"/>
    </row>
    <row r="19" spans="1:7" ht="14.25" thickBot="1">
      <c r="A19" s="145"/>
      <c r="B19" s="148"/>
      <c r="C19" s="148"/>
    </row>
    <row r="20" spans="1:7" ht="14.25" thickBot="1">
      <c r="A20" s="145"/>
      <c r="B20" s="148"/>
      <c r="C20" s="148"/>
    </row>
    <row r="21" spans="1:7" ht="14.25" thickBot="1">
      <c r="A21" s="145"/>
      <c r="B21" s="148"/>
      <c r="C21" s="148"/>
    </row>
    <row r="22" spans="1:7" ht="14.25" thickBot="1">
      <c r="A22" s="145"/>
      <c r="B22" s="148"/>
      <c r="C22" s="148"/>
    </row>
    <row r="23" spans="1:7" ht="14.25" thickBot="1">
      <c r="A23" s="145"/>
      <c r="B23" s="148"/>
      <c r="C23" s="148"/>
    </row>
    <row r="24" spans="1:7" ht="14.25" thickBot="1">
      <c r="A24" s="145"/>
      <c r="B24" s="148"/>
      <c r="C24" s="148"/>
    </row>
    <row r="25" spans="1:7" ht="14.25" thickBot="1">
      <c r="A25" s="145"/>
      <c r="B25" s="148"/>
      <c r="C25" s="148"/>
    </row>
    <row r="26" spans="1:7" ht="14.25" thickBot="1">
      <c r="A26" s="145"/>
      <c r="B26" s="148"/>
      <c r="C26" s="148"/>
    </row>
    <row r="27" spans="1:7" ht="14.25" thickBot="1">
      <c r="A27" s="145"/>
      <c r="B27" s="148"/>
      <c r="C27" s="148"/>
    </row>
    <row r="28" spans="1:7" ht="14.25" thickBot="1">
      <c r="A28" s="145"/>
      <c r="B28" s="148"/>
      <c r="C28" s="148"/>
    </row>
    <row r="29" spans="1:7" ht="14.25" thickBot="1">
      <c r="A29" s="145"/>
      <c r="B29" s="148"/>
      <c r="C29" s="148"/>
    </row>
    <row r="30" spans="1:7" ht="14.25" thickBot="1">
      <c r="A30" s="146"/>
      <c r="B30" s="148"/>
      <c r="C30" s="148"/>
    </row>
    <row r="31" spans="1:7" ht="14.25" thickBot="1">
      <c r="A31" s="128" t="s">
        <v>272</v>
      </c>
      <c r="B31" s="128"/>
      <c r="C31" s="128" t="s">
        <v>273</v>
      </c>
      <c r="D31" s="128"/>
      <c r="E31" s="128" t="s">
        <v>274</v>
      </c>
      <c r="F31" s="128"/>
      <c r="G31" s="73" t="s">
        <v>275</v>
      </c>
    </row>
    <row r="32" spans="1:7" ht="14.25" thickTop="1">
      <c r="A32" s="378" t="s">
        <v>276</v>
      </c>
      <c r="B32" s="378"/>
      <c r="C32" s="378"/>
      <c r="D32" s="379" t="s">
        <v>277</v>
      </c>
      <c r="E32" s="379"/>
      <c r="F32" s="379"/>
    </row>
    <row r="33" spans="1:10">
      <c r="A33" s="129"/>
      <c r="B33" s="129"/>
      <c r="C33" s="129"/>
      <c r="D33" s="130"/>
      <c r="E33" s="130"/>
      <c r="F33" s="130"/>
    </row>
    <row r="34" spans="1:10" ht="14.25" thickBot="1">
      <c r="A34" s="12"/>
      <c r="B34" s="12"/>
      <c r="C34" s="12"/>
      <c r="D34" s="12"/>
      <c r="E34" s="12"/>
      <c r="F34" s="12"/>
    </row>
    <row r="35" spans="1:10" ht="15" thickTop="1" thickBot="1">
      <c r="A35" s="131" t="s">
        <v>21</v>
      </c>
      <c r="B35" s="132" t="s">
        <v>138</v>
      </c>
      <c r="C35" s="375"/>
      <c r="D35" s="376"/>
      <c r="E35" s="375"/>
      <c r="F35" s="376"/>
      <c r="G35" s="375"/>
      <c r="H35" s="376"/>
      <c r="I35" s="375"/>
      <c r="J35" s="377"/>
    </row>
    <row r="36" spans="1:10" ht="14.25" thickBot="1">
      <c r="A36" s="133" t="s">
        <v>22</v>
      </c>
      <c r="B36" s="134" t="s">
        <v>278</v>
      </c>
      <c r="C36" s="369"/>
      <c r="D36" s="370"/>
      <c r="E36" s="369"/>
      <c r="F36" s="370"/>
      <c r="G36" s="369"/>
      <c r="H36" s="370"/>
      <c r="I36" s="369"/>
      <c r="J36" s="371"/>
    </row>
    <row r="37" spans="1:10" ht="14.25" thickBot="1">
      <c r="A37" s="133" t="s">
        <v>23</v>
      </c>
      <c r="B37" s="134" t="s">
        <v>279</v>
      </c>
      <c r="C37" s="126"/>
      <c r="D37" s="126"/>
      <c r="E37" s="135"/>
      <c r="F37" s="126"/>
      <c r="G37" s="126"/>
      <c r="H37" s="126"/>
      <c r="I37" s="126"/>
      <c r="J37" s="127"/>
    </row>
    <row r="38" spans="1:10" ht="14.25" thickBot="1">
      <c r="A38" s="133" t="s">
        <v>24</v>
      </c>
      <c r="B38" s="134" t="s">
        <v>28</v>
      </c>
      <c r="C38" s="369"/>
      <c r="D38" s="370"/>
      <c r="E38" s="369"/>
      <c r="F38" s="370"/>
      <c r="G38" s="369"/>
      <c r="H38" s="370"/>
      <c r="I38" s="369"/>
      <c r="J38" s="371"/>
    </row>
    <row r="39" spans="1:10" ht="14.25" thickBot="1">
      <c r="A39" s="133" t="s">
        <v>25</v>
      </c>
      <c r="B39" s="134" t="s">
        <v>280</v>
      </c>
      <c r="C39" s="369"/>
      <c r="D39" s="370"/>
      <c r="E39" s="369"/>
      <c r="F39" s="370"/>
      <c r="G39" s="369"/>
      <c r="H39" s="370"/>
      <c r="I39" s="369"/>
      <c r="J39" s="371"/>
    </row>
    <row r="40" spans="1:10" ht="14.25" thickBot="1">
      <c r="A40" s="136"/>
      <c r="B40" s="137" t="s">
        <v>30</v>
      </c>
      <c r="C40" s="372"/>
      <c r="D40" s="373"/>
      <c r="E40" s="372"/>
      <c r="F40" s="373"/>
      <c r="G40" s="372"/>
      <c r="H40" s="373"/>
      <c r="I40" s="372"/>
      <c r="J40" s="374"/>
    </row>
    <row r="41" spans="1:10" ht="15" thickTop="1" thickBot="1">
      <c r="A41" s="133" t="s">
        <v>281</v>
      </c>
      <c r="B41" s="134" t="s">
        <v>186</v>
      </c>
      <c r="C41" s="375"/>
      <c r="D41" s="376"/>
      <c r="E41" s="375"/>
      <c r="F41" s="376"/>
      <c r="G41" s="375"/>
      <c r="H41" s="376"/>
      <c r="I41" s="375"/>
      <c r="J41" s="377"/>
    </row>
    <row r="42" spans="1:10" ht="14.25" thickBot="1">
      <c r="A42" s="133" t="s">
        <v>282</v>
      </c>
      <c r="B42" s="134" t="s">
        <v>278</v>
      </c>
      <c r="C42" s="369"/>
      <c r="D42" s="370"/>
      <c r="E42" s="369"/>
      <c r="F42" s="370"/>
      <c r="G42" s="369"/>
      <c r="H42" s="370"/>
      <c r="I42" s="369"/>
      <c r="J42" s="371"/>
    </row>
    <row r="43" spans="1:10" ht="14.25" thickBot="1">
      <c r="A43" s="133" t="s">
        <v>283</v>
      </c>
      <c r="B43" s="134" t="s">
        <v>284</v>
      </c>
      <c r="C43" s="369"/>
      <c r="D43" s="370"/>
      <c r="E43" s="369"/>
      <c r="F43" s="370"/>
      <c r="G43" s="369"/>
      <c r="H43" s="370"/>
      <c r="I43" s="369"/>
      <c r="J43" s="371"/>
    </row>
    <row r="44" spans="1:10" ht="14.25" thickBot="1">
      <c r="A44" s="133" t="s">
        <v>285</v>
      </c>
      <c r="B44" s="134" t="s">
        <v>286</v>
      </c>
      <c r="C44" s="369"/>
      <c r="D44" s="370"/>
      <c r="E44" s="369"/>
      <c r="F44" s="370"/>
      <c r="G44" s="369"/>
      <c r="H44" s="370"/>
      <c r="I44" s="369"/>
      <c r="J44" s="371"/>
    </row>
    <row r="45" spans="1:10" ht="14.25" thickBot="1">
      <c r="A45" s="133" t="s">
        <v>24</v>
      </c>
      <c r="B45" s="134" t="s">
        <v>287</v>
      </c>
      <c r="C45" s="369"/>
      <c r="D45" s="370"/>
      <c r="E45" s="369"/>
      <c r="F45" s="370"/>
      <c r="G45" s="369"/>
      <c r="H45" s="370"/>
      <c r="I45" s="369"/>
      <c r="J45" s="371"/>
    </row>
    <row r="46" spans="1:10" ht="14.25" thickBot="1">
      <c r="A46" s="138" t="s">
        <v>25</v>
      </c>
      <c r="B46" s="137" t="s">
        <v>30</v>
      </c>
      <c r="C46" s="372"/>
      <c r="D46" s="373"/>
      <c r="E46" s="372"/>
      <c r="F46" s="373"/>
      <c r="G46" s="372"/>
      <c r="H46" s="373"/>
      <c r="I46" s="372"/>
      <c r="J46" s="374"/>
    </row>
    <row r="47" spans="1:10" ht="15" thickTop="1" thickBot="1">
      <c r="A47" s="133" t="s">
        <v>288</v>
      </c>
      <c r="B47" s="134" t="s">
        <v>289</v>
      </c>
      <c r="C47" s="375"/>
      <c r="D47" s="376"/>
      <c r="E47" s="375"/>
      <c r="F47" s="376"/>
      <c r="G47" s="375"/>
      <c r="H47" s="376"/>
      <c r="I47" s="375"/>
      <c r="J47" s="377"/>
    </row>
    <row r="48" spans="1:10" ht="14.25" thickBot="1">
      <c r="A48" s="133" t="s">
        <v>290</v>
      </c>
      <c r="B48" s="134" t="s">
        <v>278</v>
      </c>
      <c r="C48" s="369"/>
      <c r="D48" s="370"/>
      <c r="E48" s="369"/>
      <c r="F48" s="370"/>
      <c r="G48" s="369"/>
      <c r="H48" s="370"/>
      <c r="I48" s="369"/>
      <c r="J48" s="371"/>
    </row>
    <row r="49" spans="1:10" ht="14.25" thickBot="1">
      <c r="A49" s="133" t="s">
        <v>291</v>
      </c>
      <c r="B49" s="134" t="s">
        <v>292</v>
      </c>
      <c r="C49" s="126"/>
      <c r="D49" s="126"/>
      <c r="E49" s="126"/>
      <c r="F49" s="126"/>
      <c r="G49" s="126"/>
      <c r="H49" s="126"/>
      <c r="I49" s="126"/>
      <c r="J49" s="127"/>
    </row>
    <row r="50" spans="1:10" ht="14.25" thickBot="1">
      <c r="A50" s="133" t="s">
        <v>293</v>
      </c>
      <c r="B50" s="134" t="s">
        <v>294</v>
      </c>
      <c r="C50" s="369"/>
      <c r="D50" s="370"/>
      <c r="E50" s="369"/>
      <c r="F50" s="370"/>
      <c r="G50" s="369"/>
      <c r="H50" s="370"/>
      <c r="I50" s="369"/>
      <c r="J50" s="371"/>
    </row>
    <row r="51" spans="1:10" ht="26.25" thickBot="1">
      <c r="A51" s="133" t="s">
        <v>25</v>
      </c>
      <c r="B51" s="134" t="s">
        <v>295</v>
      </c>
      <c r="C51" s="369"/>
      <c r="D51" s="370"/>
      <c r="E51" s="369"/>
      <c r="F51" s="370"/>
      <c r="G51" s="369"/>
      <c r="H51" s="370"/>
      <c r="I51" s="369"/>
      <c r="J51" s="371"/>
    </row>
    <row r="52" spans="1:10" ht="14.25" thickBot="1">
      <c r="A52" s="136"/>
      <c r="B52" s="137" t="s">
        <v>30</v>
      </c>
      <c r="C52" s="372"/>
      <c r="D52" s="373"/>
      <c r="E52" s="372"/>
      <c r="F52" s="373"/>
      <c r="G52" s="372"/>
      <c r="H52" s="373"/>
      <c r="I52" s="372"/>
      <c r="J52" s="374"/>
    </row>
    <row r="53" spans="1:10" ht="21.75" thickTop="1" thickBot="1">
      <c r="A53" s="364" t="s">
        <v>167</v>
      </c>
      <c r="B53" s="364"/>
      <c r="C53" s="364"/>
      <c r="D53" s="364"/>
      <c r="E53" s="364"/>
      <c r="F53" s="364"/>
      <c r="G53" s="364"/>
      <c r="H53" s="364"/>
      <c r="I53" s="364"/>
      <c r="J53" s="364"/>
    </row>
    <row r="54" spans="1:10" ht="14.25" thickTop="1">
      <c r="A54" s="365"/>
      <c r="B54" s="365"/>
      <c r="C54" s="365"/>
      <c r="D54" s="365"/>
      <c r="E54" s="365"/>
      <c r="F54" s="365"/>
      <c r="G54" s="365"/>
      <c r="H54" s="365"/>
      <c r="I54" s="365"/>
      <c r="J54" s="365"/>
    </row>
    <row r="55" spans="1:10">
      <c r="A55" s="299"/>
      <c r="B55" s="299"/>
      <c r="C55" s="299"/>
      <c r="D55" s="299"/>
      <c r="E55" s="299"/>
      <c r="F55" s="299"/>
      <c r="G55" s="299"/>
      <c r="H55" s="299"/>
      <c r="I55" s="299"/>
      <c r="J55" s="299"/>
    </row>
    <row r="56" spans="1:10">
      <c r="A56" s="299"/>
      <c r="B56" s="299"/>
      <c r="C56" s="299"/>
      <c r="D56" s="299"/>
      <c r="E56" s="299"/>
      <c r="F56" s="299"/>
      <c r="G56" s="299"/>
      <c r="H56" s="299"/>
      <c r="I56" s="299"/>
      <c r="J56" s="299"/>
    </row>
    <row r="57" spans="1:10">
      <c r="A57" s="299"/>
      <c r="B57" s="299"/>
      <c r="C57" s="299"/>
      <c r="D57" s="299"/>
      <c r="E57" s="299"/>
      <c r="F57" s="299"/>
      <c r="G57" s="299"/>
      <c r="H57" s="299"/>
      <c r="I57" s="299"/>
      <c r="J57" s="299"/>
    </row>
    <row r="58" spans="1:10">
      <c r="A58" s="299"/>
      <c r="B58" s="299"/>
      <c r="C58" s="299"/>
      <c r="D58" s="299"/>
      <c r="E58" s="299"/>
      <c r="F58" s="299"/>
      <c r="G58" s="299"/>
      <c r="H58" s="299"/>
      <c r="I58" s="299"/>
      <c r="J58" s="299"/>
    </row>
    <row r="59" spans="1:10">
      <c r="A59" s="299"/>
      <c r="B59" s="299"/>
      <c r="C59" s="299"/>
      <c r="D59" s="299"/>
      <c r="E59" s="299"/>
      <c r="F59" s="299"/>
      <c r="G59" s="299"/>
      <c r="H59" s="299"/>
      <c r="I59" s="299"/>
      <c r="J59" s="299"/>
    </row>
    <row r="60" spans="1:10">
      <c r="A60" s="299"/>
      <c r="B60" s="299"/>
      <c r="C60" s="299"/>
      <c r="D60" s="299"/>
      <c r="E60" s="299"/>
      <c r="F60" s="299"/>
      <c r="G60" s="299"/>
      <c r="H60" s="299"/>
      <c r="I60" s="299"/>
      <c r="J60" s="299"/>
    </row>
    <row r="61" spans="1:10">
      <c r="A61" s="299"/>
      <c r="B61" s="299"/>
      <c r="C61" s="299"/>
      <c r="D61" s="299"/>
      <c r="E61" s="299"/>
      <c r="F61" s="299"/>
      <c r="G61" s="299"/>
      <c r="H61" s="299"/>
      <c r="I61" s="299"/>
      <c r="J61" s="299"/>
    </row>
    <row r="62" spans="1:10">
      <c r="A62" s="299"/>
      <c r="B62" s="299"/>
      <c r="C62" s="299"/>
      <c r="D62" s="299"/>
      <c r="E62" s="299"/>
      <c r="F62" s="299"/>
      <c r="G62" s="299"/>
      <c r="H62" s="299"/>
      <c r="I62" s="299"/>
      <c r="J62" s="299"/>
    </row>
    <row r="63" spans="1:10">
      <c r="A63" s="299"/>
      <c r="B63" s="299"/>
      <c r="C63" s="299"/>
      <c r="D63" s="299"/>
      <c r="E63" s="299"/>
      <c r="F63" s="299"/>
      <c r="G63" s="299"/>
      <c r="H63" s="299"/>
      <c r="I63" s="299"/>
      <c r="J63" s="299"/>
    </row>
    <row r="64" spans="1:10">
      <c r="A64" s="299"/>
      <c r="B64" s="299"/>
      <c r="C64" s="299"/>
      <c r="D64" s="299"/>
      <c r="E64" s="299"/>
      <c r="F64" s="299"/>
      <c r="G64" s="299"/>
      <c r="H64" s="299"/>
      <c r="I64" s="299"/>
      <c r="J64" s="299"/>
    </row>
    <row r="65" spans="1:10">
      <c r="A65" s="299"/>
      <c r="B65" s="299"/>
      <c r="C65" s="299"/>
      <c r="D65" s="299"/>
      <c r="E65" s="299"/>
      <c r="F65" s="299"/>
      <c r="G65" s="299"/>
      <c r="H65" s="299"/>
      <c r="I65" s="299"/>
      <c r="J65" s="299"/>
    </row>
    <row r="66" spans="1:10" ht="14.25" thickBot="1">
      <c r="A66" s="302"/>
      <c r="B66" s="302"/>
      <c r="C66" s="302"/>
      <c r="D66" s="302"/>
      <c r="E66" s="302"/>
      <c r="F66" s="302"/>
      <c r="G66" s="302"/>
      <c r="H66" s="302"/>
      <c r="I66" s="302"/>
      <c r="J66" s="302"/>
    </row>
    <row r="67" spans="1:10" ht="14.25">
      <c r="A67" s="366" t="s">
        <v>219</v>
      </c>
      <c r="B67" s="366"/>
      <c r="C67" s="366"/>
      <c r="D67" s="366"/>
      <c r="E67" s="366"/>
      <c r="F67" s="366"/>
      <c r="G67" s="366"/>
      <c r="H67" s="366"/>
      <c r="I67" s="366"/>
      <c r="J67" s="366"/>
    </row>
    <row r="68" spans="1:10">
      <c r="A68" s="367" t="s">
        <v>296</v>
      </c>
      <c r="B68" s="367"/>
      <c r="C68" s="367"/>
      <c r="D68" s="367"/>
      <c r="E68" s="367"/>
      <c r="F68" s="367"/>
      <c r="G68" s="367"/>
      <c r="H68" s="367"/>
      <c r="I68" s="367"/>
      <c r="J68" s="367"/>
    </row>
    <row r="69" spans="1:10">
      <c r="A69" s="111"/>
    </row>
  </sheetData>
  <mergeCells count="76">
    <mergeCell ref="A32:C32"/>
    <mergeCell ref="D32:F32"/>
    <mergeCell ref="C35:D35"/>
    <mergeCell ref="E35:F35"/>
    <mergeCell ref="A1:F1"/>
    <mergeCell ref="A2:F2"/>
    <mergeCell ref="A3:F3"/>
    <mergeCell ref="G35:H35"/>
    <mergeCell ref="I35:J35"/>
    <mergeCell ref="C36:D36"/>
    <mergeCell ref="E36:F36"/>
    <mergeCell ref="G36:H36"/>
    <mergeCell ref="I36:J36"/>
    <mergeCell ref="C38:D38"/>
    <mergeCell ref="E38:F38"/>
    <mergeCell ref="G38:H38"/>
    <mergeCell ref="I38:J38"/>
    <mergeCell ref="C39:D39"/>
    <mergeCell ref="E39:F39"/>
    <mergeCell ref="G39:H39"/>
    <mergeCell ref="I39:J39"/>
    <mergeCell ref="C40:D40"/>
    <mergeCell ref="E40:F40"/>
    <mergeCell ref="G40:H40"/>
    <mergeCell ref="I40:J40"/>
    <mergeCell ref="C41:D41"/>
    <mergeCell ref="E41:F41"/>
    <mergeCell ref="G41:H41"/>
    <mergeCell ref="I41:J41"/>
    <mergeCell ref="C42:D42"/>
    <mergeCell ref="E42:F42"/>
    <mergeCell ref="G42:H42"/>
    <mergeCell ref="I42:J42"/>
    <mergeCell ref="C43:D43"/>
    <mergeCell ref="E43:F43"/>
    <mergeCell ref="G43:H43"/>
    <mergeCell ref="I43:J43"/>
    <mergeCell ref="E44:F44"/>
    <mergeCell ref="G44:H44"/>
    <mergeCell ref="I44:J44"/>
    <mergeCell ref="C45:D45"/>
    <mergeCell ref="E45:F45"/>
    <mergeCell ref="G45:H45"/>
    <mergeCell ref="I45:J45"/>
    <mergeCell ref="A68:J68"/>
    <mergeCell ref="B6:D6"/>
    <mergeCell ref="C51:D51"/>
    <mergeCell ref="E51:F51"/>
    <mergeCell ref="G51:H51"/>
    <mergeCell ref="I51:J51"/>
    <mergeCell ref="C52:D52"/>
    <mergeCell ref="E52:F52"/>
    <mergeCell ref="G52:H52"/>
    <mergeCell ref="I52:J52"/>
    <mergeCell ref="C48:D48"/>
    <mergeCell ref="E48:F48"/>
    <mergeCell ref="G48:H48"/>
    <mergeCell ref="I48:J48"/>
    <mergeCell ref="C50:D50"/>
    <mergeCell ref="E50:F50"/>
    <mergeCell ref="A7:B7"/>
    <mergeCell ref="C7:D7"/>
    <mergeCell ref="A53:J53"/>
    <mergeCell ref="A54:J66"/>
    <mergeCell ref="A67:J67"/>
    <mergeCell ref="G50:H50"/>
    <mergeCell ref="I50:J50"/>
    <mergeCell ref="C46:D46"/>
    <mergeCell ref="E46:F46"/>
    <mergeCell ref="G46:H46"/>
    <mergeCell ref="I46:J46"/>
    <mergeCell ref="C47:D47"/>
    <mergeCell ref="E47:F47"/>
    <mergeCell ref="G47:H47"/>
    <mergeCell ref="I47:J47"/>
    <mergeCell ref="C44:D4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69"/>
  <sheetViews>
    <sheetView tabSelected="1" workbookViewId="0">
      <selection activeCell="A3" sqref="A3:F3"/>
    </sheetView>
  </sheetViews>
  <sheetFormatPr defaultRowHeight="13.5"/>
  <cols>
    <col min="1" max="10" width="13" style="73" customWidth="1"/>
    <col min="11" max="16384" width="9" style="73"/>
  </cols>
  <sheetData>
    <row r="1" spans="1:6" ht="18.75">
      <c r="A1" s="380" t="s">
        <v>0</v>
      </c>
      <c r="B1" s="380"/>
      <c r="C1" s="380"/>
      <c r="D1" s="380"/>
      <c r="E1" s="380"/>
      <c r="F1" s="380"/>
    </row>
    <row r="2" spans="1:6" ht="20.25">
      <c r="A2" s="381" t="s">
        <v>261</v>
      </c>
      <c r="B2" s="381"/>
      <c r="C2" s="381"/>
      <c r="D2" s="381"/>
      <c r="E2" s="381"/>
      <c r="F2" s="381"/>
    </row>
    <row r="3" spans="1:6" ht="14.25">
      <c r="A3" s="382" t="s">
        <v>345</v>
      </c>
      <c r="B3" s="382"/>
      <c r="C3" s="382"/>
      <c r="D3" s="382"/>
      <c r="E3" s="382"/>
      <c r="F3" s="382"/>
    </row>
    <row r="4" spans="1:6">
      <c r="A4" s="124" t="s">
        <v>262</v>
      </c>
      <c r="B4" s="139"/>
      <c r="C4" s="124" t="s">
        <v>263</v>
      </c>
      <c r="D4" s="139"/>
      <c r="E4" s="124" t="s">
        <v>264</v>
      </c>
      <c r="F4" s="140"/>
    </row>
    <row r="5" spans="1:6">
      <c r="A5" s="124" t="s">
        <v>265</v>
      </c>
      <c r="B5" s="140"/>
      <c r="C5" s="124" t="s">
        <v>266</v>
      </c>
      <c r="D5" s="140"/>
      <c r="E5" s="124" t="s">
        <v>267</v>
      </c>
      <c r="F5" s="141"/>
    </row>
    <row r="6" spans="1:6">
      <c r="A6" s="124" t="s">
        <v>177</v>
      </c>
      <c r="B6" s="368" t="s">
        <v>297</v>
      </c>
      <c r="C6" s="368"/>
      <c r="D6" s="368"/>
      <c r="E6" s="124" t="s">
        <v>268</v>
      </c>
      <c r="F6" s="142"/>
    </row>
    <row r="7" spans="1:6" ht="13.5" customHeight="1">
      <c r="A7" s="362" t="s">
        <v>269</v>
      </c>
      <c r="B7" s="362"/>
      <c r="C7" s="363"/>
      <c r="D7" s="363"/>
      <c r="E7" s="124" t="s">
        <v>270</v>
      </c>
      <c r="F7" s="142" t="s">
        <v>298</v>
      </c>
    </row>
    <row r="8" spans="1:6" ht="14.25" thickBot="1">
      <c r="A8" s="125"/>
    </row>
    <row r="9" spans="1:6" ht="14.25" thickBot="1">
      <c r="A9" s="143" t="s">
        <v>83</v>
      </c>
      <c r="B9" s="106" t="s">
        <v>299</v>
      </c>
      <c r="C9" s="147" t="s">
        <v>271</v>
      </c>
    </row>
    <row r="10" spans="1:6" ht="14.25" thickBot="1">
      <c r="A10" s="144"/>
      <c r="B10" s="148"/>
      <c r="C10" s="149"/>
    </row>
    <row r="11" spans="1:6" ht="14.25" thickBot="1">
      <c r="A11" s="145"/>
      <c r="B11" s="148"/>
      <c r="C11" s="148"/>
    </row>
    <row r="12" spans="1:6" ht="14.25" thickBot="1">
      <c r="A12" s="145"/>
      <c r="B12" s="148"/>
      <c r="C12" s="148"/>
    </row>
    <row r="13" spans="1:6" ht="14.25" thickBot="1">
      <c r="A13" s="145"/>
      <c r="B13" s="148"/>
      <c r="C13" s="148"/>
    </row>
    <row r="14" spans="1:6" ht="14.25" thickBot="1">
      <c r="A14" s="145"/>
      <c r="B14" s="148"/>
      <c r="C14" s="148"/>
      <c r="E14" s="21"/>
      <c r="F14" t="s">
        <v>92</v>
      </c>
    </row>
    <row r="15" spans="1:6" ht="14.25" thickBot="1">
      <c r="A15" s="145"/>
      <c r="B15" s="148"/>
      <c r="C15" s="148"/>
      <c r="E15" s="25"/>
      <c r="F15" t="s">
        <v>76</v>
      </c>
    </row>
    <row r="16" spans="1:6" ht="14.25" thickBot="1">
      <c r="A16" s="145"/>
      <c r="B16" s="148"/>
      <c r="C16" s="148"/>
      <c r="E16" s="29"/>
      <c r="F16" t="s">
        <v>77</v>
      </c>
    </row>
    <row r="17" spans="1:7" ht="14.25" thickBot="1">
      <c r="A17" s="145"/>
      <c r="B17" s="148"/>
      <c r="C17" s="148"/>
    </row>
    <row r="18" spans="1:7" ht="14.25" thickBot="1">
      <c r="A18" s="145"/>
      <c r="B18" s="148"/>
      <c r="C18" s="148"/>
    </row>
    <row r="19" spans="1:7" ht="14.25" thickBot="1">
      <c r="A19" s="145"/>
      <c r="B19" s="148"/>
      <c r="C19" s="148"/>
    </row>
    <row r="20" spans="1:7" ht="14.25" thickBot="1">
      <c r="A20" s="145"/>
      <c r="B20" s="148"/>
      <c r="C20" s="148"/>
    </row>
    <row r="21" spans="1:7" ht="14.25" thickBot="1">
      <c r="A21" s="145"/>
      <c r="B21" s="148"/>
      <c r="C21" s="148"/>
    </row>
    <row r="22" spans="1:7" ht="14.25" thickBot="1">
      <c r="A22" s="145"/>
      <c r="B22" s="148"/>
      <c r="C22" s="148"/>
    </row>
    <row r="23" spans="1:7" ht="14.25" thickBot="1">
      <c r="A23" s="145"/>
      <c r="B23" s="148"/>
      <c r="C23" s="148"/>
    </row>
    <row r="24" spans="1:7" ht="14.25" thickBot="1">
      <c r="A24" s="145"/>
      <c r="B24" s="148"/>
      <c r="C24" s="148"/>
    </row>
    <row r="25" spans="1:7" ht="14.25" thickBot="1">
      <c r="A25" s="145"/>
      <c r="B25" s="148"/>
      <c r="C25" s="148"/>
    </row>
    <row r="26" spans="1:7" ht="14.25" thickBot="1">
      <c r="A26" s="145"/>
      <c r="B26" s="148"/>
      <c r="C26" s="148"/>
    </row>
    <row r="27" spans="1:7" ht="14.25" thickBot="1">
      <c r="A27" s="145"/>
      <c r="B27" s="148"/>
      <c r="C27" s="148"/>
    </row>
    <row r="28" spans="1:7" ht="14.25" thickBot="1">
      <c r="A28" s="145"/>
      <c r="B28" s="148"/>
      <c r="C28" s="148"/>
    </row>
    <row r="29" spans="1:7" ht="14.25" thickBot="1">
      <c r="A29" s="145"/>
      <c r="B29" s="148"/>
      <c r="C29" s="148"/>
    </row>
    <row r="30" spans="1:7" ht="14.25" thickBot="1">
      <c r="A30" s="146"/>
      <c r="B30" s="148"/>
      <c r="C30" s="148"/>
    </row>
    <row r="31" spans="1:7" ht="14.25" thickBot="1">
      <c r="A31" s="128" t="s">
        <v>272</v>
      </c>
      <c r="B31" s="128"/>
      <c r="C31" s="128" t="s">
        <v>273</v>
      </c>
      <c r="D31" s="128"/>
      <c r="E31" s="128" t="s">
        <v>274</v>
      </c>
      <c r="F31" s="128"/>
      <c r="G31" s="73" t="s">
        <v>275</v>
      </c>
    </row>
    <row r="32" spans="1:7" ht="14.25" thickTop="1">
      <c r="A32" s="378" t="s">
        <v>276</v>
      </c>
      <c r="B32" s="378"/>
      <c r="C32" s="378"/>
      <c r="D32" s="379" t="s">
        <v>277</v>
      </c>
      <c r="E32" s="379"/>
      <c r="F32" s="379"/>
    </row>
    <row r="33" spans="1:10">
      <c r="A33" s="129"/>
      <c r="B33" s="129"/>
      <c r="C33" s="129"/>
      <c r="D33" s="130"/>
      <c r="E33" s="130"/>
      <c r="F33" s="130"/>
    </row>
    <row r="34" spans="1:10" ht="14.25" thickBot="1">
      <c r="A34" s="12"/>
      <c r="B34" s="12"/>
      <c r="C34" s="12"/>
      <c r="D34" s="12"/>
      <c r="E34" s="12"/>
      <c r="F34" s="12"/>
    </row>
    <row r="35" spans="1:10" ht="15" thickTop="1" thickBot="1">
      <c r="A35" s="131" t="s">
        <v>21</v>
      </c>
      <c r="B35" s="132" t="s">
        <v>138</v>
      </c>
      <c r="C35" s="375"/>
      <c r="D35" s="376"/>
      <c r="E35" s="375"/>
      <c r="F35" s="376"/>
      <c r="G35" s="375"/>
      <c r="H35" s="376"/>
      <c r="I35" s="375"/>
      <c r="J35" s="377"/>
    </row>
    <row r="36" spans="1:10" ht="14.25" thickBot="1">
      <c r="A36" s="133" t="s">
        <v>22</v>
      </c>
      <c r="B36" s="134" t="s">
        <v>278</v>
      </c>
      <c r="C36" s="369"/>
      <c r="D36" s="370"/>
      <c r="E36" s="369"/>
      <c r="F36" s="370"/>
      <c r="G36" s="369"/>
      <c r="H36" s="370"/>
      <c r="I36" s="369"/>
      <c r="J36" s="371"/>
    </row>
    <row r="37" spans="1:10" ht="14.25" thickBot="1">
      <c r="A37" s="133" t="s">
        <v>23</v>
      </c>
      <c r="B37" s="134" t="s">
        <v>279</v>
      </c>
      <c r="C37" s="126"/>
      <c r="D37" s="126"/>
      <c r="E37" s="135"/>
      <c r="F37" s="126"/>
      <c r="G37" s="126"/>
      <c r="H37" s="126"/>
      <c r="I37" s="126"/>
      <c r="J37" s="127"/>
    </row>
    <row r="38" spans="1:10" ht="14.25" thickBot="1">
      <c r="A38" s="133" t="s">
        <v>24</v>
      </c>
      <c r="B38" s="134" t="s">
        <v>28</v>
      </c>
      <c r="C38" s="369"/>
      <c r="D38" s="370"/>
      <c r="E38" s="369"/>
      <c r="F38" s="370"/>
      <c r="G38" s="369"/>
      <c r="H38" s="370"/>
      <c r="I38" s="369"/>
      <c r="J38" s="371"/>
    </row>
    <row r="39" spans="1:10" ht="14.25" thickBot="1">
      <c r="A39" s="133" t="s">
        <v>25</v>
      </c>
      <c r="B39" s="134" t="s">
        <v>280</v>
      </c>
      <c r="C39" s="369"/>
      <c r="D39" s="370"/>
      <c r="E39" s="369"/>
      <c r="F39" s="370"/>
      <c r="G39" s="369"/>
      <c r="H39" s="370"/>
      <c r="I39" s="369"/>
      <c r="J39" s="371"/>
    </row>
    <row r="40" spans="1:10" ht="14.25" thickBot="1">
      <c r="A40" s="136"/>
      <c r="B40" s="137" t="s">
        <v>30</v>
      </c>
      <c r="C40" s="372"/>
      <c r="D40" s="373"/>
      <c r="E40" s="372"/>
      <c r="F40" s="373"/>
      <c r="G40" s="372"/>
      <c r="H40" s="373"/>
      <c r="I40" s="372"/>
      <c r="J40" s="374"/>
    </row>
    <row r="41" spans="1:10" ht="15" thickTop="1" thickBot="1">
      <c r="A41" s="133" t="s">
        <v>281</v>
      </c>
      <c r="B41" s="134" t="s">
        <v>186</v>
      </c>
      <c r="C41" s="375"/>
      <c r="D41" s="376"/>
      <c r="E41" s="375"/>
      <c r="F41" s="376"/>
      <c r="G41" s="375"/>
      <c r="H41" s="376"/>
      <c r="I41" s="375"/>
      <c r="J41" s="377"/>
    </row>
    <row r="42" spans="1:10" ht="14.25" thickBot="1">
      <c r="A42" s="133" t="s">
        <v>282</v>
      </c>
      <c r="B42" s="134" t="s">
        <v>278</v>
      </c>
      <c r="C42" s="369"/>
      <c r="D42" s="370"/>
      <c r="E42" s="369"/>
      <c r="F42" s="370"/>
      <c r="G42" s="369"/>
      <c r="H42" s="370"/>
      <c r="I42" s="369"/>
      <c r="J42" s="371"/>
    </row>
    <row r="43" spans="1:10" ht="14.25" thickBot="1">
      <c r="A43" s="133" t="s">
        <v>283</v>
      </c>
      <c r="B43" s="134" t="s">
        <v>284</v>
      </c>
      <c r="C43" s="369"/>
      <c r="D43" s="370"/>
      <c r="E43" s="369"/>
      <c r="F43" s="370"/>
      <c r="G43" s="369"/>
      <c r="H43" s="370"/>
      <c r="I43" s="369"/>
      <c r="J43" s="371"/>
    </row>
    <row r="44" spans="1:10" ht="14.25" thickBot="1">
      <c r="A44" s="133" t="s">
        <v>285</v>
      </c>
      <c r="B44" s="134" t="s">
        <v>286</v>
      </c>
      <c r="C44" s="369"/>
      <c r="D44" s="370"/>
      <c r="E44" s="369"/>
      <c r="F44" s="370"/>
      <c r="G44" s="369"/>
      <c r="H44" s="370"/>
      <c r="I44" s="369"/>
      <c r="J44" s="371"/>
    </row>
    <row r="45" spans="1:10" ht="14.25" thickBot="1">
      <c r="A45" s="133" t="s">
        <v>24</v>
      </c>
      <c r="B45" s="134" t="s">
        <v>287</v>
      </c>
      <c r="C45" s="369"/>
      <c r="D45" s="370"/>
      <c r="E45" s="369"/>
      <c r="F45" s="370"/>
      <c r="G45" s="369"/>
      <c r="H45" s="370"/>
      <c r="I45" s="369"/>
      <c r="J45" s="371"/>
    </row>
    <row r="46" spans="1:10" ht="14.25" thickBot="1">
      <c r="A46" s="138" t="s">
        <v>25</v>
      </c>
      <c r="B46" s="137" t="s">
        <v>30</v>
      </c>
      <c r="C46" s="372"/>
      <c r="D46" s="373"/>
      <c r="E46" s="372"/>
      <c r="F46" s="373"/>
      <c r="G46" s="372"/>
      <c r="H46" s="373"/>
      <c r="I46" s="372"/>
      <c r="J46" s="374"/>
    </row>
    <row r="47" spans="1:10" ht="15" thickTop="1" thickBot="1">
      <c r="A47" s="133" t="s">
        <v>288</v>
      </c>
      <c r="B47" s="134" t="s">
        <v>289</v>
      </c>
      <c r="C47" s="375"/>
      <c r="D47" s="376"/>
      <c r="E47" s="375"/>
      <c r="F47" s="376"/>
      <c r="G47" s="375"/>
      <c r="H47" s="376"/>
      <c r="I47" s="375"/>
      <c r="J47" s="377"/>
    </row>
    <row r="48" spans="1:10" ht="14.25" thickBot="1">
      <c r="A48" s="133" t="s">
        <v>290</v>
      </c>
      <c r="B48" s="134" t="s">
        <v>278</v>
      </c>
      <c r="C48" s="369"/>
      <c r="D48" s="370"/>
      <c r="E48" s="369"/>
      <c r="F48" s="370"/>
      <c r="G48" s="369"/>
      <c r="H48" s="370"/>
      <c r="I48" s="369"/>
      <c r="J48" s="371"/>
    </row>
    <row r="49" spans="1:10" ht="14.25" thickBot="1">
      <c r="A49" s="133" t="s">
        <v>291</v>
      </c>
      <c r="B49" s="134" t="s">
        <v>292</v>
      </c>
      <c r="C49" s="126"/>
      <c r="D49" s="126"/>
      <c r="E49" s="126"/>
      <c r="F49" s="126"/>
      <c r="G49" s="126"/>
      <c r="H49" s="126"/>
      <c r="I49" s="126"/>
      <c r="J49" s="127"/>
    </row>
    <row r="50" spans="1:10" ht="14.25" thickBot="1">
      <c r="A50" s="133" t="s">
        <v>293</v>
      </c>
      <c r="B50" s="134" t="s">
        <v>294</v>
      </c>
      <c r="C50" s="369"/>
      <c r="D50" s="370"/>
      <c r="E50" s="369"/>
      <c r="F50" s="370"/>
      <c r="G50" s="369"/>
      <c r="H50" s="370"/>
      <c r="I50" s="369"/>
      <c r="J50" s="371"/>
    </row>
    <row r="51" spans="1:10" ht="26.25" thickBot="1">
      <c r="A51" s="133" t="s">
        <v>25</v>
      </c>
      <c r="B51" s="134" t="s">
        <v>295</v>
      </c>
      <c r="C51" s="369"/>
      <c r="D51" s="370"/>
      <c r="E51" s="369"/>
      <c r="F51" s="370"/>
      <c r="G51" s="369"/>
      <c r="H51" s="370"/>
      <c r="I51" s="369"/>
      <c r="J51" s="371"/>
    </row>
    <row r="52" spans="1:10" ht="14.25" thickBot="1">
      <c r="A52" s="136"/>
      <c r="B52" s="137" t="s">
        <v>30</v>
      </c>
      <c r="C52" s="372"/>
      <c r="D52" s="373"/>
      <c r="E52" s="372"/>
      <c r="F52" s="373"/>
      <c r="G52" s="372"/>
      <c r="H52" s="373"/>
      <c r="I52" s="372"/>
      <c r="J52" s="374"/>
    </row>
    <row r="53" spans="1:10" ht="21.75" thickTop="1" thickBot="1">
      <c r="A53" s="364" t="s">
        <v>167</v>
      </c>
      <c r="B53" s="364"/>
      <c r="C53" s="364"/>
      <c r="D53" s="364"/>
      <c r="E53" s="364"/>
      <c r="F53" s="364"/>
      <c r="G53" s="364"/>
      <c r="H53" s="364"/>
      <c r="I53" s="364"/>
      <c r="J53" s="364"/>
    </row>
    <row r="54" spans="1:10" ht="14.25" thickTop="1">
      <c r="A54" s="365"/>
      <c r="B54" s="365"/>
      <c r="C54" s="365"/>
      <c r="D54" s="365"/>
      <c r="E54" s="365"/>
      <c r="F54" s="365"/>
      <c r="G54" s="365"/>
      <c r="H54" s="365"/>
      <c r="I54" s="365"/>
      <c r="J54" s="365"/>
    </row>
    <row r="55" spans="1:10">
      <c r="A55" s="299"/>
      <c r="B55" s="299"/>
      <c r="C55" s="299"/>
      <c r="D55" s="299"/>
      <c r="E55" s="299"/>
      <c r="F55" s="299"/>
      <c r="G55" s="299"/>
      <c r="H55" s="299"/>
      <c r="I55" s="299"/>
      <c r="J55" s="299"/>
    </row>
    <row r="56" spans="1:10">
      <c r="A56" s="299"/>
      <c r="B56" s="299"/>
      <c r="C56" s="299"/>
      <c r="D56" s="299"/>
      <c r="E56" s="299"/>
      <c r="F56" s="299"/>
      <c r="G56" s="299"/>
      <c r="H56" s="299"/>
      <c r="I56" s="299"/>
      <c r="J56" s="299"/>
    </row>
    <row r="57" spans="1:10">
      <c r="A57" s="299"/>
      <c r="B57" s="299"/>
      <c r="C57" s="299"/>
      <c r="D57" s="299"/>
      <c r="E57" s="299"/>
      <c r="F57" s="299"/>
      <c r="G57" s="299"/>
      <c r="H57" s="299"/>
      <c r="I57" s="299"/>
      <c r="J57" s="299"/>
    </row>
    <row r="58" spans="1:10">
      <c r="A58" s="299"/>
      <c r="B58" s="299"/>
      <c r="C58" s="299"/>
      <c r="D58" s="299"/>
      <c r="E58" s="299"/>
      <c r="F58" s="299"/>
      <c r="G58" s="299"/>
      <c r="H58" s="299"/>
      <c r="I58" s="299"/>
      <c r="J58" s="299"/>
    </row>
    <row r="59" spans="1:10">
      <c r="A59" s="299"/>
      <c r="B59" s="299"/>
      <c r="C59" s="299"/>
      <c r="D59" s="299"/>
      <c r="E59" s="299"/>
      <c r="F59" s="299"/>
      <c r="G59" s="299"/>
      <c r="H59" s="299"/>
      <c r="I59" s="299"/>
      <c r="J59" s="299"/>
    </row>
    <row r="60" spans="1:10">
      <c r="A60" s="299"/>
      <c r="B60" s="299"/>
      <c r="C60" s="299"/>
      <c r="D60" s="299"/>
      <c r="E60" s="299"/>
      <c r="F60" s="299"/>
      <c r="G60" s="299"/>
      <c r="H60" s="299"/>
      <c r="I60" s="299"/>
      <c r="J60" s="299"/>
    </row>
    <row r="61" spans="1:10">
      <c r="A61" s="299"/>
      <c r="B61" s="299"/>
      <c r="C61" s="299"/>
      <c r="D61" s="299"/>
      <c r="E61" s="299"/>
      <c r="F61" s="299"/>
      <c r="G61" s="299"/>
      <c r="H61" s="299"/>
      <c r="I61" s="299"/>
      <c r="J61" s="299"/>
    </row>
    <row r="62" spans="1:10">
      <c r="A62" s="299"/>
      <c r="B62" s="299"/>
      <c r="C62" s="299"/>
      <c r="D62" s="299"/>
      <c r="E62" s="299"/>
      <c r="F62" s="299"/>
      <c r="G62" s="299"/>
      <c r="H62" s="299"/>
      <c r="I62" s="299"/>
      <c r="J62" s="299"/>
    </row>
    <row r="63" spans="1:10">
      <c r="A63" s="299"/>
      <c r="B63" s="299"/>
      <c r="C63" s="299"/>
      <c r="D63" s="299"/>
      <c r="E63" s="299"/>
      <c r="F63" s="299"/>
      <c r="G63" s="299"/>
      <c r="H63" s="299"/>
      <c r="I63" s="299"/>
      <c r="J63" s="299"/>
    </row>
    <row r="64" spans="1:10">
      <c r="A64" s="299"/>
      <c r="B64" s="299"/>
      <c r="C64" s="299"/>
      <c r="D64" s="299"/>
      <c r="E64" s="299"/>
      <c r="F64" s="299"/>
      <c r="G64" s="299"/>
      <c r="H64" s="299"/>
      <c r="I64" s="299"/>
      <c r="J64" s="299"/>
    </row>
    <row r="65" spans="1:10">
      <c r="A65" s="299"/>
      <c r="B65" s="299"/>
      <c r="C65" s="299"/>
      <c r="D65" s="299"/>
      <c r="E65" s="299"/>
      <c r="F65" s="299"/>
      <c r="G65" s="299"/>
      <c r="H65" s="299"/>
      <c r="I65" s="299"/>
      <c r="J65" s="299"/>
    </row>
    <row r="66" spans="1:10" ht="14.25" thickBot="1">
      <c r="A66" s="302"/>
      <c r="B66" s="302"/>
      <c r="C66" s="302"/>
      <c r="D66" s="302"/>
      <c r="E66" s="302"/>
      <c r="F66" s="302"/>
      <c r="G66" s="302"/>
      <c r="H66" s="302"/>
      <c r="I66" s="302"/>
      <c r="J66" s="302"/>
    </row>
    <row r="67" spans="1:10" ht="14.25">
      <c r="A67" s="366" t="s">
        <v>219</v>
      </c>
      <c r="B67" s="366"/>
      <c r="C67" s="366"/>
      <c r="D67" s="366"/>
      <c r="E67" s="366"/>
      <c r="F67" s="366"/>
      <c r="G67" s="366"/>
      <c r="H67" s="366"/>
      <c r="I67" s="366"/>
      <c r="J67" s="366"/>
    </row>
    <row r="68" spans="1:10">
      <c r="A68" s="367" t="s">
        <v>296</v>
      </c>
      <c r="B68" s="367"/>
      <c r="C68" s="367"/>
      <c r="D68" s="367"/>
      <c r="E68" s="367"/>
      <c r="F68" s="367"/>
      <c r="G68" s="367"/>
      <c r="H68" s="367"/>
      <c r="I68" s="367"/>
      <c r="J68" s="367"/>
    </row>
    <row r="69" spans="1:10">
      <c r="A69" s="111"/>
    </row>
  </sheetData>
  <mergeCells count="76">
    <mergeCell ref="I35:J35"/>
    <mergeCell ref="A1:F1"/>
    <mergeCell ref="A2:F2"/>
    <mergeCell ref="A3:F3"/>
    <mergeCell ref="B6:D6"/>
    <mergeCell ref="A7:B7"/>
    <mergeCell ref="C7:D7"/>
    <mergeCell ref="A32:C32"/>
    <mergeCell ref="D32:F32"/>
    <mergeCell ref="C35:D35"/>
    <mergeCell ref="E35:F35"/>
    <mergeCell ref="G35:H35"/>
    <mergeCell ref="C36:D36"/>
    <mergeCell ref="E36:F36"/>
    <mergeCell ref="G36:H36"/>
    <mergeCell ref="I36:J36"/>
    <mergeCell ref="C38:D38"/>
    <mergeCell ref="E38:F38"/>
    <mergeCell ref="G38:H38"/>
    <mergeCell ref="I38:J38"/>
    <mergeCell ref="C39:D39"/>
    <mergeCell ref="E39:F39"/>
    <mergeCell ref="G39:H39"/>
    <mergeCell ref="I39:J39"/>
    <mergeCell ref="C40:D40"/>
    <mergeCell ref="E40:F40"/>
    <mergeCell ref="G40:H40"/>
    <mergeCell ref="I40:J40"/>
    <mergeCell ref="C41:D41"/>
    <mergeCell ref="E41:F41"/>
    <mergeCell ref="G41:H41"/>
    <mergeCell ref="I41:J41"/>
    <mergeCell ref="C42:D42"/>
    <mergeCell ref="E42:F42"/>
    <mergeCell ref="G42:H42"/>
    <mergeCell ref="I42:J42"/>
    <mergeCell ref="C43:D43"/>
    <mergeCell ref="E43:F43"/>
    <mergeCell ref="G43:H43"/>
    <mergeCell ref="I43:J43"/>
    <mergeCell ref="C44:D44"/>
    <mergeCell ref="E44:F44"/>
    <mergeCell ref="G44:H44"/>
    <mergeCell ref="I44:J44"/>
    <mergeCell ref="C45:D45"/>
    <mergeCell ref="E45:F45"/>
    <mergeCell ref="G45:H45"/>
    <mergeCell ref="I45:J45"/>
    <mergeCell ref="C46:D46"/>
    <mergeCell ref="E46:F46"/>
    <mergeCell ref="G46:H46"/>
    <mergeCell ref="I46:J46"/>
    <mergeCell ref="C47:D47"/>
    <mergeCell ref="E47:F47"/>
    <mergeCell ref="G47:H47"/>
    <mergeCell ref="I47:J47"/>
    <mergeCell ref="C48:D48"/>
    <mergeCell ref="E48:F48"/>
    <mergeCell ref="G48:H48"/>
    <mergeCell ref="I48:J48"/>
    <mergeCell ref="C50:D50"/>
    <mergeCell ref="E50:F50"/>
    <mergeCell ref="G50:H50"/>
    <mergeCell ref="I50:J50"/>
    <mergeCell ref="C51:D51"/>
    <mergeCell ref="E51:F51"/>
    <mergeCell ref="G51:H51"/>
    <mergeCell ref="I51:J51"/>
    <mergeCell ref="A67:J67"/>
    <mergeCell ref="A68:J68"/>
    <mergeCell ref="C52:D52"/>
    <mergeCell ref="E52:F52"/>
    <mergeCell ref="G52:H52"/>
    <mergeCell ref="I52:J52"/>
    <mergeCell ref="A53:J53"/>
    <mergeCell ref="A54:J6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D62"/>
  <sheetViews>
    <sheetView topLeftCell="A40" workbookViewId="0">
      <selection activeCell="M57" sqref="M57"/>
    </sheetView>
  </sheetViews>
  <sheetFormatPr defaultRowHeight="13.5"/>
  <cols>
    <col min="1" max="1" width="10.25" style="73" customWidth="1"/>
    <col min="2" max="16384" width="9" style="73"/>
  </cols>
  <sheetData>
    <row r="1" spans="1:30" ht="26.25" customHeight="1" thickBot="1">
      <c r="A1" s="351" t="s">
        <v>196</v>
      </c>
      <c r="B1" s="337" t="s">
        <v>197</v>
      </c>
      <c r="C1" s="339"/>
      <c r="D1" s="108">
        <v>0</v>
      </c>
      <c r="E1" s="150">
        <v>0</v>
      </c>
      <c r="F1" s="150">
        <v>0</v>
      </c>
      <c r="G1" s="342">
        <v>0.1</v>
      </c>
      <c r="H1" s="342"/>
      <c r="I1" s="341"/>
      <c r="J1" s="340">
        <v>0.3</v>
      </c>
      <c r="K1" s="341"/>
      <c r="L1" s="340">
        <v>0.5</v>
      </c>
      <c r="M1" s="342"/>
      <c r="N1" s="341"/>
      <c r="O1" s="340">
        <v>0.7</v>
      </c>
      <c r="P1" s="341"/>
      <c r="Q1" s="340">
        <v>1</v>
      </c>
      <c r="R1" s="342"/>
      <c r="S1" s="341"/>
      <c r="T1" s="340">
        <v>3</v>
      </c>
      <c r="U1" s="342"/>
      <c r="V1" s="341"/>
      <c r="W1" s="340">
        <v>5</v>
      </c>
      <c r="X1" s="342"/>
      <c r="Y1" s="342"/>
      <c r="Z1" s="341"/>
      <c r="AA1" s="340">
        <v>7</v>
      </c>
      <c r="AB1" s="341"/>
      <c r="AC1" s="340">
        <v>10</v>
      </c>
      <c r="AD1" s="341"/>
    </row>
    <row r="2" spans="1:30" ht="32.25" customHeight="1" thickBot="1">
      <c r="A2" s="352"/>
      <c r="B2" s="337" t="s">
        <v>198</v>
      </c>
      <c r="C2" s="339"/>
      <c r="D2" s="151">
        <v>0</v>
      </c>
      <c r="E2" s="152">
        <v>0</v>
      </c>
      <c r="F2" s="152">
        <f>AVERAGE(D2:E2)</f>
        <v>0</v>
      </c>
      <c r="G2" s="342">
        <v>1</v>
      </c>
      <c r="H2" s="342"/>
      <c r="I2" s="341"/>
      <c r="J2" s="340">
        <v>3</v>
      </c>
      <c r="K2" s="341"/>
      <c r="L2" s="340">
        <v>5</v>
      </c>
      <c r="M2" s="342"/>
      <c r="N2" s="341"/>
      <c r="O2" s="340">
        <v>7</v>
      </c>
      <c r="P2" s="341"/>
      <c r="Q2" s="340">
        <v>10</v>
      </c>
      <c r="R2" s="342"/>
      <c r="S2" s="341"/>
      <c r="T2" s="340">
        <v>30</v>
      </c>
      <c r="U2" s="342"/>
      <c r="V2" s="341"/>
      <c r="W2" s="340">
        <v>50</v>
      </c>
      <c r="X2" s="342"/>
      <c r="Y2" s="342"/>
      <c r="Z2" s="341"/>
      <c r="AA2" s="340">
        <v>70</v>
      </c>
      <c r="AB2" s="341"/>
      <c r="AC2" s="340">
        <v>100</v>
      </c>
      <c r="AD2" s="341"/>
    </row>
    <row r="3" spans="1:30" ht="14.25" thickBot="1">
      <c r="A3" s="352"/>
      <c r="B3" s="386" t="s">
        <v>301</v>
      </c>
      <c r="C3" s="101" t="s">
        <v>302</v>
      </c>
      <c r="D3" s="153"/>
      <c r="E3" s="150"/>
      <c r="F3" s="150" t="e">
        <f>AVERAGE(D3:E3)</f>
        <v>#DIV/0!</v>
      </c>
      <c r="G3" s="342"/>
      <c r="H3" s="342"/>
      <c r="I3" s="341"/>
      <c r="J3" s="340"/>
      <c r="K3" s="341"/>
      <c r="L3" s="340"/>
      <c r="M3" s="342"/>
      <c r="N3" s="341"/>
      <c r="O3" s="340"/>
      <c r="P3" s="341"/>
      <c r="Q3" s="340"/>
      <c r="R3" s="342"/>
      <c r="S3" s="341"/>
      <c r="T3" s="340"/>
      <c r="U3" s="342"/>
      <c r="V3" s="341"/>
      <c r="W3" s="340"/>
      <c r="X3" s="342"/>
      <c r="Y3" s="342"/>
      <c r="Z3" s="341"/>
      <c r="AA3" s="340"/>
      <c r="AB3" s="341"/>
      <c r="AC3" s="340"/>
      <c r="AD3" s="341"/>
    </row>
    <row r="4" spans="1:30" ht="14.25" thickBot="1">
      <c r="A4" s="352"/>
      <c r="B4" s="387"/>
      <c r="C4" s="101" t="s">
        <v>303</v>
      </c>
      <c r="D4" s="153"/>
      <c r="E4" s="150"/>
      <c r="F4" s="150" t="e">
        <f t="shared" ref="F4:F6" si="0">AVERAGE(D4:E4)</f>
        <v>#DIV/0!</v>
      </c>
      <c r="G4" s="342"/>
      <c r="H4" s="342"/>
      <c r="I4" s="341"/>
      <c r="J4" s="340"/>
      <c r="K4" s="341"/>
      <c r="L4" s="340"/>
      <c r="M4" s="342"/>
      <c r="N4" s="341"/>
      <c r="O4" s="340"/>
      <c r="P4" s="341"/>
      <c r="Q4" s="340"/>
      <c r="R4" s="342"/>
      <c r="S4" s="341"/>
      <c r="T4" s="340"/>
      <c r="U4" s="342"/>
      <c r="V4" s="341"/>
      <c r="W4" s="340"/>
      <c r="X4" s="342"/>
      <c r="Y4" s="342"/>
      <c r="Z4" s="341"/>
      <c r="AA4" s="340"/>
      <c r="AB4" s="341"/>
      <c r="AC4" s="340"/>
      <c r="AD4" s="341"/>
    </row>
    <row r="5" spans="1:30" ht="27.75" thickBot="1">
      <c r="A5" s="352"/>
      <c r="B5" s="388"/>
      <c r="C5" s="104" t="s">
        <v>304</v>
      </c>
      <c r="D5" s="153"/>
      <c r="E5" s="150"/>
      <c r="F5" s="150" t="e">
        <f t="shared" si="0"/>
        <v>#DIV/0!</v>
      </c>
      <c r="G5" s="342"/>
      <c r="H5" s="342"/>
      <c r="I5" s="341"/>
      <c r="J5" s="340"/>
      <c r="K5" s="341"/>
      <c r="L5" s="340"/>
      <c r="M5" s="342"/>
      <c r="N5" s="341"/>
      <c r="O5" s="340"/>
      <c r="P5" s="341"/>
      <c r="Q5" s="340"/>
      <c r="R5" s="342"/>
      <c r="S5" s="341"/>
      <c r="T5" s="340"/>
      <c r="U5" s="342"/>
      <c r="V5" s="341"/>
      <c r="W5" s="340"/>
      <c r="X5" s="342"/>
      <c r="Y5" s="342"/>
      <c r="Z5" s="341"/>
      <c r="AA5" s="340"/>
      <c r="AB5" s="341"/>
      <c r="AC5" s="340"/>
      <c r="AD5" s="341"/>
    </row>
    <row r="6" spans="1:30" ht="14.25" thickBot="1">
      <c r="A6" s="352"/>
      <c r="B6" s="196" t="s">
        <v>201</v>
      </c>
      <c r="C6" s="197"/>
      <c r="D6" s="153"/>
      <c r="E6" s="150"/>
      <c r="F6" s="150" t="e">
        <f t="shared" si="0"/>
        <v>#DIV/0!</v>
      </c>
      <c r="G6" s="342"/>
      <c r="H6" s="342"/>
      <c r="I6" s="341"/>
      <c r="J6" s="340"/>
      <c r="K6" s="341"/>
      <c r="L6" s="340"/>
      <c r="M6" s="342"/>
      <c r="N6" s="341"/>
      <c r="O6" s="340"/>
      <c r="P6" s="341"/>
      <c r="Q6" s="340"/>
      <c r="R6" s="342"/>
      <c r="S6" s="341"/>
      <c r="T6" s="340"/>
      <c r="U6" s="342"/>
      <c r="V6" s="341"/>
      <c r="W6" s="340"/>
      <c r="X6" s="342"/>
      <c r="Y6" s="342"/>
      <c r="Z6" s="341"/>
      <c r="AA6" s="340"/>
      <c r="AB6" s="341"/>
      <c r="AC6" s="340"/>
      <c r="AD6" s="341"/>
    </row>
    <row r="7" spans="1:30" ht="14.25" thickBot="1">
      <c r="A7" s="353"/>
      <c r="B7" s="196" t="s">
        <v>202</v>
      </c>
      <c r="C7" s="198"/>
      <c r="D7" s="154" t="s">
        <v>305</v>
      </c>
      <c r="E7" s="109" t="e">
        <f>INTERCEPT($F$6:$AD$6,$F$2:$AD$2)</f>
        <v>#DIV/0!</v>
      </c>
      <c r="F7" s="155"/>
      <c r="G7" s="156" t="s">
        <v>306</v>
      </c>
      <c r="H7" s="109" t="e">
        <f>SLOPE($F$6:$AD$6,$F$2:$AD$2)</f>
        <v>#DIV/0!</v>
      </c>
      <c r="I7" s="156"/>
      <c r="J7" s="156"/>
      <c r="K7" s="156"/>
      <c r="L7" s="156"/>
      <c r="M7" s="156"/>
      <c r="N7" s="156"/>
      <c r="O7" s="156"/>
      <c r="P7" s="156"/>
      <c r="Q7" s="156"/>
      <c r="R7" s="197" t="s">
        <v>307</v>
      </c>
      <c r="S7" s="197"/>
      <c r="T7" s="109" t="e">
        <f>CORREL($F$2:$AD$2,$F$6:$AD$6)</f>
        <v>#DIV/0!</v>
      </c>
      <c r="U7" s="157"/>
      <c r="V7" s="157"/>
      <c r="W7" s="157"/>
      <c r="X7" s="158"/>
      <c r="Y7" s="340"/>
      <c r="Z7" s="342"/>
      <c r="AA7" s="342"/>
      <c r="AB7" s="342"/>
      <c r="AC7" s="341"/>
      <c r="AD7" s="159"/>
    </row>
    <row r="8" spans="1:30" ht="14.25" thickBot="1">
      <c r="A8" s="160"/>
      <c r="B8" s="196" t="s">
        <v>138</v>
      </c>
      <c r="C8" s="198"/>
      <c r="D8" s="340"/>
      <c r="E8" s="342"/>
      <c r="F8" s="342"/>
      <c r="G8" s="342"/>
      <c r="H8" s="341"/>
      <c r="I8" s="340"/>
      <c r="J8" s="342"/>
      <c r="K8" s="342"/>
      <c r="L8" s="341"/>
      <c r="M8" s="340"/>
      <c r="N8" s="342"/>
      <c r="O8" s="342"/>
      <c r="P8" s="342"/>
      <c r="Q8" s="341"/>
      <c r="R8" s="340"/>
      <c r="S8" s="342"/>
      <c r="T8" s="342"/>
      <c r="U8" s="342"/>
      <c r="V8" s="342"/>
      <c r="W8" s="341"/>
      <c r="X8" s="340"/>
      <c r="Y8" s="342"/>
      <c r="Z8" s="342"/>
      <c r="AA8" s="342"/>
      <c r="AB8" s="342"/>
      <c r="AC8" s="341"/>
      <c r="AD8" s="159"/>
    </row>
    <row r="9" spans="1:30" ht="14.25" thickBot="1">
      <c r="A9" s="75" t="s">
        <v>21</v>
      </c>
      <c r="B9" s="196" t="s">
        <v>27</v>
      </c>
      <c r="C9" s="198"/>
      <c r="D9" s="340"/>
      <c r="E9" s="341"/>
      <c r="F9" s="340"/>
      <c r="G9" s="342"/>
      <c r="H9" s="341"/>
      <c r="I9" s="340"/>
      <c r="J9" s="341"/>
      <c r="K9" s="340"/>
      <c r="L9" s="341"/>
      <c r="M9" s="340"/>
      <c r="N9" s="342"/>
      <c r="O9" s="341"/>
      <c r="P9" s="340"/>
      <c r="Q9" s="341"/>
      <c r="R9" s="340"/>
      <c r="S9" s="342"/>
      <c r="T9" s="342"/>
      <c r="U9" s="341"/>
      <c r="V9" s="340"/>
      <c r="W9" s="341"/>
      <c r="X9" s="340"/>
      <c r="Y9" s="342"/>
      <c r="Z9" s="342"/>
      <c r="AA9" s="341"/>
      <c r="AB9" s="340"/>
      <c r="AC9" s="341"/>
      <c r="AD9" s="159"/>
    </row>
    <row r="10" spans="1:30" ht="14.25" thickBot="1">
      <c r="A10" s="75" t="s">
        <v>139</v>
      </c>
      <c r="B10" s="196" t="s">
        <v>141</v>
      </c>
      <c r="C10" s="198"/>
      <c r="D10" s="340"/>
      <c r="E10" s="342"/>
      <c r="F10" s="342"/>
      <c r="G10" s="342"/>
      <c r="H10" s="341"/>
      <c r="I10" s="340"/>
      <c r="J10" s="342"/>
      <c r="K10" s="342"/>
      <c r="L10" s="341"/>
      <c r="M10" s="340"/>
      <c r="N10" s="342"/>
      <c r="O10" s="342"/>
      <c r="P10" s="342"/>
      <c r="Q10" s="341"/>
      <c r="R10" s="340"/>
      <c r="S10" s="342"/>
      <c r="T10" s="342"/>
      <c r="U10" s="342"/>
      <c r="V10" s="342"/>
      <c r="W10" s="341"/>
      <c r="X10" s="340"/>
      <c r="Y10" s="342"/>
      <c r="Z10" s="342"/>
      <c r="AA10" s="342"/>
      <c r="AB10" s="342"/>
      <c r="AC10" s="341"/>
      <c r="AD10" s="159"/>
    </row>
    <row r="11" spans="1:30" ht="14.25" thickBot="1">
      <c r="A11" s="75" t="s">
        <v>140</v>
      </c>
      <c r="B11" s="196" t="s">
        <v>29</v>
      </c>
      <c r="C11" s="198"/>
      <c r="D11" s="340"/>
      <c r="E11" s="342"/>
      <c r="F11" s="342"/>
      <c r="G11" s="342"/>
      <c r="H11" s="341"/>
      <c r="I11" s="340"/>
      <c r="J11" s="342"/>
      <c r="K11" s="342"/>
      <c r="L11" s="341"/>
      <c r="M11" s="340"/>
      <c r="N11" s="342"/>
      <c r="O11" s="342"/>
      <c r="P11" s="342"/>
      <c r="Q11" s="341"/>
      <c r="R11" s="340"/>
      <c r="S11" s="342"/>
      <c r="T11" s="342"/>
      <c r="U11" s="342"/>
      <c r="V11" s="342"/>
      <c r="W11" s="341"/>
      <c r="X11" s="340"/>
      <c r="Y11" s="342"/>
      <c r="Z11" s="342"/>
      <c r="AA11" s="342"/>
      <c r="AB11" s="342"/>
      <c r="AC11" s="341"/>
      <c r="AD11" s="159"/>
    </row>
    <row r="12" spans="1:30" ht="14.25" thickBot="1">
      <c r="A12" s="77"/>
      <c r="B12" s="196" t="s">
        <v>30</v>
      </c>
      <c r="C12" s="198"/>
      <c r="D12" s="340"/>
      <c r="E12" s="342"/>
      <c r="F12" s="342"/>
      <c r="G12" s="342"/>
      <c r="H12" s="341"/>
      <c r="I12" s="340"/>
      <c r="J12" s="342"/>
      <c r="K12" s="342"/>
      <c r="L12" s="341"/>
      <c r="M12" s="340"/>
      <c r="N12" s="342"/>
      <c r="O12" s="342"/>
      <c r="P12" s="342"/>
      <c r="Q12" s="341"/>
      <c r="R12" s="340"/>
      <c r="S12" s="342"/>
      <c r="T12" s="342"/>
      <c r="U12" s="342"/>
      <c r="V12" s="342"/>
      <c r="W12" s="341"/>
      <c r="X12" s="340"/>
      <c r="Y12" s="342"/>
      <c r="Z12" s="342"/>
      <c r="AA12" s="342"/>
      <c r="AB12" s="342"/>
      <c r="AC12" s="341"/>
      <c r="AD12" s="159"/>
    </row>
    <row r="13" spans="1:30" ht="14.25" thickBot="1">
      <c r="A13" s="351" t="s">
        <v>206</v>
      </c>
      <c r="B13" s="196" t="s">
        <v>186</v>
      </c>
      <c r="C13" s="198"/>
      <c r="D13" s="340"/>
      <c r="E13" s="342"/>
      <c r="F13" s="342"/>
      <c r="G13" s="341"/>
      <c r="H13" s="340"/>
      <c r="I13" s="342"/>
      <c r="J13" s="342"/>
      <c r="K13" s="342"/>
      <c r="L13" s="342"/>
      <c r="M13" s="341"/>
      <c r="N13" s="196" t="s">
        <v>207</v>
      </c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8"/>
      <c r="AD13" s="159"/>
    </row>
    <row r="14" spans="1:30" ht="14.25" thickBot="1">
      <c r="A14" s="352"/>
      <c r="B14" s="196" t="s">
        <v>208</v>
      </c>
      <c r="C14" s="198"/>
      <c r="D14" s="340"/>
      <c r="E14" s="342"/>
      <c r="F14" s="342"/>
      <c r="G14" s="341"/>
      <c r="H14" s="340"/>
      <c r="I14" s="342"/>
      <c r="J14" s="342"/>
      <c r="K14" s="342"/>
      <c r="L14" s="342"/>
      <c r="M14" s="341"/>
      <c r="N14" s="196" t="s">
        <v>209</v>
      </c>
      <c r="O14" s="197"/>
      <c r="P14" s="197"/>
      <c r="Q14" s="197"/>
      <c r="R14" s="197"/>
      <c r="S14" s="197"/>
      <c r="T14" s="198"/>
      <c r="U14" s="340"/>
      <c r="V14" s="342"/>
      <c r="W14" s="342"/>
      <c r="X14" s="342"/>
      <c r="Y14" s="342"/>
      <c r="Z14" s="342"/>
      <c r="AA14" s="342"/>
      <c r="AB14" s="342"/>
      <c r="AC14" s="341"/>
      <c r="AD14" s="159"/>
    </row>
    <row r="15" spans="1:30" ht="18.75" customHeight="1" thickBot="1">
      <c r="A15" s="352"/>
      <c r="B15" s="196" t="s">
        <v>308</v>
      </c>
      <c r="C15" s="198"/>
      <c r="D15" s="340"/>
      <c r="E15" s="342"/>
      <c r="F15" s="342"/>
      <c r="G15" s="341"/>
      <c r="H15" s="340"/>
      <c r="I15" s="342"/>
      <c r="J15" s="342"/>
      <c r="K15" s="342"/>
      <c r="L15" s="342"/>
      <c r="M15" s="341"/>
      <c r="N15" s="196" t="s">
        <v>309</v>
      </c>
      <c r="O15" s="197"/>
      <c r="P15" s="197"/>
      <c r="Q15" s="197"/>
      <c r="R15" s="197"/>
      <c r="S15" s="197"/>
      <c r="T15" s="198"/>
      <c r="U15" s="356"/>
      <c r="V15" s="357"/>
      <c r="W15" s="357"/>
      <c r="X15" s="357"/>
      <c r="Y15" s="358"/>
      <c r="Z15" s="340"/>
      <c r="AA15" s="342"/>
      <c r="AB15" s="342"/>
      <c r="AC15" s="341"/>
      <c r="AD15" s="159"/>
    </row>
    <row r="16" spans="1:30" ht="14.25" thickBot="1">
      <c r="A16" s="352"/>
      <c r="B16" s="196" t="s">
        <v>212</v>
      </c>
      <c r="C16" s="198"/>
      <c r="D16" s="340"/>
      <c r="E16" s="342"/>
      <c r="F16" s="342"/>
      <c r="G16" s="341"/>
      <c r="H16" s="340"/>
      <c r="I16" s="342"/>
      <c r="J16" s="342"/>
      <c r="K16" s="342"/>
      <c r="L16" s="342"/>
      <c r="M16" s="341"/>
      <c r="N16" s="196" t="s">
        <v>212</v>
      </c>
      <c r="O16" s="197"/>
      <c r="P16" s="197"/>
      <c r="Q16" s="197"/>
      <c r="R16" s="197"/>
      <c r="S16" s="197"/>
      <c r="T16" s="198"/>
      <c r="U16" s="356"/>
      <c r="V16" s="357"/>
      <c r="W16" s="357"/>
      <c r="X16" s="357"/>
      <c r="Y16" s="358"/>
      <c r="Z16" s="340"/>
      <c r="AA16" s="342"/>
      <c r="AB16" s="342"/>
      <c r="AC16" s="341"/>
      <c r="AD16" s="159"/>
    </row>
    <row r="17" spans="1:30" ht="15.75" thickBot="1">
      <c r="A17" s="352"/>
      <c r="B17" s="196" t="s">
        <v>201</v>
      </c>
      <c r="C17" s="198"/>
      <c r="D17" s="340"/>
      <c r="E17" s="342"/>
      <c r="F17" s="342"/>
      <c r="G17" s="341"/>
      <c r="H17" s="340"/>
      <c r="I17" s="342"/>
      <c r="J17" s="342"/>
      <c r="K17" s="342"/>
      <c r="L17" s="342"/>
      <c r="M17" s="341"/>
      <c r="N17" s="356" t="s">
        <v>310</v>
      </c>
      <c r="O17" s="357"/>
      <c r="P17" s="357"/>
      <c r="Q17" s="357"/>
      <c r="R17" s="357"/>
      <c r="S17" s="357"/>
      <c r="T17" s="358"/>
      <c r="U17" s="383"/>
      <c r="V17" s="384"/>
      <c r="W17" s="384"/>
      <c r="X17" s="384"/>
      <c r="Y17" s="385"/>
      <c r="Z17" s="340"/>
      <c r="AA17" s="342"/>
      <c r="AB17" s="342"/>
      <c r="AC17" s="341"/>
      <c r="AD17" s="159"/>
    </row>
    <row r="18" spans="1:30" ht="32.25" customHeight="1" thickBot="1">
      <c r="A18" s="352"/>
      <c r="B18" s="196" t="s">
        <v>311</v>
      </c>
      <c r="C18" s="198"/>
      <c r="D18" s="340"/>
      <c r="E18" s="342"/>
      <c r="F18" s="342"/>
      <c r="G18" s="341"/>
      <c r="H18" s="340"/>
      <c r="I18" s="342"/>
      <c r="J18" s="342"/>
      <c r="K18" s="342"/>
      <c r="L18" s="342"/>
      <c r="M18" s="341"/>
      <c r="N18" s="196" t="s">
        <v>215</v>
      </c>
      <c r="O18" s="197"/>
      <c r="P18" s="197"/>
      <c r="Q18" s="197"/>
      <c r="R18" s="197"/>
      <c r="S18" s="197"/>
      <c r="T18" s="198"/>
      <c r="U18" s="356"/>
      <c r="V18" s="357"/>
      <c r="W18" s="357"/>
      <c r="X18" s="357"/>
      <c r="Y18" s="358"/>
      <c r="Z18" s="340"/>
      <c r="AA18" s="342"/>
      <c r="AB18" s="342"/>
      <c r="AC18" s="341"/>
      <c r="AD18" s="159"/>
    </row>
    <row r="19" spans="1:30" ht="18.75" customHeight="1" thickBot="1">
      <c r="A19" s="352"/>
      <c r="B19" s="196" t="s">
        <v>312</v>
      </c>
      <c r="C19" s="198"/>
      <c r="D19" s="340"/>
      <c r="E19" s="342"/>
      <c r="F19" s="342"/>
      <c r="G19" s="341"/>
      <c r="H19" s="340"/>
      <c r="I19" s="342"/>
      <c r="J19" s="342"/>
      <c r="K19" s="342"/>
      <c r="L19" s="342"/>
      <c r="M19" s="341"/>
      <c r="N19" s="196" t="s">
        <v>217</v>
      </c>
      <c r="O19" s="197"/>
      <c r="P19" s="197"/>
      <c r="Q19" s="197"/>
      <c r="R19" s="197"/>
      <c r="S19" s="197"/>
      <c r="T19" s="198"/>
      <c r="U19" s="356"/>
      <c r="V19" s="357"/>
      <c r="W19" s="357"/>
      <c r="X19" s="357"/>
      <c r="Y19" s="358"/>
      <c r="Z19" s="340"/>
      <c r="AA19" s="342"/>
      <c r="AB19" s="342"/>
      <c r="AC19" s="341"/>
      <c r="AD19" s="159"/>
    </row>
    <row r="20" spans="1:30" ht="14.25" thickBot="1">
      <c r="A20" s="352"/>
      <c r="B20" s="196" t="s">
        <v>313</v>
      </c>
      <c r="C20" s="198"/>
      <c r="D20" s="340"/>
      <c r="E20" s="342"/>
      <c r="F20" s="342"/>
      <c r="G20" s="341"/>
      <c r="H20" s="340"/>
      <c r="I20" s="342"/>
      <c r="J20" s="342"/>
      <c r="K20" s="342"/>
      <c r="L20" s="342"/>
      <c r="M20" s="341"/>
      <c r="N20" s="196" t="s">
        <v>164</v>
      </c>
      <c r="O20" s="197"/>
      <c r="P20" s="197"/>
      <c r="Q20" s="197"/>
      <c r="R20" s="197"/>
      <c r="S20" s="197"/>
      <c r="T20" s="198"/>
      <c r="U20" s="356"/>
      <c r="V20" s="357"/>
      <c r="W20" s="357"/>
      <c r="X20" s="357"/>
      <c r="Y20" s="358"/>
      <c r="Z20" s="340"/>
      <c r="AA20" s="342"/>
      <c r="AB20" s="342"/>
      <c r="AC20" s="341"/>
      <c r="AD20" s="159"/>
    </row>
    <row r="21" spans="1:30" ht="14.25" thickBot="1">
      <c r="A21" s="353"/>
      <c r="B21" s="196" t="s">
        <v>30</v>
      </c>
      <c r="C21" s="198"/>
      <c r="D21" s="340"/>
      <c r="E21" s="342"/>
      <c r="F21" s="342"/>
      <c r="G21" s="341"/>
      <c r="H21" s="340"/>
      <c r="I21" s="342"/>
      <c r="J21" s="342"/>
      <c r="K21" s="342"/>
      <c r="L21" s="342"/>
      <c r="M21" s="341"/>
      <c r="N21" s="196" t="s">
        <v>30</v>
      </c>
      <c r="O21" s="197"/>
      <c r="P21" s="197"/>
      <c r="Q21" s="197"/>
      <c r="R21" s="197"/>
      <c r="S21" s="197"/>
      <c r="T21" s="198"/>
      <c r="U21" s="356"/>
      <c r="V21" s="357"/>
      <c r="W21" s="357"/>
      <c r="X21" s="357"/>
      <c r="Y21" s="358"/>
      <c r="Z21" s="340"/>
      <c r="AA21" s="342"/>
      <c r="AB21" s="342"/>
      <c r="AC21" s="341"/>
      <c r="AD21" s="159"/>
    </row>
    <row r="22" spans="1:30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spans="1:30" ht="19.5">
      <c r="A23" s="81" t="s">
        <v>167</v>
      </c>
    </row>
    <row r="24" spans="1:30" ht="18.75">
      <c r="A24" s="82"/>
    </row>
    <row r="25" spans="1:30" ht="18.75">
      <c r="A25" s="82"/>
    </row>
    <row r="26" spans="1:30" ht="18.75">
      <c r="A26" s="83"/>
    </row>
    <row r="27" spans="1:30" ht="18.75">
      <c r="A27" s="82"/>
    </row>
    <row r="28" spans="1:30" ht="18.75">
      <c r="A28" s="82"/>
    </row>
    <row r="29" spans="1:30" ht="18.75">
      <c r="A29" s="82"/>
    </row>
    <row r="30" spans="1:30" ht="18.75">
      <c r="A30" s="83"/>
    </row>
    <row r="31" spans="1:30">
      <c r="A31" s="111"/>
    </row>
    <row r="32" spans="1:30" ht="28.5">
      <c r="A32" s="84" t="s">
        <v>168</v>
      </c>
    </row>
    <row r="33" spans="1:10" ht="18.75">
      <c r="A33" s="289" t="s">
        <v>0</v>
      </c>
      <c r="B33" s="289"/>
      <c r="C33" s="289"/>
      <c r="D33" s="289"/>
      <c r="E33" s="289"/>
      <c r="F33" s="289"/>
      <c r="G33" s="289"/>
      <c r="H33" s="289"/>
      <c r="I33" s="289"/>
    </row>
    <row r="34" spans="1:10" ht="20.25">
      <c r="A34" s="290" t="s">
        <v>1</v>
      </c>
      <c r="B34" s="290"/>
      <c r="C34" s="290"/>
      <c r="D34" s="290"/>
      <c r="E34" s="290"/>
      <c r="F34" s="290"/>
      <c r="G34" s="290"/>
      <c r="H34" s="290"/>
      <c r="I34" s="290"/>
    </row>
    <row r="35" spans="1:10">
      <c r="A35" s="291" t="s">
        <v>314</v>
      </c>
      <c r="B35" s="291"/>
      <c r="C35" s="291"/>
      <c r="D35" s="291"/>
      <c r="E35" s="291"/>
      <c r="F35" s="291"/>
      <c r="G35" s="291"/>
      <c r="H35" s="291"/>
      <c r="I35" s="291"/>
    </row>
    <row r="36" spans="1:10">
      <c r="A36" s="1" t="s">
        <v>315</v>
      </c>
      <c r="B36" s="85"/>
      <c r="C36" s="73" t="s">
        <v>316</v>
      </c>
      <c r="D36" s="85"/>
      <c r="E36" s="73" t="s">
        <v>317</v>
      </c>
      <c r="F36" s="85" t="s">
        <v>318</v>
      </c>
    </row>
    <row r="37" spans="1:10">
      <c r="A37" s="1" t="s">
        <v>319</v>
      </c>
      <c r="B37" s="85"/>
      <c r="C37" s="73" t="s">
        <v>320</v>
      </c>
      <c r="D37" s="85"/>
      <c r="E37" s="73" t="s">
        <v>321</v>
      </c>
      <c r="F37" s="85" t="s">
        <v>322</v>
      </c>
    </row>
    <row r="38" spans="1:10">
      <c r="A38" s="1" t="s">
        <v>323</v>
      </c>
      <c r="B38" s="85"/>
    </row>
    <row r="39" spans="1:10" ht="25.5">
      <c r="A39" s="1" t="s">
        <v>324</v>
      </c>
      <c r="B39" s="85"/>
      <c r="E39" s="73" t="s">
        <v>339</v>
      </c>
      <c r="F39" s="25" t="s">
        <v>340</v>
      </c>
    </row>
    <row r="40" spans="1:10" ht="26.25">
      <c r="A40" s="1" t="s">
        <v>325</v>
      </c>
      <c r="B40" s="25">
        <v>1</v>
      </c>
      <c r="C40" s="73" t="s">
        <v>326</v>
      </c>
      <c r="D40" s="25"/>
      <c r="E40" s="73" t="s">
        <v>327</v>
      </c>
      <c r="F40" s="25"/>
      <c r="G40" s="73" t="s">
        <v>328</v>
      </c>
      <c r="H40" s="25">
        <v>25</v>
      </c>
    </row>
    <row r="41" spans="1:10" ht="39.75" thickBot="1">
      <c r="A41" s="1" t="s">
        <v>329</v>
      </c>
      <c r="B41" s="25">
        <v>10</v>
      </c>
      <c r="C41" s="73" t="s">
        <v>330</v>
      </c>
      <c r="F41" s="73" t="s">
        <v>331</v>
      </c>
      <c r="G41" s="25"/>
    </row>
    <row r="42" spans="1:10" ht="41.25" thickBot="1">
      <c r="A42" s="163" t="s">
        <v>186</v>
      </c>
      <c r="B42" s="164" t="s">
        <v>3</v>
      </c>
      <c r="C42" s="164" t="s">
        <v>332</v>
      </c>
      <c r="D42" s="164" t="s">
        <v>333</v>
      </c>
      <c r="E42" s="162" t="s">
        <v>341</v>
      </c>
      <c r="F42" s="165" t="s">
        <v>342</v>
      </c>
      <c r="G42" s="119" t="s">
        <v>334</v>
      </c>
      <c r="H42" s="166" t="s">
        <v>343</v>
      </c>
      <c r="I42" s="167" t="s">
        <v>344</v>
      </c>
      <c r="J42" s="164" t="s">
        <v>79</v>
      </c>
    </row>
    <row r="43" spans="1:10" ht="14.25" thickBot="1">
      <c r="A43" s="161"/>
      <c r="B43" s="162"/>
      <c r="C43" s="162"/>
      <c r="D43" s="162"/>
      <c r="E43" s="162"/>
      <c r="F43" s="90"/>
      <c r="G43" s="120">
        <f>E43-2*F43</f>
        <v>0</v>
      </c>
      <c r="H43" s="120" t="e">
        <f>G43-$F$6</f>
        <v>#DIV/0!</v>
      </c>
      <c r="I43" s="120" t="str">
        <f>IFERROR("",(H43-$E$7)*D43/($H$7*C43))</f>
        <v/>
      </c>
      <c r="J43" s="65"/>
    </row>
    <row r="44" spans="1:10" ht="14.25" thickBot="1">
      <c r="A44" s="89"/>
      <c r="B44" s="90"/>
      <c r="C44" s="90"/>
      <c r="D44" s="90"/>
      <c r="E44" s="90"/>
      <c r="F44" s="90"/>
      <c r="G44" s="120">
        <f t="shared" ref="G44:G61" si="1">E44-2*F44</f>
        <v>0</v>
      </c>
      <c r="H44" s="120" t="e">
        <f>G44-$F$6</f>
        <v>#DIV/0!</v>
      </c>
      <c r="I44" s="120" t="str">
        <f>IFERROR("",(H44-$E$7)*D44/($H$7*C44))</f>
        <v/>
      </c>
      <c r="J44" s="90"/>
    </row>
    <row r="45" spans="1:10" ht="14.25" thickBot="1">
      <c r="A45" s="89"/>
      <c r="B45" s="90"/>
      <c r="C45" s="90"/>
      <c r="D45" s="90"/>
      <c r="E45" s="90"/>
      <c r="F45" s="90"/>
      <c r="G45" s="120">
        <f t="shared" si="1"/>
        <v>0</v>
      </c>
      <c r="H45" s="120" t="e">
        <f t="shared" ref="H45:H61" si="2">G45-$F$6</f>
        <v>#DIV/0!</v>
      </c>
      <c r="I45" s="120" t="str">
        <f t="shared" ref="I45:I61" si="3">IFERROR("",(H45-$E$7)*D45/($H$7*C45))</f>
        <v/>
      </c>
      <c r="J45" s="90"/>
    </row>
    <row r="46" spans="1:10" ht="14.25" thickBot="1">
      <c r="A46" s="89"/>
      <c r="B46" s="90"/>
      <c r="C46" s="90"/>
      <c r="D46" s="90"/>
      <c r="E46" s="90"/>
      <c r="F46" s="90"/>
      <c r="G46" s="120">
        <f t="shared" si="1"/>
        <v>0</v>
      </c>
      <c r="H46" s="120" t="e">
        <f t="shared" si="2"/>
        <v>#DIV/0!</v>
      </c>
      <c r="I46" s="120" t="str">
        <f t="shared" si="3"/>
        <v/>
      </c>
      <c r="J46" s="90"/>
    </row>
    <row r="47" spans="1:10" ht="14.25" thickBot="1">
      <c r="A47" s="89"/>
      <c r="B47" s="90"/>
      <c r="C47" s="90"/>
      <c r="D47" s="90"/>
      <c r="E47" s="90"/>
      <c r="F47" s="90"/>
      <c r="G47" s="120">
        <f t="shared" si="1"/>
        <v>0</v>
      </c>
      <c r="H47" s="120" t="e">
        <f t="shared" si="2"/>
        <v>#DIV/0!</v>
      </c>
      <c r="I47" s="120" t="str">
        <f t="shared" si="3"/>
        <v/>
      </c>
      <c r="J47" s="90"/>
    </row>
    <row r="48" spans="1:10" ht="14.25" thickBot="1">
      <c r="A48" s="89"/>
      <c r="B48" s="90"/>
      <c r="C48" s="90"/>
      <c r="D48" s="90"/>
      <c r="E48" s="90"/>
      <c r="F48" s="90"/>
      <c r="G48" s="120">
        <f t="shared" si="1"/>
        <v>0</v>
      </c>
      <c r="H48" s="120" t="e">
        <f t="shared" si="2"/>
        <v>#DIV/0!</v>
      </c>
      <c r="I48" s="120" t="str">
        <f t="shared" si="3"/>
        <v/>
      </c>
      <c r="J48" s="90"/>
    </row>
    <row r="49" spans="1:13" ht="14.25" thickBot="1">
      <c r="A49" s="89"/>
      <c r="B49" s="90"/>
      <c r="C49" s="90"/>
      <c r="D49" s="90"/>
      <c r="E49" s="90"/>
      <c r="F49" s="90"/>
      <c r="G49" s="120">
        <f t="shared" si="1"/>
        <v>0</v>
      </c>
      <c r="H49" s="120" t="e">
        <f t="shared" si="2"/>
        <v>#DIV/0!</v>
      </c>
      <c r="I49" s="120" t="str">
        <f t="shared" si="3"/>
        <v/>
      </c>
      <c r="J49" s="90"/>
      <c r="L49" s="21"/>
      <c r="M49" t="s">
        <v>92</v>
      </c>
    </row>
    <row r="50" spans="1:13" ht="14.25" thickBot="1">
      <c r="A50" s="89"/>
      <c r="B50" s="90"/>
      <c r="C50" s="90"/>
      <c r="D50" s="90"/>
      <c r="E50" s="90"/>
      <c r="F50" s="90"/>
      <c r="G50" s="120">
        <f t="shared" si="1"/>
        <v>0</v>
      </c>
      <c r="H50" s="120" t="e">
        <f t="shared" si="2"/>
        <v>#DIV/0!</v>
      </c>
      <c r="I50" s="120" t="str">
        <f t="shared" si="3"/>
        <v/>
      </c>
      <c r="J50" s="90"/>
      <c r="L50" s="25"/>
      <c r="M50" t="s">
        <v>76</v>
      </c>
    </row>
    <row r="51" spans="1:13" ht="14.25" thickBot="1">
      <c r="A51" s="89"/>
      <c r="B51" s="90"/>
      <c r="C51" s="90"/>
      <c r="D51" s="90"/>
      <c r="E51" s="90"/>
      <c r="F51" s="90"/>
      <c r="G51" s="120">
        <f t="shared" si="1"/>
        <v>0</v>
      </c>
      <c r="H51" s="120" t="e">
        <f t="shared" si="2"/>
        <v>#DIV/0!</v>
      </c>
      <c r="I51" s="120" t="str">
        <f t="shared" si="3"/>
        <v/>
      </c>
      <c r="J51" s="90"/>
      <c r="L51" s="29"/>
      <c r="M51" t="s">
        <v>77</v>
      </c>
    </row>
    <row r="52" spans="1:13" ht="14.25" thickBot="1">
      <c r="A52" s="89"/>
      <c r="B52" s="90"/>
      <c r="C52" s="90"/>
      <c r="D52" s="90"/>
      <c r="E52" s="90"/>
      <c r="F52" s="90"/>
      <c r="G52" s="120">
        <f t="shared" si="1"/>
        <v>0</v>
      </c>
      <c r="H52" s="120" t="e">
        <f t="shared" si="2"/>
        <v>#DIV/0!</v>
      </c>
      <c r="I52" s="120" t="str">
        <f t="shared" si="3"/>
        <v/>
      </c>
      <c r="J52" s="90"/>
    </row>
    <row r="53" spans="1:13" ht="14.25" thickBot="1">
      <c r="A53" s="89"/>
      <c r="B53" s="90"/>
      <c r="C53" s="90"/>
      <c r="D53" s="90"/>
      <c r="E53" s="90"/>
      <c r="F53" s="90"/>
      <c r="G53" s="120">
        <f t="shared" si="1"/>
        <v>0</v>
      </c>
      <c r="H53" s="120" t="e">
        <f t="shared" si="2"/>
        <v>#DIV/0!</v>
      </c>
      <c r="I53" s="120" t="str">
        <f t="shared" si="3"/>
        <v/>
      </c>
      <c r="J53" s="90"/>
    </row>
    <row r="54" spans="1:13" ht="14.25" thickBot="1">
      <c r="A54" s="89"/>
      <c r="B54" s="90"/>
      <c r="C54" s="90"/>
      <c r="D54" s="90"/>
      <c r="E54" s="90"/>
      <c r="F54" s="90"/>
      <c r="G54" s="120">
        <f t="shared" si="1"/>
        <v>0</v>
      </c>
      <c r="H54" s="120" t="e">
        <f t="shared" si="2"/>
        <v>#DIV/0!</v>
      </c>
      <c r="I54" s="120" t="str">
        <f t="shared" si="3"/>
        <v/>
      </c>
      <c r="J54" s="90"/>
    </row>
    <row r="55" spans="1:13" ht="14.25" thickBot="1">
      <c r="A55" s="89"/>
      <c r="B55" s="90"/>
      <c r="C55" s="90"/>
      <c r="D55" s="90"/>
      <c r="E55" s="90"/>
      <c r="F55" s="90"/>
      <c r="G55" s="120">
        <f t="shared" si="1"/>
        <v>0</v>
      </c>
      <c r="H55" s="120" t="e">
        <f t="shared" si="2"/>
        <v>#DIV/0!</v>
      </c>
      <c r="I55" s="120" t="str">
        <f t="shared" si="3"/>
        <v/>
      </c>
      <c r="J55" s="90"/>
    </row>
    <row r="56" spans="1:13" ht="14.25" thickBot="1">
      <c r="A56" s="89"/>
      <c r="B56" s="90"/>
      <c r="C56" s="90"/>
      <c r="D56" s="90"/>
      <c r="E56" s="90"/>
      <c r="F56" s="90"/>
      <c r="G56" s="120">
        <f t="shared" si="1"/>
        <v>0</v>
      </c>
      <c r="H56" s="120" t="e">
        <f t="shared" si="2"/>
        <v>#DIV/0!</v>
      </c>
      <c r="I56" s="120" t="str">
        <f t="shared" si="3"/>
        <v/>
      </c>
      <c r="J56" s="90"/>
    </row>
    <row r="57" spans="1:13" ht="14.25" thickBot="1">
      <c r="A57" s="89"/>
      <c r="B57" s="90"/>
      <c r="C57" s="90"/>
      <c r="D57" s="90"/>
      <c r="E57" s="90"/>
      <c r="F57" s="90"/>
      <c r="G57" s="120">
        <f t="shared" si="1"/>
        <v>0</v>
      </c>
      <c r="H57" s="120" t="e">
        <f t="shared" si="2"/>
        <v>#DIV/0!</v>
      </c>
      <c r="I57" s="120" t="str">
        <f t="shared" si="3"/>
        <v/>
      </c>
      <c r="J57" s="90"/>
    </row>
    <row r="58" spans="1:13" ht="14.25" thickBot="1">
      <c r="A58" s="89"/>
      <c r="B58" s="90"/>
      <c r="C58" s="90"/>
      <c r="D58" s="90"/>
      <c r="E58" s="90"/>
      <c r="F58" s="90"/>
      <c r="G58" s="120">
        <f t="shared" si="1"/>
        <v>0</v>
      </c>
      <c r="H58" s="120" t="e">
        <f t="shared" si="2"/>
        <v>#DIV/0!</v>
      </c>
      <c r="I58" s="120" t="str">
        <f t="shared" si="3"/>
        <v/>
      </c>
      <c r="J58" s="90"/>
    </row>
    <row r="59" spans="1:13" ht="14.25" thickBot="1">
      <c r="A59" s="89"/>
      <c r="B59" s="90"/>
      <c r="C59" s="90"/>
      <c r="D59" s="90"/>
      <c r="E59" s="90"/>
      <c r="F59" s="90"/>
      <c r="G59" s="120">
        <f t="shared" si="1"/>
        <v>0</v>
      </c>
      <c r="H59" s="120" t="e">
        <f t="shared" si="2"/>
        <v>#DIV/0!</v>
      </c>
      <c r="I59" s="120" t="str">
        <f t="shared" si="3"/>
        <v/>
      </c>
      <c r="J59" s="90"/>
    </row>
    <row r="60" spans="1:13" ht="14.25" thickBot="1">
      <c r="A60" s="89"/>
      <c r="B60" s="90"/>
      <c r="C60" s="90"/>
      <c r="D60" s="90"/>
      <c r="E60" s="90"/>
      <c r="F60" s="90"/>
      <c r="G60" s="120">
        <f t="shared" si="1"/>
        <v>0</v>
      </c>
      <c r="H60" s="120" t="e">
        <f t="shared" si="2"/>
        <v>#DIV/0!</v>
      </c>
      <c r="I60" s="120" t="str">
        <f t="shared" si="3"/>
        <v/>
      </c>
      <c r="J60" s="90"/>
    </row>
    <row r="61" spans="1:13" ht="14.25" thickBot="1">
      <c r="A61" s="89"/>
      <c r="B61" s="90"/>
      <c r="C61" s="90"/>
      <c r="D61" s="90"/>
      <c r="E61" s="90"/>
      <c r="F61" s="90"/>
      <c r="G61" s="120">
        <f t="shared" si="1"/>
        <v>0</v>
      </c>
      <c r="H61" s="120" t="e">
        <f t="shared" si="2"/>
        <v>#DIV/0!</v>
      </c>
      <c r="I61" s="120" t="str">
        <f t="shared" si="3"/>
        <v/>
      </c>
      <c r="J61" s="90"/>
    </row>
    <row r="62" spans="1:13">
      <c r="A62" s="1" t="s">
        <v>335</v>
      </c>
      <c r="C62" s="73" t="s">
        <v>336</v>
      </c>
      <c r="E62" s="73" t="s">
        <v>337</v>
      </c>
      <c r="G62" s="73" t="s">
        <v>338</v>
      </c>
    </row>
  </sheetData>
  <mergeCells count="152">
    <mergeCell ref="A1:A7"/>
    <mergeCell ref="B1:C1"/>
    <mergeCell ref="G1:I1"/>
    <mergeCell ref="J1:K1"/>
    <mergeCell ref="L1:N1"/>
    <mergeCell ref="O1:P1"/>
    <mergeCell ref="Q1:S1"/>
    <mergeCell ref="T1:V1"/>
    <mergeCell ref="W1:Z1"/>
    <mergeCell ref="AA1:AB1"/>
    <mergeCell ref="AC1:AD1"/>
    <mergeCell ref="B2:C2"/>
    <mergeCell ref="G2:I2"/>
    <mergeCell ref="J2:K2"/>
    <mergeCell ref="L2:N2"/>
    <mergeCell ref="O2:P2"/>
    <mergeCell ref="Q2:S2"/>
    <mergeCell ref="T2:V2"/>
    <mergeCell ref="W2:Z2"/>
    <mergeCell ref="AA2:AB2"/>
    <mergeCell ref="AC2:AD2"/>
    <mergeCell ref="B3:B5"/>
    <mergeCell ref="G3:I3"/>
    <mergeCell ref="J3:K3"/>
    <mergeCell ref="L3:N3"/>
    <mergeCell ref="O3:P3"/>
    <mergeCell ref="Q3:S3"/>
    <mergeCell ref="T3:V3"/>
    <mergeCell ref="W3:Z3"/>
    <mergeCell ref="AA3:AB3"/>
    <mergeCell ref="AC3:AD3"/>
    <mergeCell ref="G4:I4"/>
    <mergeCell ref="J4:K4"/>
    <mergeCell ref="L4:N4"/>
    <mergeCell ref="O4:P4"/>
    <mergeCell ref="Q4:S4"/>
    <mergeCell ref="T4:V4"/>
    <mergeCell ref="W4:Z4"/>
    <mergeCell ref="AA4:AB4"/>
    <mergeCell ref="AC4:AD4"/>
    <mergeCell ref="G5:I5"/>
    <mergeCell ref="J5:K5"/>
    <mergeCell ref="L5:N5"/>
    <mergeCell ref="O5:P5"/>
    <mergeCell ref="Q5:S5"/>
    <mergeCell ref="T5:V5"/>
    <mergeCell ref="W5:Z5"/>
    <mergeCell ref="AA5:AB5"/>
    <mergeCell ref="AC5:AD5"/>
    <mergeCell ref="B6:C6"/>
    <mergeCell ref="G6:I6"/>
    <mergeCell ref="J6:K6"/>
    <mergeCell ref="L6:N6"/>
    <mergeCell ref="O6:P6"/>
    <mergeCell ref="Q6:S6"/>
    <mergeCell ref="T6:V6"/>
    <mergeCell ref="B8:C8"/>
    <mergeCell ref="D8:H8"/>
    <mergeCell ref="I8:L8"/>
    <mergeCell ref="M8:Q8"/>
    <mergeCell ref="R8:W8"/>
    <mergeCell ref="X8:AC8"/>
    <mergeCell ref="W6:Z6"/>
    <mergeCell ref="AA6:AB6"/>
    <mergeCell ref="AC6:AD6"/>
    <mergeCell ref="B7:C7"/>
    <mergeCell ref="R7:S7"/>
    <mergeCell ref="Y7:AC7"/>
    <mergeCell ref="P9:Q9"/>
    <mergeCell ref="R9:U9"/>
    <mergeCell ref="V9:W9"/>
    <mergeCell ref="X9:AA9"/>
    <mergeCell ref="AB9:AC9"/>
    <mergeCell ref="B10:C10"/>
    <mergeCell ref="D10:H10"/>
    <mergeCell ref="I10:L10"/>
    <mergeCell ref="M10:Q10"/>
    <mergeCell ref="R10:W10"/>
    <mergeCell ref="B9:C9"/>
    <mergeCell ref="D9:E9"/>
    <mergeCell ref="F9:H9"/>
    <mergeCell ref="I9:J9"/>
    <mergeCell ref="K9:L9"/>
    <mergeCell ref="M9:O9"/>
    <mergeCell ref="B12:C12"/>
    <mergeCell ref="D12:H12"/>
    <mergeCell ref="I12:L12"/>
    <mergeCell ref="M12:Q12"/>
    <mergeCell ref="R12:W12"/>
    <mergeCell ref="X12:AC12"/>
    <mergeCell ref="X10:AC10"/>
    <mergeCell ref="B11:C11"/>
    <mergeCell ref="D11:H11"/>
    <mergeCell ref="I11:L11"/>
    <mergeCell ref="M11:Q11"/>
    <mergeCell ref="R11:W11"/>
    <mergeCell ref="X11:AC11"/>
    <mergeCell ref="B16:C16"/>
    <mergeCell ref="D16:G16"/>
    <mergeCell ref="H16:M16"/>
    <mergeCell ref="N16:T16"/>
    <mergeCell ref="U16:Y16"/>
    <mergeCell ref="Z16:AC16"/>
    <mergeCell ref="B15:C15"/>
    <mergeCell ref="D15:G15"/>
    <mergeCell ref="H15:M15"/>
    <mergeCell ref="N15:T15"/>
    <mergeCell ref="U15:Y15"/>
    <mergeCell ref="Z15:AC15"/>
    <mergeCell ref="B18:C18"/>
    <mergeCell ref="D18:G18"/>
    <mergeCell ref="H18:M18"/>
    <mergeCell ref="N18:T18"/>
    <mergeCell ref="U18:Y18"/>
    <mergeCell ref="Z18:AC18"/>
    <mergeCell ref="B17:C17"/>
    <mergeCell ref="D17:G17"/>
    <mergeCell ref="H17:M17"/>
    <mergeCell ref="N17:T17"/>
    <mergeCell ref="U17:Y17"/>
    <mergeCell ref="Z17:AC17"/>
    <mergeCell ref="B20:C20"/>
    <mergeCell ref="D20:G20"/>
    <mergeCell ref="H20:M20"/>
    <mergeCell ref="N20:T20"/>
    <mergeCell ref="U20:Y20"/>
    <mergeCell ref="Z20:AC20"/>
    <mergeCell ref="B19:C19"/>
    <mergeCell ref="D19:G19"/>
    <mergeCell ref="H19:M19"/>
    <mergeCell ref="N19:T19"/>
    <mergeCell ref="U19:Y19"/>
    <mergeCell ref="Z19:AC19"/>
    <mergeCell ref="A33:I33"/>
    <mergeCell ref="A34:I34"/>
    <mergeCell ref="A35:I35"/>
    <mergeCell ref="B21:C21"/>
    <mergeCell ref="D21:G21"/>
    <mergeCell ref="H21:M21"/>
    <mergeCell ref="N21:T21"/>
    <mergeCell ref="U21:Y21"/>
    <mergeCell ref="Z21:AC21"/>
    <mergeCell ref="A13:A21"/>
    <mergeCell ref="B13:C13"/>
    <mergeCell ref="D13:G13"/>
    <mergeCell ref="H13:M13"/>
    <mergeCell ref="N13:AC13"/>
    <mergeCell ref="B14:C14"/>
    <mergeCell ref="D14:G14"/>
    <mergeCell ref="H14:M14"/>
    <mergeCell ref="N14:T14"/>
    <mergeCell ref="U14:AC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3"/>
  <sheetViews>
    <sheetView workbookViewId="0">
      <selection activeCell="H10" sqref="H10"/>
    </sheetView>
  </sheetViews>
  <sheetFormatPr defaultRowHeight="13.5"/>
  <cols>
    <col min="1" max="1" width="10.875" customWidth="1"/>
    <col min="13" max="13" width="9" customWidth="1"/>
  </cols>
  <sheetData>
    <row r="1" spans="1:13" ht="18.75">
      <c r="A1" s="289" t="s">
        <v>0</v>
      </c>
      <c r="B1" s="289"/>
      <c r="C1" s="289"/>
      <c r="D1" s="289"/>
      <c r="E1" s="289"/>
      <c r="F1" s="289"/>
      <c r="G1" s="289"/>
      <c r="H1" s="289"/>
      <c r="I1" s="289"/>
    </row>
    <row r="2" spans="1:13" ht="20.25">
      <c r="A2" s="290" t="s">
        <v>1</v>
      </c>
      <c r="B2" s="290"/>
      <c r="C2" s="290"/>
      <c r="D2" s="290"/>
      <c r="E2" s="290"/>
      <c r="F2" s="290"/>
      <c r="G2" s="290"/>
      <c r="H2" s="290"/>
      <c r="I2" s="290"/>
    </row>
    <row r="3" spans="1:13">
      <c r="A3" s="291" t="s">
        <v>2</v>
      </c>
      <c r="B3" s="291"/>
      <c r="C3" s="291"/>
      <c r="D3" s="291"/>
      <c r="E3" s="291"/>
      <c r="F3" s="291"/>
      <c r="G3" s="291"/>
      <c r="H3" s="291"/>
      <c r="I3" s="291"/>
    </row>
    <row r="4" spans="1:13">
      <c r="A4" s="1" t="s">
        <v>51</v>
      </c>
      <c r="B4" s="21"/>
      <c r="D4" t="s">
        <v>52</v>
      </c>
      <c r="E4" s="21"/>
      <c r="G4" t="s">
        <v>50</v>
      </c>
      <c r="H4" s="21"/>
    </row>
    <row r="5" spans="1:13">
      <c r="A5" s="1" t="s">
        <v>54</v>
      </c>
      <c r="B5" s="21"/>
      <c r="D5" t="s">
        <v>53</v>
      </c>
      <c r="E5" s="21"/>
      <c r="G5" t="s">
        <v>55</v>
      </c>
      <c r="H5" s="21"/>
    </row>
    <row r="6" spans="1:13">
      <c r="A6" s="1" t="s">
        <v>56</v>
      </c>
      <c r="B6" s="21"/>
      <c r="D6" t="s">
        <v>57</v>
      </c>
      <c r="E6" t="s">
        <v>81</v>
      </c>
    </row>
    <row r="7" spans="1:13" ht="14.25" thickBot="1">
      <c r="A7" s="334" t="s">
        <v>67</v>
      </c>
      <c r="B7" s="334"/>
      <c r="C7" s="52">
        <v>2.5000000000000001E-2</v>
      </c>
      <c r="D7" t="s">
        <v>82</v>
      </c>
    </row>
    <row r="8" spans="1:13" ht="14.25" thickBot="1">
      <c r="A8" s="53"/>
      <c r="B8" s="54"/>
      <c r="C8" s="55"/>
      <c r="D8" s="196" t="s">
        <v>5</v>
      </c>
      <c r="E8" s="197"/>
      <c r="F8" s="197"/>
      <c r="G8" s="198"/>
      <c r="H8" s="41"/>
      <c r="I8" s="5"/>
    </row>
    <row r="9" spans="1:13">
      <c r="A9" s="56"/>
      <c r="B9" s="57"/>
      <c r="C9" s="58"/>
      <c r="D9" s="59"/>
      <c r="E9" s="54"/>
      <c r="F9" s="54"/>
      <c r="G9" s="60"/>
      <c r="H9" s="61"/>
      <c r="I9" s="59"/>
    </row>
    <row r="10" spans="1:13" ht="27.75" thickBot="1">
      <c r="A10" s="62" t="s">
        <v>83</v>
      </c>
      <c r="B10" s="63" t="s">
        <v>84</v>
      </c>
      <c r="C10" s="64" t="s">
        <v>85</v>
      </c>
      <c r="D10" s="65" t="s">
        <v>86</v>
      </c>
      <c r="E10" s="63" t="s">
        <v>87</v>
      </c>
      <c r="F10" s="63" t="s">
        <v>88</v>
      </c>
      <c r="G10" s="66" t="s">
        <v>89</v>
      </c>
      <c r="H10" s="67" t="s">
        <v>90</v>
      </c>
      <c r="I10" s="68" t="s">
        <v>91</v>
      </c>
    </row>
    <row r="11" spans="1:13" ht="14.25" thickBot="1">
      <c r="A11" s="69"/>
      <c r="B11" s="70"/>
      <c r="C11" s="70"/>
      <c r="D11" s="70"/>
      <c r="E11" s="70"/>
      <c r="F11" s="70"/>
      <c r="G11" s="71" t="str">
        <f t="shared" ref="G11:G32" si="0">IF(0=(F11-E11),"",(F11-E11))</f>
        <v/>
      </c>
      <c r="H11" s="72" t="str">
        <f>IFERROR((D11-G11)*C7*8*1000/C11,"")</f>
        <v/>
      </c>
      <c r="I11" s="70"/>
    </row>
    <row r="12" spans="1:13" ht="14.25" thickBot="1">
      <c r="A12" s="69"/>
      <c r="B12" s="70"/>
      <c r="C12" s="70"/>
      <c r="D12" s="70"/>
      <c r="E12" s="70"/>
      <c r="F12" s="70"/>
      <c r="G12" s="71"/>
      <c r="H12" s="72" t="str">
        <f t="shared" ref="H12:H32" si="1">IFERROR((D12-G12)*C8*8*1000/C12,"")</f>
        <v/>
      </c>
      <c r="I12" s="70"/>
    </row>
    <row r="13" spans="1:13" ht="14.25" thickBot="1">
      <c r="A13" s="69"/>
      <c r="B13" s="70"/>
      <c r="C13" s="70"/>
      <c r="D13" s="70"/>
      <c r="E13" s="70"/>
      <c r="F13" s="70"/>
      <c r="G13" s="71" t="str">
        <f t="shared" si="0"/>
        <v/>
      </c>
      <c r="H13" s="72" t="str">
        <f t="shared" si="1"/>
        <v/>
      </c>
      <c r="I13" s="70"/>
      <c r="M13" s="20"/>
    </row>
    <row r="14" spans="1:13" ht="14.25" thickBot="1">
      <c r="A14" s="69"/>
      <c r="B14" s="70"/>
      <c r="C14" s="70"/>
      <c r="D14" s="70"/>
      <c r="E14" s="70"/>
      <c r="F14" s="70"/>
      <c r="G14" s="71" t="str">
        <f t="shared" si="0"/>
        <v/>
      </c>
      <c r="H14" s="72" t="str">
        <f t="shared" si="1"/>
        <v/>
      </c>
      <c r="I14" s="70"/>
    </row>
    <row r="15" spans="1:13" ht="14.25" thickBot="1">
      <c r="A15" s="69"/>
      <c r="B15" s="70"/>
      <c r="C15" s="70"/>
      <c r="D15" s="70"/>
      <c r="E15" s="70"/>
      <c r="F15" s="70"/>
      <c r="G15" s="71" t="str">
        <f t="shared" si="0"/>
        <v/>
      </c>
      <c r="H15" s="72" t="str">
        <f t="shared" si="1"/>
        <v/>
      </c>
      <c r="I15" s="70"/>
    </row>
    <row r="16" spans="1:13" ht="14.25" thickBot="1">
      <c r="A16" s="69"/>
      <c r="B16" s="70"/>
      <c r="C16" s="70"/>
      <c r="D16" s="70"/>
      <c r="E16" s="70"/>
      <c r="F16" s="70"/>
      <c r="G16" s="71" t="str">
        <f t="shared" si="0"/>
        <v/>
      </c>
      <c r="H16" s="72" t="str">
        <f t="shared" si="1"/>
        <v/>
      </c>
      <c r="I16" s="70"/>
    </row>
    <row r="17" spans="1:14" ht="14.25" thickBot="1">
      <c r="A17" s="69"/>
      <c r="B17" s="70"/>
      <c r="C17" s="70"/>
      <c r="D17" s="70"/>
      <c r="E17" s="70"/>
      <c r="F17" s="70"/>
      <c r="G17" s="71" t="str">
        <f t="shared" si="0"/>
        <v/>
      </c>
      <c r="H17" s="72" t="str">
        <f t="shared" si="1"/>
        <v/>
      </c>
      <c r="I17" s="70"/>
    </row>
    <row r="18" spans="1:14" ht="14.25" thickBot="1">
      <c r="A18" s="69"/>
      <c r="B18" s="70"/>
      <c r="C18" s="70"/>
      <c r="D18" s="70"/>
      <c r="E18" s="70"/>
      <c r="F18" s="70"/>
      <c r="G18" s="71" t="str">
        <f t="shared" si="0"/>
        <v/>
      </c>
      <c r="H18" s="72" t="str">
        <f t="shared" si="1"/>
        <v/>
      </c>
      <c r="I18" s="70"/>
    </row>
    <row r="19" spans="1:14" ht="14.25" thickBot="1">
      <c r="A19" s="69"/>
      <c r="B19" s="70"/>
      <c r="C19" s="70"/>
      <c r="D19" s="70"/>
      <c r="E19" s="70"/>
      <c r="F19" s="70"/>
      <c r="G19" s="71" t="str">
        <f t="shared" si="0"/>
        <v/>
      </c>
      <c r="H19" s="72" t="str">
        <f t="shared" si="1"/>
        <v/>
      </c>
      <c r="I19" s="70"/>
    </row>
    <row r="20" spans="1:14" ht="14.25" thickBot="1">
      <c r="A20" s="69"/>
      <c r="B20" s="70"/>
      <c r="C20" s="70"/>
      <c r="D20" s="70"/>
      <c r="E20" s="70"/>
      <c r="F20" s="70"/>
      <c r="G20" s="71" t="str">
        <f t="shared" si="0"/>
        <v/>
      </c>
      <c r="H20" s="72" t="str">
        <f t="shared" si="1"/>
        <v/>
      </c>
      <c r="I20" s="70"/>
      <c r="M20" s="21"/>
      <c r="N20" t="s">
        <v>92</v>
      </c>
    </row>
    <row r="21" spans="1:14" ht="14.25" thickBot="1">
      <c r="A21" s="69"/>
      <c r="B21" s="70"/>
      <c r="C21" s="70"/>
      <c r="D21" s="70"/>
      <c r="E21" s="70"/>
      <c r="F21" s="70"/>
      <c r="G21" s="71" t="str">
        <f t="shared" si="0"/>
        <v/>
      </c>
      <c r="H21" s="72" t="str">
        <f t="shared" si="1"/>
        <v/>
      </c>
      <c r="I21" s="70"/>
      <c r="M21" s="25"/>
      <c r="N21" t="s">
        <v>93</v>
      </c>
    </row>
    <row r="22" spans="1:14" ht="14.25" thickBot="1">
      <c r="A22" s="69"/>
      <c r="B22" s="70"/>
      <c r="C22" s="70"/>
      <c r="D22" s="70"/>
      <c r="E22" s="70"/>
      <c r="F22" s="70"/>
      <c r="G22" s="71" t="str">
        <f t="shared" si="0"/>
        <v/>
      </c>
      <c r="H22" s="72" t="str">
        <f t="shared" si="1"/>
        <v/>
      </c>
      <c r="I22" s="70"/>
      <c r="M22" s="29"/>
      <c r="N22" t="s">
        <v>94</v>
      </c>
    </row>
    <row r="23" spans="1:14" ht="14.25" thickBot="1">
      <c r="A23" s="69"/>
      <c r="B23" s="70"/>
      <c r="C23" s="70"/>
      <c r="D23" s="70"/>
      <c r="E23" s="70"/>
      <c r="F23" s="70"/>
      <c r="G23" s="71" t="str">
        <f t="shared" si="0"/>
        <v/>
      </c>
      <c r="H23" s="72" t="str">
        <f t="shared" si="1"/>
        <v/>
      </c>
      <c r="I23" s="70"/>
    </row>
    <row r="24" spans="1:14" ht="14.25" thickBot="1">
      <c r="A24" s="69"/>
      <c r="B24" s="70"/>
      <c r="C24" s="70"/>
      <c r="D24" s="70"/>
      <c r="E24" s="70"/>
      <c r="F24" s="70"/>
      <c r="G24" s="71" t="str">
        <f t="shared" si="0"/>
        <v/>
      </c>
      <c r="H24" s="72" t="str">
        <f t="shared" si="1"/>
        <v/>
      </c>
      <c r="I24" s="70"/>
    </row>
    <row r="25" spans="1:14" ht="14.25" thickBot="1">
      <c r="A25" s="69"/>
      <c r="B25" s="70"/>
      <c r="C25" s="70"/>
      <c r="D25" s="70"/>
      <c r="E25" s="70"/>
      <c r="F25" s="70"/>
      <c r="G25" s="71" t="str">
        <f t="shared" si="0"/>
        <v/>
      </c>
      <c r="H25" s="72" t="str">
        <f t="shared" si="1"/>
        <v/>
      </c>
      <c r="I25" s="70"/>
    </row>
    <row r="26" spans="1:14" ht="14.25" thickBot="1">
      <c r="A26" s="69"/>
      <c r="B26" s="70"/>
      <c r="C26" s="70"/>
      <c r="D26" s="70"/>
      <c r="E26" s="70"/>
      <c r="F26" s="70"/>
      <c r="G26" s="71" t="str">
        <f t="shared" si="0"/>
        <v/>
      </c>
      <c r="H26" s="72" t="str">
        <f t="shared" si="1"/>
        <v/>
      </c>
      <c r="I26" s="70"/>
    </row>
    <row r="27" spans="1:14" ht="14.25" thickBot="1">
      <c r="A27" s="69"/>
      <c r="B27" s="70"/>
      <c r="C27" s="70"/>
      <c r="D27" s="70"/>
      <c r="E27" s="70"/>
      <c r="F27" s="70"/>
      <c r="G27" s="71" t="str">
        <f t="shared" si="0"/>
        <v/>
      </c>
      <c r="H27" s="72" t="str">
        <f t="shared" si="1"/>
        <v/>
      </c>
      <c r="I27" s="70"/>
    </row>
    <row r="28" spans="1:14" ht="14.25" thickBot="1">
      <c r="A28" s="69"/>
      <c r="B28" s="70"/>
      <c r="C28" s="70"/>
      <c r="D28" s="70"/>
      <c r="E28" s="70"/>
      <c r="F28" s="70"/>
      <c r="G28" s="71" t="str">
        <f t="shared" si="0"/>
        <v/>
      </c>
      <c r="H28" s="72" t="str">
        <f t="shared" si="1"/>
        <v/>
      </c>
      <c r="I28" s="70"/>
    </row>
    <row r="29" spans="1:14" ht="14.25" thickBot="1">
      <c r="A29" s="69"/>
      <c r="B29" s="70"/>
      <c r="C29" s="70"/>
      <c r="D29" s="70"/>
      <c r="E29" s="70"/>
      <c r="F29" s="70"/>
      <c r="G29" s="71" t="str">
        <f t="shared" si="0"/>
        <v/>
      </c>
      <c r="H29" s="72" t="str">
        <f t="shared" si="1"/>
        <v/>
      </c>
      <c r="I29" s="70"/>
    </row>
    <row r="30" spans="1:14" ht="14.25" thickBot="1">
      <c r="A30" s="69"/>
      <c r="B30" s="70"/>
      <c r="C30" s="70"/>
      <c r="D30" s="70"/>
      <c r="E30" s="70"/>
      <c r="F30" s="70"/>
      <c r="G30" s="71" t="str">
        <f t="shared" si="0"/>
        <v/>
      </c>
      <c r="H30" s="72" t="str">
        <f t="shared" si="1"/>
        <v/>
      </c>
      <c r="I30" s="70"/>
    </row>
    <row r="31" spans="1:14" ht="14.25" thickBot="1">
      <c r="A31" s="69"/>
      <c r="B31" s="70"/>
      <c r="C31" s="70"/>
      <c r="D31" s="70"/>
      <c r="E31" s="70"/>
      <c r="F31" s="70"/>
      <c r="G31" s="71" t="str">
        <f t="shared" si="0"/>
        <v/>
      </c>
      <c r="H31" s="72" t="str">
        <f t="shared" si="1"/>
        <v/>
      </c>
      <c r="I31" s="70"/>
    </row>
    <row r="32" spans="1:14" ht="14.25" thickBot="1">
      <c r="A32" s="69"/>
      <c r="B32" s="70"/>
      <c r="C32" s="70"/>
      <c r="D32" s="70"/>
      <c r="E32" s="70"/>
      <c r="F32" s="70"/>
      <c r="G32" s="71" t="str">
        <f t="shared" si="0"/>
        <v/>
      </c>
      <c r="H32" s="72" t="str">
        <f t="shared" si="1"/>
        <v/>
      </c>
      <c r="I32" s="70"/>
    </row>
    <row r="33" spans="1:26">
      <c r="A33" s="1" t="s">
        <v>95</v>
      </c>
      <c r="C33" t="s">
        <v>96</v>
      </c>
      <c r="E33" t="s">
        <v>97</v>
      </c>
      <c r="G33" t="s">
        <v>98</v>
      </c>
    </row>
    <row r="34" spans="1:26" ht="14.25" thickBot="1">
      <c r="A34" s="1"/>
      <c r="V34" t="s">
        <v>99</v>
      </c>
    </row>
    <row r="35" spans="1:26" ht="14.25" thickBot="1">
      <c r="A35" s="44" t="s">
        <v>8</v>
      </c>
      <c r="B35" s="38" t="s">
        <v>11</v>
      </c>
      <c r="C35" s="325" t="s">
        <v>12</v>
      </c>
      <c r="D35" s="326"/>
      <c r="E35" s="326"/>
      <c r="F35" s="327"/>
      <c r="G35" s="325" t="s">
        <v>13</v>
      </c>
      <c r="H35" s="326"/>
      <c r="I35" s="326"/>
      <c r="J35" s="327"/>
      <c r="K35" s="307" t="s">
        <v>14</v>
      </c>
      <c r="L35" s="308"/>
      <c r="M35" s="308"/>
      <c r="N35" s="308"/>
      <c r="O35" s="309"/>
      <c r="P35" s="307" t="s">
        <v>100</v>
      </c>
      <c r="Q35" s="308"/>
      <c r="R35" s="308"/>
      <c r="S35" s="308"/>
      <c r="T35" s="308"/>
      <c r="U35" s="309"/>
      <c r="V35" s="196" t="s">
        <v>101</v>
      </c>
      <c r="W35" s="197"/>
      <c r="X35" s="198"/>
    </row>
    <row r="36" spans="1:26" ht="24" thickBot="1">
      <c r="A36" s="19" t="s">
        <v>9</v>
      </c>
      <c r="B36" s="9" t="s">
        <v>16</v>
      </c>
      <c r="C36" s="310">
        <v>0</v>
      </c>
      <c r="D36" s="311"/>
      <c r="E36" s="311"/>
      <c r="F36" s="312"/>
      <c r="G36" s="310"/>
      <c r="H36" s="311"/>
      <c r="I36" s="311"/>
      <c r="J36" s="312"/>
      <c r="K36" s="313">
        <f>G36-C36</f>
        <v>0</v>
      </c>
      <c r="L36" s="314"/>
      <c r="M36" s="314"/>
      <c r="N36" s="314"/>
      <c r="O36" s="315"/>
      <c r="P36" s="316">
        <f>AVERAGE(K36:O38)</f>
        <v>0</v>
      </c>
      <c r="Q36" s="317"/>
      <c r="R36" s="317"/>
      <c r="S36" s="317"/>
      <c r="T36" s="317"/>
      <c r="U36" s="318"/>
      <c r="V36" s="316" t="e">
        <f>(10*$C$7)/P36</f>
        <v>#DIV/0!</v>
      </c>
      <c r="W36" s="317"/>
      <c r="X36" s="318"/>
    </row>
    <row r="37" spans="1:26" ht="24" thickBot="1">
      <c r="A37" s="19" t="s">
        <v>10</v>
      </c>
      <c r="B37" s="9" t="s">
        <v>17</v>
      </c>
      <c r="C37" s="310">
        <v>0</v>
      </c>
      <c r="D37" s="311"/>
      <c r="E37" s="311"/>
      <c r="F37" s="312"/>
      <c r="G37" s="310"/>
      <c r="H37" s="311"/>
      <c r="I37" s="311"/>
      <c r="J37" s="312"/>
      <c r="K37" s="313">
        <f t="shared" ref="K37:K38" si="2">G37-C37</f>
        <v>0</v>
      </c>
      <c r="L37" s="314"/>
      <c r="M37" s="314"/>
      <c r="N37" s="314"/>
      <c r="O37" s="315"/>
      <c r="P37" s="319"/>
      <c r="Q37" s="320"/>
      <c r="R37" s="320"/>
      <c r="S37" s="320"/>
      <c r="T37" s="320"/>
      <c r="U37" s="321"/>
      <c r="V37" s="319"/>
      <c r="W37" s="320"/>
      <c r="X37" s="321"/>
      <c r="Z37" s="20" t="s">
        <v>102</v>
      </c>
    </row>
    <row r="38" spans="1:26" ht="24" thickBot="1">
      <c r="A38" s="7"/>
      <c r="B38" s="37" t="s">
        <v>18</v>
      </c>
      <c r="C38" s="328">
        <v>0</v>
      </c>
      <c r="D38" s="329"/>
      <c r="E38" s="329"/>
      <c r="F38" s="330"/>
      <c r="G38" s="331"/>
      <c r="H38" s="332"/>
      <c r="I38" s="332"/>
      <c r="J38" s="333"/>
      <c r="K38" s="313">
        <f t="shared" si="2"/>
        <v>0</v>
      </c>
      <c r="L38" s="314"/>
      <c r="M38" s="314"/>
      <c r="N38" s="314"/>
      <c r="O38" s="315"/>
      <c r="P38" s="322"/>
      <c r="Q38" s="323"/>
      <c r="R38" s="323"/>
      <c r="S38" s="323"/>
      <c r="T38" s="323"/>
      <c r="U38" s="324"/>
      <c r="V38" s="322"/>
      <c r="W38" s="323"/>
      <c r="X38" s="324"/>
    </row>
    <row r="39" spans="1:26" ht="14.25" thickTop="1">
      <c r="A39" s="19" t="s">
        <v>7</v>
      </c>
      <c r="B39" s="32" t="s">
        <v>103</v>
      </c>
      <c r="C39" s="306" t="s">
        <v>104</v>
      </c>
      <c r="D39" s="306"/>
      <c r="E39" s="306"/>
      <c r="F39" s="306"/>
      <c r="G39" s="208" t="s">
        <v>104</v>
      </c>
      <c r="H39" s="208"/>
      <c r="I39" s="208"/>
      <c r="J39" s="209"/>
      <c r="K39" s="212"/>
      <c r="L39" s="213"/>
      <c r="M39" s="213"/>
      <c r="N39" s="213"/>
      <c r="O39" s="214"/>
      <c r="P39" s="212"/>
      <c r="Q39" s="213"/>
      <c r="R39" s="213"/>
      <c r="S39" s="213"/>
      <c r="T39" s="213"/>
      <c r="U39" s="214"/>
      <c r="V39" s="212"/>
      <c r="W39" s="213"/>
      <c r="X39" s="214"/>
    </row>
    <row r="40" spans="1:26" ht="14.25" thickBot="1">
      <c r="A40" s="19" t="s">
        <v>105</v>
      </c>
      <c r="B40" s="39" t="s">
        <v>106</v>
      </c>
      <c r="C40" s="306"/>
      <c r="D40" s="306"/>
      <c r="E40" s="306"/>
      <c r="F40" s="306"/>
      <c r="G40" s="210"/>
      <c r="H40" s="210"/>
      <c r="I40" s="210"/>
      <c r="J40" s="211"/>
      <c r="K40" s="215"/>
      <c r="L40" s="216"/>
      <c r="M40" s="216"/>
      <c r="N40" s="216"/>
      <c r="O40" s="217"/>
      <c r="P40" s="215"/>
      <c r="Q40" s="216"/>
      <c r="R40" s="216"/>
      <c r="S40" s="216"/>
      <c r="T40" s="216"/>
      <c r="U40" s="217"/>
      <c r="V40" s="215"/>
      <c r="W40" s="216"/>
      <c r="X40" s="217"/>
    </row>
    <row r="41" spans="1:26" ht="27" thickBot="1">
      <c r="A41" s="18" t="s">
        <v>19</v>
      </c>
      <c r="B41" s="11" t="s">
        <v>20</v>
      </c>
      <c r="C41" s="219" t="e">
        <f>AVERAGE(C39:F39)</f>
        <v>#DIV/0!</v>
      </c>
      <c r="D41" s="220"/>
      <c r="E41" s="220"/>
      <c r="F41" s="221"/>
      <c r="G41" s="222"/>
      <c r="H41" s="223"/>
      <c r="I41" s="223"/>
      <c r="J41" s="224"/>
      <c r="K41" s="222"/>
      <c r="L41" s="223"/>
      <c r="M41" s="223"/>
      <c r="N41" s="223"/>
      <c r="O41" s="224"/>
      <c r="P41" s="222"/>
      <c r="Q41" s="223"/>
      <c r="R41" s="223"/>
      <c r="S41" s="223"/>
      <c r="T41" s="223"/>
      <c r="U41" s="224"/>
      <c r="V41" s="225"/>
      <c r="W41" s="226"/>
      <c r="X41" s="227"/>
    </row>
    <row r="42" spans="1:26" ht="14.25" thickTop="1">
      <c r="A42" s="19" t="s">
        <v>21</v>
      </c>
      <c r="B42" s="237" t="s">
        <v>26</v>
      </c>
      <c r="C42" s="238"/>
      <c r="D42" s="228"/>
      <c r="E42" s="229"/>
      <c r="F42" s="229"/>
      <c r="G42" s="230"/>
      <c r="H42" s="228"/>
      <c r="I42" s="229"/>
      <c r="J42" s="229"/>
      <c r="K42" s="229"/>
      <c r="L42" s="230"/>
      <c r="M42" s="241"/>
      <c r="N42" s="242"/>
      <c r="O42" s="242"/>
      <c r="P42" s="243"/>
      <c r="Q42" s="247"/>
      <c r="R42" s="248"/>
      <c r="S42" s="248"/>
      <c r="T42" s="249"/>
      <c r="U42" s="228"/>
      <c r="V42" s="229"/>
      <c r="W42" s="229"/>
      <c r="X42" s="230"/>
    </row>
    <row r="43" spans="1:26" ht="14.25" thickBot="1">
      <c r="A43" s="19" t="s">
        <v>22</v>
      </c>
      <c r="B43" s="239" t="s">
        <v>11</v>
      </c>
      <c r="C43" s="240"/>
      <c r="D43" s="231"/>
      <c r="E43" s="232"/>
      <c r="F43" s="232"/>
      <c r="G43" s="233"/>
      <c r="H43" s="231"/>
      <c r="I43" s="232"/>
      <c r="J43" s="232"/>
      <c r="K43" s="232"/>
      <c r="L43" s="233"/>
      <c r="M43" s="244"/>
      <c r="N43" s="245"/>
      <c r="O43" s="245"/>
      <c r="P43" s="246"/>
      <c r="Q43" s="250"/>
      <c r="R43" s="251"/>
      <c r="S43" s="251"/>
      <c r="T43" s="252"/>
      <c r="U43" s="231"/>
      <c r="V43" s="232"/>
      <c r="W43" s="232"/>
      <c r="X43" s="233"/>
    </row>
    <row r="44" spans="1:26" ht="20.25" thickBot="1">
      <c r="A44" s="19" t="s">
        <v>23</v>
      </c>
      <c r="B44" s="196" t="s">
        <v>27</v>
      </c>
      <c r="C44" s="198"/>
      <c r="D44" s="40"/>
      <c r="E44" s="234"/>
      <c r="F44" s="235"/>
      <c r="G44" s="236"/>
      <c r="H44" s="234"/>
      <c r="I44" s="236"/>
      <c r="J44" s="234"/>
      <c r="K44" s="235"/>
      <c r="L44" s="236"/>
      <c r="M44" s="40"/>
      <c r="N44" s="234"/>
      <c r="O44" s="235"/>
      <c r="P44" s="236"/>
      <c r="Q44" s="234"/>
      <c r="R44" s="236"/>
      <c r="S44" s="234"/>
      <c r="T44" s="236"/>
      <c r="U44" s="234"/>
      <c r="V44" s="236"/>
      <c r="W44" s="234"/>
      <c r="X44" s="236"/>
    </row>
    <row r="45" spans="1:26">
      <c r="A45" s="19" t="s">
        <v>24</v>
      </c>
      <c r="B45" s="256" t="s">
        <v>28</v>
      </c>
      <c r="C45" s="257"/>
      <c r="D45" s="253"/>
      <c r="E45" s="254"/>
      <c r="F45" s="254"/>
      <c r="G45" s="255"/>
      <c r="H45" s="253"/>
      <c r="I45" s="254"/>
      <c r="J45" s="254"/>
      <c r="K45" s="254"/>
      <c r="L45" s="255"/>
      <c r="M45" s="253"/>
      <c r="N45" s="254"/>
      <c r="O45" s="254"/>
      <c r="P45" s="255"/>
      <c r="Q45" s="253"/>
      <c r="R45" s="254"/>
      <c r="S45" s="254"/>
      <c r="T45" s="255"/>
      <c r="U45" s="253"/>
      <c r="V45" s="254"/>
      <c r="W45" s="254"/>
      <c r="X45" s="255"/>
    </row>
    <row r="46" spans="1:26" ht="14.25" thickBot="1">
      <c r="A46" s="19" t="s">
        <v>25</v>
      </c>
      <c r="B46" s="239" t="s">
        <v>6</v>
      </c>
      <c r="C46" s="240"/>
      <c r="D46" s="250"/>
      <c r="E46" s="251"/>
      <c r="F46" s="251"/>
      <c r="G46" s="252"/>
      <c r="H46" s="250"/>
      <c r="I46" s="251"/>
      <c r="J46" s="251"/>
      <c r="K46" s="251"/>
      <c r="L46" s="252"/>
      <c r="M46" s="250"/>
      <c r="N46" s="251"/>
      <c r="O46" s="251"/>
      <c r="P46" s="252"/>
      <c r="Q46" s="250"/>
      <c r="R46" s="251"/>
      <c r="S46" s="251"/>
      <c r="T46" s="252"/>
      <c r="U46" s="250"/>
      <c r="V46" s="251"/>
      <c r="W46" s="251"/>
      <c r="X46" s="252"/>
    </row>
    <row r="47" spans="1:26" ht="20.25" thickBot="1">
      <c r="A47" s="13"/>
      <c r="B47" s="196" t="s">
        <v>29</v>
      </c>
      <c r="C47" s="198"/>
      <c r="D47" s="234"/>
      <c r="E47" s="235"/>
      <c r="F47" s="235"/>
      <c r="G47" s="236"/>
      <c r="H47" s="234"/>
      <c r="I47" s="235"/>
      <c r="J47" s="235"/>
      <c r="K47" s="235"/>
      <c r="L47" s="236"/>
      <c r="M47" s="234"/>
      <c r="N47" s="235"/>
      <c r="O47" s="235"/>
      <c r="P47" s="236"/>
      <c r="Q47" s="234"/>
      <c r="R47" s="235"/>
      <c r="S47" s="235"/>
      <c r="T47" s="236"/>
      <c r="U47" s="234"/>
      <c r="V47" s="235"/>
      <c r="W47" s="235"/>
      <c r="X47" s="236"/>
    </row>
    <row r="48" spans="1:26" ht="20.25" thickBot="1">
      <c r="A48" s="7"/>
      <c r="B48" s="267" t="s">
        <v>30</v>
      </c>
      <c r="C48" s="268"/>
      <c r="D48" s="222"/>
      <c r="E48" s="223"/>
      <c r="F48" s="223"/>
      <c r="G48" s="224"/>
      <c r="H48" s="222"/>
      <c r="I48" s="223"/>
      <c r="J48" s="223"/>
      <c r="K48" s="223"/>
      <c r="L48" s="224"/>
      <c r="M48" s="222"/>
      <c r="N48" s="223"/>
      <c r="O48" s="223"/>
      <c r="P48" s="224"/>
      <c r="Q48" s="222"/>
      <c r="R48" s="223"/>
      <c r="S48" s="223"/>
      <c r="T48" s="224"/>
      <c r="U48" s="222"/>
      <c r="V48" s="223"/>
      <c r="W48" s="223"/>
      <c r="X48" s="224"/>
    </row>
    <row r="49" spans="1:24" ht="14.25" thickTop="1">
      <c r="A49" s="19" t="s">
        <v>31</v>
      </c>
      <c r="B49" s="237" t="s">
        <v>33</v>
      </c>
      <c r="C49" s="238"/>
      <c r="D49" s="237" t="s">
        <v>34</v>
      </c>
      <c r="E49" s="238"/>
      <c r="F49" s="258" t="s">
        <v>36</v>
      </c>
      <c r="G49" s="259"/>
      <c r="H49" s="260"/>
      <c r="I49" s="258" t="s">
        <v>37</v>
      </c>
      <c r="J49" s="259"/>
      <c r="K49" s="260"/>
      <c r="L49" s="258" t="s">
        <v>38</v>
      </c>
      <c r="M49" s="259"/>
      <c r="N49" s="260"/>
      <c r="O49" s="237" t="s">
        <v>40</v>
      </c>
      <c r="P49" s="280"/>
      <c r="Q49" s="238"/>
      <c r="R49" s="237" t="s">
        <v>28</v>
      </c>
      <c r="S49" s="238"/>
      <c r="T49" s="295" t="s">
        <v>41</v>
      </c>
      <c r="U49" s="296"/>
      <c r="V49" s="296"/>
      <c r="W49" s="297"/>
      <c r="X49" s="42" t="s">
        <v>42</v>
      </c>
    </row>
    <row r="50" spans="1:24">
      <c r="A50" s="19" t="s">
        <v>32</v>
      </c>
      <c r="B50" s="269"/>
      <c r="C50" s="270"/>
      <c r="D50" s="269" t="s">
        <v>35</v>
      </c>
      <c r="E50" s="270"/>
      <c r="F50" s="261"/>
      <c r="G50" s="262"/>
      <c r="H50" s="263"/>
      <c r="I50" s="261"/>
      <c r="J50" s="262"/>
      <c r="K50" s="263"/>
      <c r="L50" s="261" t="s">
        <v>39</v>
      </c>
      <c r="M50" s="262"/>
      <c r="N50" s="263"/>
      <c r="O50" s="269"/>
      <c r="P50" s="281"/>
      <c r="Q50" s="270"/>
      <c r="R50" s="269" t="s">
        <v>6</v>
      </c>
      <c r="S50" s="270"/>
      <c r="T50" s="298"/>
      <c r="U50" s="299"/>
      <c r="V50" s="299"/>
      <c r="W50" s="300"/>
      <c r="X50" s="42" t="s">
        <v>43</v>
      </c>
    </row>
    <row r="51" spans="1:24" ht="14.25" thickBot="1">
      <c r="A51" s="19" t="s">
        <v>25</v>
      </c>
      <c r="B51" s="239"/>
      <c r="C51" s="240"/>
      <c r="D51" s="231" t="s">
        <v>4</v>
      </c>
      <c r="E51" s="233"/>
      <c r="F51" s="264"/>
      <c r="G51" s="265"/>
      <c r="H51" s="266"/>
      <c r="I51" s="264"/>
      <c r="J51" s="265"/>
      <c r="K51" s="266"/>
      <c r="L51" s="277"/>
      <c r="M51" s="278"/>
      <c r="N51" s="279"/>
      <c r="O51" s="239"/>
      <c r="P51" s="282"/>
      <c r="Q51" s="240"/>
      <c r="R51" s="277"/>
      <c r="S51" s="279"/>
      <c r="T51" s="301"/>
      <c r="U51" s="302"/>
      <c r="V51" s="302"/>
      <c r="W51" s="303"/>
      <c r="X51" s="43"/>
    </row>
    <row r="52" spans="1:24" ht="14.25" thickBot="1">
      <c r="A52" s="13"/>
      <c r="B52" s="271"/>
      <c r="C52" s="273"/>
      <c r="D52" s="304"/>
      <c r="E52" s="305"/>
      <c r="F52" s="283"/>
      <c r="G52" s="284"/>
      <c r="H52" s="285"/>
      <c r="I52" s="283"/>
      <c r="J52" s="284"/>
      <c r="K52" s="285"/>
      <c r="L52" s="283"/>
      <c r="M52" s="284"/>
      <c r="N52" s="285"/>
      <c r="O52" s="271"/>
      <c r="P52" s="272"/>
      <c r="Q52" s="273"/>
      <c r="R52" s="271"/>
      <c r="S52" s="273"/>
      <c r="T52" s="271"/>
      <c r="U52" s="272"/>
      <c r="V52" s="272"/>
      <c r="W52" s="273"/>
      <c r="X52" s="293"/>
    </row>
    <row r="53" spans="1:24" ht="14.25" thickBot="1">
      <c r="A53" s="15"/>
      <c r="B53" s="274"/>
      <c r="C53" s="276"/>
      <c r="D53" s="283"/>
      <c r="E53" s="285"/>
      <c r="F53" s="283"/>
      <c r="G53" s="284"/>
      <c r="H53" s="285"/>
      <c r="I53" s="283"/>
      <c r="J53" s="284"/>
      <c r="K53" s="285"/>
      <c r="L53" s="283"/>
      <c r="M53" s="284"/>
      <c r="N53" s="285"/>
      <c r="O53" s="274"/>
      <c r="P53" s="275"/>
      <c r="Q53" s="276"/>
      <c r="R53" s="274"/>
      <c r="S53" s="276"/>
      <c r="T53" s="274"/>
      <c r="U53" s="275"/>
      <c r="V53" s="275"/>
      <c r="W53" s="276"/>
      <c r="X53" s="294"/>
    </row>
    <row r="54" spans="1:2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</row>
    <row r="55" spans="1:24" ht="19.5">
      <c r="A55" s="287" t="s">
        <v>107</v>
      </c>
      <c r="B55" s="287"/>
      <c r="C55" s="287"/>
      <c r="D55" s="287"/>
      <c r="E55" s="287"/>
      <c r="F55" s="287"/>
      <c r="G55" s="287"/>
      <c r="H55" s="287"/>
      <c r="I55" s="287"/>
      <c r="J55" s="287"/>
      <c r="K55" s="287"/>
      <c r="L55" s="287"/>
      <c r="M55" s="287"/>
      <c r="N55" s="287"/>
      <c r="O55" s="287"/>
      <c r="P55" s="287"/>
      <c r="Q55" s="287"/>
      <c r="R55" s="287"/>
      <c r="S55" s="287"/>
      <c r="T55" s="287"/>
      <c r="U55" s="287"/>
      <c r="V55" s="287"/>
      <c r="W55" s="287"/>
      <c r="X55" s="287"/>
    </row>
    <row r="56" spans="1:24" ht="19.5">
      <c r="A56" s="16"/>
    </row>
    <row r="57" spans="1:24" ht="19.5">
      <c r="A57" s="16"/>
    </row>
    <row r="58" spans="1:24" ht="19.5">
      <c r="A58" s="16"/>
    </row>
    <row r="59" spans="1:24" ht="19.5">
      <c r="A59" s="16"/>
    </row>
    <row r="60" spans="1:24" ht="19.5">
      <c r="A60" s="17"/>
    </row>
    <row r="61" spans="1:24" ht="19.5">
      <c r="A61" s="17"/>
    </row>
    <row r="63" spans="1:24" ht="14.25">
      <c r="A63" s="288" t="s">
        <v>108</v>
      </c>
      <c r="B63" s="288"/>
      <c r="C63" s="288"/>
      <c r="D63" s="288"/>
      <c r="E63" s="288"/>
      <c r="F63" s="288"/>
      <c r="G63" s="288"/>
      <c r="H63" s="288"/>
      <c r="I63" s="288"/>
      <c r="J63" s="288"/>
      <c r="K63" s="288"/>
      <c r="L63" s="288"/>
      <c r="M63" s="288"/>
      <c r="N63" s="288"/>
      <c r="O63" s="288"/>
      <c r="P63" s="288"/>
      <c r="Q63" s="288"/>
      <c r="R63" s="288"/>
      <c r="S63" s="288"/>
      <c r="T63" s="288"/>
      <c r="U63" s="288"/>
      <c r="V63" s="288"/>
      <c r="W63" s="288"/>
      <c r="X63" s="288"/>
    </row>
  </sheetData>
  <mergeCells count="96">
    <mergeCell ref="A1:I1"/>
    <mergeCell ref="A2:I2"/>
    <mergeCell ref="A3:I3"/>
    <mergeCell ref="A7:B7"/>
    <mergeCell ref="D8:G8"/>
    <mergeCell ref="K35:O35"/>
    <mergeCell ref="P35:U35"/>
    <mergeCell ref="V35:X35"/>
    <mergeCell ref="C36:F36"/>
    <mergeCell ref="G36:J36"/>
    <mergeCell ref="K36:O36"/>
    <mergeCell ref="P36:U38"/>
    <mergeCell ref="V36:X38"/>
    <mergeCell ref="C37:F37"/>
    <mergeCell ref="G37:J37"/>
    <mergeCell ref="C35:F35"/>
    <mergeCell ref="G35:J35"/>
    <mergeCell ref="K37:O37"/>
    <mergeCell ref="C38:F38"/>
    <mergeCell ref="G38:J38"/>
    <mergeCell ref="K38:O38"/>
    <mergeCell ref="C39:D40"/>
    <mergeCell ref="E39:F40"/>
    <mergeCell ref="G39:J40"/>
    <mergeCell ref="K39:O40"/>
    <mergeCell ref="U42:X43"/>
    <mergeCell ref="B43:C43"/>
    <mergeCell ref="P39:U40"/>
    <mergeCell ref="V39:X40"/>
    <mergeCell ref="C41:F41"/>
    <mergeCell ref="G41:J41"/>
    <mergeCell ref="K41:O41"/>
    <mergeCell ref="P41:U41"/>
    <mergeCell ref="V41:X41"/>
    <mergeCell ref="B42:C42"/>
    <mergeCell ref="D42:G43"/>
    <mergeCell ref="H42:L43"/>
    <mergeCell ref="M42:P43"/>
    <mergeCell ref="Q42:T43"/>
    <mergeCell ref="S44:T44"/>
    <mergeCell ref="U44:V44"/>
    <mergeCell ref="W44:X44"/>
    <mergeCell ref="U45:X46"/>
    <mergeCell ref="B46:C46"/>
    <mergeCell ref="B44:C44"/>
    <mergeCell ref="E44:G44"/>
    <mergeCell ref="H44:I44"/>
    <mergeCell ref="J44:L44"/>
    <mergeCell ref="N44:P44"/>
    <mergeCell ref="Q44:R44"/>
    <mergeCell ref="B45:C45"/>
    <mergeCell ref="D45:G46"/>
    <mergeCell ref="H45:L46"/>
    <mergeCell ref="M45:P46"/>
    <mergeCell ref="Q45:T46"/>
    <mergeCell ref="U48:X48"/>
    <mergeCell ref="B47:C47"/>
    <mergeCell ref="D47:G47"/>
    <mergeCell ref="H47:L47"/>
    <mergeCell ref="M47:P47"/>
    <mergeCell ref="Q47:T47"/>
    <mergeCell ref="U47:X47"/>
    <mergeCell ref="B48:C48"/>
    <mergeCell ref="D48:G48"/>
    <mergeCell ref="H48:L48"/>
    <mergeCell ref="M48:P48"/>
    <mergeCell ref="Q48:T48"/>
    <mergeCell ref="B49:C51"/>
    <mergeCell ref="D49:E49"/>
    <mergeCell ref="F49:H51"/>
    <mergeCell ref="I49:K51"/>
    <mergeCell ref="L49:N49"/>
    <mergeCell ref="R49:S49"/>
    <mergeCell ref="T49:W51"/>
    <mergeCell ref="D50:E50"/>
    <mergeCell ref="L50:N50"/>
    <mergeCell ref="R50:S50"/>
    <mergeCell ref="D51:E51"/>
    <mergeCell ref="L51:N51"/>
    <mergeCell ref="R51:S51"/>
    <mergeCell ref="O49:Q51"/>
    <mergeCell ref="A55:X55"/>
    <mergeCell ref="A63:X63"/>
    <mergeCell ref="R52:S53"/>
    <mergeCell ref="T52:W53"/>
    <mergeCell ref="X52:X53"/>
    <mergeCell ref="D53:E53"/>
    <mergeCell ref="F53:H53"/>
    <mergeCell ref="I53:K53"/>
    <mergeCell ref="L53:N53"/>
    <mergeCell ref="B52:C53"/>
    <mergeCell ref="D52:E52"/>
    <mergeCell ref="F52:H52"/>
    <mergeCell ref="I52:K52"/>
    <mergeCell ref="L52:N52"/>
    <mergeCell ref="O52:Q53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66"/>
  <sheetViews>
    <sheetView topLeftCell="A4" workbookViewId="0">
      <selection activeCell="L12" sqref="L12"/>
    </sheetView>
  </sheetViews>
  <sheetFormatPr defaultRowHeight="13.5"/>
  <cols>
    <col min="1" max="1" width="12.5" style="73" bestFit="1" customWidth="1"/>
    <col min="2" max="17" width="9" style="73"/>
    <col min="18" max="18" width="11.75" style="73" bestFit="1" customWidth="1"/>
    <col min="19" max="16384" width="9" style="73"/>
  </cols>
  <sheetData>
    <row r="1" spans="1:17" ht="18.75">
      <c r="A1" s="289" t="s">
        <v>0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</row>
    <row r="2" spans="1:17" ht="20.25">
      <c r="A2" s="290" t="s">
        <v>1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</row>
    <row r="3" spans="1:17">
      <c r="A3" s="291" t="s">
        <v>109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</row>
    <row r="4" spans="1:17">
      <c r="A4" s="1" t="s">
        <v>110</v>
      </c>
      <c r="B4" s="85"/>
      <c r="E4" s="73" t="s">
        <v>111</v>
      </c>
      <c r="F4" s="85"/>
      <c r="I4" s="73" t="s">
        <v>112</v>
      </c>
      <c r="J4" s="85"/>
    </row>
    <row r="5" spans="1:17">
      <c r="A5" s="1" t="s">
        <v>113</v>
      </c>
      <c r="B5" s="85"/>
      <c r="E5" s="73" t="s">
        <v>114</v>
      </c>
      <c r="F5" s="85"/>
      <c r="I5" s="73" t="s">
        <v>115</v>
      </c>
      <c r="J5" s="85"/>
    </row>
    <row r="6" spans="1:17">
      <c r="A6" s="1" t="s">
        <v>116</v>
      </c>
      <c r="B6" s="335" t="s">
        <v>117</v>
      </c>
      <c r="C6" s="335"/>
      <c r="D6" s="335"/>
      <c r="E6" s="335"/>
      <c r="F6" s="335"/>
      <c r="G6" s="335"/>
      <c r="H6" s="335"/>
      <c r="I6" s="335"/>
    </row>
    <row r="7" spans="1:17">
      <c r="A7" s="1" t="s">
        <v>118</v>
      </c>
      <c r="E7" s="73" t="s">
        <v>119</v>
      </c>
      <c r="G7" s="73" t="s">
        <v>120</v>
      </c>
    </row>
    <row r="8" spans="1:17">
      <c r="A8" s="1"/>
    </row>
    <row r="9" spans="1:17" ht="14.25" thickBot="1">
      <c r="A9" s="1"/>
    </row>
    <row r="10" spans="1:17" ht="14.25" customHeight="1">
      <c r="A10" s="44"/>
      <c r="B10" s="50"/>
      <c r="C10" s="86"/>
      <c r="D10" s="256" t="s">
        <v>121</v>
      </c>
      <c r="E10" s="336"/>
      <c r="F10" s="257"/>
      <c r="G10" s="256" t="s">
        <v>122</v>
      </c>
      <c r="H10" s="336"/>
      <c r="I10" s="257"/>
      <c r="J10" s="50" t="s">
        <v>123</v>
      </c>
      <c r="K10" s="50" t="s">
        <v>124</v>
      </c>
      <c r="L10" s="50"/>
      <c r="M10" s="86"/>
    </row>
    <row r="11" spans="1:17" ht="14.25" thickBot="1">
      <c r="A11" s="19"/>
      <c r="B11" s="48"/>
      <c r="C11" s="87"/>
      <c r="D11" s="239"/>
      <c r="E11" s="282"/>
      <c r="F11" s="240"/>
      <c r="G11" s="239"/>
      <c r="H11" s="282"/>
      <c r="I11" s="240"/>
      <c r="J11" s="48" t="s">
        <v>126</v>
      </c>
      <c r="K11" s="48" t="s">
        <v>126</v>
      </c>
      <c r="L11" s="48"/>
      <c r="M11" s="87"/>
    </row>
    <row r="12" spans="1:17" ht="27.75" thickBot="1">
      <c r="A12" s="88" t="s">
        <v>169</v>
      </c>
      <c r="B12" s="64" t="s">
        <v>170</v>
      </c>
      <c r="C12" s="63" t="s">
        <v>171</v>
      </c>
      <c r="D12" s="65" t="s">
        <v>127</v>
      </c>
      <c r="E12" s="65" t="s">
        <v>128</v>
      </c>
      <c r="F12" s="91" t="s">
        <v>129</v>
      </c>
      <c r="G12" s="65" t="s">
        <v>127</v>
      </c>
      <c r="H12" s="65" t="s">
        <v>128</v>
      </c>
      <c r="I12" s="91" t="s">
        <v>130</v>
      </c>
      <c r="J12" s="91" t="s">
        <v>131</v>
      </c>
      <c r="K12" s="91" t="s">
        <v>132</v>
      </c>
      <c r="L12" s="67" t="s">
        <v>173</v>
      </c>
      <c r="M12" s="63" t="s">
        <v>172</v>
      </c>
    </row>
    <row r="13" spans="1:17" ht="14.25" thickBot="1">
      <c r="A13" s="89"/>
      <c r="B13" s="90"/>
      <c r="C13" s="90"/>
      <c r="D13" s="90"/>
      <c r="E13" s="90"/>
      <c r="F13" s="71">
        <f>E13-D13</f>
        <v>0</v>
      </c>
      <c r="G13" s="90"/>
      <c r="H13" s="90"/>
      <c r="I13" s="71">
        <f>H13-G13</f>
        <v>0</v>
      </c>
      <c r="J13" s="71" t="str">
        <f>IFERROR("",$P$43*F13*8*1000/100)</f>
        <v/>
      </c>
      <c r="K13" s="71" t="str">
        <f>IFERROR("",$P$43*I13*8*1000/100)</f>
        <v/>
      </c>
      <c r="L13" s="71" t="str">
        <f>IFERROR("",((J13-K13)-($L$50-$O$50)*(1-1/C13))/(1/C13))</f>
        <v/>
      </c>
      <c r="M13" s="90"/>
    </row>
    <row r="14" spans="1:17" ht="14.25" thickBot="1">
      <c r="A14" s="89"/>
      <c r="B14" s="90"/>
      <c r="C14" s="90"/>
      <c r="D14" s="90"/>
      <c r="E14" s="90"/>
      <c r="F14" s="71">
        <f t="shared" ref="F14:F33" si="0">E14-D14</f>
        <v>0</v>
      </c>
      <c r="G14" s="90"/>
      <c r="H14" s="90"/>
      <c r="I14" s="71">
        <f t="shared" ref="I14:I33" si="1">H14-G14</f>
        <v>0</v>
      </c>
      <c r="J14" s="71" t="str">
        <f t="shared" ref="J14:J33" si="2">IFERROR("",$P$43*F14*8*1000/100)</f>
        <v/>
      </c>
      <c r="K14" s="71" t="str">
        <f t="shared" ref="K14:K33" si="3">IFERROR("",$P$43*I14*8*1000/100)</f>
        <v/>
      </c>
      <c r="L14" s="71" t="str">
        <f t="shared" ref="L14:L33" si="4">IFERROR("",((J14-K14)-($L$50-$O$50)*(1-1/C14))/(1/C14))</f>
        <v/>
      </c>
      <c r="M14" s="90"/>
    </row>
    <row r="15" spans="1:17" ht="14.25" thickBot="1">
      <c r="A15" s="89"/>
      <c r="B15" s="90"/>
      <c r="C15" s="90"/>
      <c r="D15" s="90"/>
      <c r="E15" s="90"/>
      <c r="F15" s="71">
        <f t="shared" si="0"/>
        <v>0</v>
      </c>
      <c r="G15" s="90"/>
      <c r="H15" s="90"/>
      <c r="I15" s="71">
        <f t="shared" si="1"/>
        <v>0</v>
      </c>
      <c r="J15" s="71" t="str">
        <f t="shared" si="2"/>
        <v/>
      </c>
      <c r="K15" s="71" t="str">
        <f t="shared" si="3"/>
        <v/>
      </c>
      <c r="L15" s="71" t="str">
        <f t="shared" si="4"/>
        <v/>
      </c>
      <c r="M15" s="90"/>
      <c r="O15" s="270" t="s">
        <v>133</v>
      </c>
      <c r="P15" s="270"/>
      <c r="Q15" s="270"/>
    </row>
    <row r="16" spans="1:17" ht="14.25" thickBot="1">
      <c r="A16" s="69"/>
      <c r="B16" s="70"/>
      <c r="C16" s="70"/>
      <c r="D16" s="70"/>
      <c r="E16" s="70"/>
      <c r="F16" s="71">
        <f t="shared" si="0"/>
        <v>0</v>
      </c>
      <c r="G16" s="70"/>
      <c r="H16" s="70"/>
      <c r="I16" s="71">
        <f t="shared" si="1"/>
        <v>0</v>
      </c>
      <c r="J16" s="71" t="str">
        <f t="shared" si="2"/>
        <v/>
      </c>
      <c r="K16" s="71" t="str">
        <f t="shared" si="3"/>
        <v/>
      </c>
      <c r="L16" s="71" t="str">
        <f t="shared" si="4"/>
        <v/>
      </c>
      <c r="M16" s="70"/>
    </row>
    <row r="17" spans="1:16" ht="14.25" thickBot="1">
      <c r="A17" s="69"/>
      <c r="B17" s="70"/>
      <c r="C17" s="70"/>
      <c r="D17" s="70"/>
      <c r="E17" s="70"/>
      <c r="F17" s="71">
        <f t="shared" si="0"/>
        <v>0</v>
      </c>
      <c r="G17" s="70"/>
      <c r="H17" s="70"/>
      <c r="I17" s="71">
        <f t="shared" si="1"/>
        <v>0</v>
      </c>
      <c r="J17" s="71" t="str">
        <f t="shared" si="2"/>
        <v/>
      </c>
      <c r="K17" s="71" t="str">
        <f t="shared" si="3"/>
        <v/>
      </c>
      <c r="L17" s="71" t="str">
        <f t="shared" si="4"/>
        <v/>
      </c>
      <c r="M17" s="70"/>
    </row>
    <row r="18" spans="1:16" ht="14.25" thickBot="1">
      <c r="A18" s="69"/>
      <c r="B18" s="70"/>
      <c r="C18" s="70"/>
      <c r="D18" s="70"/>
      <c r="E18" s="70"/>
      <c r="F18" s="71">
        <f t="shared" si="0"/>
        <v>0</v>
      </c>
      <c r="G18" s="70"/>
      <c r="H18" s="70"/>
      <c r="I18" s="71">
        <f t="shared" si="1"/>
        <v>0</v>
      </c>
      <c r="J18" s="71" t="str">
        <f t="shared" si="2"/>
        <v/>
      </c>
      <c r="K18" s="71" t="str">
        <f t="shared" si="3"/>
        <v/>
      </c>
      <c r="L18" s="71" t="str">
        <f t="shared" si="4"/>
        <v/>
      </c>
      <c r="M18" s="70"/>
    </row>
    <row r="19" spans="1:16" ht="14.25" thickBot="1">
      <c r="A19" s="69"/>
      <c r="B19" s="70"/>
      <c r="C19" s="70"/>
      <c r="D19" s="70"/>
      <c r="E19" s="70"/>
      <c r="F19" s="71">
        <f t="shared" si="0"/>
        <v>0</v>
      </c>
      <c r="G19" s="70"/>
      <c r="H19" s="70"/>
      <c r="I19" s="71">
        <f t="shared" si="1"/>
        <v>0</v>
      </c>
      <c r="J19" s="71" t="str">
        <f t="shared" si="2"/>
        <v/>
      </c>
      <c r="K19" s="71" t="str">
        <f t="shared" si="3"/>
        <v/>
      </c>
      <c r="L19" s="71" t="str">
        <f t="shared" si="4"/>
        <v/>
      </c>
      <c r="M19" s="70"/>
    </row>
    <row r="20" spans="1:16" ht="14.25" thickBot="1">
      <c r="A20" s="69"/>
      <c r="B20" s="70"/>
      <c r="C20" s="70"/>
      <c r="D20" s="70"/>
      <c r="E20" s="70"/>
      <c r="F20" s="71">
        <f t="shared" si="0"/>
        <v>0</v>
      </c>
      <c r="G20" s="70"/>
      <c r="H20" s="70"/>
      <c r="I20" s="71">
        <f t="shared" si="1"/>
        <v>0</v>
      </c>
      <c r="J20" s="71" t="str">
        <f t="shared" si="2"/>
        <v/>
      </c>
      <c r="K20" s="71" t="str">
        <f t="shared" si="3"/>
        <v/>
      </c>
      <c r="L20" s="71" t="str">
        <f t="shared" si="4"/>
        <v/>
      </c>
      <c r="M20" s="70"/>
      <c r="O20" s="21"/>
      <c r="P20" t="s">
        <v>92</v>
      </c>
    </row>
    <row r="21" spans="1:16" ht="14.25" thickBot="1">
      <c r="A21" s="69"/>
      <c r="B21" s="70"/>
      <c r="C21" s="70"/>
      <c r="D21" s="70"/>
      <c r="E21" s="70"/>
      <c r="F21" s="71">
        <f t="shared" si="0"/>
        <v>0</v>
      </c>
      <c r="G21" s="70"/>
      <c r="H21" s="70"/>
      <c r="I21" s="71">
        <f t="shared" si="1"/>
        <v>0</v>
      </c>
      <c r="J21" s="71" t="str">
        <f t="shared" si="2"/>
        <v/>
      </c>
      <c r="K21" s="71" t="str">
        <f t="shared" si="3"/>
        <v/>
      </c>
      <c r="L21" s="71" t="str">
        <f t="shared" si="4"/>
        <v/>
      </c>
      <c r="M21" s="70"/>
      <c r="O21" s="25"/>
      <c r="P21" t="s">
        <v>93</v>
      </c>
    </row>
    <row r="22" spans="1:16" ht="14.25" thickBot="1">
      <c r="A22" s="69"/>
      <c r="B22" s="70"/>
      <c r="C22" s="70"/>
      <c r="D22" s="70"/>
      <c r="E22" s="70"/>
      <c r="F22" s="71">
        <f t="shared" si="0"/>
        <v>0</v>
      </c>
      <c r="G22" s="70"/>
      <c r="H22" s="70"/>
      <c r="I22" s="71">
        <f t="shared" si="1"/>
        <v>0</v>
      </c>
      <c r="J22" s="71" t="str">
        <f t="shared" si="2"/>
        <v/>
      </c>
      <c r="K22" s="71" t="str">
        <f t="shared" si="3"/>
        <v/>
      </c>
      <c r="L22" s="71" t="str">
        <f t="shared" si="4"/>
        <v/>
      </c>
      <c r="M22" s="70"/>
      <c r="O22" s="29"/>
      <c r="P22" t="s">
        <v>94</v>
      </c>
    </row>
    <row r="23" spans="1:16" ht="14.25" thickBot="1">
      <c r="A23" s="69"/>
      <c r="B23" s="70"/>
      <c r="C23" s="70"/>
      <c r="D23" s="70"/>
      <c r="E23" s="70"/>
      <c r="F23" s="71">
        <f t="shared" si="0"/>
        <v>0</v>
      </c>
      <c r="G23" s="70"/>
      <c r="H23" s="70"/>
      <c r="I23" s="71">
        <f t="shared" si="1"/>
        <v>0</v>
      </c>
      <c r="J23" s="71" t="str">
        <f t="shared" si="2"/>
        <v/>
      </c>
      <c r="K23" s="71" t="str">
        <f t="shared" si="3"/>
        <v/>
      </c>
      <c r="L23" s="71" t="str">
        <f t="shared" si="4"/>
        <v/>
      </c>
      <c r="M23" s="70"/>
    </row>
    <row r="24" spans="1:16" ht="14.25" thickBot="1">
      <c r="A24" s="69"/>
      <c r="B24" s="70"/>
      <c r="C24" s="70"/>
      <c r="D24" s="70"/>
      <c r="E24" s="70"/>
      <c r="F24" s="71">
        <f t="shared" si="0"/>
        <v>0</v>
      </c>
      <c r="G24" s="70"/>
      <c r="H24" s="70"/>
      <c r="I24" s="71">
        <f t="shared" si="1"/>
        <v>0</v>
      </c>
      <c r="J24" s="71" t="str">
        <f t="shared" si="2"/>
        <v/>
      </c>
      <c r="K24" s="71" t="str">
        <f t="shared" si="3"/>
        <v/>
      </c>
      <c r="L24" s="71" t="str">
        <f t="shared" si="4"/>
        <v/>
      </c>
      <c r="M24" s="70"/>
    </row>
    <row r="25" spans="1:16" ht="14.25" thickBot="1">
      <c r="A25" s="69"/>
      <c r="B25" s="70"/>
      <c r="C25" s="70"/>
      <c r="D25" s="70"/>
      <c r="E25" s="70"/>
      <c r="F25" s="71">
        <f t="shared" si="0"/>
        <v>0</v>
      </c>
      <c r="G25" s="70"/>
      <c r="H25" s="70"/>
      <c r="I25" s="71">
        <f t="shared" si="1"/>
        <v>0</v>
      </c>
      <c r="J25" s="71" t="str">
        <f t="shared" si="2"/>
        <v/>
      </c>
      <c r="K25" s="71" t="str">
        <f t="shared" si="3"/>
        <v/>
      </c>
      <c r="L25" s="71" t="str">
        <f t="shared" si="4"/>
        <v/>
      </c>
      <c r="M25" s="70"/>
    </row>
    <row r="26" spans="1:16" ht="14.25" thickBot="1">
      <c r="A26" s="69"/>
      <c r="B26" s="70"/>
      <c r="C26" s="70"/>
      <c r="D26" s="70"/>
      <c r="E26" s="70"/>
      <c r="F26" s="71">
        <f t="shared" si="0"/>
        <v>0</v>
      </c>
      <c r="G26" s="70"/>
      <c r="H26" s="70"/>
      <c r="I26" s="71">
        <f t="shared" si="1"/>
        <v>0</v>
      </c>
      <c r="J26" s="71" t="str">
        <f t="shared" si="2"/>
        <v/>
      </c>
      <c r="K26" s="71" t="str">
        <f t="shared" si="3"/>
        <v/>
      </c>
      <c r="L26" s="71" t="str">
        <f t="shared" si="4"/>
        <v/>
      </c>
      <c r="M26" s="70"/>
    </row>
    <row r="27" spans="1:16" ht="14.25" thickBot="1">
      <c r="A27" s="69"/>
      <c r="B27" s="70"/>
      <c r="C27" s="70"/>
      <c r="D27" s="70"/>
      <c r="E27" s="70"/>
      <c r="F27" s="71">
        <f t="shared" si="0"/>
        <v>0</v>
      </c>
      <c r="G27" s="70"/>
      <c r="H27" s="70"/>
      <c r="I27" s="71">
        <f t="shared" si="1"/>
        <v>0</v>
      </c>
      <c r="J27" s="71" t="str">
        <f t="shared" si="2"/>
        <v/>
      </c>
      <c r="K27" s="71" t="str">
        <f t="shared" si="3"/>
        <v/>
      </c>
      <c r="L27" s="71" t="str">
        <f t="shared" si="4"/>
        <v/>
      </c>
      <c r="M27" s="70"/>
    </row>
    <row r="28" spans="1:16" ht="14.25" thickBot="1">
      <c r="A28" s="69"/>
      <c r="B28" s="70"/>
      <c r="C28" s="70"/>
      <c r="D28" s="70"/>
      <c r="E28" s="70"/>
      <c r="F28" s="71">
        <f t="shared" si="0"/>
        <v>0</v>
      </c>
      <c r="G28" s="70"/>
      <c r="H28" s="70"/>
      <c r="I28" s="71">
        <f t="shared" si="1"/>
        <v>0</v>
      </c>
      <c r="J28" s="71" t="str">
        <f t="shared" si="2"/>
        <v/>
      </c>
      <c r="K28" s="71" t="str">
        <f t="shared" si="3"/>
        <v/>
      </c>
      <c r="L28" s="71" t="str">
        <f t="shared" si="4"/>
        <v/>
      </c>
      <c r="M28" s="70"/>
    </row>
    <row r="29" spans="1:16" ht="14.25" thickBot="1">
      <c r="A29" s="69"/>
      <c r="B29" s="70"/>
      <c r="C29" s="70"/>
      <c r="D29" s="70"/>
      <c r="E29" s="70"/>
      <c r="F29" s="71">
        <f t="shared" si="0"/>
        <v>0</v>
      </c>
      <c r="G29" s="70"/>
      <c r="H29" s="70"/>
      <c r="I29" s="71">
        <f t="shared" si="1"/>
        <v>0</v>
      </c>
      <c r="J29" s="71" t="str">
        <f t="shared" si="2"/>
        <v/>
      </c>
      <c r="K29" s="71" t="str">
        <f t="shared" si="3"/>
        <v/>
      </c>
      <c r="L29" s="71" t="str">
        <f t="shared" si="4"/>
        <v/>
      </c>
      <c r="M29" s="70"/>
    </row>
    <row r="30" spans="1:16" ht="14.25" thickBot="1">
      <c r="A30" s="69"/>
      <c r="B30" s="70"/>
      <c r="C30" s="70"/>
      <c r="D30" s="70"/>
      <c r="E30" s="70"/>
      <c r="F30" s="71">
        <f t="shared" si="0"/>
        <v>0</v>
      </c>
      <c r="G30" s="70"/>
      <c r="H30" s="70"/>
      <c r="I30" s="71">
        <f t="shared" si="1"/>
        <v>0</v>
      </c>
      <c r="J30" s="71" t="str">
        <f t="shared" si="2"/>
        <v/>
      </c>
      <c r="K30" s="71" t="str">
        <f t="shared" si="3"/>
        <v/>
      </c>
      <c r="L30" s="71" t="str">
        <f t="shared" si="4"/>
        <v/>
      </c>
      <c r="M30" s="70"/>
    </row>
    <row r="31" spans="1:16" ht="14.25" thickBot="1">
      <c r="A31" s="69"/>
      <c r="B31" s="70"/>
      <c r="C31" s="70"/>
      <c r="D31" s="70"/>
      <c r="E31" s="70"/>
      <c r="F31" s="71">
        <f t="shared" si="0"/>
        <v>0</v>
      </c>
      <c r="G31" s="70"/>
      <c r="H31" s="70"/>
      <c r="I31" s="71">
        <f t="shared" si="1"/>
        <v>0</v>
      </c>
      <c r="J31" s="71" t="str">
        <f t="shared" si="2"/>
        <v/>
      </c>
      <c r="K31" s="71" t="str">
        <f t="shared" si="3"/>
        <v/>
      </c>
      <c r="L31" s="71" t="str">
        <f t="shared" si="4"/>
        <v/>
      </c>
      <c r="M31" s="70"/>
    </row>
    <row r="32" spans="1:16" ht="14.25" thickBot="1">
      <c r="A32" s="69"/>
      <c r="B32" s="70"/>
      <c r="C32" s="70"/>
      <c r="D32" s="70"/>
      <c r="E32" s="70"/>
      <c r="F32" s="71">
        <f t="shared" si="0"/>
        <v>0</v>
      </c>
      <c r="G32" s="70"/>
      <c r="H32" s="70"/>
      <c r="I32" s="71">
        <f t="shared" si="1"/>
        <v>0</v>
      </c>
      <c r="J32" s="71" t="str">
        <f t="shared" si="2"/>
        <v/>
      </c>
      <c r="K32" s="71" t="str">
        <f t="shared" si="3"/>
        <v/>
      </c>
      <c r="L32" s="71" t="str">
        <f t="shared" si="4"/>
        <v/>
      </c>
      <c r="M32" s="70"/>
    </row>
    <row r="33" spans="1:20" ht="14.25" thickBot="1">
      <c r="A33" s="69"/>
      <c r="B33" s="70"/>
      <c r="C33" s="70"/>
      <c r="D33" s="70"/>
      <c r="E33" s="70"/>
      <c r="F33" s="71">
        <f t="shared" si="0"/>
        <v>0</v>
      </c>
      <c r="G33" s="70"/>
      <c r="H33" s="70"/>
      <c r="I33" s="71">
        <f t="shared" si="1"/>
        <v>0</v>
      </c>
      <c r="J33" s="71" t="str">
        <f t="shared" si="2"/>
        <v/>
      </c>
      <c r="K33" s="71" t="str">
        <f t="shared" si="3"/>
        <v/>
      </c>
      <c r="L33" s="71" t="str">
        <f t="shared" si="4"/>
        <v/>
      </c>
      <c r="M33" s="70"/>
    </row>
    <row r="34" spans="1:20">
      <c r="A34" s="1" t="s">
        <v>134</v>
      </c>
      <c r="D34" s="73" t="s">
        <v>135</v>
      </c>
      <c r="G34" s="73" t="s">
        <v>136</v>
      </c>
      <c r="J34" s="73" t="s">
        <v>137</v>
      </c>
    </row>
    <row r="35" spans="1:20" ht="14.25" thickBot="1">
      <c r="A35" s="1"/>
    </row>
    <row r="36" spans="1:20" ht="14.25" thickBot="1">
      <c r="A36" s="74" t="s">
        <v>21</v>
      </c>
      <c r="B36" s="337" t="s">
        <v>138</v>
      </c>
      <c r="C36" s="338"/>
      <c r="D36" s="339"/>
      <c r="E36" s="340"/>
      <c r="F36" s="341"/>
      <c r="G36" s="340"/>
      <c r="H36" s="342"/>
      <c r="I36" s="342"/>
      <c r="J36" s="342"/>
      <c r="K36" s="342"/>
      <c r="L36" s="342"/>
      <c r="M36" s="341"/>
      <c r="N36" s="340"/>
      <c r="O36" s="342"/>
      <c r="P36" s="342"/>
      <c r="Q36" s="342"/>
      <c r="R36" s="341"/>
    </row>
    <row r="37" spans="1:20" ht="14.25" thickBot="1">
      <c r="A37" s="75" t="s">
        <v>139</v>
      </c>
      <c r="B37" s="337" t="s">
        <v>27</v>
      </c>
      <c r="C37" s="338"/>
      <c r="D37" s="339"/>
      <c r="E37" s="51"/>
      <c r="F37" s="51"/>
      <c r="G37" s="340"/>
      <c r="H37" s="342"/>
      <c r="I37" s="342"/>
      <c r="J37" s="341"/>
      <c r="K37" s="340"/>
      <c r="L37" s="342"/>
      <c r="M37" s="341"/>
      <c r="N37" s="340"/>
      <c r="O37" s="342"/>
      <c r="P37" s="341"/>
      <c r="Q37" s="340"/>
      <c r="R37" s="341"/>
    </row>
    <row r="38" spans="1:20" ht="14.25" thickBot="1">
      <c r="A38" s="75" t="s">
        <v>140</v>
      </c>
      <c r="B38" s="337" t="s">
        <v>141</v>
      </c>
      <c r="C38" s="338"/>
      <c r="D38" s="339"/>
      <c r="E38" s="340"/>
      <c r="F38" s="341"/>
      <c r="G38" s="340"/>
      <c r="H38" s="342"/>
      <c r="I38" s="342"/>
      <c r="J38" s="342"/>
      <c r="K38" s="342"/>
      <c r="L38" s="342"/>
      <c r="M38" s="341"/>
      <c r="N38" s="340"/>
      <c r="O38" s="342"/>
      <c r="P38" s="342"/>
      <c r="Q38" s="342"/>
      <c r="R38" s="341"/>
    </row>
    <row r="39" spans="1:20" ht="14.25" thickBot="1">
      <c r="A39" s="76"/>
      <c r="B39" s="337" t="s">
        <v>29</v>
      </c>
      <c r="C39" s="338"/>
      <c r="D39" s="339"/>
      <c r="E39" s="340"/>
      <c r="F39" s="341"/>
      <c r="G39" s="340"/>
      <c r="H39" s="342"/>
      <c r="I39" s="342"/>
      <c r="J39" s="342"/>
      <c r="K39" s="342"/>
      <c r="L39" s="342"/>
      <c r="M39" s="341"/>
      <c r="N39" s="340"/>
      <c r="O39" s="342"/>
      <c r="P39" s="342"/>
      <c r="Q39" s="342"/>
      <c r="R39" s="341"/>
    </row>
    <row r="40" spans="1:20" ht="14.25" thickBot="1">
      <c r="A40" s="77"/>
      <c r="B40" s="337" t="s">
        <v>30</v>
      </c>
      <c r="C40" s="338"/>
      <c r="D40" s="339"/>
      <c r="E40" s="340"/>
      <c r="F40" s="341"/>
      <c r="G40" s="340"/>
      <c r="H40" s="342"/>
      <c r="I40" s="342"/>
      <c r="J40" s="342"/>
      <c r="K40" s="342"/>
      <c r="L40" s="342"/>
      <c r="M40" s="341"/>
      <c r="N40" s="340"/>
      <c r="O40" s="342"/>
      <c r="P40" s="342"/>
      <c r="Q40" s="342"/>
      <c r="R40" s="341"/>
    </row>
    <row r="41" spans="1:20" ht="14.25" thickBot="1">
      <c r="A41" s="256" t="s">
        <v>8</v>
      </c>
      <c r="B41" s="257"/>
      <c r="C41" s="196" t="s">
        <v>142</v>
      </c>
      <c r="D41" s="197"/>
      <c r="E41" s="197"/>
      <c r="F41" s="197"/>
      <c r="G41" s="197"/>
      <c r="H41" s="197"/>
      <c r="I41" s="197"/>
      <c r="J41" s="197"/>
      <c r="K41" s="197"/>
      <c r="L41" s="197"/>
      <c r="M41" s="197"/>
      <c r="N41" s="197"/>
      <c r="O41" s="197"/>
      <c r="P41" s="197"/>
      <c r="Q41" s="197"/>
      <c r="R41" s="198"/>
    </row>
    <row r="42" spans="1:20" ht="14.25" thickBot="1">
      <c r="A42" s="269" t="s">
        <v>9</v>
      </c>
      <c r="B42" s="270"/>
      <c r="C42" s="196" t="s">
        <v>143</v>
      </c>
      <c r="D42" s="198"/>
      <c r="E42" s="196" t="s">
        <v>144</v>
      </c>
      <c r="F42" s="197"/>
      <c r="G42" s="198"/>
      <c r="H42" s="196" t="s">
        <v>145</v>
      </c>
      <c r="I42" s="197"/>
      <c r="J42" s="197"/>
      <c r="K42" s="197"/>
      <c r="L42" s="198"/>
      <c r="M42" s="196" t="s">
        <v>146</v>
      </c>
      <c r="N42" s="197"/>
      <c r="O42" s="198"/>
      <c r="P42" s="196" t="s">
        <v>147</v>
      </c>
      <c r="Q42" s="197"/>
      <c r="R42" s="198"/>
    </row>
    <row r="43" spans="1:20" ht="20.25" thickBot="1">
      <c r="A43" s="269" t="s">
        <v>10</v>
      </c>
      <c r="B43" s="270"/>
      <c r="C43" s="346">
        <v>0</v>
      </c>
      <c r="D43" s="347"/>
      <c r="E43" s="310"/>
      <c r="F43" s="311"/>
      <c r="G43" s="312"/>
      <c r="H43" s="313">
        <f>E43-C43</f>
        <v>0</v>
      </c>
      <c r="I43" s="314"/>
      <c r="J43" s="314"/>
      <c r="K43" s="314"/>
      <c r="L43" s="315"/>
      <c r="M43" s="313" t="str">
        <f>IFERROR("",(10*0.0025)/H43)</f>
        <v/>
      </c>
      <c r="N43" s="314"/>
      <c r="O43" s="315"/>
      <c r="P43" s="316" t="str">
        <f>IFERROR("",AVERAGE(M43:O45))</f>
        <v/>
      </c>
      <c r="Q43" s="317"/>
      <c r="R43" s="318"/>
      <c r="T43" s="78" t="s">
        <v>148</v>
      </c>
    </row>
    <row r="44" spans="1:20" ht="20.25" customHeight="1" thickBot="1">
      <c r="A44" s="269" t="s">
        <v>149</v>
      </c>
      <c r="B44" s="270"/>
      <c r="C44" s="346">
        <v>0</v>
      </c>
      <c r="D44" s="347"/>
      <c r="E44" s="310"/>
      <c r="F44" s="311"/>
      <c r="G44" s="312"/>
      <c r="H44" s="313">
        <f>E44-C44</f>
        <v>0</v>
      </c>
      <c r="I44" s="314"/>
      <c r="J44" s="314"/>
      <c r="K44" s="314"/>
      <c r="L44" s="315"/>
      <c r="M44" s="313" t="str">
        <f t="shared" ref="M44:M45" si="5">IFERROR("",(10*0.0025)/H44)</f>
        <v/>
      </c>
      <c r="N44" s="314"/>
      <c r="O44" s="315"/>
      <c r="P44" s="319"/>
      <c r="Q44" s="320"/>
      <c r="R44" s="321"/>
    </row>
    <row r="45" spans="1:20" ht="20.25" thickBot="1">
      <c r="A45" s="277"/>
      <c r="B45" s="279"/>
      <c r="C45" s="346">
        <v>0</v>
      </c>
      <c r="D45" s="347"/>
      <c r="E45" s="310"/>
      <c r="F45" s="311"/>
      <c r="G45" s="312"/>
      <c r="H45" s="313">
        <f>E45-C45</f>
        <v>0</v>
      </c>
      <c r="I45" s="314"/>
      <c r="J45" s="314"/>
      <c r="K45" s="314"/>
      <c r="L45" s="315"/>
      <c r="M45" s="313" t="str">
        <f t="shared" si="5"/>
        <v/>
      </c>
      <c r="N45" s="314"/>
      <c r="O45" s="315"/>
      <c r="P45" s="343"/>
      <c r="Q45" s="344"/>
      <c r="R45" s="345"/>
    </row>
    <row r="46" spans="1:20" ht="14.25" thickBot="1">
      <c r="A46" s="256" t="s">
        <v>150</v>
      </c>
      <c r="B46" s="257"/>
      <c r="C46" s="196" t="s">
        <v>142</v>
      </c>
      <c r="D46" s="197"/>
      <c r="E46" s="197"/>
      <c r="F46" s="197"/>
      <c r="G46" s="197"/>
      <c r="H46" s="197"/>
      <c r="I46" s="197"/>
      <c r="J46" s="197"/>
      <c r="K46" s="197"/>
      <c r="L46" s="197"/>
      <c r="M46" s="197"/>
      <c r="N46" s="197"/>
      <c r="O46" s="197"/>
      <c r="P46" s="197"/>
      <c r="Q46" s="197"/>
      <c r="R46" s="198"/>
    </row>
    <row r="47" spans="1:20" ht="15">
      <c r="A47" s="269" t="s">
        <v>151</v>
      </c>
      <c r="B47" s="270"/>
      <c r="C47" s="256" t="s">
        <v>152</v>
      </c>
      <c r="D47" s="336"/>
      <c r="E47" s="257"/>
      <c r="F47" s="256" t="s">
        <v>153</v>
      </c>
      <c r="G47" s="336"/>
      <c r="H47" s="336"/>
      <c r="I47" s="336"/>
      <c r="J47" s="336"/>
      <c r="K47" s="257"/>
      <c r="L47" s="256" t="s">
        <v>123</v>
      </c>
      <c r="M47" s="336"/>
      <c r="N47" s="257"/>
      <c r="O47" s="256" t="s">
        <v>124</v>
      </c>
      <c r="P47" s="336"/>
      <c r="Q47" s="257"/>
      <c r="R47" s="48" t="s">
        <v>154</v>
      </c>
    </row>
    <row r="48" spans="1:20" ht="14.25" thickBot="1">
      <c r="A48" s="269" t="s">
        <v>155</v>
      </c>
      <c r="B48" s="270"/>
      <c r="C48" s="239"/>
      <c r="D48" s="282"/>
      <c r="E48" s="240"/>
      <c r="F48" s="239"/>
      <c r="G48" s="282"/>
      <c r="H48" s="282"/>
      <c r="I48" s="282"/>
      <c r="J48" s="282"/>
      <c r="K48" s="240"/>
      <c r="L48" s="269" t="s">
        <v>156</v>
      </c>
      <c r="M48" s="281"/>
      <c r="N48" s="270"/>
      <c r="O48" s="269" t="s">
        <v>157</v>
      </c>
      <c r="P48" s="281"/>
      <c r="Q48" s="270"/>
      <c r="R48" s="79" t="s">
        <v>158</v>
      </c>
    </row>
    <row r="49" spans="1:18" ht="14.25" thickBot="1">
      <c r="A49" s="269" t="s">
        <v>159</v>
      </c>
      <c r="B49" s="270"/>
      <c r="C49" s="49" t="s">
        <v>127</v>
      </c>
      <c r="D49" s="49" t="s">
        <v>128</v>
      </c>
      <c r="E49" s="49" t="s">
        <v>130</v>
      </c>
      <c r="F49" s="49" t="s">
        <v>127</v>
      </c>
      <c r="G49" s="196" t="s">
        <v>128</v>
      </c>
      <c r="H49" s="197"/>
      <c r="I49" s="198"/>
      <c r="J49" s="196" t="s">
        <v>130</v>
      </c>
      <c r="K49" s="198"/>
      <c r="L49" s="277" t="s">
        <v>160</v>
      </c>
      <c r="M49" s="278"/>
      <c r="N49" s="279"/>
      <c r="O49" s="239" t="s">
        <v>161</v>
      </c>
      <c r="P49" s="282"/>
      <c r="Q49" s="240"/>
      <c r="R49" s="47"/>
    </row>
    <row r="50" spans="1:18" ht="20.25" thickBot="1">
      <c r="A50" s="269" t="s">
        <v>19</v>
      </c>
      <c r="B50" s="270"/>
      <c r="C50" s="93"/>
      <c r="D50" s="93"/>
      <c r="E50" s="92">
        <f>D50-C50</f>
        <v>0</v>
      </c>
      <c r="F50" s="93"/>
      <c r="G50" s="310"/>
      <c r="H50" s="311"/>
      <c r="I50" s="312"/>
      <c r="J50" s="313">
        <f>G50-F50</f>
        <v>0</v>
      </c>
      <c r="K50" s="315"/>
      <c r="L50" s="313" t="str">
        <f>IFERROR("",$P$43*E50*8*1000/100)</f>
        <v/>
      </c>
      <c r="M50" s="314"/>
      <c r="N50" s="315"/>
      <c r="O50" s="313" t="str">
        <f>IFERROR("",$P$43*J50*8*1000/100)</f>
        <v/>
      </c>
      <c r="P50" s="314"/>
      <c r="Q50" s="315"/>
      <c r="R50" s="92" t="str">
        <f>IFERROR("",L50-O50)</f>
        <v/>
      </c>
    </row>
    <row r="51" spans="1:18" ht="20.25" thickBot="1">
      <c r="A51" s="277"/>
      <c r="B51" s="279"/>
      <c r="C51" s="94"/>
      <c r="D51" s="94"/>
      <c r="E51" s="92">
        <f>D51-C51</f>
        <v>0</v>
      </c>
      <c r="F51" s="94"/>
      <c r="G51" s="348"/>
      <c r="H51" s="349"/>
      <c r="I51" s="350"/>
      <c r="J51" s="313">
        <f>G51-F51</f>
        <v>0</v>
      </c>
      <c r="K51" s="315"/>
      <c r="L51" s="313" t="str">
        <f>IFERROR("",$P$43*E51*8*1000/100)</f>
        <v/>
      </c>
      <c r="M51" s="314"/>
      <c r="N51" s="315"/>
      <c r="O51" s="313" t="str">
        <f>IFERROR("",$P$43*J51*8*1000/100)</f>
        <v/>
      </c>
      <c r="P51" s="314"/>
      <c r="Q51" s="315"/>
      <c r="R51" s="92" t="str">
        <f>IFERROR("",L51-O51)</f>
        <v/>
      </c>
    </row>
    <row r="52" spans="1:18">
      <c r="A52" s="256" t="s">
        <v>31</v>
      </c>
      <c r="B52" s="257"/>
      <c r="C52" s="351" t="s">
        <v>33</v>
      </c>
      <c r="D52" s="351" t="s">
        <v>162</v>
      </c>
      <c r="E52" s="256" t="s">
        <v>121</v>
      </c>
      <c r="F52" s="257"/>
      <c r="G52" s="256" t="s">
        <v>163</v>
      </c>
      <c r="H52" s="336"/>
      <c r="I52" s="336"/>
      <c r="J52" s="336"/>
      <c r="K52" s="257"/>
      <c r="L52" s="256" t="s">
        <v>125</v>
      </c>
      <c r="M52" s="336"/>
      <c r="N52" s="257"/>
      <c r="O52" s="256" t="s">
        <v>164</v>
      </c>
      <c r="P52" s="336"/>
      <c r="Q52" s="257"/>
      <c r="R52" s="48" t="s">
        <v>42</v>
      </c>
    </row>
    <row r="53" spans="1:18" ht="14.25" thickBot="1">
      <c r="A53" s="269" t="s">
        <v>32</v>
      </c>
      <c r="B53" s="270"/>
      <c r="C53" s="352"/>
      <c r="D53" s="352"/>
      <c r="E53" s="239"/>
      <c r="F53" s="240"/>
      <c r="G53" s="239"/>
      <c r="H53" s="282"/>
      <c r="I53" s="282"/>
      <c r="J53" s="282"/>
      <c r="K53" s="240"/>
      <c r="L53" s="269" t="s">
        <v>165</v>
      </c>
      <c r="M53" s="281"/>
      <c r="N53" s="270"/>
      <c r="O53" s="269"/>
      <c r="P53" s="281"/>
      <c r="Q53" s="270"/>
      <c r="R53" s="48" t="s">
        <v>43</v>
      </c>
    </row>
    <row r="54" spans="1:18" ht="14.25" thickBot="1">
      <c r="A54" s="269" t="s">
        <v>25</v>
      </c>
      <c r="B54" s="270"/>
      <c r="C54" s="353"/>
      <c r="D54" s="353"/>
      <c r="E54" s="49" t="s">
        <v>127</v>
      </c>
      <c r="F54" s="49" t="s">
        <v>128</v>
      </c>
      <c r="G54" s="196" t="s">
        <v>127</v>
      </c>
      <c r="H54" s="198"/>
      <c r="I54" s="196" t="s">
        <v>128</v>
      </c>
      <c r="J54" s="197"/>
      <c r="K54" s="198"/>
      <c r="L54" s="239" t="s">
        <v>166</v>
      </c>
      <c r="M54" s="282"/>
      <c r="N54" s="240"/>
      <c r="O54" s="239"/>
      <c r="P54" s="282"/>
      <c r="Q54" s="240"/>
      <c r="R54" s="47"/>
    </row>
    <row r="55" spans="1:18" ht="14.25" thickBot="1">
      <c r="A55" s="354"/>
      <c r="B55" s="355"/>
      <c r="C55" s="293"/>
      <c r="D55" s="80"/>
      <c r="E55" s="46"/>
      <c r="F55" s="46"/>
      <c r="G55" s="283"/>
      <c r="H55" s="285"/>
      <c r="I55" s="283"/>
      <c r="J55" s="284"/>
      <c r="K55" s="285"/>
      <c r="L55" s="283"/>
      <c r="M55" s="284"/>
      <c r="N55" s="285"/>
      <c r="O55" s="271"/>
      <c r="P55" s="272"/>
      <c r="Q55" s="273"/>
      <c r="R55" s="293"/>
    </row>
    <row r="56" spans="1:18" ht="14.25" thickBot="1">
      <c r="A56" s="277"/>
      <c r="B56" s="279"/>
      <c r="C56" s="294"/>
      <c r="D56" s="80"/>
      <c r="E56" s="46"/>
      <c r="F56" s="46"/>
      <c r="G56" s="283"/>
      <c r="H56" s="285"/>
      <c r="I56" s="283"/>
      <c r="J56" s="284"/>
      <c r="K56" s="285"/>
      <c r="L56" s="283"/>
      <c r="M56" s="284"/>
      <c r="N56" s="285"/>
      <c r="O56" s="274"/>
      <c r="P56" s="275"/>
      <c r="Q56" s="276"/>
      <c r="R56" s="294"/>
    </row>
    <row r="57" spans="1:18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 ht="19.5">
      <c r="A58" s="81" t="s">
        <v>167</v>
      </c>
    </row>
    <row r="59" spans="1:18" ht="19.5">
      <c r="A59" s="17"/>
    </row>
    <row r="60" spans="1:18" ht="18.75">
      <c r="A60" s="82"/>
    </row>
    <row r="61" spans="1:18" ht="18.75">
      <c r="A61" s="82"/>
    </row>
    <row r="62" spans="1:18" ht="18.75">
      <c r="A62" s="82"/>
    </row>
    <row r="63" spans="1:18" ht="18.75">
      <c r="A63" s="82"/>
    </row>
    <row r="64" spans="1:18" ht="18.75">
      <c r="A64" s="82"/>
    </row>
    <row r="65" spans="1:1" ht="18.75">
      <c r="A65" s="83"/>
    </row>
    <row r="66" spans="1:1" ht="14.25">
      <c r="A66" s="84" t="s">
        <v>168</v>
      </c>
    </row>
  </sheetData>
  <mergeCells count="101">
    <mergeCell ref="R55:R56"/>
    <mergeCell ref="A56:B56"/>
    <mergeCell ref="G56:H56"/>
    <mergeCell ref="I56:K56"/>
    <mergeCell ref="L56:N56"/>
    <mergeCell ref="A55:B55"/>
    <mergeCell ref="C55:C56"/>
    <mergeCell ref="G55:H55"/>
    <mergeCell ref="I55:K55"/>
    <mergeCell ref="L55:N55"/>
    <mergeCell ref="O55:Q56"/>
    <mergeCell ref="L52:N52"/>
    <mergeCell ref="O52:Q54"/>
    <mergeCell ref="A53:B53"/>
    <mergeCell ref="L53:N53"/>
    <mergeCell ref="A54:B54"/>
    <mergeCell ref="G54:H54"/>
    <mergeCell ref="I54:K54"/>
    <mergeCell ref="L54:N54"/>
    <mergeCell ref="A51:B51"/>
    <mergeCell ref="G51:I51"/>
    <mergeCell ref="J51:K51"/>
    <mergeCell ref="L51:N51"/>
    <mergeCell ref="O51:Q51"/>
    <mergeCell ref="A52:B52"/>
    <mergeCell ref="C52:C54"/>
    <mergeCell ref="D52:D54"/>
    <mergeCell ref="E52:F53"/>
    <mergeCell ref="G52:K53"/>
    <mergeCell ref="A49:B49"/>
    <mergeCell ref="G49:I49"/>
    <mergeCell ref="J49:K49"/>
    <mergeCell ref="L49:N49"/>
    <mergeCell ref="O49:Q49"/>
    <mergeCell ref="A50:B50"/>
    <mergeCell ref="G50:I50"/>
    <mergeCell ref="J50:K50"/>
    <mergeCell ref="L50:N50"/>
    <mergeCell ref="O50:Q50"/>
    <mergeCell ref="A46:B46"/>
    <mergeCell ref="C46:R46"/>
    <mergeCell ref="A47:B47"/>
    <mergeCell ref="C47:E48"/>
    <mergeCell ref="F47:K48"/>
    <mergeCell ref="L47:N47"/>
    <mergeCell ref="O47:Q47"/>
    <mergeCell ref="A48:B48"/>
    <mergeCell ref="L48:N48"/>
    <mergeCell ref="O48:Q48"/>
    <mergeCell ref="P43:R45"/>
    <mergeCell ref="A44:B44"/>
    <mergeCell ref="C44:D44"/>
    <mergeCell ref="E44:G44"/>
    <mergeCell ref="H44:L44"/>
    <mergeCell ref="A42:B42"/>
    <mergeCell ref="C42:D42"/>
    <mergeCell ref="E42:G42"/>
    <mergeCell ref="H42:L42"/>
    <mergeCell ref="M42:O42"/>
    <mergeCell ref="P42:R42"/>
    <mergeCell ref="M44:O44"/>
    <mergeCell ref="A45:B45"/>
    <mergeCell ref="C45:D45"/>
    <mergeCell ref="E45:G45"/>
    <mergeCell ref="H45:L45"/>
    <mergeCell ref="M45:O45"/>
    <mergeCell ref="A43:B43"/>
    <mergeCell ref="C43:D43"/>
    <mergeCell ref="E43:G43"/>
    <mergeCell ref="H43:L43"/>
    <mergeCell ref="M43:O43"/>
    <mergeCell ref="A41:B41"/>
    <mergeCell ref="C41:R41"/>
    <mergeCell ref="B38:D38"/>
    <mergeCell ref="E38:F38"/>
    <mergeCell ref="G38:M38"/>
    <mergeCell ref="N38:R38"/>
    <mergeCell ref="B39:D39"/>
    <mergeCell ref="E39:F39"/>
    <mergeCell ref="G39:M39"/>
    <mergeCell ref="N39:R39"/>
    <mergeCell ref="B37:D37"/>
    <mergeCell ref="G37:J37"/>
    <mergeCell ref="K37:M37"/>
    <mergeCell ref="N37:P37"/>
    <mergeCell ref="Q37:R37"/>
    <mergeCell ref="B40:D40"/>
    <mergeCell ref="E40:F40"/>
    <mergeCell ref="G40:M40"/>
    <mergeCell ref="N40:R40"/>
    <mergeCell ref="A1:M1"/>
    <mergeCell ref="A2:M2"/>
    <mergeCell ref="A3:M3"/>
    <mergeCell ref="B6:I6"/>
    <mergeCell ref="D10:F11"/>
    <mergeCell ref="G10:I11"/>
    <mergeCell ref="O15:Q15"/>
    <mergeCell ref="B36:D36"/>
    <mergeCell ref="E36:F36"/>
    <mergeCell ref="G36:M36"/>
    <mergeCell ref="N36:R3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D6" sqref="D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289" t="s">
        <v>0</v>
      </c>
      <c r="B1" s="289"/>
      <c r="C1" s="289"/>
      <c r="D1" s="289"/>
      <c r="E1" s="289"/>
      <c r="F1" s="289"/>
      <c r="G1" s="289"/>
    </row>
    <row r="2" spans="1:9" ht="20.25">
      <c r="A2" s="290" t="s">
        <v>1</v>
      </c>
      <c r="B2" s="290"/>
      <c r="C2" s="290"/>
      <c r="D2" s="290"/>
      <c r="E2" s="290"/>
      <c r="F2" s="290"/>
      <c r="G2" s="290"/>
    </row>
    <row r="3" spans="1:9">
      <c r="A3" s="291" t="s">
        <v>260</v>
      </c>
      <c r="B3" s="291"/>
      <c r="C3" s="291"/>
      <c r="D3" s="291"/>
      <c r="E3" s="291"/>
      <c r="F3" s="291"/>
      <c r="G3" s="291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221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>
        <v>515</v>
      </c>
      <c r="F7" t="s">
        <v>179</v>
      </c>
      <c r="G7" s="25">
        <v>5</v>
      </c>
      <c r="H7" t="s">
        <v>222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223</v>
      </c>
      <c r="H8" t="s">
        <v>183</v>
      </c>
      <c r="I8" s="25">
        <v>250</v>
      </c>
    </row>
    <row r="9" spans="1:9" ht="14.25" thickBot="1">
      <c r="A9" s="114" t="s">
        <v>184</v>
      </c>
      <c r="B9" s="360" t="s">
        <v>224</v>
      </c>
      <c r="C9" s="360"/>
      <c r="D9" s="360"/>
      <c r="F9" t="s">
        <v>185</v>
      </c>
      <c r="G9" s="25" t="s">
        <v>225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112" t="s">
        <v>190</v>
      </c>
      <c r="G10" s="112" t="s">
        <v>191</v>
      </c>
      <c r="H10" s="116" t="s">
        <v>91</v>
      </c>
    </row>
    <row r="11" spans="1:9" ht="14.25" thickBot="1">
      <c r="A11" s="89"/>
      <c r="B11" s="90"/>
      <c r="C11" s="90"/>
      <c r="D11" s="90"/>
      <c r="E11" s="90"/>
      <c r="F11" s="71" t="str">
        <f>IF((D11-E11)=0,"",D11-E11)</f>
        <v/>
      </c>
      <c r="G11" s="7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 t="str">
        <f t="shared" ref="F12:F24" si="1">IF((D12-E12)=0,"",D12-E12)</f>
        <v/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 t="str">
        <f t="shared" si="1"/>
        <v/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 t="str">
        <f t="shared" si="1"/>
        <v/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 t="str">
        <f t="shared" si="1"/>
        <v/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 t="str">
        <f t="shared" si="1"/>
        <v/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 t="str">
        <f t="shared" si="1"/>
        <v/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 t="str">
        <f t="shared" si="1"/>
        <v/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 t="str">
        <f t="shared" si="1"/>
        <v/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 t="str">
        <f t="shared" si="1"/>
        <v/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 t="str">
        <f t="shared" si="1"/>
        <v/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 t="str">
        <f t="shared" si="1"/>
        <v/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 t="str">
        <f t="shared" si="1"/>
        <v/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 t="str">
        <f t="shared" si="1"/>
        <v/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351" t="s">
        <v>196</v>
      </c>
      <c r="B28" s="97" t="s">
        <v>197</v>
      </c>
      <c r="C28" s="117">
        <v>0</v>
      </c>
      <c r="D28" s="117">
        <f>IF($G$7=1,1,2)</f>
        <v>2</v>
      </c>
      <c r="E28" s="117">
        <f>IF($G$7=1,2,4)</f>
        <v>4</v>
      </c>
      <c r="F28" s="117">
        <f>IF($G$7=1,3,8)</f>
        <v>8</v>
      </c>
      <c r="G28" s="117">
        <f>IF($G$7=1,5,12)</f>
        <v>12</v>
      </c>
      <c r="H28" s="117">
        <f>IF($G$7=1,10,16)</f>
        <v>16</v>
      </c>
      <c r="I28" s="117">
        <f>IF($G$7=1,15,20)</f>
        <v>20</v>
      </c>
    </row>
    <row r="29" spans="1:11" ht="19.5" thickBot="1">
      <c r="A29" s="352"/>
      <c r="B29" s="95" t="s">
        <v>198</v>
      </c>
      <c r="C29" s="118">
        <v>0</v>
      </c>
      <c r="D29" s="117">
        <f>IF($G$7=1,0.1,0.02)</f>
        <v>0.02</v>
      </c>
      <c r="E29" s="117">
        <f>IF($G$7=1,0.2,0.04)</f>
        <v>0.04</v>
      </c>
      <c r="F29" s="117">
        <f>IF($G$7=1,0.3,0.08)</f>
        <v>0.08</v>
      </c>
      <c r="G29" s="117">
        <f>IF($G$7=1,0.5,0.12)</f>
        <v>0.12</v>
      </c>
      <c r="H29" s="117">
        <f>IF($G$7=1,1,0.16)</f>
        <v>0.16</v>
      </c>
      <c r="I29" s="117">
        <f>IF($G$7=1,1.5,0.2)</f>
        <v>0.2</v>
      </c>
    </row>
    <row r="30" spans="1:11" ht="14.25" thickBot="1">
      <c r="A30" s="352"/>
      <c r="B30" s="95" t="s">
        <v>199</v>
      </c>
      <c r="C30" s="98"/>
      <c r="D30" s="98"/>
      <c r="E30" s="98"/>
      <c r="F30" s="98"/>
      <c r="G30" s="98"/>
      <c r="H30" s="98"/>
      <c r="I30" s="99"/>
    </row>
    <row r="31" spans="1:11" ht="14.25" thickBot="1">
      <c r="A31" s="352"/>
      <c r="B31" s="95" t="s">
        <v>200</v>
      </c>
      <c r="C31" s="98"/>
      <c r="D31" s="98"/>
      <c r="E31" s="98"/>
      <c r="F31" s="98"/>
      <c r="G31" s="98"/>
      <c r="H31" s="98"/>
      <c r="I31" s="99"/>
    </row>
    <row r="32" spans="1:11" ht="14.25" thickBot="1">
      <c r="A32" s="352"/>
      <c r="B32" s="95" t="s">
        <v>201</v>
      </c>
      <c r="C32" s="98">
        <f>C30-C31</f>
        <v>0</v>
      </c>
      <c r="D32" s="98">
        <f t="shared" ref="D32:H32" si="2">D30-D31</f>
        <v>0</v>
      </c>
      <c r="E32" s="98">
        <f t="shared" si="2"/>
        <v>0</v>
      </c>
      <c r="F32" s="98">
        <f t="shared" si="2"/>
        <v>0</v>
      </c>
      <c r="G32" s="98">
        <f t="shared" si="2"/>
        <v>0</v>
      </c>
      <c r="H32" s="98">
        <f t="shared" si="2"/>
        <v>0</v>
      </c>
      <c r="I32" s="99">
        <f>I30-I31</f>
        <v>0</v>
      </c>
    </row>
    <row r="33" spans="1:11" ht="14.25" thickBot="1">
      <c r="A33" s="353"/>
      <c r="B33" s="95" t="s">
        <v>202</v>
      </c>
      <c r="C33" s="98" t="s">
        <v>203</v>
      </c>
      <c r="D33" s="109">
        <f>INTERCEPT($C$32:$I$32,$C$29:$I$29)</f>
        <v>0</v>
      </c>
      <c r="E33" s="98" t="s">
        <v>204</v>
      </c>
      <c r="F33" s="109">
        <f>SLOPE($C$32:$I$32,$C$29:$I$29)</f>
        <v>0</v>
      </c>
      <c r="G33" s="98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95" t="s">
        <v>138</v>
      </c>
      <c r="C34" s="340"/>
      <c r="D34" s="341"/>
      <c r="E34" s="340"/>
      <c r="F34" s="341"/>
      <c r="G34" s="340"/>
      <c r="H34" s="341"/>
      <c r="I34" s="340"/>
      <c r="J34" s="342"/>
      <c r="K34" s="341"/>
    </row>
    <row r="35" spans="1:11" ht="14.25" thickBot="1">
      <c r="A35" s="75" t="s">
        <v>139</v>
      </c>
      <c r="B35" s="95" t="s">
        <v>27</v>
      </c>
      <c r="C35" s="98"/>
      <c r="D35" s="98"/>
      <c r="E35" s="98"/>
      <c r="F35" s="98"/>
      <c r="G35" s="98"/>
      <c r="H35" s="98"/>
      <c r="I35" s="340"/>
      <c r="J35" s="341"/>
      <c r="K35" s="98"/>
    </row>
    <row r="36" spans="1:11" ht="14.25" thickBot="1">
      <c r="A36" s="75" t="s">
        <v>140</v>
      </c>
      <c r="B36" s="95" t="s">
        <v>141</v>
      </c>
      <c r="C36" s="340"/>
      <c r="D36" s="341"/>
      <c r="E36" s="340"/>
      <c r="F36" s="341"/>
      <c r="G36" s="340"/>
      <c r="H36" s="341"/>
      <c r="I36" s="340"/>
      <c r="J36" s="341"/>
      <c r="K36" s="98"/>
    </row>
    <row r="37" spans="1:11" ht="14.25" thickBot="1">
      <c r="A37" s="76"/>
      <c r="B37" s="95" t="s">
        <v>29</v>
      </c>
      <c r="C37" s="340"/>
      <c r="D37" s="341"/>
      <c r="E37" s="340"/>
      <c r="F37" s="341"/>
      <c r="G37" s="340"/>
      <c r="H37" s="341"/>
      <c r="I37" s="340"/>
      <c r="J37" s="341"/>
      <c r="K37" s="98"/>
    </row>
    <row r="38" spans="1:11" ht="14.25" thickBot="1">
      <c r="A38" s="77"/>
      <c r="B38" s="95" t="s">
        <v>30</v>
      </c>
      <c r="C38" s="340"/>
      <c r="D38" s="341"/>
      <c r="E38" s="340"/>
      <c r="F38" s="341"/>
      <c r="G38" s="340"/>
      <c r="H38" s="341"/>
      <c r="I38" s="340"/>
      <c r="J38" s="341"/>
      <c r="K38" s="98"/>
    </row>
    <row r="39" spans="1:11" ht="14.25" thickBot="1">
      <c r="A39" s="351" t="s">
        <v>206</v>
      </c>
      <c r="B39" s="95" t="s">
        <v>186</v>
      </c>
      <c r="C39" s="340"/>
      <c r="D39" s="341"/>
      <c r="E39" s="340"/>
      <c r="F39" s="341"/>
      <c r="G39" s="196" t="s">
        <v>207</v>
      </c>
      <c r="H39" s="197"/>
      <c r="I39" s="197"/>
      <c r="J39" s="197"/>
      <c r="K39" s="198"/>
    </row>
    <row r="40" spans="1:11" ht="14.25" thickBot="1">
      <c r="A40" s="352"/>
      <c r="B40" s="95" t="s">
        <v>208</v>
      </c>
      <c r="C40" s="340"/>
      <c r="D40" s="341"/>
      <c r="E40" s="340"/>
      <c r="F40" s="341"/>
      <c r="G40" s="337" t="s">
        <v>209</v>
      </c>
      <c r="H40" s="338"/>
      <c r="I40" s="339"/>
      <c r="J40" s="340"/>
      <c r="K40" s="341"/>
    </row>
    <row r="41" spans="1:11" ht="14.25" thickBot="1">
      <c r="A41" s="352"/>
      <c r="B41" s="95" t="s">
        <v>210</v>
      </c>
      <c r="C41" s="340"/>
      <c r="D41" s="341"/>
      <c r="E41" s="340"/>
      <c r="F41" s="341"/>
      <c r="G41" s="337" t="s">
        <v>211</v>
      </c>
      <c r="H41" s="338"/>
      <c r="I41" s="339"/>
      <c r="J41" s="98"/>
      <c r="K41" s="98"/>
    </row>
    <row r="42" spans="1:11" ht="14.25" thickBot="1">
      <c r="A42" s="352"/>
      <c r="B42" s="95" t="s">
        <v>212</v>
      </c>
      <c r="C42" s="340"/>
      <c r="D42" s="341"/>
      <c r="E42" s="340"/>
      <c r="F42" s="341"/>
      <c r="G42" s="196" t="s">
        <v>212</v>
      </c>
      <c r="H42" s="197"/>
      <c r="I42" s="198"/>
      <c r="J42" s="98"/>
      <c r="K42" s="98"/>
    </row>
    <row r="43" spans="1:11" ht="15.75" thickBot="1">
      <c r="A43" s="352"/>
      <c r="B43" s="96" t="s">
        <v>213</v>
      </c>
      <c r="C43" s="340"/>
      <c r="D43" s="341"/>
      <c r="E43" s="340"/>
      <c r="F43" s="341"/>
      <c r="G43" s="356" t="s">
        <v>213</v>
      </c>
      <c r="H43" s="357"/>
      <c r="I43" s="358"/>
      <c r="J43" s="98"/>
      <c r="K43" s="98"/>
    </row>
    <row r="44" spans="1:11" ht="15.75" thickBot="1">
      <c r="A44" s="352"/>
      <c r="B44" s="95" t="s">
        <v>214</v>
      </c>
      <c r="C44" s="340"/>
      <c r="D44" s="341"/>
      <c r="E44" s="340"/>
      <c r="F44" s="341"/>
      <c r="G44" s="337" t="s">
        <v>215</v>
      </c>
      <c r="H44" s="338"/>
      <c r="I44" s="339"/>
      <c r="J44" s="110"/>
      <c r="K44" s="98"/>
    </row>
    <row r="45" spans="1:11" ht="14.25" thickBot="1">
      <c r="A45" s="352"/>
      <c r="B45" s="95" t="s">
        <v>216</v>
      </c>
      <c r="C45" s="340"/>
      <c r="D45" s="341"/>
      <c r="E45" s="340"/>
      <c r="F45" s="341"/>
      <c r="G45" s="337" t="s">
        <v>217</v>
      </c>
      <c r="H45" s="338"/>
      <c r="I45" s="339"/>
      <c r="J45" s="98"/>
      <c r="K45" s="98"/>
    </row>
    <row r="46" spans="1:11" ht="14.25" thickBot="1">
      <c r="A46" s="352"/>
      <c r="B46" s="95" t="s">
        <v>218</v>
      </c>
      <c r="C46" s="340"/>
      <c r="D46" s="341"/>
      <c r="E46" s="340"/>
      <c r="F46" s="341"/>
      <c r="G46" s="337" t="s">
        <v>164</v>
      </c>
      <c r="H46" s="338"/>
      <c r="I46" s="339"/>
      <c r="J46" s="98"/>
      <c r="K46" s="98"/>
    </row>
    <row r="47" spans="1:11" ht="14.25" thickBot="1">
      <c r="A47" s="353"/>
      <c r="B47" s="95" t="s">
        <v>30</v>
      </c>
      <c r="C47" s="340"/>
      <c r="D47" s="341"/>
      <c r="E47" s="340"/>
      <c r="F47" s="341"/>
      <c r="G47" s="337" t="s">
        <v>30</v>
      </c>
      <c r="H47" s="338"/>
      <c r="I47" s="339"/>
      <c r="J47" s="98"/>
      <c r="K47" s="98"/>
    </row>
    <row r="48" spans="1:11" ht="19.5">
      <c r="A48" s="359" t="s">
        <v>167</v>
      </c>
      <c r="B48" s="359"/>
      <c r="C48" s="359"/>
      <c r="D48" s="359"/>
      <c r="E48" s="359"/>
      <c r="F48" s="359"/>
      <c r="G48" s="359"/>
      <c r="H48" s="359"/>
      <c r="I48" s="359"/>
      <c r="J48" s="359"/>
      <c r="K48" s="359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B9:D9"/>
    <mergeCell ref="C46:D46"/>
    <mergeCell ref="E46:F46"/>
    <mergeCell ref="G46:I46"/>
    <mergeCell ref="C47:D47"/>
    <mergeCell ref="E47:F47"/>
    <mergeCell ref="G47:I47"/>
    <mergeCell ref="C44:D44"/>
    <mergeCell ref="E44:F44"/>
    <mergeCell ref="G44:I44"/>
    <mergeCell ref="C45:D45"/>
    <mergeCell ref="E45:F45"/>
    <mergeCell ref="G45:I45"/>
    <mergeCell ref="G41:I41"/>
    <mergeCell ref="C42:D42"/>
    <mergeCell ref="A39:A47"/>
    <mergeCell ref="C39:D39"/>
    <mergeCell ref="E39:F39"/>
    <mergeCell ref="G39:K39"/>
    <mergeCell ref="C40:D40"/>
    <mergeCell ref="E40:F40"/>
    <mergeCell ref="G40:I40"/>
    <mergeCell ref="J40:K40"/>
    <mergeCell ref="C41:D41"/>
    <mergeCell ref="E41:F41"/>
    <mergeCell ref="E42:F42"/>
    <mergeCell ref="G42:I42"/>
    <mergeCell ref="C43:D43"/>
    <mergeCell ref="E43:F43"/>
    <mergeCell ref="G43:I43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A28:A33"/>
    <mergeCell ref="C34:D34"/>
    <mergeCell ref="E34:F34"/>
    <mergeCell ref="G34:H34"/>
    <mergeCell ref="A1:G1"/>
    <mergeCell ref="A2:G2"/>
    <mergeCell ref="A3:G3"/>
  </mergeCells>
  <phoneticPr fontId="1" type="noConversion"/>
  <dataValidations count="1">
    <dataValidation type="list" allowBlank="1" showInputMessage="1" showErrorMessage="1" sqref="G7">
      <formula1>"1,5"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B26" sqref="B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289" t="s">
        <v>0</v>
      </c>
      <c r="B1" s="289"/>
      <c r="C1" s="289"/>
      <c r="D1" s="289"/>
      <c r="E1" s="289"/>
      <c r="F1" s="289"/>
      <c r="G1" s="289"/>
    </row>
    <row r="2" spans="1:9" ht="20.25">
      <c r="A2" s="290" t="s">
        <v>1</v>
      </c>
      <c r="B2" s="290"/>
      <c r="C2" s="290"/>
      <c r="D2" s="290"/>
      <c r="E2" s="290"/>
      <c r="F2" s="290"/>
      <c r="G2" s="290"/>
    </row>
    <row r="3" spans="1:9">
      <c r="A3" s="291" t="s">
        <v>259</v>
      </c>
      <c r="B3" s="291"/>
      <c r="C3" s="291"/>
      <c r="D3" s="291"/>
      <c r="E3" s="291"/>
      <c r="F3" s="291"/>
      <c r="G3" s="291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228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700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229</v>
      </c>
      <c r="H8" t="s">
        <v>183</v>
      </c>
      <c r="I8" s="25">
        <v>50</v>
      </c>
    </row>
    <row r="9" spans="1:9" ht="14.25" thickBot="1">
      <c r="A9" s="114" t="s">
        <v>184</v>
      </c>
      <c r="B9" s="361" t="s">
        <v>230</v>
      </c>
      <c r="C9" s="361"/>
      <c r="D9" s="361"/>
      <c r="F9" t="s">
        <v>185</v>
      </c>
      <c r="G9" s="25" t="s">
        <v>231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351" t="s">
        <v>196</v>
      </c>
      <c r="B28" s="100" t="s">
        <v>197</v>
      </c>
      <c r="C28" s="122">
        <v>0</v>
      </c>
      <c r="D28" s="117">
        <v>0.5</v>
      </c>
      <c r="E28" s="117">
        <v>1</v>
      </c>
      <c r="F28" s="117">
        <v>3</v>
      </c>
      <c r="G28" s="117">
        <v>5</v>
      </c>
      <c r="H28" s="117">
        <v>10</v>
      </c>
      <c r="I28" s="117">
        <v>15</v>
      </c>
    </row>
    <row r="29" spans="1:11" ht="19.5" thickBot="1">
      <c r="A29" s="352"/>
      <c r="B29" s="103" t="s">
        <v>198</v>
      </c>
      <c r="C29" s="123">
        <v>0</v>
      </c>
      <c r="D29" s="118">
        <v>1</v>
      </c>
      <c r="E29" s="118">
        <v>2</v>
      </c>
      <c r="F29" s="118">
        <v>6</v>
      </c>
      <c r="G29" s="118">
        <v>10</v>
      </c>
      <c r="H29" s="118">
        <v>20</v>
      </c>
      <c r="I29" s="118">
        <v>30</v>
      </c>
    </row>
    <row r="30" spans="1:11" ht="14.25" thickBot="1">
      <c r="A30" s="352"/>
      <c r="B30" s="103" t="s">
        <v>199</v>
      </c>
      <c r="C30" s="105"/>
      <c r="D30" s="105"/>
      <c r="E30" s="105"/>
      <c r="F30" s="105"/>
      <c r="G30" s="105"/>
      <c r="H30" s="105"/>
      <c r="I30" s="107"/>
    </row>
    <row r="31" spans="1:11" ht="14.25" thickBot="1">
      <c r="A31" s="352"/>
      <c r="B31" s="103" t="s">
        <v>200</v>
      </c>
      <c r="C31" s="105"/>
      <c r="D31" s="105"/>
      <c r="E31" s="105"/>
      <c r="F31" s="105"/>
      <c r="G31" s="105"/>
      <c r="H31" s="105"/>
      <c r="I31" s="107"/>
    </row>
    <row r="32" spans="1:11" ht="14.25" thickBot="1">
      <c r="A32" s="352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</row>
    <row r="33" spans="1:11" ht="14.25" thickBot="1">
      <c r="A33" s="353"/>
      <c r="B33" s="103" t="s">
        <v>202</v>
      </c>
      <c r="C33" s="105" t="s">
        <v>203</v>
      </c>
      <c r="D33" s="109">
        <f>INTERCEPT($C$32:$I$32,$C$29:$I$29)</f>
        <v>0</v>
      </c>
      <c r="E33" s="105" t="s">
        <v>204</v>
      </c>
      <c r="F33" s="109">
        <f>SLOPE($C$32:$I$32,$C$29:$I$29)</f>
        <v>0</v>
      </c>
      <c r="G33" s="105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103" t="s">
        <v>138</v>
      </c>
      <c r="C34" s="340"/>
      <c r="D34" s="341"/>
      <c r="E34" s="340"/>
      <c r="F34" s="341"/>
      <c r="G34" s="340"/>
      <c r="H34" s="341"/>
      <c r="I34" s="340"/>
      <c r="J34" s="342"/>
      <c r="K34" s="341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40"/>
      <c r="J35" s="341"/>
      <c r="K35" s="105"/>
    </row>
    <row r="36" spans="1:11" ht="14.25" thickBot="1">
      <c r="A36" s="75" t="s">
        <v>140</v>
      </c>
      <c r="B36" s="103" t="s">
        <v>141</v>
      </c>
      <c r="C36" s="340"/>
      <c r="D36" s="341"/>
      <c r="E36" s="340"/>
      <c r="F36" s="341"/>
      <c r="G36" s="340"/>
      <c r="H36" s="341"/>
      <c r="I36" s="340"/>
      <c r="J36" s="341"/>
      <c r="K36" s="105"/>
    </row>
    <row r="37" spans="1:11" ht="14.25" thickBot="1">
      <c r="A37" s="76"/>
      <c r="B37" s="103" t="s">
        <v>29</v>
      </c>
      <c r="C37" s="340"/>
      <c r="D37" s="341"/>
      <c r="E37" s="340"/>
      <c r="F37" s="341"/>
      <c r="G37" s="340"/>
      <c r="H37" s="341"/>
      <c r="I37" s="340"/>
      <c r="J37" s="341"/>
      <c r="K37" s="105"/>
    </row>
    <row r="38" spans="1:11" ht="14.25" thickBot="1">
      <c r="A38" s="77"/>
      <c r="B38" s="103" t="s">
        <v>30</v>
      </c>
      <c r="C38" s="340"/>
      <c r="D38" s="341"/>
      <c r="E38" s="340"/>
      <c r="F38" s="341"/>
      <c r="G38" s="340"/>
      <c r="H38" s="341"/>
      <c r="I38" s="340"/>
      <c r="J38" s="341"/>
      <c r="K38" s="105"/>
    </row>
    <row r="39" spans="1:11" ht="14.25" thickBot="1">
      <c r="A39" s="351" t="s">
        <v>206</v>
      </c>
      <c r="B39" s="103" t="s">
        <v>186</v>
      </c>
      <c r="C39" s="340"/>
      <c r="D39" s="341"/>
      <c r="E39" s="340"/>
      <c r="F39" s="341"/>
      <c r="G39" s="196" t="s">
        <v>207</v>
      </c>
      <c r="H39" s="197"/>
      <c r="I39" s="197"/>
      <c r="J39" s="197"/>
      <c r="K39" s="198"/>
    </row>
    <row r="40" spans="1:11" ht="14.25" thickBot="1">
      <c r="A40" s="352"/>
      <c r="B40" s="103" t="s">
        <v>208</v>
      </c>
      <c r="C40" s="340"/>
      <c r="D40" s="341"/>
      <c r="E40" s="340"/>
      <c r="F40" s="341"/>
      <c r="G40" s="337" t="s">
        <v>209</v>
      </c>
      <c r="H40" s="338"/>
      <c r="I40" s="339"/>
      <c r="J40" s="340"/>
      <c r="K40" s="341"/>
    </row>
    <row r="41" spans="1:11" ht="14.25" thickBot="1">
      <c r="A41" s="352"/>
      <c r="B41" s="103" t="s">
        <v>210</v>
      </c>
      <c r="C41" s="340"/>
      <c r="D41" s="341"/>
      <c r="E41" s="340"/>
      <c r="F41" s="341"/>
      <c r="G41" s="337" t="s">
        <v>211</v>
      </c>
      <c r="H41" s="338"/>
      <c r="I41" s="339"/>
      <c r="J41" s="105"/>
      <c r="K41" s="105"/>
    </row>
    <row r="42" spans="1:11" ht="14.25" thickBot="1">
      <c r="A42" s="352"/>
      <c r="B42" s="103" t="s">
        <v>212</v>
      </c>
      <c r="C42" s="340"/>
      <c r="D42" s="341"/>
      <c r="E42" s="340"/>
      <c r="F42" s="341"/>
      <c r="G42" s="196" t="s">
        <v>212</v>
      </c>
      <c r="H42" s="197"/>
      <c r="I42" s="198"/>
      <c r="J42" s="105"/>
      <c r="K42" s="105"/>
    </row>
    <row r="43" spans="1:11" ht="15.75" thickBot="1">
      <c r="A43" s="352"/>
      <c r="B43" s="102" t="s">
        <v>213</v>
      </c>
      <c r="C43" s="340"/>
      <c r="D43" s="341"/>
      <c r="E43" s="340"/>
      <c r="F43" s="341"/>
      <c r="G43" s="356" t="s">
        <v>213</v>
      </c>
      <c r="H43" s="357"/>
      <c r="I43" s="358"/>
      <c r="J43" s="105"/>
      <c r="K43" s="105"/>
    </row>
    <row r="44" spans="1:11" ht="15.75" thickBot="1">
      <c r="A44" s="352"/>
      <c r="B44" s="103" t="s">
        <v>214</v>
      </c>
      <c r="C44" s="340"/>
      <c r="D44" s="341"/>
      <c r="E44" s="340"/>
      <c r="F44" s="341"/>
      <c r="G44" s="337" t="s">
        <v>215</v>
      </c>
      <c r="H44" s="338"/>
      <c r="I44" s="339"/>
      <c r="J44" s="110"/>
      <c r="K44" s="105"/>
    </row>
    <row r="45" spans="1:11" ht="14.25" thickBot="1">
      <c r="A45" s="352"/>
      <c r="B45" s="103" t="s">
        <v>216</v>
      </c>
      <c r="C45" s="340"/>
      <c r="D45" s="341"/>
      <c r="E45" s="340"/>
      <c r="F45" s="341"/>
      <c r="G45" s="337" t="s">
        <v>217</v>
      </c>
      <c r="H45" s="338"/>
      <c r="I45" s="339"/>
      <c r="J45" s="105"/>
      <c r="K45" s="105"/>
    </row>
    <row r="46" spans="1:11" ht="14.25" thickBot="1">
      <c r="A46" s="352"/>
      <c r="B46" s="103" t="s">
        <v>218</v>
      </c>
      <c r="C46" s="340"/>
      <c r="D46" s="341"/>
      <c r="E46" s="340"/>
      <c r="F46" s="341"/>
      <c r="G46" s="337" t="s">
        <v>164</v>
      </c>
      <c r="H46" s="338"/>
      <c r="I46" s="339"/>
      <c r="J46" s="105"/>
      <c r="K46" s="105"/>
    </row>
    <row r="47" spans="1:11" ht="14.25" thickBot="1">
      <c r="A47" s="353"/>
      <c r="B47" s="103" t="s">
        <v>30</v>
      </c>
      <c r="C47" s="340"/>
      <c r="D47" s="341"/>
      <c r="E47" s="340"/>
      <c r="F47" s="341"/>
      <c r="G47" s="337" t="s">
        <v>30</v>
      </c>
      <c r="H47" s="338"/>
      <c r="I47" s="339"/>
      <c r="J47" s="105"/>
      <c r="K47" s="105"/>
    </row>
    <row r="48" spans="1:11" ht="19.5">
      <c r="A48" s="359" t="s">
        <v>167</v>
      </c>
      <c r="B48" s="359"/>
      <c r="C48" s="359"/>
      <c r="D48" s="359"/>
      <c r="E48" s="359"/>
      <c r="F48" s="359"/>
      <c r="G48" s="359"/>
      <c r="H48" s="359"/>
      <c r="I48" s="359"/>
      <c r="J48" s="359"/>
      <c r="K48" s="359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44:D44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</mergeCells>
  <phoneticPr fontId="1" type="noConversion"/>
  <dataValidations count="1">
    <dataValidation type="list" allowBlank="1" showInputMessage="1" showErrorMessage="1" sqref="G7">
      <formula1>"1,3"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A3" sqref="A3:G3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289" t="s">
        <v>0</v>
      </c>
      <c r="B1" s="289"/>
      <c r="C1" s="289"/>
      <c r="D1" s="289"/>
      <c r="E1" s="289"/>
      <c r="F1" s="289"/>
      <c r="G1" s="289"/>
    </row>
    <row r="2" spans="1:9" ht="20.25">
      <c r="A2" s="290" t="s">
        <v>1</v>
      </c>
      <c r="B2" s="290"/>
      <c r="C2" s="290"/>
      <c r="D2" s="290"/>
      <c r="E2" s="290"/>
      <c r="F2" s="290"/>
      <c r="G2" s="290"/>
    </row>
    <row r="3" spans="1:9">
      <c r="A3" s="291" t="s">
        <v>258</v>
      </c>
      <c r="B3" s="291"/>
      <c r="C3" s="291"/>
      <c r="D3" s="291"/>
      <c r="E3" s="291"/>
      <c r="F3" s="291"/>
      <c r="G3" s="291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232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420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233</v>
      </c>
      <c r="H8" t="s">
        <v>183</v>
      </c>
      <c r="I8" s="25">
        <v>50</v>
      </c>
    </row>
    <row r="9" spans="1:9" ht="14.25" thickBot="1">
      <c r="A9" s="114" t="s">
        <v>184</v>
      </c>
      <c r="B9" s="361" t="s">
        <v>234</v>
      </c>
      <c r="C9" s="361"/>
      <c r="D9" s="361"/>
      <c r="F9" t="s">
        <v>185</v>
      </c>
      <c r="G9" s="25" t="s">
        <v>235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351" t="s">
        <v>196</v>
      </c>
      <c r="B28" s="100" t="s">
        <v>197</v>
      </c>
      <c r="C28" s="122">
        <v>0</v>
      </c>
      <c r="D28" s="117">
        <v>0.5</v>
      </c>
      <c r="E28" s="117">
        <v>1</v>
      </c>
      <c r="F28" s="117">
        <v>2</v>
      </c>
      <c r="G28" s="117">
        <v>4</v>
      </c>
      <c r="H28" s="117">
        <v>6</v>
      </c>
      <c r="I28" s="117">
        <v>8</v>
      </c>
      <c r="J28" s="117">
        <v>10</v>
      </c>
    </row>
    <row r="29" spans="1:11" ht="19.5" thickBot="1">
      <c r="A29" s="352"/>
      <c r="B29" s="103" t="s">
        <v>198</v>
      </c>
      <c r="C29" s="123">
        <v>0</v>
      </c>
      <c r="D29" s="118">
        <v>5</v>
      </c>
      <c r="E29" s="118">
        <v>10</v>
      </c>
      <c r="F29" s="118">
        <v>20</v>
      </c>
      <c r="G29" s="118">
        <v>40</v>
      </c>
      <c r="H29" s="118">
        <v>60</v>
      </c>
      <c r="I29" s="118">
        <v>80</v>
      </c>
      <c r="J29" s="117">
        <v>100</v>
      </c>
    </row>
    <row r="30" spans="1:11" ht="14.25" thickBot="1">
      <c r="A30" s="352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352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352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353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340"/>
      <c r="D34" s="341"/>
      <c r="E34" s="340"/>
      <c r="F34" s="341"/>
      <c r="G34" s="340"/>
      <c r="H34" s="341"/>
      <c r="I34" s="340"/>
      <c r="J34" s="342"/>
      <c r="K34" s="341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40"/>
      <c r="J35" s="341"/>
      <c r="K35" s="105"/>
    </row>
    <row r="36" spans="1:11" ht="14.25" thickBot="1">
      <c r="A36" s="75" t="s">
        <v>140</v>
      </c>
      <c r="B36" s="103" t="s">
        <v>141</v>
      </c>
      <c r="C36" s="340"/>
      <c r="D36" s="341"/>
      <c r="E36" s="340"/>
      <c r="F36" s="341"/>
      <c r="G36" s="340"/>
      <c r="H36" s="341"/>
      <c r="I36" s="340"/>
      <c r="J36" s="341"/>
      <c r="K36" s="105"/>
    </row>
    <row r="37" spans="1:11" ht="14.25" thickBot="1">
      <c r="A37" s="76"/>
      <c r="B37" s="103" t="s">
        <v>29</v>
      </c>
      <c r="C37" s="340"/>
      <c r="D37" s="341"/>
      <c r="E37" s="340"/>
      <c r="F37" s="341"/>
      <c r="G37" s="340"/>
      <c r="H37" s="341"/>
      <c r="I37" s="340"/>
      <c r="J37" s="341"/>
      <c r="K37" s="105"/>
    </row>
    <row r="38" spans="1:11" ht="14.25" thickBot="1">
      <c r="A38" s="77"/>
      <c r="B38" s="103" t="s">
        <v>30</v>
      </c>
      <c r="C38" s="340"/>
      <c r="D38" s="341"/>
      <c r="E38" s="340"/>
      <c r="F38" s="341"/>
      <c r="G38" s="340"/>
      <c r="H38" s="341"/>
      <c r="I38" s="340"/>
      <c r="J38" s="341"/>
      <c r="K38" s="105"/>
    </row>
    <row r="39" spans="1:11" ht="14.25" thickBot="1">
      <c r="A39" s="351" t="s">
        <v>206</v>
      </c>
      <c r="B39" s="103" t="s">
        <v>186</v>
      </c>
      <c r="C39" s="340"/>
      <c r="D39" s="341"/>
      <c r="E39" s="340"/>
      <c r="F39" s="341"/>
      <c r="G39" s="196" t="s">
        <v>207</v>
      </c>
      <c r="H39" s="197"/>
      <c r="I39" s="197"/>
      <c r="J39" s="197"/>
      <c r="K39" s="198"/>
    </row>
    <row r="40" spans="1:11" ht="14.25" thickBot="1">
      <c r="A40" s="352"/>
      <c r="B40" s="103" t="s">
        <v>208</v>
      </c>
      <c r="C40" s="340"/>
      <c r="D40" s="341"/>
      <c r="E40" s="340"/>
      <c r="F40" s="341"/>
      <c r="G40" s="337" t="s">
        <v>209</v>
      </c>
      <c r="H40" s="338"/>
      <c r="I40" s="339"/>
      <c r="J40" s="340"/>
      <c r="K40" s="341"/>
    </row>
    <row r="41" spans="1:11" ht="14.25" thickBot="1">
      <c r="A41" s="352"/>
      <c r="B41" s="103" t="s">
        <v>210</v>
      </c>
      <c r="C41" s="340"/>
      <c r="D41" s="341"/>
      <c r="E41" s="340"/>
      <c r="F41" s="341"/>
      <c r="G41" s="337" t="s">
        <v>211</v>
      </c>
      <c r="H41" s="338"/>
      <c r="I41" s="339"/>
      <c r="J41" s="105"/>
      <c r="K41" s="105"/>
    </row>
    <row r="42" spans="1:11" ht="14.25" thickBot="1">
      <c r="A42" s="352"/>
      <c r="B42" s="103" t="s">
        <v>212</v>
      </c>
      <c r="C42" s="340"/>
      <c r="D42" s="341"/>
      <c r="E42" s="340"/>
      <c r="F42" s="341"/>
      <c r="G42" s="196" t="s">
        <v>212</v>
      </c>
      <c r="H42" s="197"/>
      <c r="I42" s="198"/>
      <c r="J42" s="105"/>
      <c r="K42" s="105"/>
    </row>
    <row r="43" spans="1:11" ht="15.75" thickBot="1">
      <c r="A43" s="352"/>
      <c r="B43" s="102" t="s">
        <v>213</v>
      </c>
      <c r="C43" s="340"/>
      <c r="D43" s="341"/>
      <c r="E43" s="340"/>
      <c r="F43" s="341"/>
      <c r="G43" s="356" t="s">
        <v>213</v>
      </c>
      <c r="H43" s="357"/>
      <c r="I43" s="358"/>
      <c r="J43" s="105"/>
      <c r="K43" s="105"/>
    </row>
    <row r="44" spans="1:11" ht="15.75" thickBot="1">
      <c r="A44" s="352"/>
      <c r="B44" s="103" t="s">
        <v>214</v>
      </c>
      <c r="C44" s="340"/>
      <c r="D44" s="341"/>
      <c r="E44" s="340"/>
      <c r="F44" s="341"/>
      <c r="G44" s="337" t="s">
        <v>215</v>
      </c>
      <c r="H44" s="338"/>
      <c r="I44" s="339"/>
      <c r="J44" s="110"/>
      <c r="K44" s="105"/>
    </row>
    <row r="45" spans="1:11" ht="14.25" thickBot="1">
      <c r="A45" s="352"/>
      <c r="B45" s="103" t="s">
        <v>216</v>
      </c>
      <c r="C45" s="340"/>
      <c r="D45" s="341"/>
      <c r="E45" s="340"/>
      <c r="F45" s="341"/>
      <c r="G45" s="337" t="s">
        <v>217</v>
      </c>
      <c r="H45" s="338"/>
      <c r="I45" s="339"/>
      <c r="J45" s="105"/>
      <c r="K45" s="105"/>
    </row>
    <row r="46" spans="1:11" ht="14.25" thickBot="1">
      <c r="A46" s="352"/>
      <c r="B46" s="103" t="s">
        <v>218</v>
      </c>
      <c r="C46" s="340"/>
      <c r="D46" s="341"/>
      <c r="E46" s="340"/>
      <c r="F46" s="341"/>
      <c r="G46" s="337" t="s">
        <v>164</v>
      </c>
      <c r="H46" s="338"/>
      <c r="I46" s="339"/>
      <c r="J46" s="105"/>
      <c r="K46" s="105"/>
    </row>
    <row r="47" spans="1:11" ht="14.25" thickBot="1">
      <c r="A47" s="353"/>
      <c r="B47" s="103" t="s">
        <v>30</v>
      </c>
      <c r="C47" s="340"/>
      <c r="D47" s="341"/>
      <c r="E47" s="340"/>
      <c r="F47" s="341"/>
      <c r="G47" s="337" t="s">
        <v>30</v>
      </c>
      <c r="H47" s="338"/>
      <c r="I47" s="339"/>
      <c r="J47" s="105"/>
      <c r="K47" s="105"/>
    </row>
    <row r="48" spans="1:11" ht="19.5">
      <c r="A48" s="359" t="s">
        <v>167</v>
      </c>
      <c r="B48" s="359"/>
      <c r="C48" s="359"/>
      <c r="D48" s="359"/>
      <c r="E48" s="359"/>
      <c r="F48" s="359"/>
      <c r="G48" s="359"/>
      <c r="H48" s="359"/>
      <c r="I48" s="359"/>
      <c r="J48" s="359"/>
      <c r="K48" s="359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44:D44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</mergeCells>
  <phoneticPr fontId="1" type="noConversion"/>
  <dataValidations count="1">
    <dataValidation type="list" allowBlank="1" showInputMessage="1" showErrorMessage="1" sqref="G7">
      <formula1>"1,2"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A10" sqref="A10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289" t="s">
        <v>0</v>
      </c>
      <c r="B1" s="289"/>
      <c r="C1" s="289"/>
      <c r="D1" s="289"/>
      <c r="E1" s="289"/>
      <c r="F1" s="289"/>
      <c r="G1" s="289"/>
    </row>
    <row r="2" spans="1:9" ht="20.25">
      <c r="A2" s="290" t="s">
        <v>1</v>
      </c>
      <c r="B2" s="290"/>
      <c r="C2" s="290"/>
      <c r="D2" s="290"/>
      <c r="E2" s="290"/>
      <c r="F2" s="290"/>
      <c r="G2" s="290"/>
    </row>
    <row r="3" spans="1:9">
      <c r="A3" s="291" t="s">
        <v>257</v>
      </c>
      <c r="B3" s="291"/>
      <c r="C3" s="291"/>
      <c r="D3" s="291"/>
      <c r="E3" s="291"/>
      <c r="F3" s="291"/>
      <c r="G3" s="291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236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460</v>
      </c>
      <c r="F7" t="s">
        <v>179</v>
      </c>
      <c r="G7" s="25">
        <v>3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233</v>
      </c>
      <c r="H8" t="s">
        <v>183</v>
      </c>
      <c r="I8" s="25">
        <v>250</v>
      </c>
    </row>
    <row r="9" spans="1:9" ht="14.25" thickBot="1">
      <c r="A9" s="114" t="s">
        <v>184</v>
      </c>
      <c r="B9" s="361" t="s">
        <v>237</v>
      </c>
      <c r="C9" s="361"/>
      <c r="D9" s="361"/>
      <c r="F9" t="s">
        <v>185</v>
      </c>
      <c r="G9" s="25" t="s">
        <v>238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351" t="s">
        <v>196</v>
      </c>
      <c r="B28" s="100" t="s">
        <v>197</v>
      </c>
      <c r="C28" s="122">
        <v>0</v>
      </c>
      <c r="D28" s="117">
        <v>0.25</v>
      </c>
      <c r="E28" s="117">
        <v>0.5</v>
      </c>
      <c r="F28" s="117">
        <v>1</v>
      </c>
      <c r="G28" s="117">
        <v>3</v>
      </c>
      <c r="H28" s="117">
        <v>5</v>
      </c>
      <c r="I28" s="117">
        <v>7</v>
      </c>
      <c r="J28" s="117">
        <v>10</v>
      </c>
    </row>
    <row r="29" spans="1:11" ht="19.5" thickBot="1">
      <c r="A29" s="352"/>
      <c r="B29" s="103" t="s">
        <v>198</v>
      </c>
      <c r="C29" s="123">
        <v>0</v>
      </c>
      <c r="D29" s="118">
        <v>0.25</v>
      </c>
      <c r="E29" s="118">
        <v>0.5</v>
      </c>
      <c r="F29" s="118">
        <v>1</v>
      </c>
      <c r="G29" s="118">
        <v>3</v>
      </c>
      <c r="H29" s="118">
        <v>5</v>
      </c>
      <c r="I29" s="118">
        <v>7</v>
      </c>
      <c r="J29" s="117">
        <v>10</v>
      </c>
    </row>
    <row r="30" spans="1:11" ht="14.25" thickBot="1">
      <c r="A30" s="352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352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352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353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340"/>
      <c r="D34" s="341"/>
      <c r="E34" s="340"/>
      <c r="F34" s="341"/>
      <c r="G34" s="340"/>
      <c r="H34" s="341"/>
      <c r="I34" s="340"/>
      <c r="J34" s="342"/>
      <c r="K34" s="341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40"/>
      <c r="J35" s="341"/>
      <c r="K35" s="105"/>
    </row>
    <row r="36" spans="1:11" ht="14.25" thickBot="1">
      <c r="A36" s="75" t="s">
        <v>140</v>
      </c>
      <c r="B36" s="103" t="s">
        <v>141</v>
      </c>
      <c r="C36" s="340"/>
      <c r="D36" s="341"/>
      <c r="E36" s="340"/>
      <c r="F36" s="341"/>
      <c r="G36" s="340"/>
      <c r="H36" s="341"/>
      <c r="I36" s="340"/>
      <c r="J36" s="341"/>
      <c r="K36" s="105"/>
    </row>
    <row r="37" spans="1:11" ht="14.25" thickBot="1">
      <c r="A37" s="76"/>
      <c r="B37" s="103" t="s">
        <v>29</v>
      </c>
      <c r="C37" s="340"/>
      <c r="D37" s="341"/>
      <c r="E37" s="340"/>
      <c r="F37" s="341"/>
      <c r="G37" s="340"/>
      <c r="H37" s="341"/>
      <c r="I37" s="340"/>
      <c r="J37" s="341"/>
      <c r="K37" s="105"/>
    </row>
    <row r="38" spans="1:11" ht="14.25" thickBot="1">
      <c r="A38" s="77"/>
      <c r="B38" s="103" t="s">
        <v>30</v>
      </c>
      <c r="C38" s="340"/>
      <c r="D38" s="341"/>
      <c r="E38" s="340"/>
      <c r="F38" s="341"/>
      <c r="G38" s="340"/>
      <c r="H38" s="341"/>
      <c r="I38" s="340"/>
      <c r="J38" s="341"/>
      <c r="K38" s="105"/>
    </row>
    <row r="39" spans="1:11" ht="14.25" thickBot="1">
      <c r="A39" s="351" t="s">
        <v>206</v>
      </c>
      <c r="B39" s="103" t="s">
        <v>186</v>
      </c>
      <c r="C39" s="340"/>
      <c r="D39" s="341"/>
      <c r="E39" s="340"/>
      <c r="F39" s="341"/>
      <c r="G39" s="196" t="s">
        <v>207</v>
      </c>
      <c r="H39" s="197"/>
      <c r="I39" s="197"/>
      <c r="J39" s="197"/>
      <c r="K39" s="198"/>
    </row>
    <row r="40" spans="1:11" ht="14.25" thickBot="1">
      <c r="A40" s="352"/>
      <c r="B40" s="103" t="s">
        <v>208</v>
      </c>
      <c r="C40" s="340"/>
      <c r="D40" s="341"/>
      <c r="E40" s="340"/>
      <c r="F40" s="341"/>
      <c r="G40" s="337" t="s">
        <v>209</v>
      </c>
      <c r="H40" s="338"/>
      <c r="I40" s="339"/>
      <c r="J40" s="340"/>
      <c r="K40" s="341"/>
    </row>
    <row r="41" spans="1:11" ht="14.25" thickBot="1">
      <c r="A41" s="352"/>
      <c r="B41" s="103" t="s">
        <v>210</v>
      </c>
      <c r="C41" s="340"/>
      <c r="D41" s="341"/>
      <c r="E41" s="340"/>
      <c r="F41" s="341"/>
      <c r="G41" s="337" t="s">
        <v>211</v>
      </c>
      <c r="H41" s="338"/>
      <c r="I41" s="339"/>
      <c r="J41" s="105"/>
      <c r="K41" s="105"/>
    </row>
    <row r="42" spans="1:11" ht="14.25" thickBot="1">
      <c r="A42" s="352"/>
      <c r="B42" s="103" t="s">
        <v>212</v>
      </c>
      <c r="C42" s="340"/>
      <c r="D42" s="341"/>
      <c r="E42" s="340"/>
      <c r="F42" s="341"/>
      <c r="G42" s="196" t="s">
        <v>212</v>
      </c>
      <c r="H42" s="197"/>
      <c r="I42" s="198"/>
      <c r="J42" s="105"/>
      <c r="K42" s="105"/>
    </row>
    <row r="43" spans="1:11" ht="15.75" thickBot="1">
      <c r="A43" s="352"/>
      <c r="B43" s="102" t="s">
        <v>213</v>
      </c>
      <c r="C43" s="340"/>
      <c r="D43" s="341"/>
      <c r="E43" s="340"/>
      <c r="F43" s="341"/>
      <c r="G43" s="356" t="s">
        <v>213</v>
      </c>
      <c r="H43" s="357"/>
      <c r="I43" s="358"/>
      <c r="J43" s="105"/>
      <c r="K43" s="105"/>
    </row>
    <row r="44" spans="1:11" ht="15.75" thickBot="1">
      <c r="A44" s="352"/>
      <c r="B44" s="103" t="s">
        <v>214</v>
      </c>
      <c r="C44" s="340"/>
      <c r="D44" s="341"/>
      <c r="E44" s="340"/>
      <c r="F44" s="341"/>
      <c r="G44" s="337" t="s">
        <v>215</v>
      </c>
      <c r="H44" s="338"/>
      <c r="I44" s="339"/>
      <c r="J44" s="110"/>
      <c r="K44" s="105"/>
    </row>
    <row r="45" spans="1:11" ht="14.25" thickBot="1">
      <c r="A45" s="352"/>
      <c r="B45" s="103" t="s">
        <v>216</v>
      </c>
      <c r="C45" s="340"/>
      <c r="D45" s="341"/>
      <c r="E45" s="340"/>
      <c r="F45" s="341"/>
      <c r="G45" s="337" t="s">
        <v>217</v>
      </c>
      <c r="H45" s="338"/>
      <c r="I45" s="339"/>
      <c r="J45" s="105"/>
      <c r="K45" s="105"/>
    </row>
    <row r="46" spans="1:11" ht="14.25" thickBot="1">
      <c r="A46" s="352"/>
      <c r="B46" s="103" t="s">
        <v>218</v>
      </c>
      <c r="C46" s="340"/>
      <c r="D46" s="341"/>
      <c r="E46" s="340"/>
      <c r="F46" s="341"/>
      <c r="G46" s="337" t="s">
        <v>164</v>
      </c>
      <c r="H46" s="338"/>
      <c r="I46" s="339"/>
      <c r="J46" s="105"/>
      <c r="K46" s="105"/>
    </row>
    <row r="47" spans="1:11" ht="14.25" thickBot="1">
      <c r="A47" s="353"/>
      <c r="B47" s="103" t="s">
        <v>30</v>
      </c>
      <c r="C47" s="340"/>
      <c r="D47" s="341"/>
      <c r="E47" s="340"/>
      <c r="F47" s="341"/>
      <c r="G47" s="337" t="s">
        <v>30</v>
      </c>
      <c r="H47" s="338"/>
      <c r="I47" s="339"/>
      <c r="J47" s="105"/>
      <c r="K47" s="105"/>
    </row>
    <row r="48" spans="1:11" ht="19.5">
      <c r="A48" s="359" t="s">
        <v>167</v>
      </c>
      <c r="B48" s="359"/>
      <c r="C48" s="359"/>
      <c r="D48" s="359"/>
      <c r="E48" s="359"/>
      <c r="F48" s="359"/>
      <c r="G48" s="359"/>
      <c r="H48" s="359"/>
      <c r="I48" s="359"/>
      <c r="J48" s="359"/>
      <c r="K48" s="359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44:D44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</mergeCells>
  <phoneticPr fontId="1" type="noConversion"/>
  <dataValidations count="1">
    <dataValidation type="list" allowBlank="1" showInputMessage="1" showErrorMessage="1" sqref="G7">
      <formula1>"3"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L61"/>
  <sheetViews>
    <sheetView workbookViewId="0">
      <selection activeCell="E26" sqref="E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289" t="s">
        <v>0</v>
      </c>
      <c r="B1" s="289"/>
      <c r="C1" s="289"/>
      <c r="D1" s="289"/>
      <c r="E1" s="289"/>
      <c r="F1" s="289"/>
      <c r="G1" s="289"/>
    </row>
    <row r="2" spans="1:9" ht="20.25">
      <c r="A2" s="290" t="s">
        <v>1</v>
      </c>
      <c r="B2" s="290"/>
      <c r="C2" s="290"/>
      <c r="D2" s="290"/>
      <c r="E2" s="290"/>
      <c r="F2" s="290"/>
      <c r="G2" s="290"/>
    </row>
    <row r="3" spans="1:9">
      <c r="A3" s="291" t="s">
        <v>256</v>
      </c>
      <c r="B3" s="291"/>
      <c r="C3" s="291"/>
      <c r="D3" s="291"/>
      <c r="E3" s="291"/>
      <c r="F3" s="291"/>
      <c r="G3" s="291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239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652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240</v>
      </c>
      <c r="H8" t="s">
        <v>183</v>
      </c>
      <c r="I8" s="25" t="s">
        <v>240</v>
      </c>
    </row>
    <row r="9" spans="1:9" ht="14.25" thickBot="1">
      <c r="A9" s="114" t="s">
        <v>184</v>
      </c>
      <c r="B9" s="361" t="s">
        <v>241</v>
      </c>
      <c r="C9" s="361"/>
      <c r="D9" s="361"/>
      <c r="F9" t="s">
        <v>185</v>
      </c>
      <c r="G9" s="25" t="s">
        <v>242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2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2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2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2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2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2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2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2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2">
      <c r="A26" s="1" t="s">
        <v>192</v>
      </c>
      <c r="B26" t="s">
        <v>193</v>
      </c>
      <c r="D26" t="s">
        <v>194</v>
      </c>
      <c r="F26" t="s">
        <v>195</v>
      </c>
    </row>
    <row r="27" spans="1:12" ht="14.25" thickBot="1"/>
    <row r="28" spans="1:12" ht="39.75" customHeight="1" thickBot="1">
      <c r="A28" s="351" t="s">
        <v>196</v>
      </c>
      <c r="B28" s="100" t="s">
        <v>197</v>
      </c>
      <c r="C28" s="122">
        <v>0</v>
      </c>
      <c r="D28" s="117">
        <v>1</v>
      </c>
      <c r="E28" s="117">
        <v>3</v>
      </c>
      <c r="F28" s="117">
        <v>5</v>
      </c>
      <c r="G28" s="117">
        <v>7</v>
      </c>
      <c r="H28" s="117">
        <v>9</v>
      </c>
      <c r="I28" s="117">
        <v>11</v>
      </c>
      <c r="J28" s="117">
        <v>13</v>
      </c>
      <c r="K28" s="117">
        <v>15</v>
      </c>
      <c r="L28" s="117">
        <v>20</v>
      </c>
    </row>
    <row r="29" spans="1:12" ht="19.5" thickBot="1">
      <c r="A29" s="352"/>
      <c r="B29" s="103" t="s">
        <v>198</v>
      </c>
      <c r="C29" s="123">
        <v>0</v>
      </c>
      <c r="D29" s="118">
        <v>10</v>
      </c>
      <c r="E29" s="118">
        <v>30</v>
      </c>
      <c r="F29" s="118">
        <v>50</v>
      </c>
      <c r="G29" s="118">
        <v>70</v>
      </c>
      <c r="H29" s="118">
        <v>90</v>
      </c>
      <c r="I29" s="118">
        <v>110</v>
      </c>
      <c r="J29" s="117">
        <v>130</v>
      </c>
      <c r="K29" s="117">
        <v>150</v>
      </c>
      <c r="L29" s="117">
        <v>200</v>
      </c>
    </row>
    <row r="30" spans="1:12" ht="14.25" thickBot="1">
      <c r="A30" s="352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  <c r="K30" s="107"/>
      <c r="L30" s="107"/>
    </row>
    <row r="31" spans="1:12" ht="14.25" thickBot="1">
      <c r="A31" s="352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  <c r="K31" s="107"/>
      <c r="L31" s="107"/>
    </row>
    <row r="32" spans="1:12" ht="14.25" thickBot="1">
      <c r="A32" s="352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 t="shared" ref="J32:L32" si="3">J30-J31</f>
        <v>0</v>
      </c>
      <c r="K32" s="107">
        <f t="shared" si="3"/>
        <v>0</v>
      </c>
      <c r="L32" s="107">
        <f t="shared" si="3"/>
        <v>0</v>
      </c>
    </row>
    <row r="33" spans="1:11" ht="14.25" thickBot="1">
      <c r="A33" s="353"/>
      <c r="B33" s="103" t="s">
        <v>202</v>
      </c>
      <c r="C33" s="105" t="s">
        <v>203</v>
      </c>
      <c r="D33" s="109">
        <f>INTERCEPT($C$32:$L$32,$C$29:$L$29)</f>
        <v>0</v>
      </c>
      <c r="E33" s="105" t="s">
        <v>204</v>
      </c>
      <c r="F33" s="109">
        <f>SLOPE($C$32:$L$32,$C$29:$L$29)</f>
        <v>0</v>
      </c>
      <c r="G33" s="105" t="s">
        <v>205</v>
      </c>
      <c r="H33" s="109" t="e">
        <f>CORREL($C$29:$L$29,$C$32:$L$32)</f>
        <v>#DIV/0!</v>
      </c>
    </row>
    <row r="34" spans="1:11" ht="14.25" thickBot="1">
      <c r="A34" s="75" t="s">
        <v>21</v>
      </c>
      <c r="B34" s="103" t="s">
        <v>138</v>
      </c>
      <c r="C34" s="340"/>
      <c r="D34" s="341"/>
      <c r="E34" s="340"/>
      <c r="F34" s="341"/>
      <c r="G34" s="340"/>
      <c r="H34" s="341"/>
      <c r="I34" s="340"/>
      <c r="J34" s="342"/>
      <c r="K34" s="341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40"/>
      <c r="J35" s="341"/>
      <c r="K35" s="105"/>
    </row>
    <row r="36" spans="1:11" ht="14.25" thickBot="1">
      <c r="A36" s="75" t="s">
        <v>140</v>
      </c>
      <c r="B36" s="103" t="s">
        <v>141</v>
      </c>
      <c r="C36" s="340"/>
      <c r="D36" s="341"/>
      <c r="E36" s="340"/>
      <c r="F36" s="341"/>
      <c r="G36" s="340"/>
      <c r="H36" s="341"/>
      <c r="I36" s="340"/>
      <c r="J36" s="341"/>
      <c r="K36" s="105"/>
    </row>
    <row r="37" spans="1:11" ht="14.25" thickBot="1">
      <c r="A37" s="76"/>
      <c r="B37" s="103" t="s">
        <v>29</v>
      </c>
      <c r="C37" s="340"/>
      <c r="D37" s="341"/>
      <c r="E37" s="340"/>
      <c r="F37" s="341"/>
      <c r="G37" s="340"/>
      <c r="H37" s="341"/>
      <c r="I37" s="340"/>
      <c r="J37" s="341"/>
      <c r="K37" s="105"/>
    </row>
    <row r="38" spans="1:11" ht="14.25" thickBot="1">
      <c r="A38" s="77"/>
      <c r="B38" s="103" t="s">
        <v>30</v>
      </c>
      <c r="C38" s="340"/>
      <c r="D38" s="341"/>
      <c r="E38" s="340"/>
      <c r="F38" s="341"/>
      <c r="G38" s="340"/>
      <c r="H38" s="341"/>
      <c r="I38" s="340"/>
      <c r="J38" s="341"/>
      <c r="K38" s="105"/>
    </row>
    <row r="39" spans="1:11" ht="14.25" thickBot="1">
      <c r="A39" s="351" t="s">
        <v>206</v>
      </c>
      <c r="B39" s="103" t="s">
        <v>186</v>
      </c>
      <c r="C39" s="340"/>
      <c r="D39" s="341"/>
      <c r="E39" s="340"/>
      <c r="F39" s="341"/>
      <c r="G39" s="196" t="s">
        <v>207</v>
      </c>
      <c r="H39" s="197"/>
      <c r="I39" s="197"/>
      <c r="J39" s="197"/>
      <c r="K39" s="198"/>
    </row>
    <row r="40" spans="1:11" ht="14.25" thickBot="1">
      <c r="A40" s="352"/>
      <c r="B40" s="103" t="s">
        <v>208</v>
      </c>
      <c r="C40" s="340"/>
      <c r="D40" s="341"/>
      <c r="E40" s="340"/>
      <c r="F40" s="341"/>
      <c r="G40" s="337" t="s">
        <v>209</v>
      </c>
      <c r="H40" s="338"/>
      <c r="I40" s="339"/>
      <c r="J40" s="340"/>
      <c r="K40" s="341"/>
    </row>
    <row r="41" spans="1:11" ht="14.25" thickBot="1">
      <c r="A41" s="352"/>
      <c r="B41" s="103" t="s">
        <v>210</v>
      </c>
      <c r="C41" s="340"/>
      <c r="D41" s="341"/>
      <c r="E41" s="340"/>
      <c r="F41" s="341"/>
      <c r="G41" s="337" t="s">
        <v>211</v>
      </c>
      <c r="H41" s="338"/>
      <c r="I41" s="339"/>
      <c r="J41" s="105"/>
      <c r="K41" s="105"/>
    </row>
    <row r="42" spans="1:11" ht="14.25" thickBot="1">
      <c r="A42" s="352"/>
      <c r="B42" s="103" t="s">
        <v>212</v>
      </c>
      <c r="C42" s="340"/>
      <c r="D42" s="341"/>
      <c r="E42" s="340"/>
      <c r="F42" s="341"/>
      <c r="G42" s="196" t="s">
        <v>212</v>
      </c>
      <c r="H42" s="197"/>
      <c r="I42" s="198"/>
      <c r="J42" s="105"/>
      <c r="K42" s="105"/>
    </row>
    <row r="43" spans="1:11" ht="15.75" thickBot="1">
      <c r="A43" s="352"/>
      <c r="B43" s="102" t="s">
        <v>213</v>
      </c>
      <c r="C43" s="340"/>
      <c r="D43" s="341"/>
      <c r="E43" s="340"/>
      <c r="F43" s="341"/>
      <c r="G43" s="356" t="s">
        <v>213</v>
      </c>
      <c r="H43" s="357"/>
      <c r="I43" s="358"/>
      <c r="J43" s="105"/>
      <c r="K43" s="105"/>
    </row>
    <row r="44" spans="1:11" ht="15.75" thickBot="1">
      <c r="A44" s="352"/>
      <c r="B44" s="103" t="s">
        <v>214</v>
      </c>
      <c r="C44" s="340"/>
      <c r="D44" s="341"/>
      <c r="E44" s="340"/>
      <c r="F44" s="341"/>
      <c r="G44" s="337" t="s">
        <v>215</v>
      </c>
      <c r="H44" s="338"/>
      <c r="I44" s="339"/>
      <c r="J44" s="110"/>
      <c r="K44" s="105"/>
    </row>
    <row r="45" spans="1:11" ht="14.25" thickBot="1">
      <c r="A45" s="352"/>
      <c r="B45" s="103" t="s">
        <v>216</v>
      </c>
      <c r="C45" s="340"/>
      <c r="D45" s="341"/>
      <c r="E45" s="340"/>
      <c r="F45" s="341"/>
      <c r="G45" s="337" t="s">
        <v>217</v>
      </c>
      <c r="H45" s="338"/>
      <c r="I45" s="339"/>
      <c r="J45" s="105"/>
      <c r="K45" s="105"/>
    </row>
    <row r="46" spans="1:11" ht="14.25" thickBot="1">
      <c r="A46" s="352"/>
      <c r="B46" s="103" t="s">
        <v>218</v>
      </c>
      <c r="C46" s="340"/>
      <c r="D46" s="341"/>
      <c r="E46" s="340"/>
      <c r="F46" s="341"/>
      <c r="G46" s="337" t="s">
        <v>164</v>
      </c>
      <c r="H46" s="338"/>
      <c r="I46" s="339"/>
      <c r="J46" s="105"/>
      <c r="K46" s="105"/>
    </row>
    <row r="47" spans="1:11" ht="14.25" thickBot="1">
      <c r="A47" s="353"/>
      <c r="B47" s="103" t="s">
        <v>30</v>
      </c>
      <c r="C47" s="340"/>
      <c r="D47" s="341"/>
      <c r="E47" s="340"/>
      <c r="F47" s="341"/>
      <c r="G47" s="337" t="s">
        <v>30</v>
      </c>
      <c r="H47" s="338"/>
      <c r="I47" s="339"/>
      <c r="J47" s="105"/>
      <c r="K47" s="105"/>
    </row>
    <row r="48" spans="1:11" ht="19.5">
      <c r="A48" s="359" t="s">
        <v>167</v>
      </c>
      <c r="B48" s="359"/>
      <c r="C48" s="359"/>
      <c r="D48" s="359"/>
      <c r="E48" s="359"/>
      <c r="F48" s="359"/>
      <c r="G48" s="359"/>
      <c r="H48" s="359"/>
      <c r="I48" s="359"/>
      <c r="J48" s="359"/>
      <c r="K48" s="359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44:D44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D26" sqref="D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289" t="s">
        <v>0</v>
      </c>
      <c r="B1" s="289"/>
      <c r="C1" s="289"/>
      <c r="D1" s="289"/>
      <c r="E1" s="289"/>
      <c r="F1" s="289"/>
      <c r="G1" s="289"/>
    </row>
    <row r="2" spans="1:9" ht="20.25">
      <c r="A2" s="290" t="s">
        <v>1</v>
      </c>
      <c r="B2" s="290"/>
      <c r="C2" s="290"/>
      <c r="D2" s="290"/>
      <c r="E2" s="290"/>
      <c r="F2" s="290"/>
      <c r="G2" s="290"/>
    </row>
    <row r="3" spans="1:9">
      <c r="A3" s="291" t="s">
        <v>255</v>
      </c>
      <c r="B3" s="291"/>
      <c r="C3" s="291"/>
      <c r="D3" s="291"/>
      <c r="E3" s="291"/>
      <c r="F3" s="291"/>
      <c r="G3" s="291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243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>
        <v>665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233</v>
      </c>
      <c r="H8" t="s">
        <v>183</v>
      </c>
      <c r="I8" s="25">
        <v>100</v>
      </c>
    </row>
    <row r="9" spans="1:9" ht="14.25" thickBot="1">
      <c r="A9" s="114" t="s">
        <v>184</v>
      </c>
      <c r="B9" s="361" t="s">
        <v>244</v>
      </c>
      <c r="C9" s="361"/>
      <c r="D9" s="361"/>
      <c r="F9" t="s">
        <v>185</v>
      </c>
      <c r="G9" s="25" t="s">
        <v>231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351" t="s">
        <v>196</v>
      </c>
      <c r="B28" s="100" t="s">
        <v>197</v>
      </c>
      <c r="C28" s="122">
        <v>0</v>
      </c>
      <c r="D28" s="117">
        <v>0.25</v>
      </c>
      <c r="E28" s="117">
        <v>0.5</v>
      </c>
      <c r="F28" s="117">
        <v>1</v>
      </c>
      <c r="G28" s="117">
        <v>3</v>
      </c>
      <c r="H28" s="117">
        <v>5</v>
      </c>
      <c r="I28" s="117">
        <v>7</v>
      </c>
      <c r="J28" s="117">
        <v>10</v>
      </c>
    </row>
    <row r="29" spans="1:11" ht="19.5" thickBot="1">
      <c r="A29" s="352"/>
      <c r="B29" s="103" t="s">
        <v>198</v>
      </c>
      <c r="C29" s="123">
        <v>0</v>
      </c>
      <c r="D29" s="118">
        <v>0.25</v>
      </c>
      <c r="E29" s="118">
        <v>0.5</v>
      </c>
      <c r="F29" s="118">
        <v>1</v>
      </c>
      <c r="G29" s="118">
        <v>3</v>
      </c>
      <c r="H29" s="118">
        <v>5</v>
      </c>
      <c r="I29" s="118">
        <v>7</v>
      </c>
      <c r="J29" s="117">
        <v>10</v>
      </c>
    </row>
    <row r="30" spans="1:11" ht="14.25" thickBot="1">
      <c r="A30" s="352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352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352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353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340"/>
      <c r="D34" s="341"/>
      <c r="E34" s="340"/>
      <c r="F34" s="341"/>
      <c r="G34" s="340"/>
      <c r="H34" s="341"/>
      <c r="I34" s="340"/>
      <c r="J34" s="342"/>
      <c r="K34" s="341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40"/>
      <c r="J35" s="341"/>
      <c r="K35" s="105"/>
    </row>
    <row r="36" spans="1:11" ht="14.25" thickBot="1">
      <c r="A36" s="75" t="s">
        <v>140</v>
      </c>
      <c r="B36" s="103" t="s">
        <v>141</v>
      </c>
      <c r="C36" s="340"/>
      <c r="D36" s="341"/>
      <c r="E36" s="340"/>
      <c r="F36" s="341"/>
      <c r="G36" s="340"/>
      <c r="H36" s="341"/>
      <c r="I36" s="340"/>
      <c r="J36" s="341"/>
      <c r="K36" s="105"/>
    </row>
    <row r="37" spans="1:11" ht="14.25" thickBot="1">
      <c r="A37" s="76"/>
      <c r="B37" s="103" t="s">
        <v>29</v>
      </c>
      <c r="C37" s="340"/>
      <c r="D37" s="341"/>
      <c r="E37" s="340"/>
      <c r="F37" s="341"/>
      <c r="G37" s="340"/>
      <c r="H37" s="341"/>
      <c r="I37" s="340"/>
      <c r="J37" s="341"/>
      <c r="K37" s="105"/>
    </row>
    <row r="38" spans="1:11" ht="14.25" thickBot="1">
      <c r="A38" s="77"/>
      <c r="B38" s="103" t="s">
        <v>30</v>
      </c>
      <c r="C38" s="340"/>
      <c r="D38" s="341"/>
      <c r="E38" s="340"/>
      <c r="F38" s="341"/>
      <c r="G38" s="340"/>
      <c r="H38" s="341"/>
      <c r="I38" s="340"/>
      <c r="J38" s="341"/>
      <c r="K38" s="105"/>
    </row>
    <row r="39" spans="1:11" ht="14.25" thickBot="1">
      <c r="A39" s="351" t="s">
        <v>206</v>
      </c>
      <c r="B39" s="103" t="s">
        <v>186</v>
      </c>
      <c r="C39" s="340"/>
      <c r="D39" s="341"/>
      <c r="E39" s="340"/>
      <c r="F39" s="341"/>
      <c r="G39" s="196" t="s">
        <v>207</v>
      </c>
      <c r="H39" s="197"/>
      <c r="I39" s="197"/>
      <c r="J39" s="197"/>
      <c r="K39" s="198"/>
    </row>
    <row r="40" spans="1:11" ht="14.25" thickBot="1">
      <c r="A40" s="352"/>
      <c r="B40" s="103" t="s">
        <v>208</v>
      </c>
      <c r="C40" s="340"/>
      <c r="D40" s="341"/>
      <c r="E40" s="340"/>
      <c r="F40" s="341"/>
      <c r="G40" s="337" t="s">
        <v>209</v>
      </c>
      <c r="H40" s="338"/>
      <c r="I40" s="339"/>
      <c r="J40" s="340"/>
      <c r="K40" s="341"/>
    </row>
    <row r="41" spans="1:11" ht="14.25" thickBot="1">
      <c r="A41" s="352"/>
      <c r="B41" s="103" t="s">
        <v>210</v>
      </c>
      <c r="C41" s="340"/>
      <c r="D41" s="341"/>
      <c r="E41" s="340"/>
      <c r="F41" s="341"/>
      <c r="G41" s="337" t="s">
        <v>211</v>
      </c>
      <c r="H41" s="338"/>
      <c r="I41" s="339"/>
      <c r="J41" s="105"/>
      <c r="K41" s="105"/>
    </row>
    <row r="42" spans="1:11" ht="14.25" thickBot="1">
      <c r="A42" s="352"/>
      <c r="B42" s="103" t="s">
        <v>212</v>
      </c>
      <c r="C42" s="340"/>
      <c r="D42" s="341"/>
      <c r="E42" s="340"/>
      <c r="F42" s="341"/>
      <c r="G42" s="196" t="s">
        <v>212</v>
      </c>
      <c r="H42" s="197"/>
      <c r="I42" s="198"/>
      <c r="J42" s="105"/>
      <c r="K42" s="105"/>
    </row>
    <row r="43" spans="1:11" ht="15.75" thickBot="1">
      <c r="A43" s="352"/>
      <c r="B43" s="102" t="s">
        <v>213</v>
      </c>
      <c r="C43" s="340"/>
      <c r="D43" s="341"/>
      <c r="E43" s="340"/>
      <c r="F43" s="341"/>
      <c r="G43" s="356" t="s">
        <v>213</v>
      </c>
      <c r="H43" s="357"/>
      <c r="I43" s="358"/>
      <c r="J43" s="105"/>
      <c r="K43" s="105"/>
    </row>
    <row r="44" spans="1:11" ht="15.75" thickBot="1">
      <c r="A44" s="352"/>
      <c r="B44" s="103" t="s">
        <v>214</v>
      </c>
      <c r="C44" s="340"/>
      <c r="D44" s="341"/>
      <c r="E44" s="340"/>
      <c r="F44" s="341"/>
      <c r="G44" s="337" t="s">
        <v>215</v>
      </c>
      <c r="H44" s="338"/>
      <c r="I44" s="339"/>
      <c r="J44" s="110"/>
      <c r="K44" s="105"/>
    </row>
    <row r="45" spans="1:11" ht="14.25" thickBot="1">
      <c r="A45" s="352"/>
      <c r="B45" s="103" t="s">
        <v>216</v>
      </c>
      <c r="C45" s="340"/>
      <c r="D45" s="341"/>
      <c r="E45" s="340"/>
      <c r="F45" s="341"/>
      <c r="G45" s="337" t="s">
        <v>217</v>
      </c>
      <c r="H45" s="338"/>
      <c r="I45" s="339"/>
      <c r="J45" s="105"/>
      <c r="K45" s="105"/>
    </row>
    <row r="46" spans="1:11" ht="14.25" thickBot="1">
      <c r="A46" s="352"/>
      <c r="B46" s="103" t="s">
        <v>218</v>
      </c>
      <c r="C46" s="340"/>
      <c r="D46" s="341"/>
      <c r="E46" s="340"/>
      <c r="F46" s="341"/>
      <c r="G46" s="337" t="s">
        <v>164</v>
      </c>
      <c r="H46" s="338"/>
      <c r="I46" s="339"/>
      <c r="J46" s="105"/>
      <c r="K46" s="105"/>
    </row>
    <row r="47" spans="1:11" ht="14.25" thickBot="1">
      <c r="A47" s="353"/>
      <c r="B47" s="103" t="s">
        <v>30</v>
      </c>
      <c r="C47" s="340"/>
      <c r="D47" s="341"/>
      <c r="E47" s="340"/>
      <c r="F47" s="341"/>
      <c r="G47" s="337" t="s">
        <v>30</v>
      </c>
      <c r="H47" s="338"/>
      <c r="I47" s="339"/>
      <c r="J47" s="105"/>
      <c r="K47" s="105"/>
    </row>
    <row r="48" spans="1:11" ht="19.5">
      <c r="A48" s="359" t="s">
        <v>167</v>
      </c>
      <c r="B48" s="359"/>
      <c r="C48" s="359"/>
      <c r="D48" s="359"/>
      <c r="E48" s="359"/>
      <c r="F48" s="359"/>
      <c r="G48" s="359"/>
      <c r="H48" s="359"/>
      <c r="I48" s="359"/>
      <c r="J48" s="359"/>
      <c r="K48" s="359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44:D44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命名范围</vt:lpstr>
      </vt:variant>
      <vt:variant>
        <vt:i4>253</vt:i4>
      </vt:variant>
    </vt:vector>
  </HeadingPairs>
  <TitlesOfParts>
    <vt:vector size="268" baseType="lpstr">
      <vt:lpstr>LIMIS_KMnO4_1</vt:lpstr>
      <vt:lpstr>LIMIS_COD_1</vt:lpstr>
      <vt:lpstr>LIMIS_BOD5_1</vt:lpstr>
      <vt:lpstr>LIMIS_CL2_1</vt:lpstr>
      <vt:lpstr>LIMIS_TP_1</vt:lpstr>
      <vt:lpstr>LIMIS_NH3_N_1</vt:lpstr>
      <vt:lpstr>LIMIS_V_P_1</vt:lpstr>
      <vt:lpstr>LIMIS_RCOOM_1</vt:lpstr>
      <vt:lpstr>LIMIS_S_1</vt:lpstr>
      <vt:lpstr>LIMIS_HCHO_1</vt:lpstr>
      <vt:lpstr>LIMIS_SHJ_1</vt:lpstr>
      <vt:lpstr>LIMIS_DHJYS_1</vt:lpstr>
      <vt:lpstr>NH3_NF2_1</vt:lpstr>
      <vt:lpstr>LIMIS_NO3_1</vt:lpstr>
      <vt:lpstr>LIMIS_TN_1</vt:lpstr>
      <vt:lpstr>LIMIS_BOD5_1!analysis_date</vt:lpstr>
      <vt:lpstr>LIMIS_CL2_1!analysis_date</vt:lpstr>
      <vt:lpstr>LIMIS_COD_1!analysis_date</vt:lpstr>
      <vt:lpstr>LIMIS_DHJYS_1!analysis_date</vt:lpstr>
      <vt:lpstr>LIMIS_HCHO_1!analysis_date</vt:lpstr>
      <vt:lpstr>LIMIS_KMnO4_1!analysis_date</vt:lpstr>
      <vt:lpstr>LIMIS_NH3_N_1!analysis_date</vt:lpstr>
      <vt:lpstr>LIMIS_NO3_1!analysis_date</vt:lpstr>
      <vt:lpstr>LIMIS_RCOOM_1!analysis_date</vt:lpstr>
      <vt:lpstr>LIMIS_S_1!analysis_date</vt:lpstr>
      <vt:lpstr>LIMIS_SHJ_1!analysis_date</vt:lpstr>
      <vt:lpstr>LIMIS_TN_1!analysis_date</vt:lpstr>
      <vt:lpstr>LIMIS_TP_1!analysis_date</vt:lpstr>
      <vt:lpstr>LIMIS_V_P_1!analysis_date</vt:lpstr>
      <vt:lpstr>NH3_NF2_1!analysis_date</vt:lpstr>
      <vt:lpstr>LIMIS_BOD5_1!analysis_item</vt:lpstr>
      <vt:lpstr>LIMIS_CL2_1!analysis_item</vt:lpstr>
      <vt:lpstr>LIMIS_COD_1!analysis_item</vt:lpstr>
      <vt:lpstr>LIMIS_DHJYS_1!analysis_item</vt:lpstr>
      <vt:lpstr>LIMIS_HCHO_1!analysis_item</vt:lpstr>
      <vt:lpstr>LIMIS_KMnO4_1!analysis_item</vt:lpstr>
      <vt:lpstr>LIMIS_NH3_N_1!analysis_item</vt:lpstr>
      <vt:lpstr>LIMIS_NO3_1!analysis_item</vt:lpstr>
      <vt:lpstr>LIMIS_RCOOM_1!analysis_item</vt:lpstr>
      <vt:lpstr>LIMIS_S_1!analysis_item</vt:lpstr>
      <vt:lpstr>LIMIS_SHJ_1!analysis_item</vt:lpstr>
      <vt:lpstr>LIMIS_TN_1!analysis_item</vt:lpstr>
      <vt:lpstr>LIMIS_TP_1!analysis_item</vt:lpstr>
      <vt:lpstr>LIMIS_V_P_1!analysis_item</vt:lpstr>
      <vt:lpstr>NH3_NF2_1!analysis_item</vt:lpstr>
      <vt:lpstr>LIMIS_BOD5_1!dtl_DtlLIMIS_BOD5270880</vt:lpstr>
      <vt:lpstr>LIMIS_TN_1!dtl_DtlLIMIS_BOD5270880_a_220_275</vt:lpstr>
      <vt:lpstr>LIMIS_BOD5_1!dtl_DtlLIMIS_BOD5270880_analysis_id</vt:lpstr>
      <vt:lpstr>LIMIS_BOD5_1!dtl_DtlLIMIS_BOD5270880_BOD_after</vt:lpstr>
      <vt:lpstr>LIMIS_BOD5_1!dtl_DtlLIMIS_BOD5270880_BOD_pre</vt:lpstr>
      <vt:lpstr>LIMIS_BOD5_1!dtl_DtlLIMIS_BOD5270880_BOD5</vt:lpstr>
      <vt:lpstr>LIMIS_BOD5_1!dtl_DtlLIMIS_BOD5270880_dilution_ratio</vt:lpstr>
      <vt:lpstr>LIMIS_BOD5_1!dtl_DtlLIMIS_BOD5270880_init_volume_after</vt:lpstr>
      <vt:lpstr>LIMIS_BOD5_1!dtl_DtlLIMIS_BOD5270880_init_volume_pre</vt:lpstr>
      <vt:lpstr>LIMIS_BOD5_1!dtl_DtlLIMIS_BOD5270880_last_volume_after</vt:lpstr>
      <vt:lpstr>LIMIS_BOD5_1!dtl_DtlLIMIS_BOD5270880_last_volumepre</vt:lpstr>
      <vt:lpstr>LIMIS_BOD5_1!dtl_DtlLIMIS_BOD5270880_notes</vt:lpstr>
      <vt:lpstr>LIMIS_CL2_1!dtl_DtlLIMIS_BOD5270880_sample_consistency</vt:lpstr>
      <vt:lpstr>LIMIS_BOD5_1!dtl_DtlLIMIS_BOD5270880_sample_id</vt:lpstr>
      <vt:lpstr>LIMIS_BOD5_1!dtl_DtlLIMIS_BOD5270880_volume_after</vt:lpstr>
      <vt:lpstr>LIMIS_BOD5_1!dtl_DtlLIMIS_BOD5270880_volume_pre</vt:lpstr>
      <vt:lpstr>LIMIS_CL2_1!dtl_DtlLIMIS_CL2270880</vt:lpstr>
      <vt:lpstr>LIMIS_CL2_1!dtl_DtlLIMIS_CL2270880_analysis_id</vt:lpstr>
      <vt:lpstr>LIMIS_CL2_1!dtl_DtlLIMIS_CL2270880_blank_absorbance</vt:lpstr>
      <vt:lpstr>LIMIS_CL2_1!dtl_DtlLIMIS_CL2270880_no_blank_absorbance</vt:lpstr>
      <vt:lpstr>LIMIS_CL2_1!dtl_DtlLIMIS_CL2270880_notes</vt:lpstr>
      <vt:lpstr>LIMIS_CL2_1!dtl_DtlLIMIS_CL2270880_sample_absorbance</vt:lpstr>
      <vt:lpstr>LIMIS_CL2_1!dtl_DtlLIMIS_CL2270880_sample_id</vt:lpstr>
      <vt:lpstr>LIMIS_CL2_1!dtl_DtlLIMIS_CL2270880_sample_volume</vt:lpstr>
      <vt:lpstr>LIMIS_COD_1!dtl_DtlLIMIS_COD270880</vt:lpstr>
      <vt:lpstr>LIMIS_COD_1!dtl_DtlLIMIS_COD270880_analysis_id</vt:lpstr>
      <vt:lpstr>LIMIS_COD_1!dtl_DtlLIMIS_COD270880_blank_volume</vt:lpstr>
      <vt:lpstr>LIMIS_COD_1!dtl_DtlLIMIS_COD270880_init_volume</vt:lpstr>
      <vt:lpstr>LIMIS_COD_1!dtl_DtlLIMIS_COD270880_last_volume</vt:lpstr>
      <vt:lpstr>LIMIS_COD_1!dtl_DtlLIMIS_COD270880_notes</vt:lpstr>
      <vt:lpstr>LIMIS_COD_1!dtl_DtlLIMIS_COD270880_sample_consistency</vt:lpstr>
      <vt:lpstr>LIMIS_COD_1!dtl_DtlLIMIS_COD270880_sample_id</vt:lpstr>
      <vt:lpstr>LIMIS_COD_1!dtl_DtlLIMIS_COD270880_sample_volume</vt:lpstr>
      <vt:lpstr>LIMIS_COD_1!dtl_DtlLIMIS_COD270880_titration_volume</vt:lpstr>
      <vt:lpstr>LIMIS_DHJYS_1!dtl_DtlLIMIS_DHJYS270880</vt:lpstr>
      <vt:lpstr>LIMIS_DHJYS_1!dtl_DtlLIMIS_DHJYS270880_analysis_id</vt:lpstr>
      <vt:lpstr>LIMIS_DHJYS_1!dtl_DtlLIMIS_DHJYS270880_blank_absorbance</vt:lpstr>
      <vt:lpstr>LIMIS_DHJYS_1!dtl_DtlLIMIS_DHJYS270880_no_blank_absorbance</vt:lpstr>
      <vt:lpstr>LIMIS_DHJYS_1!dtl_DtlLIMIS_DHJYS270880_notes</vt:lpstr>
      <vt:lpstr>LIMIS_DHJYS_1!dtl_DtlLIMIS_DHJYS270880_sample_absorbance</vt:lpstr>
      <vt:lpstr>LIMIS_DHJYS_1!dtl_DtlLIMIS_DHJYS270880_sample_consistency</vt:lpstr>
      <vt:lpstr>LIMIS_DHJYS_1!dtl_DtlLIMIS_DHJYS270880_sample_id</vt:lpstr>
      <vt:lpstr>LIMIS_DHJYS_1!dtl_DtlLIMIS_DHJYS270880_sample_volume</vt:lpstr>
      <vt:lpstr>LIMIS_HCHO_1!dtl_DtlLIMIS_HCHO270880</vt:lpstr>
      <vt:lpstr>LIMIS_HCHO_1!dtl_DtlLIMIS_HCHO270880_analysis_id</vt:lpstr>
      <vt:lpstr>LIMIS_HCHO_1!dtl_DtlLIMIS_HCHO270880_blank_absorbance</vt:lpstr>
      <vt:lpstr>LIMIS_HCHO_1!dtl_DtlLIMIS_HCHO270880_no_blank_absorbance</vt:lpstr>
      <vt:lpstr>LIMIS_HCHO_1!dtl_DtlLIMIS_HCHO270880_notes</vt:lpstr>
      <vt:lpstr>LIMIS_HCHO_1!dtl_DtlLIMIS_HCHO270880_sample_absorbance</vt:lpstr>
      <vt:lpstr>LIMIS_HCHO_1!dtl_DtlLIMIS_HCHO270880_sample_consistency</vt:lpstr>
      <vt:lpstr>LIMIS_HCHO_1!dtl_DtlLIMIS_HCHO270880_sample_id</vt:lpstr>
      <vt:lpstr>LIMIS_HCHO_1!dtl_DtlLIMIS_HCHO270880_sample_volume</vt:lpstr>
      <vt:lpstr>LIMIS_KMnO4_1!dtl_DtlLIMIS_KMnO4270880</vt:lpstr>
      <vt:lpstr>LIMIS_KMnO4_1!dtl_DtlLIMIS_KMnO4270880_analysis_id</vt:lpstr>
      <vt:lpstr>LIMIS_KMnO4_1!dtl_DtlLIMIS_KMnO4270880_blank_volume</vt:lpstr>
      <vt:lpstr>LIMIS_KMnO4_1!dtl_DtlLIMIS_KMnO4270880_init_volume</vt:lpstr>
      <vt:lpstr>LIMIS_KMnO4_1!dtl_DtlLIMIS_KMnO4270880_last_volume</vt:lpstr>
      <vt:lpstr>LIMIS_KMnO4_1!dtl_DtlLIMIS_KMnO4270880_notes</vt:lpstr>
      <vt:lpstr>LIMIS_KMnO4_1!dtl_DtlLIMIS_KMnO4270880_sample_consistency</vt:lpstr>
      <vt:lpstr>LIMIS_KMnO4_1!dtl_DtlLIMIS_KMnO4270880_sample_id</vt:lpstr>
      <vt:lpstr>LIMIS_KMnO4_1!dtl_DtlLIMIS_KMnO4270880_sample_volume</vt:lpstr>
      <vt:lpstr>LIMIS_KMnO4_1!dtl_DtlLIMIS_KMnO4270880_titration_volume</vt:lpstr>
      <vt:lpstr>LIMIS_NH3_N_1!dtl_DtlLIMIS_NH3_N270880</vt:lpstr>
      <vt:lpstr>LIMIS_NH3_N_1!dtl_DtlLIMIS_NH3_N270880_analysis_id</vt:lpstr>
      <vt:lpstr>LIMIS_NH3_N_1!dtl_DtlLIMIS_NH3_N270880_blank_absorbance</vt:lpstr>
      <vt:lpstr>LIMIS_NH3_N_1!dtl_DtlLIMIS_NH3_N270880_no_blank_absorbance</vt:lpstr>
      <vt:lpstr>LIMIS_NH3_N_1!dtl_DtlLIMIS_NH3_N270880_notes</vt:lpstr>
      <vt:lpstr>LIMIS_NH3_N_1!dtl_DtlLIMIS_NH3_N270880_sample_absorbance</vt:lpstr>
      <vt:lpstr>LIMIS_NH3_N_1!dtl_DtlLIMIS_NH3_N270880_sample_consistency</vt:lpstr>
      <vt:lpstr>LIMIS_NH3_N_1!dtl_DtlLIMIS_NH3_N270880_sample_id</vt:lpstr>
      <vt:lpstr>LIMIS_NH3_N_1!dtl_DtlLIMIS_NH3_N270880_sample_volume</vt:lpstr>
      <vt:lpstr>LIMIS_NO3_1!dtl_DtlLIMIS_NO3537880</vt:lpstr>
      <vt:lpstr>LIMIS_NO3_1!dtl_DtlLIMIS_NO3537880_notes</vt:lpstr>
      <vt:lpstr>LIMIS_NO3_1!dtl_DtlLIMIS_NO3537880_sample_concentration</vt:lpstr>
      <vt:lpstr>LIMIS_NO3_1!dtl_DtlLIMIS_NO3537880_sample_id</vt:lpstr>
      <vt:lpstr>LIMIS_RCOOM_1!dtl_DtlLIMIS_RCOOM270880</vt:lpstr>
      <vt:lpstr>LIMIS_RCOOM_1!dtl_DtlLIMIS_RCOOM270880_analysis_id</vt:lpstr>
      <vt:lpstr>LIMIS_RCOOM_1!dtl_DtlLIMIS_RCOOM270880_blank_absorbance</vt:lpstr>
      <vt:lpstr>LIMIS_RCOOM_1!dtl_DtlLIMIS_RCOOM270880_no_blank_absorbance</vt:lpstr>
      <vt:lpstr>LIMIS_RCOOM_1!dtl_DtlLIMIS_RCOOM270880_notes</vt:lpstr>
      <vt:lpstr>LIMIS_RCOOM_1!dtl_DtlLIMIS_RCOOM270880_sample_absorbance</vt:lpstr>
      <vt:lpstr>LIMIS_RCOOM_1!dtl_DtlLIMIS_RCOOM270880_sample_consistency</vt:lpstr>
      <vt:lpstr>LIMIS_RCOOM_1!dtl_DtlLIMIS_RCOOM270880_sample_id</vt:lpstr>
      <vt:lpstr>LIMIS_RCOOM_1!dtl_DtlLIMIS_RCOOM270880_sample_volume</vt:lpstr>
      <vt:lpstr>LIMIS_S_1!dtl_DtlLIMIS_S270880</vt:lpstr>
      <vt:lpstr>LIMIS_S_1!dtl_DtlLIMIS_S270880_analysis_id</vt:lpstr>
      <vt:lpstr>LIMIS_S_1!dtl_DtlLIMIS_S270880_blank_absorbance</vt:lpstr>
      <vt:lpstr>LIMIS_S_1!dtl_DtlLIMIS_S270880_no_blank_absorbance</vt:lpstr>
      <vt:lpstr>LIMIS_S_1!dtl_DtlLIMIS_S270880_sample_absorbance</vt:lpstr>
      <vt:lpstr>LIMIS_S_1!dtl_DtlLIMIS_S270880_sample_consistency</vt:lpstr>
      <vt:lpstr>LIMIS_S_1!dtl_DtlLIMIS_S270880_sample_id</vt:lpstr>
      <vt:lpstr>LIMIS_S_1!dtl_DtlLIMIS_S270880_sample_volume</vt:lpstr>
      <vt:lpstr>LIMIS_SHJ_1!dtl_DtlLIMIS_SHJ270880</vt:lpstr>
      <vt:lpstr>LIMIS_SHJ_1!dtl_DtlLIMIS_SHJ270880_analysis_id</vt:lpstr>
      <vt:lpstr>LIMIS_SHJ_1!dtl_DtlLIMIS_SHJ270880_blank_absorbance</vt:lpstr>
      <vt:lpstr>LIMIS_SHJ_1!dtl_DtlLIMIS_SHJ270880_no_blank_absorbance</vt:lpstr>
      <vt:lpstr>LIMIS_S_1!dtl_DtlLIMIS_SHJ270880_notes</vt:lpstr>
      <vt:lpstr>LIMIS_SHJ_1!dtl_DtlLIMIS_SHJ270880_notes</vt:lpstr>
      <vt:lpstr>LIMIS_SHJ_1!dtl_DtlLIMIS_SHJ270880_sample_absorbance</vt:lpstr>
      <vt:lpstr>LIMIS_SHJ_1!dtl_DtlLIMIS_SHJ270880_sample_consistency</vt:lpstr>
      <vt:lpstr>LIMIS_SHJ_1!dtl_DtlLIMIS_SHJ270880_sample_id</vt:lpstr>
      <vt:lpstr>LIMIS_SHJ_1!dtl_DtlLIMIS_SHJ270880_sample_volume</vt:lpstr>
      <vt:lpstr>LIMIS_TN_1!dtl_DtlLIMIS_TN406000</vt:lpstr>
      <vt:lpstr>LIMIS_TN_1!dtl_DtlLIMIS_TN406000_a_220</vt:lpstr>
      <vt:lpstr>LIMIS_TN_1!dtl_DtlLIMIS_TN406000_a_275</vt:lpstr>
      <vt:lpstr>LIMIS_TN_1!dtl_DtlLIMIS_TN406000_a_concentration</vt:lpstr>
      <vt:lpstr>LIMIS_TN_1!dtl_DtlLIMIS_TN406000_a_no_blank</vt:lpstr>
      <vt:lpstr>LIMIS_TN_1!dtl_DtlLIMIS_TN406000_analysis_id</vt:lpstr>
      <vt:lpstr>LIMIS_TN_1!dtl_DtlLIMIS_TN406000_f</vt:lpstr>
      <vt:lpstr>LIMIS_TN_1!dtl_DtlLIMIS_TN406000_notes</vt:lpstr>
      <vt:lpstr>LIMIS_TN_1!dtl_DtlLIMIS_TN406000_sample_id</vt:lpstr>
      <vt:lpstr>LIMIS_TN_1!dtl_DtlLIMIS_TN406000_sample_volume</vt:lpstr>
      <vt:lpstr>LIMIS_TP_1!dtl_DtlLIMIS_TP270880</vt:lpstr>
      <vt:lpstr>LIMIS_TP_1!dtl_DtlLIMIS_TP270880_analysis_id</vt:lpstr>
      <vt:lpstr>LIMIS_TP_1!dtl_DtlLIMIS_TP270880_blank_absorbance</vt:lpstr>
      <vt:lpstr>LIMIS_TP_1!dtl_DtlLIMIS_TP270880_no_blank_absorbance</vt:lpstr>
      <vt:lpstr>LIMIS_TP_1!dtl_DtlLIMIS_TP270880_notes</vt:lpstr>
      <vt:lpstr>LIMIS_TP_1!dtl_DtlLIMIS_TP270880_sample_absorbance</vt:lpstr>
      <vt:lpstr>LIMIS_TP_1!dtl_DtlLIMIS_TP270880_sample_consistency</vt:lpstr>
      <vt:lpstr>LIMIS_TP_1!dtl_DtlLIMIS_TP270880_sample_id</vt:lpstr>
      <vt:lpstr>LIMIS_TP_1!dtl_DtlLIMIS_TP270880_sample_volume</vt:lpstr>
      <vt:lpstr>LIMIS_V_P_1!dtl_DtlLIMIS_V_P270880</vt:lpstr>
      <vt:lpstr>LIMIS_V_P_1!dtl_DtlLIMIS_V_P270880_analysis_id</vt:lpstr>
      <vt:lpstr>LIMIS_V_P_1!dtl_DtlLIMIS_V_P270880_blank_absorbance</vt:lpstr>
      <vt:lpstr>LIMIS_V_P_1!dtl_DtlLIMIS_V_P270880_no_blank_absorbance</vt:lpstr>
      <vt:lpstr>LIMIS_V_P_1!dtl_DtlLIMIS_V_P270880_notes</vt:lpstr>
      <vt:lpstr>LIMIS_V_P_1!dtl_DtlLIMIS_V_P270880_sample_absorbance</vt:lpstr>
      <vt:lpstr>LIMIS_V_P_1!dtl_DtlLIMIS_V_P270880_sample_consistency</vt:lpstr>
      <vt:lpstr>LIMIS_V_P_1!dtl_DtlLIMIS_V_P270880_sample_id</vt:lpstr>
      <vt:lpstr>LIMIS_V_P_1!dtl_DtlLIMIS_V_P270880_sample_volume</vt:lpstr>
      <vt:lpstr>NH3_NF2_1!dtl_DtlNH3_NF2537880</vt:lpstr>
      <vt:lpstr>NH3_NF2_1!dtl_DtlNH3_NF2537880_notes</vt:lpstr>
      <vt:lpstr>NH3_NF2_1!dtl_DtlNH3_NF2537880_sample_concentration</vt:lpstr>
      <vt:lpstr>NH3_NF2_1!dtl_DtlNH3_NF2537880_sample_id</vt:lpstr>
      <vt:lpstr>LIMIS_CL2_1!equip_type_no</vt:lpstr>
      <vt:lpstr>LIMIS_DHJYS_1!equip_type_no</vt:lpstr>
      <vt:lpstr>LIMIS_HCHO_1!equip_type_no</vt:lpstr>
      <vt:lpstr>LIMIS_NH3_N_1!equip_type_no</vt:lpstr>
      <vt:lpstr>LIMIS_NO3_1!equip_type_no</vt:lpstr>
      <vt:lpstr>LIMIS_RCOOM_1!equip_type_no</vt:lpstr>
      <vt:lpstr>LIMIS_S_1!equip_type_no</vt:lpstr>
      <vt:lpstr>LIMIS_SHJ_1!equip_type_no</vt:lpstr>
      <vt:lpstr>LIMIS_TN_1!equip_type_no</vt:lpstr>
      <vt:lpstr>LIMIS_TP_1!equip_type_no</vt:lpstr>
      <vt:lpstr>LIMIS_V_P_1!equip_type_no</vt:lpstr>
      <vt:lpstr>NH3_NF2_1!equip_type_no</vt:lpstr>
      <vt:lpstr>LIMIS_KMnO4_1!formular</vt:lpstr>
      <vt:lpstr>LIMIS_BOD5_1!item_standard</vt:lpstr>
      <vt:lpstr>LIMIS_CL2_1!item_standard</vt:lpstr>
      <vt:lpstr>LIMIS_COD_1!item_standard</vt:lpstr>
      <vt:lpstr>LIMIS_DHJYS_1!item_standard</vt:lpstr>
      <vt:lpstr>LIMIS_HCHO_1!item_standard</vt:lpstr>
      <vt:lpstr>LIMIS_KMnO4_1!item_standard</vt:lpstr>
      <vt:lpstr>LIMIS_NH3_N_1!item_standard</vt:lpstr>
      <vt:lpstr>LIMIS_NO3_1!item_standard</vt:lpstr>
      <vt:lpstr>LIMIS_RCOOM_1!item_standard</vt:lpstr>
      <vt:lpstr>LIMIS_S_1!item_standard</vt:lpstr>
      <vt:lpstr>LIMIS_SHJ_1!item_standard</vt:lpstr>
      <vt:lpstr>LIMIS_TN_1!item_standard</vt:lpstr>
      <vt:lpstr>LIMIS_TP_1!item_standard</vt:lpstr>
      <vt:lpstr>LIMIS_V_P_1!item_standard</vt:lpstr>
      <vt:lpstr>NH3_NF2_1!item_standard</vt:lpstr>
      <vt:lpstr>LIMIS_BOD5_1!sample_date</vt:lpstr>
      <vt:lpstr>LIMIS_CL2_1!sample_date</vt:lpstr>
      <vt:lpstr>LIMIS_COD_1!sample_date</vt:lpstr>
      <vt:lpstr>LIMIS_DHJYS_1!sample_date</vt:lpstr>
      <vt:lpstr>LIMIS_HCHO_1!sample_date</vt:lpstr>
      <vt:lpstr>LIMIS_KMnO4_1!sample_date</vt:lpstr>
      <vt:lpstr>LIMIS_NH3_N_1!sample_date</vt:lpstr>
      <vt:lpstr>LIMIS_NO3_1!sample_date</vt:lpstr>
      <vt:lpstr>LIMIS_RCOOM_1!sample_date</vt:lpstr>
      <vt:lpstr>LIMIS_S_1!sample_date</vt:lpstr>
      <vt:lpstr>LIMIS_SHJ_1!sample_date</vt:lpstr>
      <vt:lpstr>LIMIS_TN_1!sample_date</vt:lpstr>
      <vt:lpstr>LIMIS_TP_1!sample_date</vt:lpstr>
      <vt:lpstr>LIMIS_V_P_1!sample_date</vt:lpstr>
      <vt:lpstr>NH3_NF2_1!sample_date</vt:lpstr>
      <vt:lpstr>LIMIS_BOD5_1!sample_name</vt:lpstr>
      <vt:lpstr>LIMIS_CL2_1!sample_name</vt:lpstr>
      <vt:lpstr>LIMIS_COD_1!sample_name</vt:lpstr>
      <vt:lpstr>LIMIS_DHJYS_1!sample_name</vt:lpstr>
      <vt:lpstr>LIMIS_HCHO_1!sample_name</vt:lpstr>
      <vt:lpstr>LIMIS_KMnO4_1!sample_name</vt:lpstr>
      <vt:lpstr>LIMIS_NH3_N_1!sample_name</vt:lpstr>
      <vt:lpstr>LIMIS_NO3_1!sample_name</vt:lpstr>
      <vt:lpstr>LIMIS_RCOOM_1!sample_name</vt:lpstr>
      <vt:lpstr>LIMIS_S_1!sample_name</vt:lpstr>
      <vt:lpstr>LIMIS_SHJ_1!sample_name</vt:lpstr>
      <vt:lpstr>LIMIS_TN_1!sample_name</vt:lpstr>
      <vt:lpstr>LIMIS_TP_1!sample_name</vt:lpstr>
      <vt:lpstr>LIMIS_V_P_1!sample_name</vt:lpstr>
      <vt:lpstr>NH3_NF2_1!sample_name</vt:lpstr>
      <vt:lpstr>LIMIS_BOD5_1!sample_store</vt:lpstr>
      <vt:lpstr>LIMIS_CL2_1!sample_store</vt:lpstr>
      <vt:lpstr>LIMIS_COD_1!sample_store</vt:lpstr>
      <vt:lpstr>LIMIS_DHJYS_1!sample_store</vt:lpstr>
      <vt:lpstr>LIMIS_HCHO_1!sample_store</vt:lpstr>
      <vt:lpstr>LIMIS_KMnO4_1!sample_store</vt:lpstr>
      <vt:lpstr>LIMIS_NH3_N_1!sample_store</vt:lpstr>
      <vt:lpstr>LIMIS_NO3_1!sample_store</vt:lpstr>
      <vt:lpstr>LIMIS_RCOOM_1!sample_store</vt:lpstr>
      <vt:lpstr>LIMIS_S_1!sample_store</vt:lpstr>
      <vt:lpstr>LIMIS_SHJ_1!sample_store</vt:lpstr>
      <vt:lpstr>LIMIS_TN_1!sample_store</vt:lpstr>
      <vt:lpstr>LIMIS_TP_1!sample_store</vt:lpstr>
      <vt:lpstr>LIMIS_V_P_1!sample_store</vt:lpstr>
      <vt:lpstr>NH3_NF2_1!sample_store</vt:lpstr>
      <vt:lpstr>LIMIS_KMnO4_1!standard_liquid</vt:lpstr>
      <vt:lpstr>LIMIS_BOD5_1!task_id</vt:lpstr>
      <vt:lpstr>LIMIS_CL2_1!task_id</vt:lpstr>
      <vt:lpstr>LIMIS_COD_1!task_id</vt:lpstr>
      <vt:lpstr>LIMIS_DHJYS_1!task_id</vt:lpstr>
      <vt:lpstr>LIMIS_HCHO_1!task_id</vt:lpstr>
      <vt:lpstr>LIMIS_KMnO4_1!task_id</vt:lpstr>
      <vt:lpstr>LIMIS_NH3_N_1!task_id</vt:lpstr>
      <vt:lpstr>LIMIS_NO3_1!task_id</vt:lpstr>
      <vt:lpstr>LIMIS_RCOOM_1!task_id</vt:lpstr>
      <vt:lpstr>LIMIS_S_1!task_id</vt:lpstr>
      <vt:lpstr>LIMIS_SHJ_1!task_id</vt:lpstr>
      <vt:lpstr>LIMIS_TN_1!task_id</vt:lpstr>
      <vt:lpstr>LIMIS_TP_1!task_id</vt:lpstr>
      <vt:lpstr>LIMIS_V_P_1!task_id</vt:lpstr>
      <vt:lpstr>NH3_NF2_1!task_id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yinchengyi</dc:creator>
  <cp:lastModifiedBy>COMLEADER</cp:lastModifiedBy>
  <dcterms:created xsi:type="dcterms:W3CDTF">2015-03-06T01:29:19Z</dcterms:created>
  <dcterms:modified xsi:type="dcterms:W3CDTF">2015-04-25T09:37:56Z</dcterms:modified>
</cp:coreProperties>
</file>