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G:\HelloMD\GyHelloExcel\Excel例子\"/>
    </mc:Choice>
  </mc:AlternateContent>
  <xr:revisionPtr revIDLastSave="0" documentId="13_ncr:1_{49E986CA-AE9F-4E16-97E1-937FE5528C19}" xr6:coauthVersionLast="45" xr6:coauthVersionMax="45" xr10:uidLastSave="{00000000-0000-0000-0000-000000000000}"/>
  <bookViews>
    <workbookView xWindow="-110" yWindow="490" windowWidth="19420" windowHeight="10420" activeTab="5" xr2:uid="{00000000-000D-0000-FFFF-FFFF00000000}"/>
  </bookViews>
  <sheets>
    <sheet name="公式引用" sheetId="4" r:id="rId1"/>
    <sheet name="条件统计" sheetId="6" r:id="rId2"/>
    <sheet name="条件求和" sheetId="5" r:id="rId3"/>
    <sheet name="逻辑函数" sheetId="9" r:id="rId4"/>
    <sheet name="查找引用" sheetId="10" r:id="rId5"/>
    <sheet name="日期函数" sheetId="7" r:id="rId6"/>
  </sheets>
  <definedNames>
    <definedName name="_xlnm._FilterDatabase" localSheetId="2" hidden="1">条件求和!$C$1:$C$23</definedName>
    <definedName name="_xlnm._FilterDatabase" localSheetId="1" hidden="1">条件统计!$D$1:$D$31</definedName>
    <definedName name="_xlnm.Extract" localSheetId="2">条件求和!$G$1</definedName>
    <definedName name="_xlnm.Extract" localSheetId="1">条件统计!$H$1</definedName>
  </definedNames>
  <calcPr calcId="181029"/>
  <webPublishing codePage="936"/>
</workbook>
</file>

<file path=xl/calcChain.xml><?xml version="1.0" encoding="utf-8"?>
<calcChain xmlns="http://schemas.openxmlformats.org/spreadsheetml/2006/main">
  <c r="F2" i="7" l="1"/>
  <c r="G25" i="7"/>
  <c r="G26" i="7"/>
  <c r="G27" i="7"/>
  <c r="G28" i="7"/>
  <c r="G2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H2" i="7"/>
  <c r="J15" i="6"/>
  <c r="I15" i="6"/>
  <c r="J9" i="6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O5" i="10"/>
  <c r="I12" i="6" l="1"/>
  <c r="G15" i="9" l="1"/>
  <c r="G16" i="9"/>
  <c r="G17" i="9"/>
  <c r="G18" i="9"/>
  <c r="G14" i="9"/>
  <c r="F15" i="9"/>
  <c r="F14" i="9"/>
  <c r="I10" i="5"/>
  <c r="G4" i="9"/>
  <c r="I2" i="6"/>
  <c r="D12" i="4"/>
  <c r="E12" i="4" s="1"/>
  <c r="E4" i="4"/>
  <c r="E5" i="4"/>
  <c r="E6" i="4"/>
  <c r="E7" i="4"/>
  <c r="E8" i="4"/>
  <c r="E9" i="4"/>
  <c r="E10" i="4"/>
  <c r="E11" i="4"/>
  <c r="E3" i="4"/>
  <c r="D4" i="4"/>
  <c r="D5" i="4"/>
  <c r="D6" i="4"/>
  <c r="D7" i="4"/>
  <c r="D8" i="4"/>
  <c r="D9" i="4"/>
  <c r="D10" i="4"/>
  <c r="D11" i="4"/>
  <c r="D3" i="4"/>
  <c r="I4" i="10" l="1"/>
  <c r="F16" i="10"/>
  <c r="I5" i="10"/>
  <c r="I6" i="10"/>
  <c r="I7" i="10"/>
  <c r="I8" i="10"/>
  <c r="I9" i="10"/>
  <c r="I10" i="10"/>
  <c r="I11" i="10"/>
  <c r="F17" i="10"/>
  <c r="F18" i="10"/>
  <c r="F19" i="10"/>
  <c r="F20" i="10"/>
  <c r="F21" i="10"/>
  <c r="F22" i="10"/>
  <c r="F15" i="10"/>
  <c r="F16" i="9"/>
  <c r="F17" i="9"/>
  <c r="F18" i="9"/>
  <c r="G3" i="9"/>
  <c r="G5" i="9"/>
  <c r="G6" i="9"/>
  <c r="G7" i="9"/>
  <c r="G8" i="9"/>
  <c r="G9" i="9"/>
  <c r="G10" i="9"/>
  <c r="G11" i="9"/>
  <c r="G2" i="9"/>
  <c r="I9" i="5"/>
  <c r="H3" i="5"/>
  <c r="H4" i="5"/>
  <c r="H5" i="5"/>
  <c r="H6" i="5"/>
  <c r="H2" i="5"/>
  <c r="I3" i="6"/>
  <c r="I4" i="6"/>
  <c r="I5" i="6"/>
  <c r="I6" i="6"/>
  <c r="X8" i="10" l="1"/>
  <c r="W8" i="10"/>
  <c r="V8" i="10"/>
  <c r="U8" i="10"/>
  <c r="E18" i="9" l="1"/>
  <c r="E17" i="9"/>
  <c r="E16" i="9"/>
  <c r="E15" i="9"/>
  <c r="E14" i="9"/>
  <c r="F11" i="9"/>
  <c r="F10" i="9"/>
  <c r="F9" i="9"/>
  <c r="F8" i="9"/>
  <c r="F7" i="9"/>
  <c r="F6" i="9"/>
  <c r="F5" i="9"/>
  <c r="F4" i="9"/>
  <c r="F3" i="9"/>
  <c r="F2" i="9"/>
</calcChain>
</file>

<file path=xl/sharedStrings.xml><?xml version="1.0" encoding="utf-8"?>
<sst xmlns="http://schemas.openxmlformats.org/spreadsheetml/2006/main" count="529" uniqueCount="313">
  <si>
    <t>员工佣金计算表</t>
    <phoneticPr fontId="3" type="noConversion"/>
  </si>
  <si>
    <t>房号</t>
  </si>
  <si>
    <t>上月</t>
  </si>
  <si>
    <t>本月</t>
  </si>
  <si>
    <t>实用</t>
  </si>
  <si>
    <t>金额</t>
  </si>
  <si>
    <t>发展经销商能力指标</t>
    <phoneticPr fontId="3" type="noConversion"/>
  </si>
  <si>
    <t>销售指标</t>
    <phoneticPr fontId="3" type="noConversion"/>
  </si>
  <si>
    <t>弱</t>
    <phoneticPr fontId="3" type="noConversion"/>
  </si>
  <si>
    <t>中</t>
    <phoneticPr fontId="3" type="noConversion"/>
  </si>
  <si>
    <t>强</t>
    <phoneticPr fontId="3" type="noConversion"/>
  </si>
  <si>
    <t>级别</t>
    <phoneticPr fontId="3" type="noConversion"/>
  </si>
  <si>
    <t>销售额</t>
    <phoneticPr fontId="3" type="noConversion"/>
  </si>
  <si>
    <t>合计字数</t>
    <phoneticPr fontId="3" type="noConversion"/>
  </si>
  <si>
    <t>水费单</t>
    <phoneticPr fontId="3" type="noConversion"/>
  </si>
  <si>
    <t>水费单价</t>
    <phoneticPr fontId="3" type="noConversion"/>
  </si>
  <si>
    <t>员工编号</t>
  </si>
  <si>
    <t>员工姓名</t>
  </si>
  <si>
    <t>所在部门</t>
  </si>
  <si>
    <t>职务</t>
  </si>
  <si>
    <t>工资总额</t>
  </si>
  <si>
    <t>李继</t>
  </si>
  <si>
    <t>研发部</t>
  </si>
  <si>
    <t>研发员</t>
  </si>
  <si>
    <t>销售部</t>
  </si>
  <si>
    <t>销售员</t>
  </si>
  <si>
    <t>张杰</t>
  </si>
  <si>
    <t>人事部</t>
  </si>
  <si>
    <t>部门主管</t>
  </si>
  <si>
    <t>会计部</t>
  </si>
  <si>
    <t>会计人员</t>
  </si>
  <si>
    <t>黎明</t>
  </si>
  <si>
    <t>王皖</t>
  </si>
  <si>
    <t>佟小明</t>
  </si>
  <si>
    <t>艾冲</t>
  </si>
  <si>
    <t>代冰</t>
  </si>
  <si>
    <t>王海</t>
  </si>
  <si>
    <t>李广</t>
  </si>
  <si>
    <t>黄世杰</t>
  </si>
  <si>
    <t>文秘部</t>
  </si>
  <si>
    <t>文秘人员</t>
  </si>
  <si>
    <t>荣研</t>
  </si>
  <si>
    <t>杜艳</t>
  </si>
  <si>
    <t>关见</t>
  </si>
  <si>
    <t>王立平</t>
  </si>
  <si>
    <t>杨惠冰</t>
  </si>
  <si>
    <t>蔺惠</t>
  </si>
  <si>
    <t>人事人员</t>
  </si>
  <si>
    <t>王雨</t>
  </si>
  <si>
    <t>欣民</t>
  </si>
  <si>
    <t>蔡盈盈</t>
  </si>
  <si>
    <t>周齐</t>
  </si>
  <si>
    <t>代自妮</t>
  </si>
  <si>
    <t>唐亚西</t>
  </si>
  <si>
    <t>总工资</t>
    <phoneticPr fontId="3" type="noConversion"/>
  </si>
  <si>
    <t>张爱社</t>
  </si>
  <si>
    <t>高存辉</t>
  </si>
  <si>
    <t>卢雪云</t>
  </si>
  <si>
    <t>陈凌江</t>
  </si>
  <si>
    <t>周乐观</t>
  </si>
  <si>
    <t>孙继成</t>
  </si>
  <si>
    <t>马玉琴</t>
  </si>
  <si>
    <t>文玉生</t>
  </si>
  <si>
    <t>贺学宝</t>
  </si>
  <si>
    <t>张玉丽</t>
  </si>
  <si>
    <t>董新华</t>
  </si>
  <si>
    <t>赵建中</t>
  </si>
  <si>
    <t>李玉江</t>
  </si>
  <si>
    <t>赵东</t>
  </si>
  <si>
    <t>王文成</t>
  </si>
  <si>
    <t>王喜梅</t>
  </si>
  <si>
    <t>张宏梅</t>
  </si>
  <si>
    <t>张梅芳</t>
  </si>
  <si>
    <t>黄桂琴</t>
  </si>
  <si>
    <t>吴继领</t>
  </si>
  <si>
    <t>张英</t>
  </si>
  <si>
    <t>崔亮</t>
  </si>
  <si>
    <t>刘淑霞</t>
  </si>
  <si>
    <t>李宝刚</t>
  </si>
  <si>
    <t>麻丽丽</t>
  </si>
  <si>
    <t>姓名</t>
    <phoneticPr fontId="33" type="noConversion"/>
  </si>
  <si>
    <t>性别</t>
    <phoneticPr fontId="33" type="noConversion"/>
  </si>
  <si>
    <t>籍贯</t>
    <phoneticPr fontId="33" type="noConversion"/>
  </si>
  <si>
    <t>文化程度</t>
    <phoneticPr fontId="33" type="noConversion"/>
  </si>
  <si>
    <t>测试成绩</t>
    <phoneticPr fontId="33" type="noConversion"/>
  </si>
  <si>
    <t>女</t>
    <phoneticPr fontId="33" type="noConversion"/>
  </si>
  <si>
    <t>湖北</t>
    <phoneticPr fontId="33" type="noConversion"/>
  </si>
  <si>
    <t>大学本科</t>
    <phoneticPr fontId="33" type="noConversion"/>
  </si>
  <si>
    <t>男</t>
    <phoneticPr fontId="33" type="noConversion"/>
  </si>
  <si>
    <t>安徽</t>
    <phoneticPr fontId="33" type="noConversion"/>
  </si>
  <si>
    <t>人数</t>
    <phoneticPr fontId="33" type="noConversion"/>
  </si>
  <si>
    <t>河南</t>
    <phoneticPr fontId="33" type="noConversion"/>
  </si>
  <si>
    <t>大专</t>
    <phoneticPr fontId="33" type="noConversion"/>
  </si>
  <si>
    <t>山东</t>
    <phoneticPr fontId="33" type="noConversion"/>
  </si>
  <si>
    <t>高中</t>
    <phoneticPr fontId="33" type="noConversion"/>
  </si>
  <si>
    <t>广东</t>
    <phoneticPr fontId="33" type="noConversion"/>
  </si>
  <si>
    <t>福建</t>
    <phoneticPr fontId="33" type="noConversion"/>
  </si>
  <si>
    <t>江苏</t>
    <phoneticPr fontId="33" type="noConversion"/>
  </si>
  <si>
    <t>浙江</t>
    <phoneticPr fontId="33" type="noConversion"/>
  </si>
  <si>
    <t>河北</t>
    <phoneticPr fontId="33" type="noConversion"/>
  </si>
  <si>
    <t>上海</t>
    <phoneticPr fontId="33" type="noConversion"/>
  </si>
  <si>
    <t>天津</t>
    <phoneticPr fontId="33" type="noConversion"/>
  </si>
  <si>
    <t>王淑花</t>
    <phoneticPr fontId="33" type="noConversion"/>
  </si>
  <si>
    <t>中专</t>
    <phoneticPr fontId="33" type="noConversion"/>
  </si>
  <si>
    <t>张慧秀</t>
    <phoneticPr fontId="33" type="noConversion"/>
  </si>
  <si>
    <t>摆建校</t>
    <phoneticPr fontId="33" type="noConversion"/>
  </si>
  <si>
    <t>王吉香</t>
    <phoneticPr fontId="33" type="noConversion"/>
  </si>
  <si>
    <t>师勇</t>
    <phoneticPr fontId="33" type="noConversion"/>
  </si>
  <si>
    <t>研究生</t>
    <phoneticPr fontId="33" type="noConversion"/>
  </si>
  <si>
    <t>总工资</t>
    <phoneticPr fontId="3" type="noConversion"/>
  </si>
  <si>
    <t>文化程度</t>
    <phoneticPr fontId="33" type="noConversion"/>
  </si>
  <si>
    <t>籍贯</t>
    <phoneticPr fontId="33" type="noConversion"/>
  </si>
  <si>
    <t>李婷</t>
  </si>
  <si>
    <t>110108197511235471</t>
  </si>
  <si>
    <t>320583198703200447</t>
  </si>
  <si>
    <t>320583197709272527</t>
  </si>
  <si>
    <t>320583198603204619</t>
  </si>
  <si>
    <t>320583197905250026</t>
  </si>
  <si>
    <t>411328198410247249</t>
  </si>
  <si>
    <t>320583197901194629</t>
  </si>
  <si>
    <t>340123197811302863</t>
  </si>
  <si>
    <t>340621198607012980</t>
  </si>
  <si>
    <t>320523197605261624</t>
  </si>
  <si>
    <t>342225198005140024</t>
  </si>
  <si>
    <t>320623198109250782</t>
  </si>
  <si>
    <t>142726197903313929</t>
  </si>
  <si>
    <t>320583199010281621</t>
  </si>
  <si>
    <t>龙清泉</t>
  </si>
  <si>
    <t>410422197605099188</t>
  </si>
  <si>
    <t>420821198310085565</t>
  </si>
  <si>
    <t>320523197611239423</t>
  </si>
  <si>
    <t>620503198311210020</t>
  </si>
  <si>
    <t>宋妮娜</t>
  </si>
  <si>
    <t>320583198708286323</t>
  </si>
  <si>
    <t>450121198503190326</t>
  </si>
  <si>
    <t>工号</t>
    <phoneticPr fontId="33" type="noConversion"/>
  </si>
  <si>
    <t>部门</t>
    <phoneticPr fontId="33" type="noConversion"/>
  </si>
  <si>
    <t>职务</t>
    <phoneticPr fontId="33" type="noConversion"/>
  </si>
  <si>
    <t>身份证号</t>
    <phoneticPr fontId="33" type="noConversion"/>
  </si>
  <si>
    <t>出生日期</t>
    <phoneticPr fontId="33" type="noConversion"/>
  </si>
  <si>
    <t>市场部</t>
    <phoneticPr fontId="33" type="noConversion"/>
  </si>
  <si>
    <t>业务员</t>
    <phoneticPr fontId="33" type="noConversion"/>
  </si>
  <si>
    <r>
      <t>陈静</t>
    </r>
    <r>
      <rPr>
        <sz val="9"/>
        <rFont val="Tahoma"/>
        <family val="2"/>
      </rPr>
      <t/>
    </r>
    <phoneticPr fontId="33" type="noConversion"/>
  </si>
  <si>
    <t>技术部</t>
    <phoneticPr fontId="33" type="noConversion"/>
  </si>
  <si>
    <t>高级工程师</t>
    <phoneticPr fontId="33" type="noConversion"/>
  </si>
  <si>
    <r>
      <t>陈玘</t>
    </r>
    <r>
      <rPr>
        <sz val="9"/>
        <rFont val="Tahoma"/>
        <family val="2"/>
      </rPr>
      <t/>
    </r>
    <phoneticPr fontId="33" type="noConversion"/>
  </si>
  <si>
    <t>网络工程师</t>
    <phoneticPr fontId="33" type="noConversion"/>
  </si>
  <si>
    <t>34032119800716892</t>
    <phoneticPr fontId="33" type="noConversion"/>
  </si>
  <si>
    <r>
      <t>陈艳青</t>
    </r>
    <r>
      <rPr>
        <sz val="9"/>
        <rFont val="Tahoma"/>
        <family val="2"/>
      </rPr>
      <t/>
    </r>
    <phoneticPr fontId="33" type="noConversion"/>
  </si>
  <si>
    <r>
      <t>杜丽</t>
    </r>
    <r>
      <rPr>
        <sz val="9"/>
        <rFont val="Tahoma"/>
        <family val="2"/>
      </rPr>
      <t/>
    </r>
    <phoneticPr fontId="33" type="noConversion"/>
  </si>
  <si>
    <r>
      <t>冯坤</t>
    </r>
    <r>
      <rPr>
        <sz val="9"/>
        <rFont val="Tahoma"/>
        <family val="2"/>
      </rPr>
      <t/>
    </r>
    <phoneticPr fontId="33" type="noConversion"/>
  </si>
  <si>
    <r>
      <t>高凌</t>
    </r>
    <r>
      <rPr>
        <sz val="9"/>
        <rFont val="Tahoma"/>
        <family val="2"/>
      </rPr>
      <t/>
    </r>
    <phoneticPr fontId="33" type="noConversion"/>
  </si>
  <si>
    <t>654221197901051456</t>
    <phoneticPr fontId="33" type="noConversion"/>
  </si>
  <si>
    <t>龚智超</t>
    <phoneticPr fontId="33" type="noConversion"/>
  </si>
  <si>
    <r>
      <t>郭晶晶</t>
    </r>
    <r>
      <rPr>
        <sz val="9"/>
        <rFont val="Tahoma"/>
        <family val="2"/>
      </rPr>
      <t/>
    </r>
    <phoneticPr fontId="33" type="noConversion"/>
  </si>
  <si>
    <r>
      <t>胡佳</t>
    </r>
    <r>
      <rPr>
        <sz val="9"/>
        <rFont val="Tahoma"/>
        <family val="2"/>
      </rPr>
      <t/>
    </r>
    <phoneticPr fontId="33" type="noConversion"/>
  </si>
  <si>
    <r>
      <t>贾占波</t>
    </r>
    <r>
      <rPr>
        <sz val="9"/>
        <rFont val="Tahoma"/>
        <family val="2"/>
      </rPr>
      <t/>
    </r>
    <phoneticPr fontId="33" type="noConversion"/>
  </si>
  <si>
    <r>
      <t>劳丽诗</t>
    </r>
    <r>
      <rPr>
        <sz val="9"/>
        <rFont val="Tahoma"/>
        <family val="2"/>
      </rPr>
      <t/>
    </r>
    <phoneticPr fontId="33" type="noConversion"/>
  </si>
  <si>
    <t>李珊</t>
    <phoneticPr fontId="33" type="noConversion"/>
  </si>
  <si>
    <t>320583198805063374</t>
    <phoneticPr fontId="33" type="noConversion"/>
  </si>
  <si>
    <r>
      <t>李婷</t>
    </r>
    <r>
      <rPr>
        <sz val="9"/>
        <rFont val="Tahoma"/>
        <family val="2"/>
      </rPr>
      <t/>
    </r>
    <phoneticPr fontId="33" type="noConversion"/>
  </si>
  <si>
    <t>财务部</t>
    <phoneticPr fontId="33" type="noConversion"/>
  </si>
  <si>
    <t>会计</t>
    <phoneticPr fontId="33" type="noConversion"/>
  </si>
  <si>
    <t>李小鹏</t>
    <phoneticPr fontId="33" type="noConversion"/>
  </si>
  <si>
    <r>
      <t>刘春红</t>
    </r>
    <r>
      <rPr>
        <sz val="9"/>
        <rFont val="Tahoma"/>
        <family val="2"/>
      </rPr>
      <t/>
    </r>
    <phoneticPr fontId="33" type="noConversion"/>
  </si>
  <si>
    <t>320828197708236652</t>
    <phoneticPr fontId="33" type="noConversion"/>
  </si>
  <si>
    <r>
      <t>刘翔</t>
    </r>
    <r>
      <rPr>
        <sz val="9"/>
        <rFont val="Tahoma"/>
        <family val="2"/>
      </rPr>
      <t/>
    </r>
    <phoneticPr fontId="33" type="noConversion"/>
  </si>
  <si>
    <t>财务总监</t>
    <phoneticPr fontId="33" type="noConversion"/>
  </si>
  <si>
    <t>刘璇</t>
    <phoneticPr fontId="33" type="noConversion"/>
  </si>
  <si>
    <r>
      <t>刘亚男</t>
    </r>
    <r>
      <rPr>
        <sz val="9"/>
        <rFont val="Tahoma"/>
        <family val="2"/>
      </rPr>
      <t/>
    </r>
    <phoneticPr fontId="33" type="noConversion"/>
  </si>
  <si>
    <t>150302197408301532</t>
    <phoneticPr fontId="33" type="noConversion"/>
  </si>
  <si>
    <r>
      <t>罗微</t>
    </r>
    <r>
      <rPr>
        <sz val="9"/>
        <rFont val="Tahoma"/>
        <family val="2"/>
      </rPr>
      <t/>
    </r>
    <phoneticPr fontId="33" type="noConversion"/>
  </si>
  <si>
    <t>出纳</t>
    <phoneticPr fontId="33" type="noConversion"/>
  </si>
  <si>
    <t>320822197701023975</t>
    <phoneticPr fontId="33" type="noConversion"/>
  </si>
  <si>
    <r>
      <t>罗雪娟</t>
    </r>
    <r>
      <rPr>
        <sz val="9"/>
        <rFont val="Tahoma"/>
        <family val="2"/>
      </rPr>
      <t/>
    </r>
    <phoneticPr fontId="33" type="noConversion"/>
  </si>
  <si>
    <r>
      <t>马琳</t>
    </r>
    <r>
      <rPr>
        <sz val="9"/>
        <rFont val="Tahoma"/>
        <family val="2"/>
      </rPr>
      <t/>
    </r>
    <phoneticPr fontId="33" type="noConversion"/>
  </si>
  <si>
    <r>
      <t>孟关良</t>
    </r>
    <r>
      <rPr>
        <sz val="9"/>
        <rFont val="Tahoma"/>
        <family val="2"/>
      </rPr>
      <t/>
    </r>
    <phoneticPr fontId="33" type="noConversion"/>
  </si>
  <si>
    <t>320583198002139458</t>
    <phoneticPr fontId="33" type="noConversion"/>
  </si>
  <si>
    <r>
      <t>彭勃</t>
    </r>
    <r>
      <rPr>
        <sz val="9"/>
        <rFont val="Tahoma"/>
        <family val="2"/>
      </rPr>
      <t/>
    </r>
    <phoneticPr fontId="33" type="noConversion"/>
  </si>
  <si>
    <t>市场总监</t>
    <phoneticPr fontId="33" type="noConversion"/>
  </si>
  <si>
    <r>
      <t>石智勇</t>
    </r>
    <r>
      <rPr>
        <sz val="9"/>
        <rFont val="Tahoma"/>
        <family val="2"/>
      </rPr>
      <t/>
    </r>
    <phoneticPr fontId="33" type="noConversion"/>
  </si>
  <si>
    <t>人事部</t>
    <phoneticPr fontId="33" type="noConversion"/>
  </si>
  <si>
    <t>人事专员</t>
    <phoneticPr fontId="33" type="noConversion"/>
  </si>
  <si>
    <t>320583198710064633</t>
    <phoneticPr fontId="33" type="noConversion"/>
  </si>
  <si>
    <r>
      <t>孙甜甜</t>
    </r>
    <r>
      <rPr>
        <sz val="9"/>
        <rFont val="Tahoma"/>
        <family val="2"/>
      </rPr>
      <t/>
    </r>
    <phoneticPr fontId="33" type="noConversion"/>
  </si>
  <si>
    <t>人事经理</t>
    <phoneticPr fontId="33" type="noConversion"/>
  </si>
  <si>
    <t>姓名</t>
  </si>
  <si>
    <t>员工编号</t>
    <phoneticPr fontId="33" type="noConversion"/>
  </si>
  <si>
    <t>姓名</t>
    <phoneticPr fontId="33" type="noConversion"/>
  </si>
  <si>
    <t>Nokaya</t>
    <phoneticPr fontId="33" type="noConversion"/>
  </si>
  <si>
    <t>Mikeyo</t>
    <phoneticPr fontId="33" type="noConversion"/>
  </si>
  <si>
    <t>Panagome</t>
    <phoneticPr fontId="33" type="noConversion"/>
  </si>
  <si>
    <t>个人总销售量</t>
    <phoneticPr fontId="33" type="noConversion"/>
  </si>
  <si>
    <t>是否达到标准</t>
    <phoneticPr fontId="33" type="noConversion"/>
  </si>
  <si>
    <t>林义辉</t>
  </si>
  <si>
    <t>潘千慧</t>
  </si>
  <si>
    <t>张琪琪</t>
  </si>
  <si>
    <t>王静浩</t>
  </si>
  <si>
    <t>许惠美</t>
  </si>
  <si>
    <t>李清玲</t>
  </si>
  <si>
    <t>王惠武</t>
  </si>
  <si>
    <t>陈昭华</t>
  </si>
  <si>
    <t>沈宇惠</t>
  </si>
  <si>
    <t>谢辉明</t>
  </si>
  <si>
    <t>姓名　</t>
    <phoneticPr fontId="33" type="noConversion"/>
  </si>
  <si>
    <t>语文</t>
    <phoneticPr fontId="33" type="noConversion"/>
  </si>
  <si>
    <t>数学</t>
    <phoneticPr fontId="33" type="noConversion"/>
  </si>
  <si>
    <t>英语</t>
    <phoneticPr fontId="33" type="noConversion"/>
  </si>
  <si>
    <t>总分</t>
    <phoneticPr fontId="33" type="noConversion"/>
  </si>
  <si>
    <t>等级</t>
    <phoneticPr fontId="33" type="noConversion"/>
  </si>
  <si>
    <t>分数</t>
    <phoneticPr fontId="33" type="noConversion"/>
  </si>
  <si>
    <t>Thomas</t>
  </si>
  <si>
    <t>&gt;220</t>
    <phoneticPr fontId="33" type="noConversion"/>
  </si>
  <si>
    <t>A</t>
    <phoneticPr fontId="33" type="noConversion"/>
  </si>
  <si>
    <t>Michael</t>
  </si>
  <si>
    <t>210-220</t>
    <phoneticPr fontId="33" type="noConversion"/>
  </si>
  <si>
    <t>B</t>
    <phoneticPr fontId="33" type="noConversion"/>
  </si>
  <si>
    <t>Stella</t>
  </si>
  <si>
    <t>200-210</t>
    <phoneticPr fontId="33" type="noConversion"/>
  </si>
  <si>
    <t>C</t>
    <phoneticPr fontId="33" type="noConversion"/>
  </si>
  <si>
    <t>Richard</t>
  </si>
  <si>
    <t>&lt;200</t>
    <phoneticPr fontId="33" type="noConversion"/>
  </si>
  <si>
    <t>D</t>
    <phoneticPr fontId="33" type="noConversion"/>
  </si>
  <si>
    <t>Ivy</t>
    <phoneticPr fontId="33" type="noConversion"/>
  </si>
  <si>
    <t>是否达标</t>
    <phoneticPr fontId="33" type="noConversion"/>
  </si>
  <si>
    <t>*等级评定标准</t>
    <phoneticPr fontId="33" type="noConversion"/>
  </si>
  <si>
    <t>*达标评定标准</t>
    <phoneticPr fontId="33" type="noConversion"/>
  </si>
  <si>
    <t>语文</t>
    <phoneticPr fontId="33" type="noConversion"/>
  </si>
  <si>
    <t>数学</t>
    <phoneticPr fontId="33" type="noConversion"/>
  </si>
  <si>
    <t>英语</t>
    <phoneticPr fontId="33" type="noConversion"/>
  </si>
  <si>
    <t>总分</t>
    <phoneticPr fontId="33" type="noConversion"/>
  </si>
  <si>
    <t>&gt;60</t>
    <phoneticPr fontId="33" type="noConversion"/>
  </si>
  <si>
    <t>&gt;200</t>
    <phoneticPr fontId="33" type="noConversion"/>
  </si>
  <si>
    <t>员工编号</t>
    <phoneticPr fontId="33" type="noConversion"/>
  </si>
  <si>
    <t>员工姓名</t>
    <phoneticPr fontId="33" type="noConversion"/>
  </si>
  <si>
    <t>薪金</t>
    <phoneticPr fontId="33" type="noConversion"/>
  </si>
  <si>
    <t>00178</t>
    <phoneticPr fontId="33" type="noConversion"/>
  </si>
  <si>
    <t>may</t>
    <phoneticPr fontId="33" type="noConversion"/>
  </si>
  <si>
    <t>00185</t>
    <phoneticPr fontId="33" type="noConversion"/>
  </si>
  <si>
    <t>Sailor</t>
    <phoneticPr fontId="33" type="noConversion"/>
  </si>
  <si>
    <t>00179</t>
  </si>
  <si>
    <t>cindy</t>
  </si>
  <si>
    <t>00184</t>
  </si>
  <si>
    <t>Felix</t>
  </si>
  <si>
    <t>00180</t>
  </si>
  <si>
    <t>Apple</t>
  </si>
  <si>
    <t>00183</t>
  </si>
  <si>
    <t>Amanda</t>
  </si>
  <si>
    <t>00181</t>
  </si>
  <si>
    <t>Mavis</t>
  </si>
  <si>
    <t>00182</t>
  </si>
  <si>
    <t>Jenny</t>
  </si>
  <si>
    <t>00185</t>
  </si>
  <si>
    <t>Sailor</t>
  </si>
  <si>
    <t>成绩</t>
    <phoneticPr fontId="33" type="noConversion"/>
  </si>
  <si>
    <t>等级</t>
    <phoneticPr fontId="33" type="noConversion"/>
  </si>
  <si>
    <t>D</t>
    <phoneticPr fontId="33" type="noConversion"/>
  </si>
  <si>
    <t>C</t>
    <phoneticPr fontId="33" type="noConversion"/>
  </si>
  <si>
    <t>B</t>
    <phoneticPr fontId="33" type="noConversion"/>
  </si>
  <si>
    <t>A</t>
    <phoneticPr fontId="33" type="noConversion"/>
  </si>
  <si>
    <t>业务员业绩奖金一览表</t>
  </si>
  <si>
    <t>业绩奖金发放标准</t>
  </si>
  <si>
    <t>销售业绩</t>
  </si>
  <si>
    <t>奖金比例</t>
  </si>
  <si>
    <t>累进差额</t>
  </si>
  <si>
    <t>业绩奖金</t>
  </si>
  <si>
    <t>第一段</t>
  </si>
  <si>
    <t>第二段</t>
  </si>
  <si>
    <t>第三段</t>
  </si>
  <si>
    <t>第四段</t>
  </si>
  <si>
    <t>第五段</t>
  </si>
  <si>
    <t>陈艾龄</t>
  </si>
  <si>
    <t>100,000 以下</t>
  </si>
  <si>
    <t>100,000 ~ 149,999</t>
  </si>
  <si>
    <t>150,000 ~ 199,999</t>
    <phoneticPr fontId="33" type="noConversion"/>
  </si>
  <si>
    <t>200,000 ~ 249,999</t>
    <phoneticPr fontId="33" type="noConversion"/>
  </si>
  <si>
    <t>250,000 以上</t>
    <phoneticPr fontId="33" type="noConversion"/>
  </si>
  <si>
    <t>李育祥</t>
  </si>
  <si>
    <t>庄维德</t>
  </si>
  <si>
    <t>林锦华</t>
  </si>
  <si>
    <t>累进差额</t>
    <phoneticPr fontId="33" type="noConversion"/>
  </si>
  <si>
    <t>吴佩仪</t>
  </si>
  <si>
    <t>黄飞达</t>
  </si>
  <si>
    <t>业绩奖金=销售业绩*奖金比例-累进差额</t>
    <phoneticPr fontId="33" type="noConversion"/>
  </si>
  <si>
    <t>林家信</t>
  </si>
  <si>
    <t>黄灿堂</t>
  </si>
  <si>
    <t>廖士杰</t>
  </si>
  <si>
    <t>吴静郁</t>
  </si>
  <si>
    <t>王东森</t>
  </si>
  <si>
    <t>林吉廷</t>
  </si>
  <si>
    <t>施宝伶</t>
  </si>
  <si>
    <t>陈佳谊</t>
  </si>
  <si>
    <t>王伟凌</t>
  </si>
  <si>
    <t>涂怡贞</t>
  </si>
  <si>
    <t>洪冠羽</t>
  </si>
  <si>
    <t>简佩珊</t>
  </si>
  <si>
    <t>林历儒</t>
  </si>
  <si>
    <t>姜学盛</t>
  </si>
  <si>
    <t>蒋仲达</t>
  </si>
  <si>
    <t>孙锡泓</t>
  </si>
  <si>
    <t>林美芳</t>
  </si>
  <si>
    <t>王建闳</t>
  </si>
  <si>
    <t>章紫怡</t>
  </si>
  <si>
    <t>周润东</t>
  </si>
  <si>
    <t>何安妮</t>
  </si>
  <si>
    <t>杨世吉</t>
  </si>
  <si>
    <t>赵姓员工</t>
    <phoneticPr fontId="33" type="noConversion"/>
  </si>
  <si>
    <t>文化程度</t>
    <phoneticPr fontId="33" type="noConversion"/>
  </si>
  <si>
    <t>平均分</t>
    <phoneticPr fontId="33" type="noConversion"/>
  </si>
  <si>
    <t>平均分保留到小数点两位</t>
    <phoneticPr fontId="33" type="noConversion"/>
  </si>
  <si>
    <t>目标</t>
    <phoneticPr fontId="33" type="noConversion"/>
  </si>
  <si>
    <t>=YEAR(TODAY())-MID(E2,7,4)</t>
    <phoneticPr fontId="3" type="noConversion"/>
  </si>
  <si>
    <t>年龄3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</si>
</sst>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¥&quot;#,##0.00;[Red]&quot;¥&quot;\-#,##0.00"/>
    <numFmt numFmtId="44" formatCode="_ &quot;¥&quot;* #,##0.00_ ;_ &quot;¥&quot;* \-#,##0.00_ ;_ &quot;¥&quot;* &quot;-&quot;??_ ;_ @_ "/>
    <numFmt numFmtId="176" formatCode="_ [$€-2]* #,##0.00_ ;_ [$€-2]* \-#,##0.00_ ;_ [$€-2]* &quot;-&quot;??_ "/>
    <numFmt numFmtId="177" formatCode="0.00_)"/>
    <numFmt numFmtId="178" formatCode="0_)"/>
    <numFmt numFmtId="179" formatCode="yyyy&quot;年&quot;m&quot;月&quot;d&quot;日&quot;;@"/>
    <numFmt numFmtId="180" formatCode="0_ "/>
    <numFmt numFmtId="181" formatCode="#,##0_ "/>
    <numFmt numFmtId="182" formatCode="[$-F800]dddd\,\ mmmm\ dd\,\ yyyy"/>
  </numFmts>
  <fonts count="47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Courier"/>
      <family val="3"/>
    </font>
    <font>
      <b/>
      <sz val="12"/>
      <name val="Courier New"/>
      <family val="3"/>
    </font>
    <font>
      <sz val="12"/>
      <color indexed="58"/>
      <name val="新細明體"/>
      <family val="1"/>
    </font>
    <font>
      <u/>
      <sz val="12"/>
      <color indexed="12"/>
      <name val="宋体"/>
      <family val="3"/>
      <charset val="134"/>
    </font>
    <font>
      <sz val="12"/>
      <color indexed="10"/>
      <name val="新細明體"/>
      <family val="1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6"/>
      <name val="宋体"/>
      <family val="3"/>
      <charset val="134"/>
    </font>
    <font>
      <sz val="12"/>
      <color indexed="60"/>
      <name val="宋体"/>
      <family val="3"/>
      <charset val="134"/>
    </font>
    <font>
      <sz val="12"/>
      <color indexed="62"/>
      <name val="宋体"/>
      <family val="3"/>
      <charset val="134"/>
    </font>
    <font>
      <b/>
      <sz val="12"/>
      <color indexed="63"/>
      <name val="宋体"/>
      <family val="3"/>
      <charset val="134"/>
    </font>
    <font>
      <b/>
      <sz val="12"/>
      <color indexed="53"/>
      <name val="宋体"/>
      <family val="3"/>
      <charset val="134"/>
    </font>
    <font>
      <sz val="12"/>
      <color indexed="53"/>
      <name val="宋体"/>
      <family val="3"/>
      <charset val="134"/>
    </font>
    <font>
      <b/>
      <sz val="12"/>
      <color indexed="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theme="1" tint="0.249977111117893"/>
      <name val="微软雅黑"/>
      <family val="2"/>
      <charset val="134"/>
    </font>
    <font>
      <b/>
      <sz val="14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2"/>
      <name val="宋体"/>
      <family val="3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9"/>
      <name val="Tahoma"/>
      <family val="2"/>
    </font>
    <font>
      <sz val="16"/>
      <color theme="1" tint="0.249977111117893"/>
      <name val="微软雅黑"/>
      <family val="2"/>
      <charset val="134"/>
    </font>
    <font>
      <sz val="22"/>
      <color theme="1" tint="0.249977111117893"/>
      <name val="微软雅黑"/>
      <family val="2"/>
      <charset val="134"/>
    </font>
    <font>
      <b/>
      <sz val="12"/>
      <color theme="1" tint="0.249977111117893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b/>
      <sz val="10"/>
      <color theme="1" tint="0.249977111117893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3"/>
        <bgColor indexed="4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theme="8"/>
        <bgColor indexed="64"/>
      </patternFill>
    </fill>
    <fill>
      <patternFill patternType="solid">
        <fgColor theme="4"/>
      </patternFill>
    </fill>
    <fill>
      <patternFill patternType="solid">
        <fgColor theme="8"/>
        <bgColor indexed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uble">
        <color indexed="14"/>
      </right>
      <top style="double">
        <color indexed="1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1">
    <xf numFmtId="0" fontId="0" fillId="0" borderId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12" borderId="0" applyNumberFormat="0" applyBorder="0" applyAlignment="0" applyProtection="0"/>
    <xf numFmtId="0" fontId="10" fillId="6" borderId="0" applyNumberFormat="0" applyBorder="0" applyAlignment="0" applyProtection="0"/>
    <xf numFmtId="0" fontId="10" fillId="13" borderId="0" applyNumberFormat="0" applyBorder="0" applyAlignment="0" applyProtection="0"/>
    <xf numFmtId="0" fontId="24" fillId="13" borderId="0" applyNumberFormat="0" applyBorder="0" applyAlignment="0" applyProtection="0"/>
    <xf numFmtId="39" fontId="4" fillId="0" borderId="0"/>
    <xf numFmtId="176" fontId="2" fillId="0" borderId="0" applyFont="0" applyFill="0" applyBorder="0" applyAlignment="0" applyProtection="0"/>
    <xf numFmtId="0" fontId="5" fillId="0" borderId="1"/>
    <xf numFmtId="0" fontId="5" fillId="0" borderId="1"/>
    <xf numFmtId="39" fontId="6" fillId="14" borderId="0"/>
    <xf numFmtId="9" fontId="10" fillId="0" borderId="0" applyFon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9" fontId="8" fillId="6" borderId="5"/>
    <xf numFmtId="9" fontId="8" fillId="6" borderId="6"/>
    <xf numFmtId="0" fontId="15" fillId="9" borderId="0" applyNumberFormat="0" applyBorder="0" applyAlignment="0" applyProtection="0"/>
    <xf numFmtId="177" fontId="8" fillId="6" borderId="5"/>
    <xf numFmtId="0" fontId="9" fillId="0" borderId="7" applyNumberFormat="0" applyFill="0" applyAlignment="0" applyProtection="0"/>
    <xf numFmtId="0" fontId="20" fillId="16" borderId="8" applyNumberFormat="0" applyAlignment="0" applyProtection="0"/>
    <xf numFmtId="0" fontId="22" fillId="8" borderId="9" applyNumberFormat="0" applyAlignment="0" applyProtection="0"/>
    <xf numFmtId="39" fontId="4" fillId="14" borderId="0"/>
    <xf numFmtId="0" fontId="23" fillId="0" borderId="0" applyNumberFormat="0" applyFill="0" applyBorder="0" applyAlignment="0" applyProtection="0"/>
    <xf numFmtId="0" fontId="21" fillId="0" borderId="10" applyNumberFormat="0" applyFill="0" applyAlignment="0" applyProtection="0"/>
    <xf numFmtId="39" fontId="4" fillId="0" borderId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7" fillId="14" borderId="0" applyNumberFormat="0" applyBorder="0" applyAlignment="0" applyProtection="0"/>
    <xf numFmtId="0" fontId="19" fillId="16" borderId="11" applyNumberFormat="0" applyAlignment="0" applyProtection="0"/>
    <xf numFmtId="0" fontId="18" fillId="13" borderId="8" applyNumberFormat="0" applyAlignment="0" applyProtection="0"/>
    <xf numFmtId="178" fontId="4" fillId="0" borderId="0"/>
    <xf numFmtId="0" fontId="8" fillId="6" borderId="12">
      <alignment horizontal="right"/>
    </xf>
    <xf numFmtId="9" fontId="8" fillId="6" borderId="5"/>
    <xf numFmtId="0" fontId="10" fillId="6" borderId="13" applyNumberFormat="0" applyFont="0" applyAlignment="0" applyProtection="0"/>
    <xf numFmtId="0" fontId="4" fillId="0" borderId="14"/>
    <xf numFmtId="0" fontId="28" fillId="21" borderId="0" applyNumberFormat="0" applyBorder="0" applyAlignment="0" applyProtection="0">
      <alignment vertical="center"/>
    </xf>
    <xf numFmtId="0" fontId="31" fillId="0" borderId="0"/>
    <xf numFmtId="0" fontId="2" fillId="0" borderId="0">
      <alignment vertical="center"/>
    </xf>
    <xf numFmtId="0" fontId="43" fillId="0" borderId="0"/>
    <xf numFmtId="0" fontId="43" fillId="0" borderId="0"/>
    <xf numFmtId="0" fontId="31" fillId="0" borderId="0">
      <alignment vertical="center"/>
    </xf>
    <xf numFmtId="0" fontId="45" fillId="0" borderId="0"/>
    <xf numFmtId="44" fontId="45" fillId="0" borderId="0" applyFont="0" applyFill="0" applyBorder="0" applyAlignment="0" applyProtection="0">
      <alignment vertical="center"/>
    </xf>
    <xf numFmtId="0" fontId="46" fillId="24" borderId="0" applyNumberFormat="0" applyFont="0" applyBorder="0" applyAlignment="0" applyProtection="0"/>
    <xf numFmtId="0" fontId="46" fillId="25" borderId="0" applyNumberFormat="0" applyFont="0" applyBorder="0" applyAlignment="0" applyProtection="0"/>
    <xf numFmtId="9" fontId="46" fillId="0" borderId="0" applyFont="0" applyFill="0" applyBorder="0" applyAlignment="0" applyProtection="0"/>
  </cellStyleXfs>
  <cellXfs count="88">
    <xf numFmtId="0" fontId="0" fillId="0" borderId="0" xfId="0"/>
    <xf numFmtId="0" fontId="25" fillId="0" borderId="0" xfId="0" applyFont="1" applyFill="1" applyBorder="1"/>
    <xf numFmtId="0" fontId="25" fillId="0" borderId="0" xfId="0" applyFont="1"/>
    <xf numFmtId="0" fontId="25" fillId="0" borderId="0" xfId="36" applyFont="1"/>
    <xf numFmtId="0" fontId="29" fillId="0" borderId="0" xfId="0" applyFont="1"/>
    <xf numFmtId="0" fontId="29" fillId="0" borderId="18" xfId="0" applyFont="1" applyBorder="1"/>
    <xf numFmtId="8" fontId="29" fillId="0" borderId="18" xfId="0" applyNumberFormat="1" applyFont="1" applyBorder="1"/>
    <xf numFmtId="0" fontId="29" fillId="0" borderId="18" xfId="0" applyFont="1" applyBorder="1" applyAlignment="1">
      <alignment horizontal="center"/>
    </xf>
    <xf numFmtId="0" fontId="30" fillId="20" borderId="18" xfId="60" applyFont="1" applyFill="1" applyBorder="1" applyAlignment="1">
      <alignment horizontal="center"/>
    </xf>
    <xf numFmtId="0" fontId="34" fillId="0" borderId="0" xfId="61" applyFont="1" applyAlignment="1">
      <alignment horizontal="center"/>
    </xf>
    <xf numFmtId="0" fontId="34" fillId="0" borderId="0" xfId="61" applyFont="1"/>
    <xf numFmtId="0" fontId="29" fillId="0" borderId="18" xfId="61" applyFont="1" applyFill="1" applyBorder="1" applyAlignment="1">
      <alignment horizontal="center" vertical="center" shrinkToFit="1"/>
    </xf>
    <xf numFmtId="0" fontId="29" fillId="0" borderId="18" xfId="61" applyFont="1" applyFill="1" applyBorder="1" applyAlignment="1">
      <alignment horizontal="center" vertical="center"/>
    </xf>
    <xf numFmtId="0" fontId="29" fillId="0" borderId="18" xfId="61" applyFont="1" applyFill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29" fillId="0" borderId="18" xfId="61" applyFont="1" applyBorder="1" applyAlignment="1">
      <alignment horizontal="center"/>
    </xf>
    <xf numFmtId="0" fontId="29" fillId="0" borderId="18" xfId="61" applyFont="1" applyBorder="1" applyAlignment="1">
      <alignment horizontal="center" vertical="center" shrinkToFit="1"/>
    </xf>
    <xf numFmtId="0" fontId="29" fillId="0" borderId="18" xfId="61" applyFont="1" applyBorder="1" applyAlignment="1">
      <alignment horizontal="center" vertical="center"/>
    </xf>
    <xf numFmtId="0" fontId="32" fillId="20" borderId="18" xfId="61" applyFont="1" applyFill="1" applyBorder="1" applyAlignment="1">
      <alignment horizontal="center" vertical="center"/>
    </xf>
    <xf numFmtId="0" fontId="34" fillId="20" borderId="0" xfId="61" applyFont="1" applyFill="1" applyAlignment="1">
      <alignment horizontal="center"/>
    </xf>
    <xf numFmtId="0" fontId="29" fillId="20" borderId="18" xfId="6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36" fillId="0" borderId="18" xfId="62" applyNumberFormat="1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39" fillId="0" borderId="0" xfId="0" applyFont="1" applyFill="1" applyBorder="1"/>
    <xf numFmtId="0" fontId="40" fillId="0" borderId="0" xfId="0" applyFont="1" applyFill="1" applyBorder="1"/>
    <xf numFmtId="0" fontId="40" fillId="0" borderId="0" xfId="0" applyFont="1"/>
    <xf numFmtId="0" fontId="41" fillId="0" borderId="18" xfId="0" applyFont="1" applyBorder="1" applyAlignment="1">
      <alignment horizontal="center" vertical="center"/>
    </xf>
    <xf numFmtId="0" fontId="41" fillId="0" borderId="18" xfId="0" applyFont="1" applyBorder="1" applyAlignment="1">
      <alignment horizontal="right" vertical="center"/>
    </xf>
    <xf numFmtId="3" fontId="41" fillId="0" borderId="18" xfId="0" applyNumberFormat="1" applyFont="1" applyBorder="1" applyAlignment="1">
      <alignment horizontal="right" vertical="center"/>
    </xf>
    <xf numFmtId="9" fontId="41" fillId="0" borderId="18" xfId="0" applyNumberFormat="1" applyFont="1" applyBorder="1" applyAlignment="1">
      <alignment horizontal="right" vertical="center"/>
    </xf>
    <xf numFmtId="181" fontId="41" fillId="0" borderId="18" xfId="0" applyNumberFormat="1" applyFont="1" applyBorder="1" applyAlignment="1">
      <alignment vertical="center"/>
    </xf>
    <xf numFmtId="0" fontId="42" fillId="0" borderId="0" xfId="0" applyFont="1" applyBorder="1" applyAlignment="1">
      <alignment horizontal="left" vertical="center"/>
    </xf>
    <xf numFmtId="0" fontId="25" fillId="23" borderId="0" xfId="0" applyFont="1" applyFill="1" applyAlignment="1">
      <alignment vertical="center"/>
    </xf>
    <xf numFmtId="0" fontId="25" fillId="0" borderId="16" xfId="0" applyFont="1" applyFill="1" applyBorder="1" applyAlignment="1">
      <alignment vertical="center"/>
    </xf>
    <xf numFmtId="0" fontId="25" fillId="0" borderId="17" xfId="0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5" fillId="0" borderId="2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5" fillId="0" borderId="21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5" fillId="0" borderId="22" xfId="0" applyFont="1" applyFill="1" applyBorder="1" applyAlignment="1">
      <alignment vertical="center"/>
    </xf>
    <xf numFmtId="0" fontId="25" fillId="0" borderId="19" xfId="0" applyFont="1" applyFill="1" applyBorder="1" applyAlignment="1">
      <alignment vertical="center"/>
    </xf>
    <xf numFmtId="0" fontId="25" fillId="0" borderId="23" xfId="0" applyFont="1" applyFill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23" borderId="0" xfId="0" applyFont="1" applyFill="1" applyBorder="1" applyAlignment="1">
      <alignment vertical="center"/>
    </xf>
    <xf numFmtId="0" fontId="25" fillId="0" borderId="18" xfId="0" applyFont="1" applyFill="1" applyBorder="1" applyAlignment="1">
      <alignment horizontal="center" vertical="center"/>
    </xf>
    <xf numFmtId="180" fontId="25" fillId="0" borderId="18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25" fillId="0" borderId="18" xfId="0" applyFont="1" applyBorder="1"/>
    <xf numFmtId="0" fontId="25" fillId="0" borderId="18" xfId="0" applyFont="1" applyFill="1" applyBorder="1"/>
    <xf numFmtId="0" fontId="44" fillId="22" borderId="18" xfId="0" applyFont="1" applyFill="1" applyBorder="1" applyAlignment="1">
      <alignment horizontal="center" vertical="center"/>
    </xf>
    <xf numFmtId="0" fontId="25" fillId="0" borderId="18" xfId="36" quotePrefix="1" applyFont="1" applyFill="1" applyBorder="1" applyAlignment="1">
      <alignment horizontal="center"/>
    </xf>
    <xf numFmtId="0" fontId="25" fillId="0" borderId="18" xfId="36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3" fontId="41" fillId="0" borderId="18" xfId="0" applyNumberFormat="1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44" fillId="20" borderId="18" xfId="36" applyFont="1" applyFill="1" applyBorder="1" applyAlignment="1">
      <alignment horizontal="center"/>
    </xf>
    <xf numFmtId="0" fontId="30" fillId="20" borderId="18" xfId="0" applyFont="1" applyFill="1" applyBorder="1" applyAlignment="1">
      <alignment horizontal="center" vertical="center"/>
    </xf>
    <xf numFmtId="0" fontId="44" fillId="20" borderId="18" xfId="0" applyFont="1" applyFill="1" applyBorder="1" applyAlignment="1">
      <alignment horizontal="center" vertical="center"/>
    </xf>
    <xf numFmtId="0" fontId="25" fillId="0" borderId="18" xfId="36" applyFont="1" applyFill="1" applyBorder="1" applyAlignment="1" applyProtection="1">
      <alignment horizontal="center"/>
      <protection locked="0"/>
    </xf>
    <xf numFmtId="0" fontId="25" fillId="0" borderId="18" xfId="36" applyFont="1" applyFill="1" applyBorder="1" applyAlignment="1" applyProtection="1">
      <alignment horizontal="center"/>
    </xf>
    <xf numFmtId="2" fontId="25" fillId="0" borderId="18" xfId="36" quotePrefix="1" applyNumberFormat="1" applyFont="1" applyFill="1" applyBorder="1" applyProtection="1"/>
    <xf numFmtId="0" fontId="27" fillId="20" borderId="18" xfId="36" applyFont="1" applyFill="1" applyBorder="1" applyAlignment="1" applyProtection="1">
      <alignment horizontal="center"/>
    </xf>
    <xf numFmtId="0" fontId="27" fillId="20" borderId="18" xfId="36" applyFont="1" applyFill="1" applyBorder="1" applyProtection="1">
      <protection locked="0"/>
    </xf>
    <xf numFmtId="0" fontId="44" fillId="20" borderId="18" xfId="36" applyFont="1" applyFill="1" applyBorder="1" applyAlignment="1">
      <alignment horizontal="center" vertical="center"/>
    </xf>
    <xf numFmtId="2" fontId="25" fillId="0" borderId="18" xfId="36" applyNumberFormat="1" applyFont="1" applyFill="1" applyBorder="1" applyProtection="1">
      <protection locked="0"/>
    </xf>
    <xf numFmtId="9" fontId="25" fillId="0" borderId="18" xfId="29" applyFont="1" applyFill="1" applyBorder="1" applyAlignment="1">
      <alignment horizontal="center"/>
    </xf>
    <xf numFmtId="2" fontId="25" fillId="0" borderId="18" xfId="36" applyNumberFormat="1" applyFont="1" applyFill="1" applyBorder="1"/>
    <xf numFmtId="182" fontId="1" fillId="0" borderId="18" xfId="0" applyNumberFormat="1" applyFont="1" applyBorder="1" applyAlignment="1">
      <alignment horizontal="center" vertical="center"/>
    </xf>
    <xf numFmtId="0" fontId="44" fillId="20" borderId="18" xfId="0" applyFont="1" applyFill="1" applyBorder="1" applyAlignment="1">
      <alignment horizontal="center" vertical="center"/>
    </xf>
    <xf numFmtId="0" fontId="26" fillId="0" borderId="0" xfId="36" applyFont="1" applyAlignment="1">
      <alignment horizontal="center"/>
    </xf>
    <xf numFmtId="0" fontId="27" fillId="20" borderId="18" xfId="36" applyFont="1" applyFill="1" applyBorder="1" applyAlignment="1">
      <alignment horizontal="center" vertical="center"/>
    </xf>
    <xf numFmtId="0" fontId="44" fillId="20" borderId="16" xfId="36" applyFont="1" applyFill="1" applyBorder="1" applyAlignment="1">
      <alignment horizontal="center" vertical="center"/>
    </xf>
    <xf numFmtId="0" fontId="44" fillId="20" borderId="17" xfId="36" applyFont="1" applyFill="1" applyBorder="1" applyAlignment="1">
      <alignment horizontal="center" vertical="center"/>
    </xf>
    <xf numFmtId="0" fontId="44" fillId="20" borderId="15" xfId="36" applyFont="1" applyFill="1" applyBorder="1" applyAlignment="1">
      <alignment horizontal="center" vertical="center"/>
    </xf>
    <xf numFmtId="0" fontId="44" fillId="20" borderId="18" xfId="36" applyFont="1" applyFill="1" applyBorder="1" applyAlignment="1">
      <alignment horizontal="center" vertical="center"/>
    </xf>
    <xf numFmtId="0" fontId="26" fillId="0" borderId="0" xfId="36" applyFont="1" applyBorder="1" applyAlignment="1">
      <alignment horizontal="center"/>
    </xf>
    <xf numFmtId="0" fontId="44" fillId="20" borderId="18" xfId="0" applyFont="1" applyFill="1" applyBorder="1" applyAlignment="1">
      <alignment horizontal="center" vertical="center"/>
    </xf>
    <xf numFmtId="0" fontId="30" fillId="20" borderId="18" xfId="0" applyFont="1" applyFill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</cellXfs>
  <cellStyles count="71">
    <cellStyle name="Accent1" xfId="60" xr:uid="{00000000-0005-0000-0000-000000000000}"/>
    <cellStyle name="Accent1 - 20%" xfId="1" xr:uid="{00000000-0005-0000-0000-000001000000}"/>
    <cellStyle name="Accent1 - 40%" xfId="2" xr:uid="{00000000-0005-0000-0000-000002000000}"/>
    <cellStyle name="Accent1 - 60%" xfId="3" xr:uid="{00000000-0005-0000-0000-000003000000}"/>
    <cellStyle name="Accent2" xfId="4" xr:uid="{00000000-0005-0000-0000-000004000000}"/>
    <cellStyle name="Accent2 - 20%" xfId="5" xr:uid="{00000000-0005-0000-0000-000005000000}"/>
    <cellStyle name="Accent2 - 40%" xfId="6" xr:uid="{00000000-0005-0000-0000-000006000000}"/>
    <cellStyle name="Accent2 - 60%" xfId="7" xr:uid="{00000000-0005-0000-0000-000007000000}"/>
    <cellStyle name="Accent3" xfId="8" xr:uid="{00000000-0005-0000-0000-000008000000}"/>
    <cellStyle name="Accent3 - 20%" xfId="9" xr:uid="{00000000-0005-0000-0000-000009000000}"/>
    <cellStyle name="Accent3 - 40%" xfId="10" xr:uid="{00000000-0005-0000-0000-00000A000000}"/>
    <cellStyle name="Accent3 - 60%" xfId="11" xr:uid="{00000000-0005-0000-0000-00000B000000}"/>
    <cellStyle name="Accent4" xfId="12" xr:uid="{00000000-0005-0000-0000-00000C000000}"/>
    <cellStyle name="Accent4 - 20%" xfId="13" xr:uid="{00000000-0005-0000-0000-00000D000000}"/>
    <cellStyle name="Accent4 - 40%" xfId="14" xr:uid="{00000000-0005-0000-0000-00000E000000}"/>
    <cellStyle name="Accent4 - 60%" xfId="15" xr:uid="{00000000-0005-0000-0000-00000F000000}"/>
    <cellStyle name="Accent5" xfId="16" xr:uid="{00000000-0005-0000-0000-000010000000}"/>
    <cellStyle name="Accent5 - 20%" xfId="17" xr:uid="{00000000-0005-0000-0000-000011000000}"/>
    <cellStyle name="Accent5 - 40%" xfId="18" xr:uid="{00000000-0005-0000-0000-000012000000}"/>
    <cellStyle name="Accent5 - 60%" xfId="19" xr:uid="{00000000-0005-0000-0000-000013000000}"/>
    <cellStyle name="Accent6" xfId="20" xr:uid="{00000000-0005-0000-0000-000014000000}"/>
    <cellStyle name="Accent6 - 20%" xfId="21" xr:uid="{00000000-0005-0000-0000-000015000000}"/>
    <cellStyle name="Accent6 - 40%" xfId="22" xr:uid="{00000000-0005-0000-0000-000016000000}"/>
    <cellStyle name="Accent6 - 60%" xfId="23" xr:uid="{00000000-0005-0000-0000-000017000000}"/>
    <cellStyle name="CIF价" xfId="24" xr:uid="{00000000-0005-0000-0000-000018000000}"/>
    <cellStyle name="Euro" xfId="25" xr:uid="{00000000-0005-0000-0000-000019000000}"/>
    <cellStyle name="GreyOrWhite" xfId="68" xr:uid="{00000000-0005-0000-0000-00001A000000}"/>
    <cellStyle name="HPⅡⅢ,D" xfId="26" xr:uid="{00000000-0005-0000-0000-00001B000000}"/>
    <cellStyle name="HPⅡⅢ,P" xfId="27" xr:uid="{00000000-0005-0000-0000-00001C000000}"/>
    <cellStyle name="LIRUEN" xfId="28" xr:uid="{00000000-0005-0000-0000-00001D000000}"/>
    <cellStyle name="Normal 2" xfId="62" xr:uid="{00000000-0005-0000-0000-00001E000000}"/>
    <cellStyle name="Yellow" xfId="69" xr:uid="{00000000-0005-0000-0000-00001F000000}"/>
    <cellStyle name="百分比" xfId="29" builtinId="5"/>
    <cellStyle name="百分比 2" xfId="70" xr:uid="{00000000-0005-0000-0000-000021000000}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表标题" xfId="34" xr:uid="{00000000-0005-0000-0000-000026000000}"/>
    <cellStyle name="差" xfId="35" builtinId="27" customBuiltin="1"/>
    <cellStyle name="常规" xfId="0" builtinId="0"/>
    <cellStyle name="常规 2" xfId="63" xr:uid="{00000000-0005-0000-0000-000029000000}"/>
    <cellStyle name="常规 2 2" xfId="66" xr:uid="{00000000-0005-0000-0000-00002A000000}"/>
    <cellStyle name="常规 3" xfId="61" xr:uid="{00000000-0005-0000-0000-00002B000000}"/>
    <cellStyle name="常规 4" xfId="64" xr:uid="{00000000-0005-0000-0000-00002C000000}"/>
    <cellStyle name="常规 5" xfId="65" xr:uid="{00000000-0005-0000-0000-00002D000000}"/>
    <cellStyle name="常规_综合用例" xfId="36" xr:uid="{00000000-0005-0000-0000-00002E000000}"/>
    <cellStyle name="超链接_应纳税金" xfId="37" xr:uid="{00000000-0005-0000-0000-00002F000000}"/>
    <cellStyle name="当前汇率" xfId="38" xr:uid="{00000000-0005-0000-0000-000030000000}"/>
    <cellStyle name="关税" xfId="39" xr:uid="{00000000-0005-0000-0000-000031000000}"/>
    <cellStyle name="好" xfId="40" builtinId="26" customBuiltin="1"/>
    <cellStyle name="汇率" xfId="41" xr:uid="{00000000-0005-0000-0000-000033000000}"/>
    <cellStyle name="汇总" xfId="42" builtinId="25" customBuiltin="1"/>
    <cellStyle name="货币 2" xfId="67" xr:uid="{00000000-0005-0000-0000-000035000000}"/>
    <cellStyle name="计算" xfId="43" builtinId="22" customBuiltin="1"/>
    <cellStyle name="检查单元格" xfId="44" builtinId="23" customBuiltin="1"/>
    <cellStyle name="结算价" xfId="45" xr:uid="{00000000-0005-0000-0000-000038000000}"/>
    <cellStyle name="警告文本" xfId="46" builtinId="11" customBuiltin="1"/>
    <cellStyle name="链接单元格" xfId="47" builtinId="24" customBuiltin="1"/>
    <cellStyle name="免税价" xfId="48" xr:uid="{00000000-0005-0000-0000-00003B000000}"/>
    <cellStyle name="强调 1" xfId="49" xr:uid="{00000000-0005-0000-0000-00003C000000}"/>
    <cellStyle name="强调 2" xfId="50" xr:uid="{00000000-0005-0000-0000-00003D000000}"/>
    <cellStyle name="强调 3" xfId="51" xr:uid="{00000000-0005-0000-0000-00003E000000}"/>
    <cellStyle name="适中" xfId="52" builtinId="28" customBuiltin="1"/>
    <cellStyle name="输出" xfId="53" builtinId="21" customBuiltin="1"/>
    <cellStyle name="输入" xfId="54" builtinId="20" customBuiltin="1"/>
    <cellStyle name="未定义" xfId="55" xr:uid="{00000000-0005-0000-0000-000042000000}"/>
    <cellStyle name="运费" xfId="56" xr:uid="{00000000-0005-0000-0000-000043000000}"/>
    <cellStyle name="增值税" xfId="57" xr:uid="{00000000-0005-0000-0000-000044000000}"/>
    <cellStyle name="注释" xfId="58" builtinId="10" customBuiltin="1"/>
    <cellStyle name="总平均" xfId="59" xr:uid="{00000000-0005-0000-0000-000046000000}"/>
  </cellStyles>
  <dxfs count="3">
    <dxf>
      <fill>
        <patternFill>
          <bgColor indexed="43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A1:H20"/>
  <sheetViews>
    <sheetView showGridLines="0" zoomScale="70" zoomScaleNormal="70" workbookViewId="0">
      <selection activeCell="E11" sqref="E11"/>
    </sheetView>
  </sheetViews>
  <sheetFormatPr defaultColWidth="9" defaultRowHeight="16.5" x14ac:dyDescent="0.4"/>
  <cols>
    <col min="1" max="1" width="13.75" style="1" customWidth="1"/>
    <col min="2" max="2" width="14.58203125" style="1" bestFit="1" customWidth="1"/>
    <col min="3" max="3" width="13" style="1" customWidth="1"/>
    <col min="4" max="4" width="17" style="2" customWidth="1"/>
    <col min="5" max="5" width="18.83203125" style="1" customWidth="1"/>
    <col min="6" max="6" width="9" style="1"/>
    <col min="7" max="7" width="16.08203125" style="1" bestFit="1" customWidth="1"/>
    <col min="8" max="16384" width="9" style="1"/>
  </cols>
  <sheetData>
    <row r="1" spans="1:8" ht="20" x14ac:dyDescent="0.5">
      <c r="A1" s="83" t="s">
        <v>14</v>
      </c>
      <c r="B1" s="83"/>
      <c r="C1" s="83"/>
      <c r="D1" s="83"/>
      <c r="E1" s="83"/>
    </row>
    <row r="2" spans="1:8" x14ac:dyDescent="0.4">
      <c r="A2" s="63" t="s">
        <v>1</v>
      </c>
      <c r="B2" s="63" t="s">
        <v>2</v>
      </c>
      <c r="C2" s="63" t="s">
        <v>3</v>
      </c>
      <c r="D2" s="63" t="s">
        <v>4</v>
      </c>
      <c r="E2" s="63" t="s">
        <v>5</v>
      </c>
      <c r="F2" s="3"/>
      <c r="G2" s="71" t="s">
        <v>15</v>
      </c>
      <c r="H2" s="72">
        <v>0.72</v>
      </c>
    </row>
    <row r="3" spans="1:8" ht="25" customHeight="1" x14ac:dyDescent="0.4">
      <c r="A3" s="58">
        <v>101</v>
      </c>
      <c r="B3" s="66">
        <v>32</v>
      </c>
      <c r="C3" s="66">
        <v>43</v>
      </c>
      <c r="D3" s="67">
        <f>C3-B3</f>
        <v>11</v>
      </c>
      <c r="E3" s="68">
        <f>D3*$H$2</f>
        <v>7.92</v>
      </c>
      <c r="F3" s="3"/>
      <c r="G3" s="3"/>
      <c r="H3" s="3"/>
    </row>
    <row r="4" spans="1:8" ht="25" customHeight="1" x14ac:dyDescent="0.4">
      <c r="A4" s="58">
        <v>102</v>
      </c>
      <c r="B4" s="66">
        <v>43</v>
      </c>
      <c r="C4" s="66">
        <v>70</v>
      </c>
      <c r="D4" s="67">
        <f t="shared" ref="D4:D11" si="0">C4-B4</f>
        <v>27</v>
      </c>
      <c r="E4" s="68">
        <f t="shared" ref="E4:E12" si="1">D4*$H$2</f>
        <v>19.439999999999998</v>
      </c>
      <c r="F4" s="3"/>
      <c r="G4" s="3"/>
      <c r="H4" s="3"/>
    </row>
    <row r="5" spans="1:8" ht="25" customHeight="1" x14ac:dyDescent="0.4">
      <c r="A5" s="58">
        <v>103</v>
      </c>
      <c r="B5" s="66">
        <v>22</v>
      </c>
      <c r="C5" s="66">
        <v>36</v>
      </c>
      <c r="D5" s="67">
        <f t="shared" si="0"/>
        <v>14</v>
      </c>
      <c r="E5" s="68">
        <f t="shared" si="1"/>
        <v>10.08</v>
      </c>
      <c r="F5" s="3"/>
      <c r="G5" s="3"/>
      <c r="H5" s="3"/>
    </row>
    <row r="6" spans="1:8" ht="25" customHeight="1" x14ac:dyDescent="0.4">
      <c r="A6" s="58">
        <v>201</v>
      </c>
      <c r="B6" s="66">
        <v>45</v>
      </c>
      <c r="C6" s="66">
        <v>58</v>
      </c>
      <c r="D6" s="67">
        <f t="shared" si="0"/>
        <v>13</v>
      </c>
      <c r="E6" s="68">
        <f t="shared" si="1"/>
        <v>9.36</v>
      </c>
      <c r="F6" s="3"/>
      <c r="G6" s="3"/>
      <c r="H6" s="3"/>
    </row>
    <row r="7" spans="1:8" ht="25" customHeight="1" x14ac:dyDescent="0.4">
      <c r="A7" s="58">
        <v>202</v>
      </c>
      <c r="B7" s="66">
        <v>32</v>
      </c>
      <c r="C7" s="66">
        <v>47</v>
      </c>
      <c r="D7" s="67">
        <f t="shared" si="0"/>
        <v>15</v>
      </c>
      <c r="E7" s="68">
        <f t="shared" si="1"/>
        <v>10.799999999999999</v>
      </c>
      <c r="F7" s="3"/>
      <c r="G7" s="3"/>
      <c r="H7" s="3"/>
    </row>
    <row r="8" spans="1:8" ht="25" customHeight="1" x14ac:dyDescent="0.4">
      <c r="A8" s="58">
        <v>203</v>
      </c>
      <c r="B8" s="66">
        <v>52</v>
      </c>
      <c r="C8" s="66">
        <v>68</v>
      </c>
      <c r="D8" s="67">
        <f t="shared" si="0"/>
        <v>16</v>
      </c>
      <c r="E8" s="68">
        <f t="shared" si="1"/>
        <v>11.52</v>
      </c>
      <c r="F8" s="3"/>
      <c r="G8" s="3"/>
      <c r="H8" s="3"/>
    </row>
    <row r="9" spans="1:8" ht="25" customHeight="1" x14ac:dyDescent="0.4">
      <c r="A9" s="58">
        <v>301</v>
      </c>
      <c r="B9" s="66">
        <v>65</v>
      </c>
      <c r="C9" s="66">
        <v>79</v>
      </c>
      <c r="D9" s="67">
        <f t="shared" si="0"/>
        <v>14</v>
      </c>
      <c r="E9" s="68">
        <f t="shared" si="1"/>
        <v>10.08</v>
      </c>
      <c r="F9" s="3"/>
      <c r="G9" s="3"/>
      <c r="H9" s="3"/>
    </row>
    <row r="10" spans="1:8" ht="25" customHeight="1" x14ac:dyDescent="0.4">
      <c r="A10" s="58">
        <v>302</v>
      </c>
      <c r="B10" s="66">
        <v>63</v>
      </c>
      <c r="C10" s="66">
        <v>78</v>
      </c>
      <c r="D10" s="67">
        <f t="shared" si="0"/>
        <v>15</v>
      </c>
      <c r="E10" s="68">
        <f t="shared" si="1"/>
        <v>10.799999999999999</v>
      </c>
      <c r="F10" s="3"/>
      <c r="G10" s="3"/>
      <c r="H10" s="3"/>
    </row>
    <row r="11" spans="1:8" ht="25" customHeight="1" x14ac:dyDescent="0.4">
      <c r="A11" s="58">
        <v>303</v>
      </c>
      <c r="B11" s="66">
        <v>33</v>
      </c>
      <c r="C11" s="66">
        <v>45</v>
      </c>
      <c r="D11" s="67">
        <f t="shared" si="0"/>
        <v>12</v>
      </c>
      <c r="E11" s="68">
        <f t="shared" si="1"/>
        <v>8.64</v>
      </c>
      <c r="F11" s="3"/>
      <c r="G11" s="3"/>
      <c r="H11" s="3"/>
    </row>
    <row r="12" spans="1:8" ht="25" customHeight="1" x14ac:dyDescent="0.4">
      <c r="A12" s="78" t="s">
        <v>13</v>
      </c>
      <c r="B12" s="78"/>
      <c r="C12" s="78"/>
      <c r="D12" s="69">
        <f>SUM(D3:D11)</f>
        <v>137</v>
      </c>
      <c r="E12" s="70">
        <f t="shared" si="1"/>
        <v>98.64</v>
      </c>
      <c r="F12" s="3"/>
      <c r="G12" s="3"/>
      <c r="H12" s="3"/>
    </row>
    <row r="13" spans="1:8" ht="25" customHeight="1" x14ac:dyDescent="0.4"/>
    <row r="14" spans="1:8" ht="25" customHeight="1" x14ac:dyDescent="0.5">
      <c r="A14" s="77" t="s">
        <v>0</v>
      </c>
      <c r="B14" s="77"/>
      <c r="C14" s="77"/>
      <c r="D14" s="77"/>
      <c r="E14" s="77"/>
    </row>
    <row r="15" spans="1:8" ht="25" customHeight="1" x14ac:dyDescent="0.4">
      <c r="A15" s="3"/>
      <c r="B15" s="3"/>
      <c r="C15" s="79" t="s">
        <v>6</v>
      </c>
      <c r="D15" s="80"/>
      <c r="E15" s="81"/>
    </row>
    <row r="16" spans="1:8" ht="25" customHeight="1" x14ac:dyDescent="0.4">
      <c r="A16" s="82" t="s">
        <v>7</v>
      </c>
      <c r="B16" s="82"/>
      <c r="C16" s="73" t="s">
        <v>8</v>
      </c>
      <c r="D16" s="73" t="s">
        <v>9</v>
      </c>
      <c r="E16" s="73" t="s">
        <v>10</v>
      </c>
    </row>
    <row r="17" spans="1:5" ht="25" customHeight="1" x14ac:dyDescent="0.4">
      <c r="A17" s="58" t="s">
        <v>11</v>
      </c>
      <c r="B17" s="58" t="s">
        <v>12</v>
      </c>
      <c r="C17" s="73">
        <v>0.03</v>
      </c>
      <c r="D17" s="73">
        <v>0.06</v>
      </c>
      <c r="E17" s="73">
        <v>0.08</v>
      </c>
    </row>
    <row r="18" spans="1:5" ht="25" customHeight="1" x14ac:dyDescent="0.4">
      <c r="A18" s="58">
        <v>1</v>
      </c>
      <c r="B18" s="74">
        <v>8000</v>
      </c>
      <c r="C18" s="74"/>
      <c r="D18" s="74"/>
      <c r="E18" s="74"/>
    </row>
    <row r="19" spans="1:5" ht="25" customHeight="1" x14ac:dyDescent="0.4">
      <c r="A19" s="58">
        <v>2</v>
      </c>
      <c r="B19" s="74">
        <v>5000</v>
      </c>
      <c r="C19" s="74"/>
      <c r="D19" s="74"/>
      <c r="E19" s="74"/>
    </row>
    <row r="20" spans="1:5" ht="25" customHeight="1" x14ac:dyDescent="0.4">
      <c r="A20" s="58">
        <v>3</v>
      </c>
      <c r="B20" s="74">
        <v>3000</v>
      </c>
      <c r="C20" s="74"/>
      <c r="D20" s="74"/>
      <c r="E20" s="74"/>
    </row>
  </sheetData>
  <mergeCells count="5">
    <mergeCell ref="A14:E14"/>
    <mergeCell ref="A12:C12"/>
    <mergeCell ref="C15:E15"/>
    <mergeCell ref="A16:B16"/>
    <mergeCell ref="A1:E1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5"/>
  <dimension ref="A1:J33"/>
  <sheetViews>
    <sheetView showGridLines="0" workbookViewId="0">
      <selection activeCell="J2" sqref="J2"/>
    </sheetView>
  </sheetViews>
  <sheetFormatPr defaultColWidth="9" defaultRowHeight="16.5" x14ac:dyDescent="0.4"/>
  <cols>
    <col min="1" max="3" width="9" style="10"/>
    <col min="4" max="4" width="11.33203125" style="10" customWidth="1"/>
    <col min="5" max="5" width="0" style="9" hidden="1" customWidth="1"/>
    <col min="6" max="6" width="9" style="9"/>
    <col min="7" max="8" width="9" style="10"/>
    <col min="9" max="9" width="13.08203125" style="10" bestFit="1" customWidth="1"/>
    <col min="10" max="10" width="25.25" style="10" bestFit="1" customWidth="1"/>
    <col min="11" max="16384" width="9" style="10"/>
  </cols>
  <sheetData>
    <row r="1" spans="1:10" x14ac:dyDescent="0.4">
      <c r="A1" s="18" t="s">
        <v>80</v>
      </c>
      <c r="B1" s="18" t="s">
        <v>81</v>
      </c>
      <c r="C1" s="18" t="s">
        <v>82</v>
      </c>
      <c r="D1" s="18" t="s">
        <v>83</v>
      </c>
      <c r="E1" s="19"/>
      <c r="F1" s="18" t="s">
        <v>84</v>
      </c>
      <c r="H1" s="20" t="s">
        <v>110</v>
      </c>
      <c r="I1" s="20" t="s">
        <v>90</v>
      </c>
    </row>
    <row r="2" spans="1:10" x14ac:dyDescent="0.4">
      <c r="A2" s="11" t="s">
        <v>55</v>
      </c>
      <c r="B2" s="11" t="s">
        <v>85</v>
      </c>
      <c r="C2" s="12" t="s">
        <v>86</v>
      </c>
      <c r="D2" s="13" t="s">
        <v>87</v>
      </c>
      <c r="E2" s="9">
        <v>1</v>
      </c>
      <c r="F2" s="14">
        <v>67</v>
      </c>
      <c r="H2" s="13" t="s">
        <v>87</v>
      </c>
      <c r="I2" s="15">
        <f>COUNTIF(D2:D31,H2)</f>
        <v>17</v>
      </c>
    </row>
    <row r="3" spans="1:10" x14ac:dyDescent="0.4">
      <c r="A3" s="16" t="s">
        <v>56</v>
      </c>
      <c r="B3" s="16" t="s">
        <v>88</v>
      </c>
      <c r="C3" s="17" t="s">
        <v>86</v>
      </c>
      <c r="D3" s="15" t="s">
        <v>87</v>
      </c>
      <c r="E3" s="9">
        <v>1</v>
      </c>
      <c r="F3" s="14">
        <v>71</v>
      </c>
      <c r="H3" s="15" t="s">
        <v>92</v>
      </c>
      <c r="I3" s="15">
        <f t="shared" ref="I3:I6" si="0">COUNTIF(D3:D32,H3)</f>
        <v>8</v>
      </c>
      <c r="J3"/>
    </row>
    <row r="4" spans="1:10" x14ac:dyDescent="0.4">
      <c r="A4" s="16" t="s">
        <v>57</v>
      </c>
      <c r="B4" s="16" t="s">
        <v>88</v>
      </c>
      <c r="C4" s="17" t="s">
        <v>89</v>
      </c>
      <c r="D4" s="15" t="s">
        <v>87</v>
      </c>
      <c r="E4" s="9">
        <v>1</v>
      </c>
      <c r="F4" s="14"/>
      <c r="H4" s="15" t="s">
        <v>94</v>
      </c>
      <c r="I4" s="15">
        <f t="shared" si="0"/>
        <v>3</v>
      </c>
      <c r="J4"/>
    </row>
    <row r="5" spans="1:10" x14ac:dyDescent="0.4">
      <c r="A5" s="16" t="s">
        <v>58</v>
      </c>
      <c r="B5" s="16" t="s">
        <v>85</v>
      </c>
      <c r="C5" s="17" t="s">
        <v>91</v>
      </c>
      <c r="D5" s="15" t="s">
        <v>92</v>
      </c>
      <c r="E5" s="9">
        <v>1</v>
      </c>
      <c r="F5" s="14">
        <v>70</v>
      </c>
      <c r="H5" s="15" t="s">
        <v>103</v>
      </c>
      <c r="I5" s="15">
        <f t="shared" si="0"/>
        <v>1</v>
      </c>
      <c r="J5"/>
    </row>
    <row r="6" spans="1:10" x14ac:dyDescent="0.4">
      <c r="A6" s="16" t="s">
        <v>59</v>
      </c>
      <c r="B6" s="16" t="s">
        <v>85</v>
      </c>
      <c r="C6" s="17" t="s">
        <v>93</v>
      </c>
      <c r="D6" s="15" t="s">
        <v>94</v>
      </c>
      <c r="E6" s="9">
        <v>1</v>
      </c>
      <c r="F6" s="14">
        <v>75</v>
      </c>
      <c r="H6" s="15" t="s">
        <v>108</v>
      </c>
      <c r="I6" s="15">
        <f t="shared" si="0"/>
        <v>1</v>
      </c>
      <c r="J6"/>
    </row>
    <row r="7" spans="1:10" x14ac:dyDescent="0.4">
      <c r="A7" s="16" t="s">
        <v>60</v>
      </c>
      <c r="B7" s="16" t="s">
        <v>88</v>
      </c>
      <c r="C7" s="17" t="s">
        <v>91</v>
      </c>
      <c r="D7" s="15" t="s">
        <v>92</v>
      </c>
      <c r="E7" s="9">
        <v>1</v>
      </c>
      <c r="F7" s="14">
        <v>72</v>
      </c>
    </row>
    <row r="8" spans="1:10" x14ac:dyDescent="0.4">
      <c r="A8" s="16" t="s">
        <v>61</v>
      </c>
      <c r="B8" s="16" t="s">
        <v>88</v>
      </c>
      <c r="C8" s="17" t="s">
        <v>86</v>
      </c>
      <c r="D8" s="15" t="s">
        <v>87</v>
      </c>
      <c r="E8" s="9">
        <v>1</v>
      </c>
      <c r="F8" s="14">
        <v>64</v>
      </c>
      <c r="H8" s="20" t="s">
        <v>111</v>
      </c>
      <c r="I8" s="20" t="s">
        <v>83</v>
      </c>
      <c r="J8" s="20" t="s">
        <v>90</v>
      </c>
    </row>
    <row r="9" spans="1:10" x14ac:dyDescent="0.4">
      <c r="A9" s="16" t="s">
        <v>62</v>
      </c>
      <c r="B9" s="16" t="s">
        <v>88</v>
      </c>
      <c r="C9" s="17" t="s">
        <v>95</v>
      </c>
      <c r="D9" s="15" t="s">
        <v>92</v>
      </c>
      <c r="E9" s="9">
        <v>1</v>
      </c>
      <c r="F9" s="14">
        <v>68</v>
      </c>
      <c r="H9" s="12" t="s">
        <v>86</v>
      </c>
      <c r="I9" s="15" t="s">
        <v>87</v>
      </c>
      <c r="J9" s="15">
        <f>COUNTIFS(C2:C31,H9,D2:D31,I9)</f>
        <v>6</v>
      </c>
    </row>
    <row r="10" spans="1:10" x14ac:dyDescent="0.4">
      <c r="A10" s="16" t="s">
        <v>63</v>
      </c>
      <c r="B10" s="16" t="s">
        <v>88</v>
      </c>
      <c r="C10" s="17" t="s">
        <v>96</v>
      </c>
      <c r="D10" s="15" t="s">
        <v>87</v>
      </c>
      <c r="E10" s="9">
        <v>1</v>
      </c>
      <c r="F10" s="14">
        <v>79</v>
      </c>
    </row>
    <row r="11" spans="1:10" x14ac:dyDescent="0.4">
      <c r="A11" s="16" t="s">
        <v>64</v>
      </c>
      <c r="B11" s="16" t="s">
        <v>88</v>
      </c>
      <c r="C11" s="17" t="s">
        <v>86</v>
      </c>
      <c r="D11" s="15" t="s">
        <v>87</v>
      </c>
      <c r="E11" s="9">
        <v>1</v>
      </c>
      <c r="F11" s="14">
        <v>75</v>
      </c>
      <c r="H11" s="20" t="s">
        <v>80</v>
      </c>
      <c r="I11" s="20" t="s">
        <v>90</v>
      </c>
    </row>
    <row r="12" spans="1:10" x14ac:dyDescent="0.4">
      <c r="A12" s="16" t="s">
        <v>65</v>
      </c>
      <c r="B12" s="16" t="s">
        <v>85</v>
      </c>
      <c r="C12" s="17" t="s">
        <v>86</v>
      </c>
      <c r="D12" s="15" t="s">
        <v>87</v>
      </c>
      <c r="E12" s="9">
        <v>1</v>
      </c>
      <c r="F12" s="14">
        <v>69</v>
      </c>
      <c r="H12" s="12" t="s">
        <v>306</v>
      </c>
      <c r="I12" s="15">
        <f>COUNTIF(A:A,"赵*")</f>
        <v>2</v>
      </c>
    </row>
    <row r="13" spans="1:10" x14ac:dyDescent="0.4">
      <c r="A13" s="16" t="s">
        <v>66</v>
      </c>
      <c r="B13" s="16" t="s">
        <v>85</v>
      </c>
      <c r="C13" s="17" t="s">
        <v>89</v>
      </c>
      <c r="D13" s="15" t="s">
        <v>92</v>
      </c>
      <c r="E13" s="9">
        <v>1</v>
      </c>
      <c r="F13" s="14">
        <v>74</v>
      </c>
    </row>
    <row r="14" spans="1:10" x14ac:dyDescent="0.4">
      <c r="A14" s="16" t="s">
        <v>67</v>
      </c>
      <c r="B14" s="16" t="s">
        <v>85</v>
      </c>
      <c r="C14" s="17" t="s">
        <v>97</v>
      </c>
      <c r="D14" s="15" t="s">
        <v>94</v>
      </c>
      <c r="E14" s="9">
        <v>1</v>
      </c>
      <c r="F14" s="14">
        <v>88</v>
      </c>
      <c r="H14" s="20" t="s">
        <v>307</v>
      </c>
      <c r="I14" s="20" t="s">
        <v>308</v>
      </c>
      <c r="J14" s="20" t="s">
        <v>309</v>
      </c>
    </row>
    <row r="15" spans="1:10" x14ac:dyDescent="0.4">
      <c r="A15" s="16" t="s">
        <v>68</v>
      </c>
      <c r="B15" s="16" t="s">
        <v>85</v>
      </c>
      <c r="C15" s="17" t="s">
        <v>98</v>
      </c>
      <c r="D15" s="15" t="s">
        <v>92</v>
      </c>
      <c r="E15" s="9">
        <v>1</v>
      </c>
      <c r="F15" s="14"/>
      <c r="H15" s="13" t="s">
        <v>87</v>
      </c>
      <c r="I15" s="15">
        <f>AVERAGEIF(D:D,H15,F:F)</f>
        <v>74.285714285714292</v>
      </c>
      <c r="J15" s="15">
        <f>ROUND(AVERAGEIF(D:D,H15,F:F),2)</f>
        <v>74.290000000000006</v>
      </c>
    </row>
    <row r="16" spans="1:10" x14ac:dyDescent="0.4">
      <c r="A16" s="16" t="s">
        <v>69</v>
      </c>
      <c r="B16" s="16" t="s">
        <v>85</v>
      </c>
      <c r="C16" s="17" t="s">
        <v>98</v>
      </c>
      <c r="D16" s="15" t="s">
        <v>92</v>
      </c>
      <c r="E16" s="9">
        <v>1</v>
      </c>
      <c r="F16" s="14">
        <v>81</v>
      </c>
    </row>
    <row r="17" spans="1:6" x14ac:dyDescent="0.4">
      <c r="A17" s="16" t="s">
        <v>70</v>
      </c>
      <c r="B17" s="16" t="s">
        <v>85</v>
      </c>
      <c r="C17" s="17" t="s">
        <v>99</v>
      </c>
      <c r="D17" s="15" t="s">
        <v>87</v>
      </c>
      <c r="E17" s="9">
        <v>1</v>
      </c>
      <c r="F17" s="14">
        <v>80</v>
      </c>
    </row>
    <row r="18" spans="1:6" x14ac:dyDescent="0.4">
      <c r="A18" s="15" t="s">
        <v>71</v>
      </c>
      <c r="B18" s="17" t="s">
        <v>88</v>
      </c>
      <c r="C18" s="17" t="s">
        <v>100</v>
      </c>
      <c r="D18" s="15" t="s">
        <v>94</v>
      </c>
      <c r="E18" s="9">
        <v>1</v>
      </c>
      <c r="F18" s="14">
        <v>75</v>
      </c>
    </row>
    <row r="19" spans="1:6" x14ac:dyDescent="0.4">
      <c r="A19" s="15" t="s">
        <v>72</v>
      </c>
      <c r="B19" s="17" t="s">
        <v>85</v>
      </c>
      <c r="C19" s="17" t="s">
        <v>100</v>
      </c>
      <c r="D19" s="15" t="s">
        <v>87</v>
      </c>
      <c r="E19" s="9">
        <v>1</v>
      </c>
      <c r="F19" s="14">
        <v>71</v>
      </c>
    </row>
    <row r="20" spans="1:6" x14ac:dyDescent="0.4">
      <c r="A20" s="15" t="s">
        <v>73</v>
      </c>
      <c r="B20" s="17" t="s">
        <v>88</v>
      </c>
      <c r="C20" s="17" t="s">
        <v>101</v>
      </c>
      <c r="D20" s="15" t="s">
        <v>87</v>
      </c>
      <c r="E20" s="9">
        <v>1</v>
      </c>
      <c r="F20" s="14">
        <v>66</v>
      </c>
    </row>
    <row r="21" spans="1:6" x14ac:dyDescent="0.4">
      <c r="A21" s="15" t="s">
        <v>74</v>
      </c>
      <c r="B21" s="17" t="s">
        <v>85</v>
      </c>
      <c r="C21" s="17" t="s">
        <v>101</v>
      </c>
      <c r="D21" s="15" t="s">
        <v>87</v>
      </c>
      <c r="E21" s="9">
        <v>1</v>
      </c>
      <c r="F21" s="14">
        <v>79</v>
      </c>
    </row>
    <row r="22" spans="1:6" x14ac:dyDescent="0.4">
      <c r="A22" s="16" t="s">
        <v>75</v>
      </c>
      <c r="B22" s="17" t="s">
        <v>88</v>
      </c>
      <c r="C22" s="17" t="s">
        <v>96</v>
      </c>
      <c r="D22" s="15" t="s">
        <v>87</v>
      </c>
      <c r="E22" s="9">
        <v>1</v>
      </c>
      <c r="F22" s="14">
        <v>73</v>
      </c>
    </row>
    <row r="23" spans="1:6" x14ac:dyDescent="0.4">
      <c r="A23" s="16" t="s">
        <v>76</v>
      </c>
      <c r="B23" s="17" t="s">
        <v>88</v>
      </c>
      <c r="C23" s="17" t="s">
        <v>96</v>
      </c>
      <c r="D23" s="15" t="s">
        <v>92</v>
      </c>
      <c r="E23" s="9">
        <v>1</v>
      </c>
      <c r="F23" s="14">
        <v>69</v>
      </c>
    </row>
    <row r="24" spans="1:6" x14ac:dyDescent="0.4">
      <c r="A24" s="16" t="s">
        <v>77</v>
      </c>
      <c r="B24" s="17" t="s">
        <v>88</v>
      </c>
      <c r="C24" s="17" t="s">
        <v>98</v>
      </c>
      <c r="D24" s="15" t="s">
        <v>87</v>
      </c>
      <c r="E24" s="9">
        <v>1</v>
      </c>
      <c r="F24" s="14">
        <v>85</v>
      </c>
    </row>
    <row r="25" spans="1:6" x14ac:dyDescent="0.4">
      <c r="A25" s="16" t="s">
        <v>78</v>
      </c>
      <c r="B25" s="17" t="s">
        <v>88</v>
      </c>
      <c r="C25" s="17" t="s">
        <v>91</v>
      </c>
      <c r="D25" s="15" t="s">
        <v>87</v>
      </c>
      <c r="E25" s="9">
        <v>1</v>
      </c>
      <c r="F25" s="14"/>
    </row>
    <row r="26" spans="1:6" x14ac:dyDescent="0.4">
      <c r="A26" s="16" t="s">
        <v>79</v>
      </c>
      <c r="B26" s="16" t="s">
        <v>88</v>
      </c>
      <c r="C26" s="17" t="s">
        <v>93</v>
      </c>
      <c r="D26" s="15" t="s">
        <v>87</v>
      </c>
      <c r="E26" s="9">
        <v>1</v>
      </c>
      <c r="F26" s="14"/>
    </row>
    <row r="27" spans="1:6" x14ac:dyDescent="0.4">
      <c r="A27" s="16" t="s">
        <v>102</v>
      </c>
      <c r="B27" s="16" t="s">
        <v>88</v>
      </c>
      <c r="C27" s="17" t="s">
        <v>91</v>
      </c>
      <c r="D27" s="15" t="s">
        <v>103</v>
      </c>
      <c r="E27" s="9">
        <v>1</v>
      </c>
      <c r="F27" s="14">
        <v>70</v>
      </c>
    </row>
    <row r="28" spans="1:6" x14ac:dyDescent="0.4">
      <c r="A28" s="16" t="s">
        <v>104</v>
      </c>
      <c r="B28" s="16" t="s">
        <v>88</v>
      </c>
      <c r="C28" s="17" t="s">
        <v>91</v>
      </c>
      <c r="D28" s="15" t="s">
        <v>92</v>
      </c>
      <c r="E28" s="9">
        <v>1</v>
      </c>
      <c r="F28" s="14">
        <v>77</v>
      </c>
    </row>
    <row r="29" spans="1:6" x14ac:dyDescent="0.4">
      <c r="A29" s="16" t="s">
        <v>105</v>
      </c>
      <c r="B29" s="16" t="s">
        <v>88</v>
      </c>
      <c r="C29" s="17" t="s">
        <v>86</v>
      </c>
      <c r="D29" s="15" t="s">
        <v>87</v>
      </c>
      <c r="E29" s="9">
        <v>1</v>
      </c>
      <c r="F29" s="14">
        <v>78</v>
      </c>
    </row>
    <row r="30" spans="1:6" x14ac:dyDescent="0.4">
      <c r="A30" s="16" t="s">
        <v>106</v>
      </c>
      <c r="B30" s="16" t="s">
        <v>88</v>
      </c>
      <c r="C30" s="17" t="s">
        <v>95</v>
      </c>
      <c r="D30" s="15" t="s">
        <v>87</v>
      </c>
      <c r="E30" s="9">
        <v>1</v>
      </c>
      <c r="F30" s="14">
        <v>83</v>
      </c>
    </row>
    <row r="31" spans="1:6" x14ac:dyDescent="0.4">
      <c r="A31" s="17" t="s">
        <v>107</v>
      </c>
      <c r="B31" s="16" t="s">
        <v>88</v>
      </c>
      <c r="C31" s="17" t="s">
        <v>86</v>
      </c>
      <c r="D31" s="15" t="s">
        <v>108</v>
      </c>
      <c r="E31" s="9">
        <v>1</v>
      </c>
      <c r="F31" s="14">
        <v>77</v>
      </c>
    </row>
    <row r="32" spans="1:6" x14ac:dyDescent="0.4">
      <c r="F32"/>
    </row>
    <row r="33" spans="6:6" s="10" customFormat="1" x14ac:dyDescent="0.4">
      <c r="F33"/>
    </row>
  </sheetData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I23"/>
  <sheetViews>
    <sheetView showGridLines="0" topLeftCell="A7" workbookViewId="0">
      <selection activeCell="I9" sqref="I9"/>
    </sheetView>
  </sheetViews>
  <sheetFormatPr defaultColWidth="9" defaultRowHeight="14.5" x14ac:dyDescent="0.4"/>
  <cols>
    <col min="1" max="4" width="9.25" style="4" bestFit="1" customWidth="1"/>
    <col min="5" max="5" width="10.58203125" style="4" bestFit="1" customWidth="1"/>
    <col min="6" max="6" width="9" style="4"/>
    <col min="7" max="7" width="9.25" style="4" bestFit="1" customWidth="1"/>
    <col min="8" max="8" width="10.25" style="4" bestFit="1" customWidth="1"/>
    <col min="9" max="9" width="8.25" style="4" bestFit="1" customWidth="1"/>
    <col min="10" max="10" width="5.75" style="4" customWidth="1"/>
    <col min="11" max="11" width="7" style="4" customWidth="1"/>
    <col min="12" max="12" width="6.33203125" style="4" customWidth="1"/>
    <col min="13" max="13" width="7" style="4" customWidth="1"/>
    <col min="14" max="16384" width="9" style="4"/>
  </cols>
  <sheetData>
    <row r="1" spans="1:9" ht="18" customHeight="1" x14ac:dyDescent="0.4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G1" s="8" t="s">
        <v>18</v>
      </c>
      <c r="H1" s="8" t="s">
        <v>109</v>
      </c>
    </row>
    <row r="2" spans="1:9" ht="18" customHeight="1" x14ac:dyDescent="0.4">
      <c r="A2" s="5">
        <v>1</v>
      </c>
      <c r="B2" s="5" t="s">
        <v>21</v>
      </c>
      <c r="C2" s="5" t="s">
        <v>22</v>
      </c>
      <c r="D2" s="5" t="s">
        <v>23</v>
      </c>
      <c r="E2" s="6">
        <v>5050</v>
      </c>
      <c r="G2" s="5" t="s">
        <v>22</v>
      </c>
      <c r="H2" s="6">
        <f>SUMIF(C:C,G2,E:E)</f>
        <v>25670</v>
      </c>
    </row>
    <row r="3" spans="1:9" ht="18" customHeight="1" x14ac:dyDescent="0.4">
      <c r="A3" s="5">
        <v>2</v>
      </c>
      <c r="B3" s="5" t="s">
        <v>26</v>
      </c>
      <c r="C3" s="5" t="s">
        <v>27</v>
      </c>
      <c r="D3" s="5" t="s">
        <v>28</v>
      </c>
      <c r="E3" s="6">
        <v>5200</v>
      </c>
      <c r="G3" s="5" t="s">
        <v>27</v>
      </c>
      <c r="H3" s="6">
        <f t="shared" ref="H3:H6" si="0">SUMIF(C:C,G3,E:E)</f>
        <v>18000</v>
      </c>
    </row>
    <row r="4" spans="1:9" ht="18" customHeight="1" x14ac:dyDescent="0.4">
      <c r="A4" s="5">
        <v>3</v>
      </c>
      <c r="B4" s="5" t="s">
        <v>31</v>
      </c>
      <c r="C4" s="5" t="s">
        <v>22</v>
      </c>
      <c r="D4" s="5" t="s">
        <v>23</v>
      </c>
      <c r="E4" s="6">
        <v>4800</v>
      </c>
      <c r="G4" s="5" t="s">
        <v>24</v>
      </c>
      <c r="H4" s="6">
        <f t="shared" si="0"/>
        <v>22730</v>
      </c>
    </row>
    <row r="5" spans="1:9" ht="18" customHeight="1" x14ac:dyDescent="0.4">
      <c r="A5" s="5">
        <v>4</v>
      </c>
      <c r="B5" s="5" t="s">
        <v>32</v>
      </c>
      <c r="C5" s="5" t="s">
        <v>22</v>
      </c>
      <c r="D5" s="5" t="s">
        <v>28</v>
      </c>
      <c r="E5" s="6">
        <v>5620</v>
      </c>
      <c r="G5" s="5" t="s">
        <v>29</v>
      </c>
      <c r="H5" s="6">
        <f t="shared" si="0"/>
        <v>14990</v>
      </c>
    </row>
    <row r="6" spans="1:9" ht="18" customHeight="1" x14ac:dyDescent="0.4">
      <c r="A6" s="5">
        <v>5</v>
      </c>
      <c r="B6" s="5" t="s">
        <v>33</v>
      </c>
      <c r="C6" s="5" t="s">
        <v>24</v>
      </c>
      <c r="D6" s="5" t="s">
        <v>25</v>
      </c>
      <c r="E6" s="6">
        <v>4230</v>
      </c>
      <c r="G6" s="5" t="s">
        <v>39</v>
      </c>
      <c r="H6" s="6">
        <f t="shared" si="0"/>
        <v>16600</v>
      </c>
    </row>
    <row r="7" spans="1:9" ht="18" customHeight="1" x14ac:dyDescent="0.4">
      <c r="A7" s="5">
        <v>6</v>
      </c>
      <c r="B7" s="5" t="s">
        <v>34</v>
      </c>
      <c r="C7" s="5" t="s">
        <v>24</v>
      </c>
      <c r="D7" s="5" t="s">
        <v>25</v>
      </c>
      <c r="E7" s="6">
        <v>4550</v>
      </c>
    </row>
    <row r="8" spans="1:9" ht="18" customHeight="1" x14ac:dyDescent="0.4">
      <c r="A8" s="5">
        <v>7</v>
      </c>
      <c r="B8" s="5" t="s">
        <v>35</v>
      </c>
      <c r="C8" s="5" t="s">
        <v>27</v>
      </c>
      <c r="D8" s="5" t="s">
        <v>28</v>
      </c>
      <c r="E8" s="6">
        <v>5200</v>
      </c>
      <c r="G8" s="8" t="s">
        <v>18</v>
      </c>
      <c r="H8" s="8" t="s">
        <v>19</v>
      </c>
      <c r="I8" s="8" t="s">
        <v>54</v>
      </c>
    </row>
    <row r="9" spans="1:9" ht="18" customHeight="1" x14ac:dyDescent="0.4">
      <c r="A9" s="5">
        <v>8</v>
      </c>
      <c r="B9" s="5" t="s">
        <v>36</v>
      </c>
      <c r="C9" s="5" t="s">
        <v>29</v>
      </c>
      <c r="D9" s="5" t="s">
        <v>30</v>
      </c>
      <c r="E9" s="6">
        <v>3750</v>
      </c>
      <c r="G9" s="5" t="s">
        <v>24</v>
      </c>
      <c r="H9" s="7" t="s">
        <v>25</v>
      </c>
      <c r="I9" s="7">
        <f>SUMIFS(E:E,C:C,G9,D:D,H9)</f>
        <v>17530</v>
      </c>
    </row>
    <row r="10" spans="1:9" ht="18" customHeight="1" x14ac:dyDescent="0.4">
      <c r="A10" s="5">
        <v>9</v>
      </c>
      <c r="B10" s="5" t="s">
        <v>37</v>
      </c>
      <c r="C10" s="5" t="s">
        <v>29</v>
      </c>
      <c r="D10" s="5" t="s">
        <v>30</v>
      </c>
      <c r="E10" s="6">
        <v>3750</v>
      </c>
      <c r="G10" s="5" t="s">
        <v>29</v>
      </c>
      <c r="H10" s="7" t="s">
        <v>30</v>
      </c>
      <c r="I10" s="7">
        <f>SUMIFS(E:E,C:C,G10,D:D,H10)</f>
        <v>14990</v>
      </c>
    </row>
    <row r="11" spans="1:9" ht="18" customHeight="1" x14ac:dyDescent="0.4">
      <c r="A11" s="5">
        <v>10</v>
      </c>
      <c r="B11" s="5" t="s">
        <v>38</v>
      </c>
      <c r="C11" s="5" t="s">
        <v>39</v>
      </c>
      <c r="D11" s="5" t="s">
        <v>40</v>
      </c>
      <c r="E11" s="6">
        <v>3850</v>
      </c>
    </row>
    <row r="12" spans="1:9" ht="18" customHeight="1" x14ac:dyDescent="0.4">
      <c r="A12" s="5">
        <v>11</v>
      </c>
      <c r="B12" s="5" t="s">
        <v>41</v>
      </c>
      <c r="C12" s="5" t="s">
        <v>39</v>
      </c>
      <c r="D12" s="5" t="s">
        <v>28</v>
      </c>
      <c r="E12" s="6">
        <v>5150</v>
      </c>
    </row>
    <row r="13" spans="1:9" ht="18" customHeight="1" x14ac:dyDescent="0.4">
      <c r="A13" s="5">
        <v>12</v>
      </c>
      <c r="B13" s="5" t="s">
        <v>42</v>
      </c>
      <c r="C13" s="5" t="s">
        <v>22</v>
      </c>
      <c r="D13" s="5" t="s">
        <v>23</v>
      </c>
      <c r="E13" s="6">
        <v>5100</v>
      </c>
    </row>
    <row r="14" spans="1:9" ht="18" customHeight="1" x14ac:dyDescent="0.4">
      <c r="A14" s="5">
        <v>13</v>
      </c>
      <c r="B14" s="5" t="s">
        <v>43</v>
      </c>
      <c r="C14" s="5" t="s">
        <v>22</v>
      </c>
      <c r="D14" s="5" t="s">
        <v>23</v>
      </c>
      <c r="E14" s="6">
        <v>5100</v>
      </c>
    </row>
    <row r="15" spans="1:9" ht="18" customHeight="1" x14ac:dyDescent="0.4">
      <c r="A15" s="5">
        <v>14</v>
      </c>
      <c r="B15" s="5" t="s">
        <v>44</v>
      </c>
      <c r="C15" s="5" t="s">
        <v>24</v>
      </c>
      <c r="D15" s="5" t="s">
        <v>25</v>
      </c>
      <c r="E15" s="6">
        <v>4350</v>
      </c>
    </row>
    <row r="16" spans="1:9" ht="18" customHeight="1" x14ac:dyDescent="0.4">
      <c r="A16" s="5">
        <v>15</v>
      </c>
      <c r="B16" s="5" t="s">
        <v>45</v>
      </c>
      <c r="C16" s="5" t="s">
        <v>24</v>
      </c>
      <c r="D16" s="5" t="s">
        <v>28</v>
      </c>
      <c r="E16" s="6">
        <v>5200</v>
      </c>
    </row>
    <row r="17" spans="1:5" ht="18" customHeight="1" x14ac:dyDescent="0.4">
      <c r="A17" s="5">
        <v>16</v>
      </c>
      <c r="B17" s="5" t="s">
        <v>46</v>
      </c>
      <c r="C17" s="5" t="s">
        <v>27</v>
      </c>
      <c r="D17" s="5" t="s">
        <v>47</v>
      </c>
      <c r="E17" s="6">
        <v>3800</v>
      </c>
    </row>
    <row r="18" spans="1:5" ht="18" customHeight="1" x14ac:dyDescent="0.4">
      <c r="A18" s="5">
        <v>17</v>
      </c>
      <c r="B18" s="5" t="s">
        <v>48</v>
      </c>
      <c r="C18" s="5" t="s">
        <v>29</v>
      </c>
      <c r="D18" s="5" t="s">
        <v>30</v>
      </c>
      <c r="E18" s="6">
        <v>3750</v>
      </c>
    </row>
    <row r="19" spans="1:5" ht="18" customHeight="1" x14ac:dyDescent="0.4">
      <c r="A19" s="5">
        <v>18</v>
      </c>
      <c r="B19" s="5" t="s">
        <v>49</v>
      </c>
      <c r="C19" s="5" t="s">
        <v>29</v>
      </c>
      <c r="D19" s="5" t="s">
        <v>30</v>
      </c>
      <c r="E19" s="6">
        <v>3740</v>
      </c>
    </row>
    <row r="20" spans="1:5" ht="18" customHeight="1" x14ac:dyDescent="0.4">
      <c r="A20" s="5">
        <v>19</v>
      </c>
      <c r="B20" s="5" t="s">
        <v>50</v>
      </c>
      <c r="C20" s="5" t="s">
        <v>39</v>
      </c>
      <c r="D20" s="5" t="s">
        <v>40</v>
      </c>
      <c r="E20" s="6">
        <v>3800</v>
      </c>
    </row>
    <row r="21" spans="1:5" ht="18" customHeight="1" x14ac:dyDescent="0.4">
      <c r="A21" s="5">
        <v>20</v>
      </c>
      <c r="B21" s="5" t="s">
        <v>51</v>
      </c>
      <c r="C21" s="5" t="s">
        <v>39</v>
      </c>
      <c r="D21" s="5" t="s">
        <v>40</v>
      </c>
      <c r="E21" s="6">
        <v>3800</v>
      </c>
    </row>
    <row r="22" spans="1:5" ht="18" customHeight="1" x14ac:dyDescent="0.4">
      <c r="A22" s="5">
        <v>21</v>
      </c>
      <c r="B22" s="5" t="s">
        <v>52</v>
      </c>
      <c r="C22" s="5" t="s">
        <v>24</v>
      </c>
      <c r="D22" s="5" t="s">
        <v>25</v>
      </c>
      <c r="E22" s="6">
        <v>4400</v>
      </c>
    </row>
    <row r="23" spans="1:5" ht="18" customHeight="1" x14ac:dyDescent="0.4">
      <c r="A23" s="5">
        <v>22</v>
      </c>
      <c r="B23" s="5" t="s">
        <v>53</v>
      </c>
      <c r="C23" s="5" t="s">
        <v>27</v>
      </c>
      <c r="D23" s="5" t="s">
        <v>47</v>
      </c>
      <c r="E23" s="6">
        <v>3800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7"/>
  <dimension ref="A1:O22"/>
  <sheetViews>
    <sheetView showGridLines="0" topLeftCell="A7" zoomScale="85" zoomScaleNormal="85" workbookViewId="0">
      <selection activeCell="L7" sqref="L7"/>
    </sheetView>
  </sheetViews>
  <sheetFormatPr defaultColWidth="9" defaultRowHeight="16.5" x14ac:dyDescent="0.4"/>
  <cols>
    <col min="1" max="1" width="11.5" style="1" customWidth="1"/>
    <col min="2" max="3" width="9" style="1"/>
    <col min="4" max="4" width="8.5" style="1" bestFit="1" customWidth="1"/>
    <col min="5" max="5" width="10.83203125" style="1" bestFit="1" customWidth="1"/>
    <col min="6" max="6" width="18.5" style="1" customWidth="1"/>
    <col min="7" max="7" width="15" style="1" bestFit="1" customWidth="1"/>
    <col min="8" max="8" width="11.5" style="1" customWidth="1"/>
    <col min="9" max="9" width="9" style="1"/>
    <col min="10" max="10" width="9" style="2"/>
    <col min="11" max="16384" width="9" style="1"/>
  </cols>
  <sheetData>
    <row r="1" spans="1:15" x14ac:dyDescent="0.4">
      <c r="A1" s="56" t="s">
        <v>187</v>
      </c>
      <c r="B1" s="56" t="s">
        <v>188</v>
      </c>
      <c r="C1" s="56" t="s">
        <v>189</v>
      </c>
      <c r="D1" s="56" t="s">
        <v>190</v>
      </c>
      <c r="E1" s="56" t="s">
        <v>191</v>
      </c>
      <c r="F1" s="56" t="s">
        <v>192</v>
      </c>
      <c r="G1" s="56" t="s">
        <v>193</v>
      </c>
      <c r="H1" s="2"/>
      <c r="I1" s="56" t="s">
        <v>310</v>
      </c>
      <c r="J1" s="51">
        <v>1200</v>
      </c>
    </row>
    <row r="2" spans="1:15" ht="21.5" x14ac:dyDescent="0.4">
      <c r="A2" s="51">
        <v>9125</v>
      </c>
      <c r="B2" s="51" t="s">
        <v>194</v>
      </c>
      <c r="C2" s="51">
        <v>694</v>
      </c>
      <c r="D2" s="51">
        <v>300</v>
      </c>
      <c r="E2" s="51">
        <v>654</v>
      </c>
      <c r="F2" s="52">
        <f t="shared" ref="F2:F11" si="0">SUM(C2:E2)</f>
        <v>1648</v>
      </c>
      <c r="G2" s="53" t="str">
        <f>IF(F2&gt;=$J$1,"达标","未达标")</f>
        <v>达标</v>
      </c>
      <c r="H2" s="2"/>
      <c r="I2" s="27"/>
      <c r="J2" s="1"/>
    </row>
    <row r="3" spans="1:15" ht="21.5" x14ac:dyDescent="0.4">
      <c r="A3" s="51">
        <v>8504</v>
      </c>
      <c r="B3" s="51" t="s">
        <v>195</v>
      </c>
      <c r="C3" s="51">
        <v>128</v>
      </c>
      <c r="D3" s="51">
        <v>845</v>
      </c>
      <c r="E3" s="51">
        <v>336</v>
      </c>
      <c r="F3" s="52">
        <f t="shared" si="0"/>
        <v>1309</v>
      </c>
      <c r="G3" s="53" t="str">
        <f t="shared" ref="G3:G11" si="1">IF(F3&gt;=$J$1,"达标","未达标")</f>
        <v>达标</v>
      </c>
      <c r="H3" s="2"/>
      <c r="I3" s="27"/>
      <c r="J3" s="1"/>
    </row>
    <row r="4" spans="1:15" ht="21.5" x14ac:dyDescent="0.4">
      <c r="A4" s="51">
        <v>9108</v>
      </c>
      <c r="B4" s="51" t="s">
        <v>196</v>
      </c>
      <c r="C4" s="51">
        <v>367</v>
      </c>
      <c r="D4" s="51">
        <v>366</v>
      </c>
      <c r="E4" s="51">
        <v>128</v>
      </c>
      <c r="F4" s="52">
        <f t="shared" si="0"/>
        <v>861</v>
      </c>
      <c r="G4" s="53" t="str">
        <f t="shared" si="1"/>
        <v>未达标</v>
      </c>
      <c r="H4" s="2"/>
      <c r="I4" s="27"/>
      <c r="J4" s="1"/>
    </row>
    <row r="5" spans="1:15" ht="21.5" x14ac:dyDescent="0.4">
      <c r="A5" s="51">
        <v>8105</v>
      </c>
      <c r="B5" s="51" t="s">
        <v>197</v>
      </c>
      <c r="C5" s="51">
        <v>183</v>
      </c>
      <c r="D5" s="51">
        <v>463</v>
      </c>
      <c r="E5" s="51">
        <v>410</v>
      </c>
      <c r="F5" s="52">
        <f t="shared" si="0"/>
        <v>1056</v>
      </c>
      <c r="G5" s="53" t="str">
        <f t="shared" si="1"/>
        <v>未达标</v>
      </c>
      <c r="H5" s="2"/>
      <c r="I5" s="27"/>
      <c r="J5" s="1"/>
    </row>
    <row r="6" spans="1:15" ht="21.5" x14ac:dyDescent="0.4">
      <c r="A6" s="51">
        <v>8652</v>
      </c>
      <c r="B6" s="51" t="s">
        <v>198</v>
      </c>
      <c r="C6" s="51">
        <v>633</v>
      </c>
      <c r="D6" s="51">
        <v>684</v>
      </c>
      <c r="E6" s="51">
        <v>451</v>
      </c>
      <c r="F6" s="52">
        <f t="shared" si="0"/>
        <v>1768</v>
      </c>
      <c r="G6" s="53" t="str">
        <f t="shared" si="1"/>
        <v>达标</v>
      </c>
      <c r="H6" s="2"/>
      <c r="I6" s="27"/>
      <c r="J6" s="1"/>
    </row>
    <row r="7" spans="1:15" ht="21.5" x14ac:dyDescent="0.4">
      <c r="A7" s="51">
        <v>9122</v>
      </c>
      <c r="B7" s="51" t="s">
        <v>199</v>
      </c>
      <c r="C7" s="51">
        <v>745</v>
      </c>
      <c r="D7" s="51">
        <v>335</v>
      </c>
      <c r="E7" s="51">
        <v>336</v>
      </c>
      <c r="F7" s="52">
        <f t="shared" si="0"/>
        <v>1416</v>
      </c>
      <c r="G7" s="53" t="str">
        <f t="shared" si="1"/>
        <v>达标</v>
      </c>
      <c r="H7" s="2"/>
      <c r="I7" s="27"/>
      <c r="J7" s="1"/>
    </row>
    <row r="8" spans="1:15" ht="21.5" x14ac:dyDescent="0.4">
      <c r="A8" s="51">
        <v>9036</v>
      </c>
      <c r="B8" s="51" t="s">
        <v>200</v>
      </c>
      <c r="C8" s="51">
        <v>633</v>
      </c>
      <c r="D8" s="51">
        <v>80</v>
      </c>
      <c r="E8" s="51">
        <v>210</v>
      </c>
      <c r="F8" s="52">
        <f t="shared" si="0"/>
        <v>923</v>
      </c>
      <c r="G8" s="53" t="str">
        <f t="shared" si="1"/>
        <v>未达标</v>
      </c>
      <c r="H8" s="2"/>
      <c r="I8" s="27"/>
      <c r="J8" s="1"/>
    </row>
    <row r="9" spans="1:15" ht="21.5" x14ac:dyDescent="0.4">
      <c r="A9" s="51">
        <v>8103</v>
      </c>
      <c r="B9" s="51" t="s">
        <v>201</v>
      </c>
      <c r="C9" s="51">
        <v>188</v>
      </c>
      <c r="D9" s="51">
        <v>120</v>
      </c>
      <c r="E9" s="51">
        <v>180</v>
      </c>
      <c r="F9" s="52">
        <f t="shared" si="0"/>
        <v>488</v>
      </c>
      <c r="G9" s="53" t="str">
        <f t="shared" si="1"/>
        <v>未达标</v>
      </c>
      <c r="H9" s="2"/>
      <c r="I9" s="27"/>
      <c r="J9" s="1"/>
    </row>
    <row r="10" spans="1:15" ht="21.5" x14ac:dyDescent="0.4">
      <c r="A10" s="51">
        <v>7821</v>
      </c>
      <c r="B10" s="51" t="s">
        <v>202</v>
      </c>
      <c r="C10" s="51">
        <v>455</v>
      </c>
      <c r="D10" s="51">
        <v>182</v>
      </c>
      <c r="E10" s="51">
        <v>320</v>
      </c>
      <c r="F10" s="52">
        <f t="shared" si="0"/>
        <v>957</v>
      </c>
      <c r="G10" s="53" t="str">
        <f t="shared" si="1"/>
        <v>未达标</v>
      </c>
      <c r="H10" s="2"/>
      <c r="I10" s="27"/>
      <c r="J10" s="1"/>
    </row>
    <row r="11" spans="1:15" ht="21.5" x14ac:dyDescent="0.4">
      <c r="A11" s="51">
        <v>8317</v>
      </c>
      <c r="B11" s="51" t="s">
        <v>203</v>
      </c>
      <c r="C11" s="51">
        <v>80</v>
      </c>
      <c r="D11" s="51">
        <v>410</v>
      </c>
      <c r="E11" s="51">
        <v>433</v>
      </c>
      <c r="F11" s="52">
        <f t="shared" si="0"/>
        <v>923</v>
      </c>
      <c r="G11" s="53" t="str">
        <f t="shared" si="1"/>
        <v>未达标</v>
      </c>
      <c r="H11" s="2"/>
      <c r="I11" s="27"/>
      <c r="J11" s="1"/>
    </row>
    <row r="12" spans="1:15" x14ac:dyDescent="0.4">
      <c r="G12" s="2"/>
      <c r="H12" s="2"/>
    </row>
    <row r="13" spans="1:15" ht="22.5" customHeight="1" x14ac:dyDescent="0.4">
      <c r="A13" s="56" t="s">
        <v>204</v>
      </c>
      <c r="B13" s="56" t="s">
        <v>205</v>
      </c>
      <c r="C13" s="56" t="s">
        <v>206</v>
      </c>
      <c r="D13" s="56" t="s">
        <v>207</v>
      </c>
      <c r="E13" s="56" t="s">
        <v>208</v>
      </c>
      <c r="F13" s="56" t="s">
        <v>209</v>
      </c>
      <c r="G13" s="56" t="s">
        <v>224</v>
      </c>
      <c r="I13" s="29" t="s">
        <v>225</v>
      </c>
      <c r="J13" s="1"/>
      <c r="K13" s="2"/>
      <c r="L13" s="30" t="s">
        <v>226</v>
      </c>
    </row>
    <row r="14" spans="1:15" ht="22.5" customHeight="1" x14ac:dyDescent="0.4">
      <c r="A14" s="51" t="s">
        <v>211</v>
      </c>
      <c r="B14" s="51">
        <v>74</v>
      </c>
      <c r="C14" s="51">
        <v>69</v>
      </c>
      <c r="D14" s="51">
        <v>71</v>
      </c>
      <c r="E14" s="51">
        <f>SUM(B14:D14)</f>
        <v>214</v>
      </c>
      <c r="F14" s="51" t="str">
        <f t="shared" ref="F14:F18" si="2">IF(E14&gt;220,$J$15,IF(E14&gt;=210,$J$16,IF(E14&gt;200,$J$17,$J$18)))</f>
        <v>B</v>
      </c>
      <c r="G14" s="51" t="str">
        <f>IF(AND(B14&gt;60,C14&gt;60,D14&gt;60,E14&gt;200),"达标","未达标")</f>
        <v>达标</v>
      </c>
      <c r="I14" s="56" t="s">
        <v>210</v>
      </c>
      <c r="J14" s="56" t="s">
        <v>209</v>
      </c>
      <c r="K14" s="2"/>
      <c r="L14" s="56" t="s">
        <v>227</v>
      </c>
      <c r="M14" s="56" t="s">
        <v>228</v>
      </c>
      <c r="N14" s="56" t="s">
        <v>229</v>
      </c>
      <c r="O14" s="56" t="s">
        <v>230</v>
      </c>
    </row>
    <row r="15" spans="1:15" ht="22.5" customHeight="1" x14ac:dyDescent="0.4">
      <c r="A15" s="51" t="s">
        <v>214</v>
      </c>
      <c r="B15" s="51">
        <v>65</v>
      </c>
      <c r="C15" s="51">
        <v>43</v>
      </c>
      <c r="D15" s="51">
        <v>84</v>
      </c>
      <c r="E15" s="51">
        <f>SUM(B15:D15)</f>
        <v>192</v>
      </c>
      <c r="F15" s="51" t="str">
        <f>IF(E15&gt;220,$J$15,IF(E15&gt;=210,$J$16,IF(E15&gt;200,$J$17,$J$18)))</f>
        <v>D</v>
      </c>
      <c r="G15" s="51" t="str">
        <f t="shared" ref="G15:G18" si="3">IF(AND(B15&gt;60,C15&gt;60,D15&gt;60,E15&gt;200),"达标","未达标")</f>
        <v>未达标</v>
      </c>
      <c r="I15" s="54" t="s">
        <v>212</v>
      </c>
      <c r="J15" s="54" t="s">
        <v>213</v>
      </c>
      <c r="K15" s="2"/>
      <c r="L15" s="55" t="s">
        <v>231</v>
      </c>
      <c r="M15" s="55" t="s">
        <v>231</v>
      </c>
      <c r="N15" s="55" t="s">
        <v>231</v>
      </c>
      <c r="O15" s="55" t="s">
        <v>232</v>
      </c>
    </row>
    <row r="16" spans="1:15" ht="22.5" customHeight="1" x14ac:dyDescent="0.4">
      <c r="A16" s="51" t="s">
        <v>217</v>
      </c>
      <c r="B16" s="51">
        <v>46</v>
      </c>
      <c r="C16" s="51">
        <v>88</v>
      </c>
      <c r="D16" s="51">
        <v>91</v>
      </c>
      <c r="E16" s="51">
        <f>SUM(B16:D16)</f>
        <v>225</v>
      </c>
      <c r="F16" s="51" t="str">
        <f t="shared" si="2"/>
        <v>A</v>
      </c>
      <c r="G16" s="51" t="str">
        <f t="shared" si="3"/>
        <v>未达标</v>
      </c>
      <c r="I16" s="55" t="s">
        <v>215</v>
      </c>
      <c r="J16" s="55" t="s">
        <v>216</v>
      </c>
      <c r="K16" s="2"/>
    </row>
    <row r="17" spans="1:10" ht="22.5" customHeight="1" x14ac:dyDescent="0.4">
      <c r="A17" s="51" t="s">
        <v>220</v>
      </c>
      <c r="B17" s="51">
        <v>82</v>
      </c>
      <c r="C17" s="51">
        <v>70</v>
      </c>
      <c r="D17" s="51">
        <v>55</v>
      </c>
      <c r="E17" s="51">
        <f>SUM(B17:D17)</f>
        <v>207</v>
      </c>
      <c r="F17" s="51" t="str">
        <f t="shared" si="2"/>
        <v>C</v>
      </c>
      <c r="G17" s="51" t="str">
        <f t="shared" si="3"/>
        <v>未达标</v>
      </c>
      <c r="I17" s="55" t="s">
        <v>218</v>
      </c>
      <c r="J17" s="55" t="s">
        <v>219</v>
      </c>
    </row>
    <row r="18" spans="1:10" ht="22.5" customHeight="1" x14ac:dyDescent="0.4">
      <c r="A18" s="51" t="s">
        <v>223</v>
      </c>
      <c r="B18" s="51">
        <v>73</v>
      </c>
      <c r="C18" s="51">
        <v>78</v>
      </c>
      <c r="D18" s="51">
        <v>76</v>
      </c>
      <c r="E18" s="51">
        <f>SUM(B18:D18)</f>
        <v>227</v>
      </c>
      <c r="F18" s="51" t="str">
        <f t="shared" si="2"/>
        <v>A</v>
      </c>
      <c r="G18" s="51" t="str">
        <f t="shared" si="3"/>
        <v>达标</v>
      </c>
      <c r="I18" s="55" t="s">
        <v>221</v>
      </c>
      <c r="J18" s="55" t="s">
        <v>222</v>
      </c>
    </row>
    <row r="19" spans="1:10" x14ac:dyDescent="0.4">
      <c r="J19" s="1"/>
    </row>
    <row r="21" spans="1:10" ht="30" x14ac:dyDescent="0.7">
      <c r="C21" s="28"/>
      <c r="D21" s="28"/>
      <c r="E21" s="28"/>
      <c r="J21" s="1"/>
    </row>
    <row r="22" spans="1:10" ht="30" x14ac:dyDescent="0.7">
      <c r="F22" s="28"/>
      <c r="J22" s="1"/>
    </row>
  </sheetData>
  <phoneticPr fontId="33" type="noConversion"/>
  <conditionalFormatting sqref="G2:G11">
    <cfRule type="cellIs" dxfId="2" priority="6" stopIfTrue="1" operator="equal">
      <formula>$G$2</formula>
    </cfRule>
  </conditionalFormatting>
  <conditionalFormatting sqref="J1">
    <cfRule type="cellIs" dxfId="1" priority="5" stopIfTrue="1" operator="equal">
      <formula>$G$2</formula>
    </cfRule>
  </conditionalFormatting>
  <conditionalFormatting sqref="F2:F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{441CC974-5F7B-41FF-8EC9-4FC01340CBBB}</x14:id>
        </ext>
      </extLst>
    </cfRule>
  </conditionalFormatting>
  <conditionalFormatting sqref="F1:F11">
    <cfRule type="iconSet" priority="1">
      <iconSet iconSet="3Flags">
        <cfvo type="percent" val="0"/>
        <cfvo type="percent" val="33"/>
        <cfvo type="percent" val="67"/>
      </iconSet>
    </cfRule>
    <cfRule type="iconSet" priority="2">
      <iconSet iconSet="3Flags">
        <cfvo type="percent" val="0"/>
        <cfvo type="percent" val="33"/>
        <cfvo type="percent" val="67"/>
      </iconSe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{D7022112-76AD-4ABD-9D38-354F564B266B}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1CC974-5F7B-41FF-8EC9-4FC01340C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F2:F11</xm:sqref>
        </x14:conditionalFormatting>
        <x14:conditionalFormatting xmlns:xm="http://schemas.microsoft.com/office/excel/2006/main">
          <x14:cfRule type="dataBar" id="{D7022112-76AD-4ABD-9D38-354F564B2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8"/>
  <dimension ref="B2:Z33"/>
  <sheetViews>
    <sheetView showGridLines="0" topLeftCell="A7" workbookViewId="0">
      <selection activeCell="F18" sqref="F18"/>
    </sheetView>
  </sheetViews>
  <sheetFormatPr defaultColWidth="9" defaultRowHeight="16.5" x14ac:dyDescent="0.25"/>
  <cols>
    <col min="1" max="2" width="9" style="37"/>
    <col min="3" max="4" width="13" style="37" bestFit="1" customWidth="1"/>
    <col min="5" max="5" width="13" style="37" customWidth="1"/>
    <col min="6" max="6" width="10.33203125" style="37" bestFit="1" customWidth="1"/>
    <col min="7" max="8" width="13" style="37" bestFit="1" customWidth="1"/>
    <col min="9" max="9" width="12.08203125" style="37" bestFit="1" customWidth="1"/>
    <col min="10" max="13" width="9" style="37"/>
    <col min="14" max="14" width="14.08203125" style="37" customWidth="1"/>
    <col min="15" max="18" width="9" style="37"/>
    <col min="19" max="19" width="12.5" style="37" customWidth="1"/>
    <col min="20" max="20" width="11.83203125" style="37" bestFit="1" customWidth="1"/>
    <col min="21" max="23" width="17.5" style="37" bestFit="1" customWidth="1"/>
    <col min="24" max="24" width="11.83203125" style="37" bestFit="1" customWidth="1"/>
    <col min="25" max="16384" width="9" style="37"/>
  </cols>
  <sheetData>
    <row r="2" spans="2:26" x14ac:dyDescent="0.25">
      <c r="B2" s="38"/>
      <c r="C2" s="39"/>
      <c r="D2" s="39"/>
      <c r="E2" s="39"/>
      <c r="F2" s="39"/>
      <c r="G2" s="39"/>
      <c r="H2" s="39"/>
      <c r="I2" s="39"/>
      <c r="J2" s="40"/>
      <c r="L2" s="38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40"/>
      <c r="Z2" s="50"/>
    </row>
    <row r="3" spans="2:26" ht="20.149999999999999" customHeight="1" x14ac:dyDescent="0.4">
      <c r="B3" s="41"/>
      <c r="C3" s="63" t="s">
        <v>233</v>
      </c>
      <c r="D3" s="63" t="s">
        <v>234</v>
      </c>
      <c r="E3" s="63" t="s">
        <v>235</v>
      </c>
      <c r="F3" s="42"/>
      <c r="G3" s="63" t="s">
        <v>233</v>
      </c>
      <c r="H3" s="63" t="s">
        <v>234</v>
      </c>
      <c r="I3" s="63" t="s">
        <v>235</v>
      </c>
      <c r="J3" s="43"/>
      <c r="L3" s="41"/>
      <c r="M3" s="84" t="s">
        <v>260</v>
      </c>
      <c r="N3" s="84"/>
      <c r="O3" s="84"/>
      <c r="P3" s="84"/>
      <c r="Q3" s="84"/>
      <c r="R3" s="48"/>
      <c r="S3" s="85" t="s">
        <v>261</v>
      </c>
      <c r="T3" s="85"/>
      <c r="U3" s="85"/>
      <c r="V3" s="85"/>
      <c r="W3" s="85"/>
      <c r="X3" s="85"/>
      <c r="Y3" s="43"/>
      <c r="Z3" s="50"/>
    </row>
    <row r="4" spans="2:26" ht="20.149999999999999" customHeight="1" x14ac:dyDescent="0.4">
      <c r="B4" s="41"/>
      <c r="C4" s="57" t="s">
        <v>236</v>
      </c>
      <c r="D4" s="58" t="s">
        <v>237</v>
      </c>
      <c r="E4" s="58">
        <v>5500</v>
      </c>
      <c r="F4" s="42"/>
      <c r="G4" s="57" t="s">
        <v>238</v>
      </c>
      <c r="H4" s="58" t="s">
        <v>239</v>
      </c>
      <c r="I4" s="58">
        <f>VLOOKUP(G4,$C$4:$E$11,3,FALSE)</f>
        <v>4920</v>
      </c>
      <c r="J4" s="43"/>
      <c r="L4" s="41"/>
      <c r="M4" s="60" t="s">
        <v>186</v>
      </c>
      <c r="N4" s="60" t="s">
        <v>262</v>
      </c>
      <c r="O4" s="60" t="s">
        <v>263</v>
      </c>
      <c r="P4" s="60" t="s">
        <v>264</v>
      </c>
      <c r="Q4" s="60" t="s">
        <v>265</v>
      </c>
      <c r="R4" s="48"/>
      <c r="S4" s="64"/>
      <c r="T4" s="64" t="s">
        <v>266</v>
      </c>
      <c r="U4" s="64" t="s">
        <v>267</v>
      </c>
      <c r="V4" s="64" t="s">
        <v>268</v>
      </c>
      <c r="W4" s="64" t="s">
        <v>269</v>
      </c>
      <c r="X4" s="64" t="s">
        <v>270</v>
      </c>
      <c r="Y4" s="43"/>
      <c r="Z4" s="50"/>
    </row>
    <row r="5" spans="2:26" ht="20.149999999999999" customHeight="1" x14ac:dyDescent="0.4">
      <c r="B5" s="41"/>
      <c r="C5" s="57" t="s">
        <v>240</v>
      </c>
      <c r="D5" s="58" t="s">
        <v>241</v>
      </c>
      <c r="E5" s="58">
        <v>6600</v>
      </c>
      <c r="F5" s="42"/>
      <c r="G5" s="57" t="s">
        <v>242</v>
      </c>
      <c r="H5" s="58" t="s">
        <v>243</v>
      </c>
      <c r="I5" s="58">
        <f t="shared" ref="I5:I11" si="0">VLOOKUP(G5,$C$4:$E$11,3,FALSE)</f>
        <v>5243</v>
      </c>
      <c r="J5" s="43"/>
      <c r="L5" s="41"/>
      <c r="M5" s="31" t="s">
        <v>271</v>
      </c>
      <c r="N5" s="61">
        <v>420000</v>
      </c>
      <c r="O5" s="31">
        <f>MATCH(N5,T6:X6,1)</f>
        <v>5</v>
      </c>
      <c r="P5" s="62"/>
      <c r="Q5" s="62"/>
      <c r="R5" s="48"/>
      <c r="S5" s="64"/>
      <c r="T5" s="64" t="s">
        <v>272</v>
      </c>
      <c r="U5" s="64" t="s">
        <v>273</v>
      </c>
      <c r="V5" s="64" t="s">
        <v>274</v>
      </c>
      <c r="W5" s="64" t="s">
        <v>275</v>
      </c>
      <c r="X5" s="64" t="s">
        <v>276</v>
      </c>
      <c r="Y5" s="43"/>
      <c r="Z5" s="50"/>
    </row>
    <row r="6" spans="2:26" ht="20.149999999999999" customHeight="1" x14ac:dyDescent="0.4">
      <c r="B6" s="41"/>
      <c r="C6" s="57" t="s">
        <v>244</v>
      </c>
      <c r="D6" s="58" t="s">
        <v>245</v>
      </c>
      <c r="E6" s="58">
        <v>5170</v>
      </c>
      <c r="F6" s="42"/>
      <c r="G6" s="57" t="s">
        <v>246</v>
      </c>
      <c r="H6" s="58" t="s">
        <v>247</v>
      </c>
      <c r="I6" s="58">
        <f t="shared" si="0"/>
        <v>6600</v>
      </c>
      <c r="J6" s="43"/>
      <c r="L6" s="41"/>
      <c r="M6" s="31" t="s">
        <v>277</v>
      </c>
      <c r="N6" s="61">
        <v>95000</v>
      </c>
      <c r="O6" s="31"/>
      <c r="P6" s="62"/>
      <c r="Q6" s="62"/>
      <c r="R6" s="48"/>
      <c r="S6" s="31" t="s">
        <v>262</v>
      </c>
      <c r="T6" s="32">
        <v>0</v>
      </c>
      <c r="U6" s="33">
        <v>100000</v>
      </c>
      <c r="V6" s="33">
        <v>150000</v>
      </c>
      <c r="W6" s="33">
        <v>200000</v>
      </c>
      <c r="X6" s="33">
        <v>250000</v>
      </c>
      <c r="Y6" s="43"/>
      <c r="Z6" s="50"/>
    </row>
    <row r="7" spans="2:26" ht="20.149999999999999" customHeight="1" x14ac:dyDescent="0.4">
      <c r="B7" s="41"/>
      <c r="C7" s="57" t="s">
        <v>248</v>
      </c>
      <c r="D7" s="58" t="s">
        <v>249</v>
      </c>
      <c r="E7" s="58">
        <v>7340</v>
      </c>
      <c r="F7" s="42"/>
      <c r="G7" s="57" t="s">
        <v>250</v>
      </c>
      <c r="H7" s="58" t="s">
        <v>251</v>
      </c>
      <c r="I7" s="58">
        <f t="shared" si="0"/>
        <v>5340</v>
      </c>
      <c r="J7" s="43"/>
      <c r="L7" s="41"/>
      <c r="M7" s="31" t="s">
        <v>278</v>
      </c>
      <c r="N7" s="61">
        <v>596000</v>
      </c>
      <c r="O7" s="31"/>
      <c r="P7" s="62"/>
      <c r="Q7" s="62"/>
      <c r="R7" s="48"/>
      <c r="S7" s="31" t="s">
        <v>263</v>
      </c>
      <c r="T7" s="34">
        <v>0.1</v>
      </c>
      <c r="U7" s="34">
        <v>0.13</v>
      </c>
      <c r="V7" s="34">
        <v>0.15</v>
      </c>
      <c r="W7" s="34">
        <v>0.2</v>
      </c>
      <c r="X7" s="34">
        <v>0.3</v>
      </c>
      <c r="Y7" s="43"/>
      <c r="Z7" s="50"/>
    </row>
    <row r="8" spans="2:26" ht="20.149999999999999" customHeight="1" x14ac:dyDescent="0.4">
      <c r="B8" s="41"/>
      <c r="C8" s="57" t="s">
        <v>250</v>
      </c>
      <c r="D8" s="58" t="s">
        <v>251</v>
      </c>
      <c r="E8" s="58">
        <v>5340</v>
      </c>
      <c r="F8" s="42"/>
      <c r="G8" s="57" t="s">
        <v>248</v>
      </c>
      <c r="H8" s="58" t="s">
        <v>249</v>
      </c>
      <c r="I8" s="58">
        <f t="shared" si="0"/>
        <v>7340</v>
      </c>
      <c r="J8" s="43"/>
      <c r="L8" s="41"/>
      <c r="M8" s="31" t="s">
        <v>279</v>
      </c>
      <c r="N8" s="61">
        <v>136000</v>
      </c>
      <c r="O8" s="31"/>
      <c r="P8" s="62"/>
      <c r="Q8" s="62"/>
      <c r="R8" s="48"/>
      <c r="S8" s="31" t="s">
        <v>280</v>
      </c>
      <c r="T8" s="35">
        <v>1000</v>
      </c>
      <c r="U8" s="35">
        <f>(U6-T6)*(U7-T7)</f>
        <v>3000</v>
      </c>
      <c r="V8" s="35">
        <f>(V6-U6)*(V7-U7)+(U6-T6)*(V7-T7)</f>
        <v>5999.9999999999982</v>
      </c>
      <c r="W8" s="35">
        <f>(W6-V6)*(W7-V7)+(V6-U6)*(W7-U7)+(U6-T6)*(W7-T7)</f>
        <v>16000.000000000002</v>
      </c>
      <c r="X8" s="35">
        <f>(X6-W6)*(X7-W7)+(W6-V6)*(X7-V7)+(V6-U6)*(X7-U7)+(U6-T6)*(X7-T7)</f>
        <v>41000</v>
      </c>
      <c r="Y8" s="43"/>
      <c r="Z8" s="50"/>
    </row>
    <row r="9" spans="2:26" ht="20.149999999999999" customHeight="1" x14ac:dyDescent="0.4">
      <c r="B9" s="41"/>
      <c r="C9" s="57" t="s">
        <v>246</v>
      </c>
      <c r="D9" s="58" t="s">
        <v>247</v>
      </c>
      <c r="E9" s="58">
        <v>6600</v>
      </c>
      <c r="F9" s="42"/>
      <c r="G9" s="57" t="s">
        <v>244</v>
      </c>
      <c r="H9" s="58" t="s">
        <v>245</v>
      </c>
      <c r="I9" s="58">
        <f t="shared" si="0"/>
        <v>5170</v>
      </c>
      <c r="J9" s="43"/>
      <c r="L9" s="41"/>
      <c r="M9" s="31" t="s">
        <v>281</v>
      </c>
      <c r="N9" s="61">
        <v>263000</v>
      </c>
      <c r="O9" s="31"/>
      <c r="P9" s="62"/>
      <c r="Q9" s="62"/>
      <c r="R9" s="48"/>
      <c r="S9" s="48"/>
      <c r="T9" s="48"/>
      <c r="U9" s="48"/>
      <c r="V9" s="48"/>
      <c r="W9" s="48"/>
      <c r="X9" s="48"/>
      <c r="Y9" s="43"/>
      <c r="Z9" s="50"/>
    </row>
    <row r="10" spans="2:26" ht="20.149999999999999" customHeight="1" x14ac:dyDescent="0.4">
      <c r="B10" s="41"/>
      <c r="C10" s="57" t="s">
        <v>242</v>
      </c>
      <c r="D10" s="58" t="s">
        <v>243</v>
      </c>
      <c r="E10" s="58">
        <v>5243</v>
      </c>
      <c r="F10" s="42"/>
      <c r="G10" s="57" t="s">
        <v>240</v>
      </c>
      <c r="H10" s="58" t="s">
        <v>241</v>
      </c>
      <c r="I10" s="58">
        <f t="shared" si="0"/>
        <v>6600</v>
      </c>
      <c r="J10" s="43"/>
      <c r="L10" s="41"/>
      <c r="M10" s="31" t="s">
        <v>282</v>
      </c>
      <c r="N10" s="61">
        <v>184000</v>
      </c>
      <c r="O10" s="31"/>
      <c r="P10" s="62"/>
      <c r="Q10" s="62"/>
      <c r="R10" s="48"/>
      <c r="S10" s="36" t="s">
        <v>283</v>
      </c>
      <c r="T10" s="48"/>
      <c r="U10" s="48"/>
      <c r="V10" s="48"/>
      <c r="W10" s="48"/>
      <c r="X10" s="48"/>
      <c r="Y10" s="43"/>
      <c r="Z10" s="50"/>
    </row>
    <row r="11" spans="2:26" ht="20.149999999999999" customHeight="1" x14ac:dyDescent="0.4">
      <c r="B11" s="41"/>
      <c r="C11" s="57" t="s">
        <v>252</v>
      </c>
      <c r="D11" s="58" t="s">
        <v>253</v>
      </c>
      <c r="E11" s="58">
        <v>4920</v>
      </c>
      <c r="F11" s="42"/>
      <c r="G11" s="57" t="s">
        <v>236</v>
      </c>
      <c r="H11" s="58" t="s">
        <v>237</v>
      </c>
      <c r="I11" s="58">
        <f t="shared" si="0"/>
        <v>5500</v>
      </c>
      <c r="J11" s="43"/>
      <c r="L11" s="41"/>
      <c r="M11" s="31" t="s">
        <v>284</v>
      </c>
      <c r="N11" s="61">
        <v>230500</v>
      </c>
      <c r="O11" s="31"/>
      <c r="P11" s="62"/>
      <c r="Q11" s="62"/>
      <c r="R11" s="48"/>
      <c r="S11" s="48"/>
      <c r="T11" s="48"/>
      <c r="U11" s="48"/>
      <c r="V11" s="48"/>
      <c r="W11" s="48"/>
      <c r="X11" s="48"/>
      <c r="Y11" s="43"/>
      <c r="Z11" s="50"/>
    </row>
    <row r="12" spans="2:26" ht="20.149999999999999" customHeight="1" x14ac:dyDescent="0.25">
      <c r="B12" s="41"/>
      <c r="C12" s="42"/>
      <c r="D12" s="42"/>
      <c r="E12" s="42"/>
      <c r="F12" s="42"/>
      <c r="G12" s="42"/>
      <c r="H12" s="42"/>
      <c r="I12" s="42"/>
      <c r="J12" s="43"/>
      <c r="L12" s="41"/>
      <c r="M12" s="31" t="s">
        <v>285</v>
      </c>
      <c r="N12" s="61">
        <v>65000</v>
      </c>
      <c r="O12" s="31"/>
      <c r="P12" s="62"/>
      <c r="Q12" s="62"/>
      <c r="R12" s="48"/>
      <c r="S12" s="49"/>
      <c r="T12" s="49"/>
      <c r="U12" s="49"/>
      <c r="V12" s="49"/>
      <c r="W12" s="49"/>
      <c r="X12" s="48"/>
      <c r="Y12" s="43"/>
      <c r="Z12" s="50"/>
    </row>
    <row r="13" spans="2:26" ht="20.149999999999999" customHeight="1" x14ac:dyDescent="0.25">
      <c r="B13" s="41"/>
      <c r="C13" s="42"/>
      <c r="D13" s="42"/>
      <c r="E13" s="42"/>
      <c r="F13" s="42"/>
      <c r="G13" s="42"/>
      <c r="H13" s="42"/>
      <c r="I13" s="42"/>
      <c r="J13" s="43"/>
      <c r="L13" s="41"/>
      <c r="M13" s="31" t="s">
        <v>286</v>
      </c>
      <c r="N13" s="61">
        <v>396000</v>
      </c>
      <c r="O13" s="31"/>
      <c r="P13" s="62"/>
      <c r="Q13" s="62"/>
      <c r="R13" s="48"/>
      <c r="S13" s="49"/>
      <c r="T13" s="49"/>
      <c r="U13" s="49"/>
      <c r="V13" s="49"/>
      <c r="W13" s="49"/>
      <c r="X13" s="48"/>
      <c r="Y13" s="43"/>
      <c r="Z13" s="50"/>
    </row>
    <row r="14" spans="2:26" ht="20.149999999999999" customHeight="1" x14ac:dyDescent="0.4">
      <c r="B14" s="41"/>
      <c r="C14" s="63" t="s">
        <v>233</v>
      </c>
      <c r="D14" s="63" t="s">
        <v>234</v>
      </c>
      <c r="E14" s="63" t="s">
        <v>254</v>
      </c>
      <c r="F14" s="63" t="s">
        <v>255</v>
      </c>
      <c r="G14" s="42"/>
      <c r="H14" s="63" t="s">
        <v>254</v>
      </c>
      <c r="I14" s="63" t="s">
        <v>255</v>
      </c>
      <c r="J14" s="43"/>
      <c r="L14" s="41"/>
      <c r="M14" s="31" t="s">
        <v>287</v>
      </c>
      <c r="N14" s="61">
        <v>249500</v>
      </c>
      <c r="O14" s="31"/>
      <c r="P14" s="62"/>
      <c r="Q14" s="62"/>
      <c r="R14" s="48"/>
      <c r="S14" s="49"/>
      <c r="T14" s="49"/>
      <c r="U14" s="49"/>
      <c r="V14" s="49"/>
      <c r="W14" s="49"/>
      <c r="X14" s="48"/>
      <c r="Y14" s="43"/>
      <c r="Z14" s="50"/>
    </row>
    <row r="15" spans="2:26" ht="20.149999999999999" customHeight="1" x14ac:dyDescent="0.4">
      <c r="B15" s="41"/>
      <c r="C15" s="57" t="s">
        <v>236</v>
      </c>
      <c r="D15" s="58" t="s">
        <v>237</v>
      </c>
      <c r="E15" s="58">
        <v>86</v>
      </c>
      <c r="F15" s="59" t="str">
        <f>VLOOKUP(E15,$H$15:$I$18,2,TRUE)</f>
        <v>A</v>
      </c>
      <c r="G15" s="42"/>
      <c r="H15" s="51">
        <v>0</v>
      </c>
      <c r="I15" s="51" t="s">
        <v>256</v>
      </c>
      <c r="J15" s="43"/>
      <c r="L15" s="41"/>
      <c r="M15" s="31" t="s">
        <v>288</v>
      </c>
      <c r="N15" s="61">
        <v>178600</v>
      </c>
      <c r="O15" s="31"/>
      <c r="P15" s="62"/>
      <c r="Q15" s="62"/>
      <c r="R15" s="48"/>
      <c r="S15" s="49"/>
      <c r="T15" s="49"/>
      <c r="U15" s="49"/>
      <c r="V15" s="49"/>
      <c r="W15" s="49"/>
      <c r="X15" s="48"/>
      <c r="Y15" s="43"/>
      <c r="Z15" s="50"/>
    </row>
    <row r="16" spans="2:26" ht="20.149999999999999" customHeight="1" x14ac:dyDescent="0.4">
      <c r="B16" s="41"/>
      <c r="C16" s="57" t="s">
        <v>240</v>
      </c>
      <c r="D16" s="58" t="s">
        <v>241</v>
      </c>
      <c r="E16" s="58">
        <v>37</v>
      </c>
      <c r="F16" s="59" t="str">
        <f>VLOOKUP(E16,$H$15:$I$18,2,TRUE)</f>
        <v>D</v>
      </c>
      <c r="G16" s="42"/>
      <c r="H16" s="51">
        <v>60</v>
      </c>
      <c r="I16" s="51" t="s">
        <v>257</v>
      </c>
      <c r="J16" s="43"/>
      <c r="L16" s="41"/>
      <c r="M16" s="31" t="s">
        <v>289</v>
      </c>
      <c r="N16" s="61">
        <v>115000</v>
      </c>
      <c r="O16" s="31"/>
      <c r="P16" s="62"/>
      <c r="Q16" s="62"/>
      <c r="R16" s="48"/>
      <c r="S16" s="49"/>
      <c r="T16" s="49"/>
      <c r="U16" s="49"/>
      <c r="V16" s="49"/>
      <c r="W16" s="49"/>
      <c r="X16" s="48"/>
      <c r="Y16" s="43"/>
      <c r="Z16" s="50"/>
    </row>
    <row r="17" spans="2:26" ht="20.149999999999999" customHeight="1" x14ac:dyDescent="0.4">
      <c r="B17" s="41"/>
      <c r="C17" s="57" t="s">
        <v>244</v>
      </c>
      <c r="D17" s="58" t="s">
        <v>245</v>
      </c>
      <c r="E17" s="58">
        <v>55</v>
      </c>
      <c r="F17" s="59" t="str">
        <f t="shared" ref="F17:F22" si="1">VLOOKUP(E17,$H$15:$I$18,2,TRUE)</f>
        <v>D</v>
      </c>
      <c r="G17" s="42"/>
      <c r="H17" s="51">
        <v>70</v>
      </c>
      <c r="I17" s="51" t="s">
        <v>258</v>
      </c>
      <c r="J17" s="43"/>
      <c r="L17" s="41"/>
      <c r="M17" s="31" t="s">
        <v>290</v>
      </c>
      <c r="N17" s="61">
        <v>320000</v>
      </c>
      <c r="O17" s="31"/>
      <c r="P17" s="62"/>
      <c r="Q17" s="62"/>
      <c r="R17" s="48"/>
      <c r="S17" s="49"/>
      <c r="T17" s="49"/>
      <c r="U17" s="49"/>
      <c r="V17" s="49"/>
      <c r="W17" s="49"/>
      <c r="X17" s="48"/>
      <c r="Y17" s="43"/>
      <c r="Z17" s="50"/>
    </row>
    <row r="18" spans="2:26" ht="20.149999999999999" customHeight="1" x14ac:dyDescent="0.4">
      <c r="B18" s="41"/>
      <c r="C18" s="57" t="s">
        <v>248</v>
      </c>
      <c r="D18" s="58" t="s">
        <v>249</v>
      </c>
      <c r="E18" s="58">
        <v>78</v>
      </c>
      <c r="F18" s="59" t="str">
        <f t="shared" si="1"/>
        <v>B</v>
      </c>
      <c r="G18" s="42"/>
      <c r="H18" s="51">
        <v>85</v>
      </c>
      <c r="I18" s="51" t="s">
        <v>259</v>
      </c>
      <c r="J18" s="43"/>
      <c r="L18" s="41"/>
      <c r="M18" s="31" t="s">
        <v>291</v>
      </c>
      <c r="N18" s="61">
        <v>243600</v>
      </c>
      <c r="O18" s="31"/>
      <c r="P18" s="62"/>
      <c r="Q18" s="62"/>
      <c r="R18" s="48"/>
      <c r="S18" s="49"/>
      <c r="T18" s="49"/>
      <c r="U18" s="49"/>
      <c r="V18" s="49"/>
      <c r="W18" s="49"/>
      <c r="X18" s="48"/>
      <c r="Y18" s="43"/>
      <c r="Z18" s="50"/>
    </row>
    <row r="19" spans="2:26" ht="20.149999999999999" customHeight="1" x14ac:dyDescent="0.4">
      <c r="B19" s="41"/>
      <c r="C19" s="57" t="s">
        <v>250</v>
      </c>
      <c r="D19" s="58" t="s">
        <v>251</v>
      </c>
      <c r="E19" s="58">
        <v>69</v>
      </c>
      <c r="F19" s="59" t="str">
        <f t="shared" si="1"/>
        <v>C</v>
      </c>
      <c r="G19" s="42"/>
      <c r="H19" s="44"/>
      <c r="I19" s="44"/>
      <c r="J19" s="43"/>
      <c r="L19" s="41"/>
      <c r="M19" s="31" t="s">
        <v>292</v>
      </c>
      <c r="N19" s="61">
        <v>216000</v>
      </c>
      <c r="O19" s="31"/>
      <c r="P19" s="62"/>
      <c r="Q19" s="62"/>
      <c r="R19" s="48"/>
      <c r="S19" s="48"/>
      <c r="T19" s="48"/>
      <c r="U19" s="48"/>
      <c r="V19" s="48"/>
      <c r="W19" s="48"/>
      <c r="X19" s="48"/>
      <c r="Y19" s="43"/>
      <c r="Z19" s="50"/>
    </row>
    <row r="20" spans="2:26" ht="20.149999999999999" customHeight="1" x14ac:dyDescent="0.4">
      <c r="B20" s="41"/>
      <c r="C20" s="57" t="s">
        <v>246</v>
      </c>
      <c r="D20" s="58" t="s">
        <v>247</v>
      </c>
      <c r="E20" s="58">
        <v>89</v>
      </c>
      <c r="F20" s="59" t="str">
        <f t="shared" si="1"/>
        <v>A</v>
      </c>
      <c r="G20" s="42"/>
      <c r="H20" s="42"/>
      <c r="I20" s="42"/>
      <c r="J20" s="43"/>
      <c r="L20" s="41"/>
      <c r="M20" s="31" t="s">
        <v>293</v>
      </c>
      <c r="N20" s="61">
        <v>336000</v>
      </c>
      <c r="O20" s="31"/>
      <c r="P20" s="62"/>
      <c r="Q20" s="62"/>
      <c r="R20" s="48"/>
      <c r="S20" s="48"/>
      <c r="T20" s="48"/>
      <c r="U20" s="48"/>
      <c r="V20" s="48"/>
      <c r="W20" s="48"/>
      <c r="X20" s="48"/>
      <c r="Y20" s="43"/>
      <c r="Z20" s="50"/>
    </row>
    <row r="21" spans="2:26" ht="20.149999999999999" customHeight="1" x14ac:dyDescent="0.4">
      <c r="B21" s="41"/>
      <c r="C21" s="57" t="s">
        <v>242</v>
      </c>
      <c r="D21" s="58" t="s">
        <v>243</v>
      </c>
      <c r="E21" s="58">
        <v>91</v>
      </c>
      <c r="F21" s="59" t="str">
        <f t="shared" si="1"/>
        <v>A</v>
      </c>
      <c r="G21" s="42"/>
      <c r="H21" s="42"/>
      <c r="I21" s="42"/>
      <c r="J21" s="43"/>
      <c r="L21" s="41"/>
      <c r="M21" s="31" t="s">
        <v>294</v>
      </c>
      <c r="N21" s="61">
        <v>312500</v>
      </c>
      <c r="O21" s="31"/>
      <c r="P21" s="62"/>
      <c r="Q21" s="62"/>
      <c r="R21" s="48"/>
      <c r="S21" s="48"/>
      <c r="T21" s="48"/>
      <c r="U21" s="48"/>
      <c r="V21" s="48"/>
      <c r="W21" s="48"/>
      <c r="X21" s="48"/>
      <c r="Y21" s="43"/>
      <c r="Z21" s="50"/>
    </row>
    <row r="22" spans="2:26" ht="20.149999999999999" customHeight="1" x14ac:dyDescent="0.4">
      <c r="B22" s="41"/>
      <c r="C22" s="57" t="s">
        <v>252</v>
      </c>
      <c r="D22" s="58" t="s">
        <v>253</v>
      </c>
      <c r="E22" s="58">
        <v>73</v>
      </c>
      <c r="F22" s="59" t="str">
        <f t="shared" si="1"/>
        <v>B</v>
      </c>
      <c r="G22" s="42"/>
      <c r="H22" s="42"/>
      <c r="I22" s="42"/>
      <c r="J22" s="43"/>
      <c r="L22" s="41"/>
      <c r="M22" s="31" t="s">
        <v>295</v>
      </c>
      <c r="N22" s="61">
        <v>365000</v>
      </c>
      <c r="O22" s="31"/>
      <c r="P22" s="62"/>
      <c r="Q22" s="62"/>
      <c r="R22" s="48"/>
      <c r="S22" s="48"/>
      <c r="T22" s="48"/>
      <c r="U22" s="48"/>
      <c r="V22" s="48"/>
      <c r="W22" s="48"/>
      <c r="X22" s="48"/>
      <c r="Y22" s="43"/>
      <c r="Z22" s="50"/>
    </row>
    <row r="23" spans="2:26" ht="20.149999999999999" customHeight="1" x14ac:dyDescent="0.25">
      <c r="B23" s="45"/>
      <c r="C23" s="46"/>
      <c r="D23" s="46"/>
      <c r="E23" s="46"/>
      <c r="F23" s="46"/>
      <c r="G23" s="46"/>
      <c r="H23" s="46"/>
      <c r="I23" s="46"/>
      <c r="J23" s="47"/>
      <c r="L23" s="41"/>
      <c r="M23" s="31" t="s">
        <v>296</v>
      </c>
      <c r="N23" s="61">
        <v>26500</v>
      </c>
      <c r="O23" s="31"/>
      <c r="P23" s="62"/>
      <c r="Q23" s="62"/>
      <c r="R23" s="48"/>
      <c r="S23" s="48"/>
      <c r="T23" s="48"/>
      <c r="U23" s="48"/>
      <c r="V23" s="48"/>
      <c r="W23" s="48"/>
      <c r="X23" s="48"/>
      <c r="Y23" s="43"/>
      <c r="Z23" s="50"/>
    </row>
    <row r="24" spans="2:26" ht="20.149999999999999" customHeight="1" x14ac:dyDescent="0.25">
      <c r="L24" s="41"/>
      <c r="M24" s="31" t="s">
        <v>297</v>
      </c>
      <c r="N24" s="61">
        <v>637000</v>
      </c>
      <c r="O24" s="31"/>
      <c r="P24" s="62"/>
      <c r="Q24" s="62"/>
      <c r="R24" s="48"/>
      <c r="S24" s="48"/>
      <c r="T24" s="48"/>
      <c r="U24" s="48"/>
      <c r="V24" s="48"/>
      <c r="W24" s="48"/>
      <c r="X24" s="48"/>
      <c r="Y24" s="43"/>
      <c r="Z24" s="50"/>
    </row>
    <row r="25" spans="2:26" ht="20.149999999999999" customHeight="1" x14ac:dyDescent="0.25">
      <c r="L25" s="41"/>
      <c r="M25" s="31" t="s">
        <v>298</v>
      </c>
      <c r="N25" s="61">
        <v>184000</v>
      </c>
      <c r="O25" s="31"/>
      <c r="P25" s="62"/>
      <c r="Q25" s="62"/>
      <c r="R25" s="48"/>
      <c r="S25" s="48"/>
      <c r="T25" s="48"/>
      <c r="U25" s="48"/>
      <c r="V25" s="48"/>
      <c r="W25" s="48"/>
      <c r="X25" s="48"/>
      <c r="Y25" s="43"/>
      <c r="Z25" s="50"/>
    </row>
    <row r="26" spans="2:26" ht="20.149999999999999" customHeight="1" x14ac:dyDescent="0.25">
      <c r="L26" s="41"/>
      <c r="M26" s="31" t="s">
        <v>299</v>
      </c>
      <c r="N26" s="61">
        <v>120000</v>
      </c>
      <c r="O26" s="31"/>
      <c r="P26" s="62"/>
      <c r="Q26" s="62"/>
      <c r="R26" s="48"/>
      <c r="S26" s="48"/>
      <c r="T26" s="48"/>
      <c r="U26" s="48"/>
      <c r="V26" s="48"/>
      <c r="W26" s="48"/>
      <c r="X26" s="48"/>
      <c r="Y26" s="43"/>
      <c r="Z26" s="50"/>
    </row>
    <row r="27" spans="2:26" ht="20.149999999999999" customHeight="1" x14ac:dyDescent="0.25">
      <c r="L27" s="41"/>
      <c r="M27" s="31" t="s">
        <v>300</v>
      </c>
      <c r="N27" s="61">
        <v>305600</v>
      </c>
      <c r="O27" s="31"/>
      <c r="P27" s="62"/>
      <c r="Q27" s="62"/>
      <c r="R27" s="48"/>
      <c r="S27" s="48"/>
      <c r="T27" s="48"/>
      <c r="U27" s="48"/>
      <c r="V27" s="48"/>
      <c r="W27" s="48"/>
      <c r="X27" s="48"/>
      <c r="Y27" s="43"/>
      <c r="Z27" s="50"/>
    </row>
    <row r="28" spans="2:26" ht="20.149999999999999" customHeight="1" x14ac:dyDescent="0.25">
      <c r="L28" s="41"/>
      <c r="M28" s="31" t="s">
        <v>301</v>
      </c>
      <c r="N28" s="61">
        <v>336500</v>
      </c>
      <c r="O28" s="31"/>
      <c r="P28" s="62"/>
      <c r="Q28" s="62"/>
      <c r="R28" s="48"/>
      <c r="S28" s="48"/>
      <c r="T28" s="48"/>
      <c r="U28" s="48"/>
      <c r="V28" s="48"/>
      <c r="W28" s="48"/>
      <c r="X28" s="48"/>
      <c r="Y28" s="43"/>
      <c r="Z28" s="50"/>
    </row>
    <row r="29" spans="2:26" ht="20.149999999999999" customHeight="1" x14ac:dyDescent="0.25">
      <c r="L29" s="41"/>
      <c r="M29" s="31" t="s">
        <v>302</v>
      </c>
      <c r="N29" s="61">
        <v>127000</v>
      </c>
      <c r="O29" s="31"/>
      <c r="P29" s="62"/>
      <c r="Q29" s="62"/>
      <c r="R29" s="48"/>
      <c r="S29" s="48"/>
      <c r="T29" s="48"/>
      <c r="U29" s="48"/>
      <c r="V29" s="48"/>
      <c r="W29" s="48"/>
      <c r="X29" s="48"/>
      <c r="Y29" s="43"/>
      <c r="Z29" s="50"/>
    </row>
    <row r="30" spans="2:26" ht="20.149999999999999" customHeight="1" x14ac:dyDescent="0.25">
      <c r="L30" s="41"/>
      <c r="M30" s="31" t="s">
        <v>303</v>
      </c>
      <c r="N30" s="61">
        <v>163000</v>
      </c>
      <c r="O30" s="31"/>
      <c r="P30" s="62"/>
      <c r="Q30" s="62"/>
      <c r="R30" s="48"/>
      <c r="S30" s="48"/>
      <c r="T30" s="48"/>
      <c r="U30" s="48"/>
      <c r="V30" s="48"/>
      <c r="W30" s="48"/>
      <c r="X30" s="48"/>
      <c r="Y30" s="43"/>
      <c r="Z30" s="50"/>
    </row>
    <row r="31" spans="2:26" ht="20.149999999999999" customHeight="1" x14ac:dyDescent="0.25">
      <c r="L31" s="41"/>
      <c r="M31" s="31" t="s">
        <v>304</v>
      </c>
      <c r="N31" s="61">
        <v>348000</v>
      </c>
      <c r="O31" s="31"/>
      <c r="P31" s="62"/>
      <c r="Q31" s="62"/>
      <c r="R31" s="48"/>
      <c r="S31" s="48"/>
      <c r="T31" s="48"/>
      <c r="U31" s="48"/>
      <c r="V31" s="48"/>
      <c r="W31" s="48"/>
      <c r="X31" s="48"/>
      <c r="Y31" s="43"/>
      <c r="Z31" s="50"/>
    </row>
    <row r="32" spans="2:26" ht="20.149999999999999" customHeight="1" x14ac:dyDescent="0.25">
      <c r="L32" s="41"/>
      <c r="M32" s="31" t="s">
        <v>305</v>
      </c>
      <c r="N32" s="61">
        <v>174600</v>
      </c>
      <c r="O32" s="31"/>
      <c r="P32" s="62"/>
      <c r="Q32" s="62"/>
      <c r="R32" s="48"/>
      <c r="S32" s="48"/>
      <c r="T32" s="48"/>
      <c r="U32" s="48"/>
      <c r="V32" s="48"/>
      <c r="W32" s="48"/>
      <c r="X32" s="48"/>
      <c r="Y32" s="43"/>
      <c r="Z32" s="50"/>
    </row>
    <row r="33" spans="12:26" x14ac:dyDescent="0.25">
      <c r="L33" s="45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7"/>
      <c r="Z33" s="50"/>
    </row>
  </sheetData>
  <mergeCells count="2">
    <mergeCell ref="M3:Q3"/>
    <mergeCell ref="S3:X3"/>
  </mergeCells>
  <phoneticPr fontId="33" type="noConversion"/>
  <conditionalFormatting sqref="E15:E22">
    <cfRule type="expression" dxfId="0" priority="1" stopIfTrue="1">
      <formula>"if($C17&gt;60,true,false)"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9"/>
  <dimension ref="A1:I29"/>
  <sheetViews>
    <sheetView showGridLines="0" tabSelected="1" workbookViewId="0">
      <selection activeCell="G2" sqref="G2"/>
    </sheetView>
  </sheetViews>
  <sheetFormatPr defaultColWidth="9" defaultRowHeight="16.5" x14ac:dyDescent="0.25"/>
  <cols>
    <col min="1" max="1" width="5.5" style="21" bestFit="1" customWidth="1"/>
    <col min="2" max="3" width="7.33203125" style="21" bestFit="1" customWidth="1"/>
    <col min="4" max="4" width="11.25" style="21" bestFit="1" customWidth="1"/>
    <col min="5" max="5" width="23.25" style="25" bestFit="1" customWidth="1"/>
    <col min="6" max="6" width="14.33203125" style="26" customWidth="1"/>
    <col min="7" max="8" width="9" style="21"/>
    <col min="9" max="9" width="14.75" style="21" bestFit="1" customWidth="1"/>
    <col min="10" max="16384" width="9" style="21"/>
  </cols>
  <sheetData>
    <row r="1" spans="1:9" x14ac:dyDescent="0.25">
      <c r="A1" s="65" t="s">
        <v>135</v>
      </c>
      <c r="B1" s="65" t="s">
        <v>80</v>
      </c>
      <c r="C1" s="65" t="s">
        <v>136</v>
      </c>
      <c r="D1" s="65" t="s">
        <v>137</v>
      </c>
      <c r="E1" s="65" t="s">
        <v>138</v>
      </c>
      <c r="F1" s="65" t="s">
        <v>139</v>
      </c>
      <c r="G1" s="76" t="s">
        <v>312</v>
      </c>
      <c r="H1" s="76" t="s">
        <v>81</v>
      </c>
    </row>
    <row r="2" spans="1:9" x14ac:dyDescent="0.25">
      <c r="A2" s="22">
        <v>1</v>
      </c>
      <c r="B2" s="24" t="s">
        <v>112</v>
      </c>
      <c r="C2" s="23" t="s">
        <v>140</v>
      </c>
      <c r="D2" s="23" t="s">
        <v>141</v>
      </c>
      <c r="E2" s="23" t="s">
        <v>113</v>
      </c>
      <c r="F2" s="75" t="str">
        <f>TEXT(MID(E2,7,8),"00-00-00")</f>
        <v>1975-11-23</v>
      </c>
      <c r="G2" s="86" t="s">
        <v>311</v>
      </c>
      <c r="H2" s="22" t="str">
        <f t="shared" ref="H2:H29" si="0">IF(MOD(MID(E2,17,1),2),"男","女")</f>
        <v>男</v>
      </c>
      <c r="I2" s="87"/>
    </row>
    <row r="3" spans="1:9" x14ac:dyDescent="0.25">
      <c r="A3" s="22">
        <v>2</v>
      </c>
      <c r="B3" s="24" t="s">
        <v>142</v>
      </c>
      <c r="C3" s="23" t="s">
        <v>143</v>
      </c>
      <c r="D3" s="23" t="s">
        <v>144</v>
      </c>
      <c r="E3" s="23" t="s">
        <v>114</v>
      </c>
      <c r="F3" s="75" t="str">
        <f t="shared" ref="F2:F29" si="1">TEXT(MID(E3,7,8),"00-00-00")</f>
        <v>1987-03-20</v>
      </c>
      <c r="G3" s="22">
        <f t="shared" ref="G3:G29" ca="1" si="2">YEAR(TODAY())-MID(E3,7,4)</f>
        <v>33</v>
      </c>
      <c r="H3" s="22" t="str">
        <f t="shared" si="0"/>
        <v>女</v>
      </c>
    </row>
    <row r="4" spans="1:9" x14ac:dyDescent="0.25">
      <c r="A4" s="22">
        <v>3</v>
      </c>
      <c r="B4" s="24" t="s">
        <v>145</v>
      </c>
      <c r="C4" s="23" t="s">
        <v>143</v>
      </c>
      <c r="D4" s="23" t="s">
        <v>146</v>
      </c>
      <c r="E4" s="23" t="s">
        <v>147</v>
      </c>
      <c r="F4" s="75" t="str">
        <f t="shared" si="1"/>
        <v>1980-07-16</v>
      </c>
      <c r="G4" s="22">
        <f t="shared" ca="1" si="2"/>
        <v>40</v>
      </c>
      <c r="H4" s="22" t="str">
        <f t="shared" si="0"/>
        <v>女</v>
      </c>
    </row>
    <row r="5" spans="1:9" x14ac:dyDescent="0.25">
      <c r="A5" s="22">
        <v>4</v>
      </c>
      <c r="B5" s="24" t="s">
        <v>148</v>
      </c>
      <c r="C5" s="23" t="s">
        <v>143</v>
      </c>
      <c r="D5" s="23" t="s">
        <v>144</v>
      </c>
      <c r="E5" s="23" t="s">
        <v>115</v>
      </c>
      <c r="F5" s="75" t="str">
        <f t="shared" si="1"/>
        <v>1977-09-27</v>
      </c>
      <c r="G5" s="22">
        <f t="shared" ca="1" si="2"/>
        <v>43</v>
      </c>
      <c r="H5" s="22" t="str">
        <f t="shared" si="0"/>
        <v>女</v>
      </c>
    </row>
    <row r="6" spans="1:9" x14ac:dyDescent="0.25">
      <c r="A6" s="22">
        <v>5</v>
      </c>
      <c r="B6" s="24" t="s">
        <v>149</v>
      </c>
      <c r="C6" s="23" t="s">
        <v>140</v>
      </c>
      <c r="D6" s="23" t="s">
        <v>141</v>
      </c>
      <c r="E6" s="23" t="s">
        <v>116</v>
      </c>
      <c r="F6" s="75" t="str">
        <f t="shared" si="1"/>
        <v>1986-03-20</v>
      </c>
      <c r="G6" s="22">
        <f t="shared" ca="1" si="2"/>
        <v>34</v>
      </c>
      <c r="H6" s="22" t="str">
        <f t="shared" si="0"/>
        <v>男</v>
      </c>
    </row>
    <row r="7" spans="1:9" x14ac:dyDescent="0.25">
      <c r="A7" s="22">
        <v>6</v>
      </c>
      <c r="B7" s="24" t="s">
        <v>150</v>
      </c>
      <c r="C7" s="23" t="s">
        <v>143</v>
      </c>
      <c r="D7" s="23" t="s">
        <v>146</v>
      </c>
      <c r="E7" s="23" t="s">
        <v>117</v>
      </c>
      <c r="F7" s="75" t="str">
        <f t="shared" si="1"/>
        <v>1979-05-25</v>
      </c>
      <c r="G7" s="22">
        <f t="shared" ca="1" si="2"/>
        <v>41</v>
      </c>
      <c r="H7" s="22" t="str">
        <f t="shared" si="0"/>
        <v>女</v>
      </c>
    </row>
    <row r="8" spans="1:9" x14ac:dyDescent="0.25">
      <c r="A8" s="22">
        <v>7</v>
      </c>
      <c r="B8" s="24" t="s">
        <v>151</v>
      </c>
      <c r="C8" s="23" t="s">
        <v>140</v>
      </c>
      <c r="D8" s="23" t="s">
        <v>141</v>
      </c>
      <c r="E8" s="23" t="s">
        <v>152</v>
      </c>
      <c r="F8" s="75" t="str">
        <f t="shared" si="1"/>
        <v>1979-01-05</v>
      </c>
      <c r="G8" s="22">
        <f t="shared" ca="1" si="2"/>
        <v>41</v>
      </c>
      <c r="H8" s="22" t="str">
        <f t="shared" si="0"/>
        <v>男</v>
      </c>
    </row>
    <row r="9" spans="1:9" x14ac:dyDescent="0.25">
      <c r="A9" s="22">
        <v>8</v>
      </c>
      <c r="B9" s="24" t="s">
        <v>153</v>
      </c>
      <c r="C9" s="23" t="s">
        <v>140</v>
      </c>
      <c r="D9" s="23" t="s">
        <v>141</v>
      </c>
      <c r="E9" s="23" t="s">
        <v>118</v>
      </c>
      <c r="F9" s="75" t="str">
        <f t="shared" si="1"/>
        <v>1984-10-24</v>
      </c>
      <c r="G9" s="22">
        <f t="shared" ca="1" si="2"/>
        <v>36</v>
      </c>
      <c r="H9" s="22" t="str">
        <f t="shared" si="0"/>
        <v>女</v>
      </c>
    </row>
    <row r="10" spans="1:9" x14ac:dyDescent="0.25">
      <c r="A10" s="22">
        <v>9</v>
      </c>
      <c r="B10" s="24" t="s">
        <v>154</v>
      </c>
      <c r="C10" s="23" t="s">
        <v>140</v>
      </c>
      <c r="D10" s="23" t="s">
        <v>141</v>
      </c>
      <c r="E10" s="23" t="s">
        <v>119</v>
      </c>
      <c r="F10" s="75" t="str">
        <f t="shared" si="1"/>
        <v>1979-01-19</v>
      </c>
      <c r="G10" s="22">
        <f t="shared" ca="1" si="2"/>
        <v>41</v>
      </c>
      <c r="H10" s="22" t="str">
        <f t="shared" si="0"/>
        <v>女</v>
      </c>
    </row>
    <row r="11" spans="1:9" x14ac:dyDescent="0.25">
      <c r="A11" s="22">
        <v>10</v>
      </c>
      <c r="B11" s="24" t="s">
        <v>155</v>
      </c>
      <c r="C11" s="23" t="s">
        <v>143</v>
      </c>
      <c r="D11" s="23" t="s">
        <v>146</v>
      </c>
      <c r="E11" s="23" t="s">
        <v>120</v>
      </c>
      <c r="F11" s="75" t="str">
        <f t="shared" si="1"/>
        <v>1978-11-30</v>
      </c>
      <c r="G11" s="22">
        <f t="shared" ca="1" si="2"/>
        <v>42</v>
      </c>
      <c r="H11" s="22" t="str">
        <f t="shared" si="0"/>
        <v>女</v>
      </c>
    </row>
    <row r="12" spans="1:9" x14ac:dyDescent="0.25">
      <c r="A12" s="22">
        <v>11</v>
      </c>
      <c r="B12" s="24" t="s">
        <v>156</v>
      </c>
      <c r="C12" s="23" t="s">
        <v>140</v>
      </c>
      <c r="D12" s="23" t="s">
        <v>141</v>
      </c>
      <c r="E12" s="23" t="s">
        <v>121</v>
      </c>
      <c r="F12" s="75" t="str">
        <f t="shared" si="1"/>
        <v>1986-07-01</v>
      </c>
      <c r="G12" s="22">
        <f t="shared" ca="1" si="2"/>
        <v>34</v>
      </c>
      <c r="H12" s="22" t="str">
        <f t="shared" si="0"/>
        <v>女</v>
      </c>
    </row>
    <row r="13" spans="1:9" x14ac:dyDescent="0.25">
      <c r="A13" s="22">
        <v>12</v>
      </c>
      <c r="B13" s="24" t="s">
        <v>157</v>
      </c>
      <c r="C13" s="23" t="s">
        <v>140</v>
      </c>
      <c r="D13" s="23" t="s">
        <v>141</v>
      </c>
      <c r="E13" s="23" t="s">
        <v>122</v>
      </c>
      <c r="F13" s="75" t="str">
        <f t="shared" si="1"/>
        <v>1976-05-26</v>
      </c>
      <c r="G13" s="22">
        <f t="shared" ca="1" si="2"/>
        <v>44</v>
      </c>
      <c r="H13" s="22" t="str">
        <f t="shared" si="0"/>
        <v>女</v>
      </c>
    </row>
    <row r="14" spans="1:9" x14ac:dyDescent="0.25">
      <c r="A14" s="22">
        <v>13</v>
      </c>
      <c r="B14" s="24" t="s">
        <v>158</v>
      </c>
      <c r="C14" s="23" t="s">
        <v>140</v>
      </c>
      <c r="D14" s="23" t="s">
        <v>141</v>
      </c>
      <c r="E14" s="23" t="s">
        <v>159</v>
      </c>
      <c r="F14" s="75" t="str">
        <f t="shared" si="1"/>
        <v>1988-05-06</v>
      </c>
      <c r="G14" s="22">
        <f t="shared" ca="1" si="2"/>
        <v>32</v>
      </c>
      <c r="H14" s="22" t="str">
        <f t="shared" si="0"/>
        <v>男</v>
      </c>
    </row>
    <row r="15" spans="1:9" x14ac:dyDescent="0.25">
      <c r="A15" s="22">
        <v>14</v>
      </c>
      <c r="B15" s="24" t="s">
        <v>160</v>
      </c>
      <c r="C15" s="23" t="s">
        <v>161</v>
      </c>
      <c r="D15" s="23" t="s">
        <v>162</v>
      </c>
      <c r="E15" s="23" t="s">
        <v>123</v>
      </c>
      <c r="F15" s="75" t="str">
        <f t="shared" si="1"/>
        <v>1980-05-14</v>
      </c>
      <c r="G15" s="22">
        <f t="shared" ca="1" si="2"/>
        <v>40</v>
      </c>
      <c r="H15" s="22" t="str">
        <f t="shared" si="0"/>
        <v>女</v>
      </c>
    </row>
    <row r="16" spans="1:9" x14ac:dyDescent="0.25">
      <c r="A16" s="22">
        <v>15</v>
      </c>
      <c r="B16" s="24" t="s">
        <v>163</v>
      </c>
      <c r="C16" s="23" t="s">
        <v>143</v>
      </c>
      <c r="D16" s="23" t="s">
        <v>144</v>
      </c>
      <c r="E16" s="23" t="s">
        <v>124</v>
      </c>
      <c r="F16" s="75" t="str">
        <f t="shared" si="1"/>
        <v>1981-09-25</v>
      </c>
      <c r="G16" s="22">
        <f t="shared" ca="1" si="2"/>
        <v>39</v>
      </c>
      <c r="H16" s="22" t="str">
        <f t="shared" si="0"/>
        <v>女</v>
      </c>
    </row>
    <row r="17" spans="1:8" x14ac:dyDescent="0.25">
      <c r="A17" s="22">
        <v>16</v>
      </c>
      <c r="B17" s="24" t="s">
        <v>164</v>
      </c>
      <c r="C17" s="23" t="s">
        <v>140</v>
      </c>
      <c r="D17" s="23" t="s">
        <v>141</v>
      </c>
      <c r="E17" s="23" t="s">
        <v>165</v>
      </c>
      <c r="F17" s="75" t="str">
        <f t="shared" si="1"/>
        <v>1977-08-23</v>
      </c>
      <c r="G17" s="22">
        <f t="shared" ca="1" si="2"/>
        <v>43</v>
      </c>
      <c r="H17" s="22" t="str">
        <f t="shared" si="0"/>
        <v>男</v>
      </c>
    </row>
    <row r="18" spans="1:8" x14ac:dyDescent="0.25">
      <c r="A18" s="22">
        <v>17</v>
      </c>
      <c r="B18" s="24" t="s">
        <v>166</v>
      </c>
      <c r="C18" s="23" t="s">
        <v>161</v>
      </c>
      <c r="D18" s="23" t="s">
        <v>167</v>
      </c>
      <c r="E18" s="23" t="s">
        <v>125</v>
      </c>
      <c r="F18" s="75" t="str">
        <f t="shared" si="1"/>
        <v>1979-03-31</v>
      </c>
      <c r="G18" s="22">
        <f t="shared" ca="1" si="2"/>
        <v>41</v>
      </c>
      <c r="H18" s="22" t="str">
        <f t="shared" si="0"/>
        <v>女</v>
      </c>
    </row>
    <row r="19" spans="1:8" x14ac:dyDescent="0.25">
      <c r="A19" s="22">
        <v>18</v>
      </c>
      <c r="B19" s="24" t="s">
        <v>168</v>
      </c>
      <c r="C19" s="23" t="s">
        <v>143</v>
      </c>
      <c r="D19" s="23" t="s">
        <v>146</v>
      </c>
      <c r="E19" s="23" t="s">
        <v>126</v>
      </c>
      <c r="F19" s="75" t="str">
        <f t="shared" si="1"/>
        <v>1990-10-28</v>
      </c>
      <c r="G19" s="22">
        <f t="shared" ca="1" si="2"/>
        <v>30</v>
      </c>
      <c r="H19" s="22" t="str">
        <f t="shared" si="0"/>
        <v>女</v>
      </c>
    </row>
    <row r="20" spans="1:8" x14ac:dyDescent="0.25">
      <c r="A20" s="22">
        <v>19</v>
      </c>
      <c r="B20" s="24" t="s">
        <v>169</v>
      </c>
      <c r="C20" s="23" t="s">
        <v>143</v>
      </c>
      <c r="D20" s="23" t="s">
        <v>144</v>
      </c>
      <c r="E20" s="23" t="s">
        <v>170</v>
      </c>
      <c r="F20" s="75" t="str">
        <f t="shared" si="1"/>
        <v>1974-08-30</v>
      </c>
      <c r="G20" s="22">
        <f t="shared" ca="1" si="2"/>
        <v>46</v>
      </c>
      <c r="H20" s="22" t="str">
        <f t="shared" si="0"/>
        <v>男</v>
      </c>
    </row>
    <row r="21" spans="1:8" x14ac:dyDescent="0.25">
      <c r="A21" s="22">
        <v>20</v>
      </c>
      <c r="B21" s="24" t="s">
        <v>127</v>
      </c>
      <c r="C21" s="23" t="s">
        <v>140</v>
      </c>
      <c r="D21" s="23" t="s">
        <v>141</v>
      </c>
      <c r="E21" s="23" t="s">
        <v>128</v>
      </c>
      <c r="F21" s="75" t="str">
        <f t="shared" si="1"/>
        <v>1976-05-09</v>
      </c>
      <c r="G21" s="22">
        <f t="shared" ca="1" si="2"/>
        <v>44</v>
      </c>
      <c r="H21" s="22" t="str">
        <f t="shared" si="0"/>
        <v>女</v>
      </c>
    </row>
    <row r="22" spans="1:8" x14ac:dyDescent="0.25">
      <c r="A22" s="22">
        <v>21</v>
      </c>
      <c r="B22" s="24" t="s">
        <v>171</v>
      </c>
      <c r="C22" s="23" t="s">
        <v>161</v>
      </c>
      <c r="D22" s="23" t="s">
        <v>172</v>
      </c>
      <c r="E22" s="23" t="s">
        <v>173</v>
      </c>
      <c r="F22" s="75" t="str">
        <f t="shared" si="1"/>
        <v>1977-01-02</v>
      </c>
      <c r="G22" s="22">
        <f t="shared" ca="1" si="2"/>
        <v>43</v>
      </c>
      <c r="H22" s="22" t="str">
        <f t="shared" si="0"/>
        <v>男</v>
      </c>
    </row>
    <row r="23" spans="1:8" x14ac:dyDescent="0.25">
      <c r="A23" s="22">
        <v>22</v>
      </c>
      <c r="B23" s="24" t="s">
        <v>174</v>
      </c>
      <c r="C23" s="23" t="s">
        <v>143</v>
      </c>
      <c r="D23" s="23" t="s">
        <v>146</v>
      </c>
      <c r="E23" s="23" t="s">
        <v>129</v>
      </c>
      <c r="F23" s="75" t="str">
        <f t="shared" si="1"/>
        <v>1983-10-08</v>
      </c>
      <c r="G23" s="22">
        <f t="shared" ca="1" si="2"/>
        <v>37</v>
      </c>
      <c r="H23" s="22" t="str">
        <f t="shared" si="0"/>
        <v>女</v>
      </c>
    </row>
    <row r="24" spans="1:8" x14ac:dyDescent="0.25">
      <c r="A24" s="22">
        <v>23</v>
      </c>
      <c r="B24" s="24" t="s">
        <v>175</v>
      </c>
      <c r="C24" s="23" t="s">
        <v>161</v>
      </c>
      <c r="D24" s="23" t="s">
        <v>172</v>
      </c>
      <c r="E24" s="23" t="s">
        <v>130</v>
      </c>
      <c r="F24" s="75" t="str">
        <f t="shared" si="1"/>
        <v>1976-11-23</v>
      </c>
      <c r="G24" s="22">
        <f t="shared" ca="1" si="2"/>
        <v>44</v>
      </c>
      <c r="H24" s="22" t="str">
        <f t="shared" si="0"/>
        <v>女</v>
      </c>
    </row>
    <row r="25" spans="1:8" x14ac:dyDescent="0.25">
      <c r="A25" s="22">
        <v>24</v>
      </c>
      <c r="B25" s="24" t="s">
        <v>176</v>
      </c>
      <c r="C25" s="23" t="s">
        <v>161</v>
      </c>
      <c r="D25" s="23" t="s">
        <v>172</v>
      </c>
      <c r="E25" s="23" t="s">
        <v>177</v>
      </c>
      <c r="F25" s="75" t="str">
        <f t="shared" si="1"/>
        <v>1980-02-13</v>
      </c>
      <c r="G25" s="22">
        <f ca="1">YEAR(TODAY())-MID(E25,7,4)</f>
        <v>40</v>
      </c>
      <c r="H25" s="22" t="str">
        <f t="shared" si="0"/>
        <v>男</v>
      </c>
    </row>
    <row r="26" spans="1:8" x14ac:dyDescent="0.25">
      <c r="A26" s="22">
        <v>25</v>
      </c>
      <c r="B26" s="24" t="s">
        <v>178</v>
      </c>
      <c r="C26" s="23" t="s">
        <v>140</v>
      </c>
      <c r="D26" s="23" t="s">
        <v>179</v>
      </c>
      <c r="E26" s="23" t="s">
        <v>131</v>
      </c>
      <c r="F26" s="75" t="str">
        <f t="shared" si="1"/>
        <v>1983-11-21</v>
      </c>
      <c r="G26" s="22">
        <f t="shared" ca="1" si="2"/>
        <v>37</v>
      </c>
      <c r="H26" s="22" t="str">
        <f t="shared" si="0"/>
        <v>女</v>
      </c>
    </row>
    <row r="27" spans="1:8" x14ac:dyDescent="0.25">
      <c r="A27" s="22">
        <v>26</v>
      </c>
      <c r="B27" s="24" t="s">
        <v>180</v>
      </c>
      <c r="C27" s="23" t="s">
        <v>181</v>
      </c>
      <c r="D27" s="23" t="s">
        <v>182</v>
      </c>
      <c r="E27" s="23" t="s">
        <v>183</v>
      </c>
      <c r="F27" s="75" t="str">
        <f t="shared" si="1"/>
        <v>1987-10-06</v>
      </c>
      <c r="G27" s="22">
        <f t="shared" ca="1" si="2"/>
        <v>33</v>
      </c>
      <c r="H27" s="22" t="str">
        <f t="shared" si="0"/>
        <v>男</v>
      </c>
    </row>
    <row r="28" spans="1:8" x14ac:dyDescent="0.25">
      <c r="A28" s="22">
        <v>27</v>
      </c>
      <c r="B28" s="24" t="s">
        <v>132</v>
      </c>
      <c r="C28" s="23" t="s">
        <v>140</v>
      </c>
      <c r="D28" s="23" t="s">
        <v>141</v>
      </c>
      <c r="E28" s="23" t="s">
        <v>133</v>
      </c>
      <c r="F28" s="75" t="str">
        <f t="shared" si="1"/>
        <v>1987-08-28</v>
      </c>
      <c r="G28" s="22">
        <f t="shared" ca="1" si="2"/>
        <v>33</v>
      </c>
      <c r="H28" s="22" t="str">
        <f t="shared" si="0"/>
        <v>女</v>
      </c>
    </row>
    <row r="29" spans="1:8" x14ac:dyDescent="0.25">
      <c r="A29" s="22">
        <v>28</v>
      </c>
      <c r="B29" s="24" t="s">
        <v>184</v>
      </c>
      <c r="C29" s="23" t="s">
        <v>181</v>
      </c>
      <c r="D29" s="23" t="s">
        <v>185</v>
      </c>
      <c r="E29" s="23" t="s">
        <v>134</v>
      </c>
      <c r="F29" s="75" t="str">
        <f t="shared" si="1"/>
        <v>1985-03-19</v>
      </c>
      <c r="G29" s="22">
        <f t="shared" ca="1" si="2"/>
        <v>35</v>
      </c>
      <c r="H29" s="22" t="str">
        <f t="shared" si="0"/>
        <v>女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公式引用</vt:lpstr>
      <vt:lpstr>条件统计</vt:lpstr>
      <vt:lpstr>条件求和</vt:lpstr>
      <vt:lpstr>逻辑函数</vt:lpstr>
      <vt:lpstr>查找引用</vt:lpstr>
      <vt:lpstr>日期函数</vt:lpstr>
      <vt:lpstr>条件求和!提取</vt:lpstr>
      <vt:lpstr>条件统计!提取</vt:lpstr>
    </vt:vector>
  </TitlesOfParts>
  <Company>MSPRC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Gaoyu</cp:lastModifiedBy>
  <dcterms:created xsi:type="dcterms:W3CDTF">2006-11-20T00:47:55Z</dcterms:created>
  <dcterms:modified xsi:type="dcterms:W3CDTF">2020-12-25T09:00:35Z</dcterms:modified>
</cp:coreProperties>
</file>