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gel\OneDrive\GPTs\Plan de Retiro · @garciabanchs\"/>
    </mc:Choice>
  </mc:AlternateContent>
  <xr:revisionPtr revIDLastSave="0" documentId="13_ncr:1_{0275F194-F106-4AC0-BB56-4FB52487D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ómo contactarme" sheetId="9" r:id="rId1"/>
    <sheet name="Plan de Retiro" sheetId="18" r:id="rId2"/>
    <sheet name="Portafolios" sheetId="21" r:id="rId3"/>
    <sheet name="Plan de Retiro (no tocar)" sheetId="19" r:id="rId4"/>
    <sheet name="Cálculos (no tocar)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1" l="1"/>
  <c r="M11" i="21"/>
  <c r="L18" i="21"/>
  <c r="K18" i="21"/>
  <c r="J18" i="21"/>
  <c r="I18" i="21"/>
  <c r="H18" i="21"/>
  <c r="G18" i="21"/>
  <c r="F18" i="21"/>
  <c r="E7" i="21"/>
  <c r="E18" i="21"/>
  <c r="D17" i="21"/>
  <c r="D18" i="21" s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3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D15" i="21"/>
  <c r="E15" i="21" s="1"/>
  <c r="D14" i="21"/>
  <c r="E14" i="21" s="1"/>
  <c r="F14" i="21" s="1"/>
  <c r="D13" i="21"/>
  <c r="E13" i="21" s="1"/>
  <c r="F13" i="21" s="1"/>
  <c r="G13" i="21" s="1"/>
  <c r="D12" i="21"/>
  <c r="E12" i="21" s="1"/>
  <c r="F12" i="21" s="1"/>
  <c r="D10" i="21"/>
  <c r="E10" i="21" s="1"/>
  <c r="F10" i="21" s="1"/>
  <c r="G10" i="21" s="1"/>
  <c r="H10" i="21" s="1"/>
  <c r="D9" i="21"/>
  <c r="E9" i="21" s="1"/>
  <c r="F9" i="21" s="1"/>
  <c r="G9" i="21" s="1"/>
  <c r="H9" i="21" s="1"/>
  <c r="I9" i="21" s="1"/>
  <c r="D8" i="21"/>
  <c r="E8" i="21" s="1"/>
  <c r="F8" i="21" s="1"/>
  <c r="G8" i="21" s="1"/>
  <c r="H8" i="21" s="1"/>
  <c r="I8" i="21" s="1"/>
  <c r="J8" i="21" s="1"/>
  <c r="D7" i="21"/>
  <c r="D6" i="21"/>
  <c r="E6" i="21" s="1"/>
  <c r="F6" i="21" s="1"/>
  <c r="D4" i="21"/>
  <c r="E4" i="21" s="1"/>
  <c r="F4" i="21" s="1"/>
  <c r="G4" i="21" s="1"/>
  <c r="H4" i="21" s="1"/>
  <c r="I4" i="21" s="1"/>
  <c r="J4" i="21" s="1"/>
  <c r="K4" i="21" s="1"/>
  <c r="L4" i="21" s="1"/>
  <c r="M4" i="21" s="1"/>
  <c r="D3" i="21"/>
  <c r="E3" i="21" s="1"/>
  <c r="F3" i="21" s="1"/>
  <c r="D5" i="21" l="1"/>
  <c r="D11" i="21"/>
  <c r="F5" i="21"/>
  <c r="G3" i="21"/>
  <c r="G6" i="21"/>
  <c r="F16" i="21"/>
  <c r="G12" i="21"/>
  <c r="E11" i="21"/>
  <c r="D16" i="21"/>
  <c r="F7" i="21"/>
  <c r="G7" i="21" s="1"/>
  <c r="H7" i="21" s="1"/>
  <c r="I7" i="21" s="1"/>
  <c r="J7" i="21" s="1"/>
  <c r="K7" i="21" s="1"/>
  <c r="E16" i="21"/>
  <c r="E5" i="21"/>
  <c r="D19" i="21" l="1"/>
  <c r="G16" i="21"/>
  <c r="H12" i="21"/>
  <c r="F11" i="21"/>
  <c r="F19" i="21" s="1"/>
  <c r="G11" i="21"/>
  <c r="H6" i="21"/>
  <c r="E19" i="21"/>
  <c r="G5" i="21"/>
  <c r="H3" i="21"/>
  <c r="B16" i="19"/>
  <c r="B15" i="19"/>
  <c r="D54" i="20"/>
  <c r="C5" i="19" s="1"/>
  <c r="F55" i="20"/>
  <c r="B55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B3" i="20"/>
  <c r="C3" i="20"/>
  <c r="E3" i="20"/>
  <c r="E4" i="20" s="1"/>
  <c r="E5" i="20" s="1"/>
  <c r="E6" i="20" s="1"/>
  <c r="E7" i="20" s="1"/>
  <c r="E8" i="20" s="1"/>
  <c r="E9" i="20" s="1"/>
  <c r="E10" i="20" s="1"/>
  <c r="E11" i="20" s="1"/>
  <c r="E12" i="20" s="1"/>
  <c r="F3" i="20"/>
  <c r="F4" i="20" s="1"/>
  <c r="F5" i="20" s="1"/>
  <c r="F6" i="20" s="1"/>
  <c r="F7" i="20" s="1"/>
  <c r="F8" i="20" s="1"/>
  <c r="F9" i="20" s="1"/>
  <c r="F10" i="20" s="1"/>
  <c r="F11" i="20" s="1"/>
  <c r="F12" i="20" s="1"/>
  <c r="B4" i="20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H5" i="21" l="1"/>
  <c r="I3" i="21"/>
  <c r="G19" i="21"/>
  <c r="H11" i="21"/>
  <c r="I6" i="21"/>
  <c r="H16" i="21"/>
  <c r="I12" i="21"/>
  <c r="C6" i="19"/>
  <c r="C14" i="19"/>
  <c r="J14" i="19" s="1"/>
  <c r="C15" i="19"/>
  <c r="J15" i="19" s="1"/>
  <c r="C16" i="19"/>
  <c r="J16" i="19" s="1"/>
  <c r="B17" i="19"/>
  <c r="D55" i="20"/>
  <c r="C7" i="18" s="1"/>
  <c r="C9" i="18"/>
  <c r="I16" i="21" l="1"/>
  <c r="J12" i="21"/>
  <c r="I11" i="21"/>
  <c r="J6" i="21"/>
  <c r="I5" i="21"/>
  <c r="J3" i="21"/>
  <c r="H19" i="21"/>
  <c r="D14" i="19"/>
  <c r="K14" i="19" s="1"/>
  <c r="C17" i="19"/>
  <c r="B18" i="19"/>
  <c r="I19" i="21" l="1"/>
  <c r="J5" i="21"/>
  <c r="K3" i="21"/>
  <c r="J11" i="21"/>
  <c r="K6" i="21"/>
  <c r="J16" i="21"/>
  <c r="K12" i="21"/>
  <c r="D15" i="19"/>
  <c r="E14" i="19"/>
  <c r="F14" i="19" s="1"/>
  <c r="G14" i="19" s="1"/>
  <c r="H14" i="19" s="1"/>
  <c r="L14" i="19" s="1"/>
  <c r="J17" i="19"/>
  <c r="K15" i="19"/>
  <c r="E15" i="19"/>
  <c r="D16" i="19"/>
  <c r="D17" i="19" s="1"/>
  <c r="B19" i="19"/>
  <c r="C18" i="19"/>
  <c r="K5" i="21" l="1"/>
  <c r="L3" i="21"/>
  <c r="J19" i="21"/>
  <c r="K16" i="21"/>
  <c r="L12" i="21"/>
  <c r="K11" i="21"/>
  <c r="L6" i="21"/>
  <c r="L11" i="21" s="1"/>
  <c r="F15" i="19"/>
  <c r="G15" i="19" s="1"/>
  <c r="H15" i="19" s="1"/>
  <c r="L15" i="19" s="1"/>
  <c r="K17" i="19"/>
  <c r="E17" i="19"/>
  <c r="J18" i="19"/>
  <c r="D18" i="19"/>
  <c r="K18" i="19" s="1"/>
  <c r="C19" i="19"/>
  <c r="B20" i="19"/>
  <c r="K16" i="19"/>
  <c r="E16" i="19"/>
  <c r="K19" i="21" l="1"/>
  <c r="M12" i="21"/>
  <c r="M16" i="21" s="1"/>
  <c r="L16" i="21"/>
  <c r="L5" i="21"/>
  <c r="M3" i="21"/>
  <c r="M5" i="21" s="1"/>
  <c r="F16" i="19"/>
  <c r="G16" i="19" s="1"/>
  <c r="H16" i="19" s="1"/>
  <c r="L16" i="19" s="1"/>
  <c r="E18" i="19"/>
  <c r="J19" i="19"/>
  <c r="D19" i="19"/>
  <c r="K19" i="19" s="1"/>
  <c r="B21" i="19"/>
  <c r="C20" i="19"/>
  <c r="M19" i="21" l="1"/>
  <c r="L19" i="21"/>
  <c r="F17" i="19"/>
  <c r="G17" i="19" s="1"/>
  <c r="J20" i="19"/>
  <c r="D20" i="19"/>
  <c r="K20" i="19" s="1"/>
  <c r="C21" i="19"/>
  <c r="B22" i="19"/>
  <c r="E19" i="19"/>
  <c r="H17" i="19" l="1"/>
  <c r="L17" i="19" s="1"/>
  <c r="F18" i="19"/>
  <c r="G18" i="19" s="1"/>
  <c r="H18" i="19" s="1"/>
  <c r="J21" i="19"/>
  <c r="D21" i="19"/>
  <c r="K21" i="19" s="1"/>
  <c r="C22" i="19"/>
  <c r="B23" i="19"/>
  <c r="E20" i="19"/>
  <c r="L18" i="19" l="1"/>
  <c r="F19" i="19"/>
  <c r="G19" i="19" s="1"/>
  <c r="H19" i="19" s="1"/>
  <c r="E21" i="19"/>
  <c r="D22" i="19"/>
  <c r="K22" i="19" s="1"/>
  <c r="J22" i="19"/>
  <c r="C23" i="19"/>
  <c r="B24" i="19"/>
  <c r="L19" i="19" l="1"/>
  <c r="F20" i="19"/>
  <c r="G20" i="19" s="1"/>
  <c r="H20" i="19" s="1"/>
  <c r="C24" i="19"/>
  <c r="B25" i="19"/>
  <c r="E22" i="19"/>
  <c r="D23" i="19"/>
  <c r="K23" i="19" s="1"/>
  <c r="J23" i="19"/>
  <c r="L20" i="19" l="1"/>
  <c r="F21" i="19"/>
  <c r="G21" i="19" s="1"/>
  <c r="H21" i="19" s="1"/>
  <c r="E23" i="19"/>
  <c r="C25" i="19"/>
  <c r="B26" i="19"/>
  <c r="J24" i="19"/>
  <c r="D24" i="19"/>
  <c r="K24" i="19" s="1"/>
  <c r="L21" i="19" l="1"/>
  <c r="F22" i="19"/>
  <c r="G22" i="19" s="1"/>
  <c r="H22" i="19" s="1"/>
  <c r="B27" i="19"/>
  <c r="C26" i="19"/>
  <c r="E24" i="19"/>
  <c r="J25" i="19"/>
  <c r="D25" i="19"/>
  <c r="K25" i="19" s="1"/>
  <c r="L22" i="19" l="1"/>
  <c r="F23" i="19"/>
  <c r="E25" i="19"/>
  <c r="J26" i="19"/>
  <c r="D26" i="19"/>
  <c r="K26" i="19" s="1"/>
  <c r="C27" i="19"/>
  <c r="B28" i="19"/>
  <c r="G23" i="19" l="1"/>
  <c r="H23" i="19" s="1"/>
  <c r="E26" i="19"/>
  <c r="D27" i="19"/>
  <c r="K27" i="19" s="1"/>
  <c r="J27" i="19"/>
  <c r="C28" i="19"/>
  <c r="B29" i="19"/>
  <c r="L23" i="19" l="1"/>
  <c r="F24" i="19"/>
  <c r="G24" i="19" s="1"/>
  <c r="H24" i="19" s="1"/>
  <c r="E27" i="19"/>
  <c r="D28" i="19"/>
  <c r="K28" i="19" s="1"/>
  <c r="J28" i="19"/>
  <c r="C29" i="19"/>
  <c r="B30" i="19"/>
  <c r="L24" i="19" l="1"/>
  <c r="F25" i="19"/>
  <c r="E28" i="19"/>
  <c r="J29" i="19"/>
  <c r="D29" i="19"/>
  <c r="K29" i="19" s="1"/>
  <c r="C30" i="19"/>
  <c r="B31" i="19"/>
  <c r="G25" i="19" l="1"/>
  <c r="H25" i="19" s="1"/>
  <c r="B32" i="19"/>
  <c r="C31" i="19"/>
  <c r="J30" i="19"/>
  <c r="D30" i="19"/>
  <c r="K30" i="19" s="1"/>
  <c r="E29" i="19"/>
  <c r="L25" i="19" l="1"/>
  <c r="F26" i="19"/>
  <c r="G26" i="19" s="1"/>
  <c r="H26" i="19" s="1"/>
  <c r="B33" i="19"/>
  <c r="C32" i="19"/>
  <c r="E30" i="19"/>
  <c r="J31" i="19"/>
  <c r="D31" i="19"/>
  <c r="K31" i="19" s="1"/>
  <c r="L26" i="19" l="1"/>
  <c r="F27" i="19"/>
  <c r="G27" i="19" s="1"/>
  <c r="H27" i="19" s="1"/>
  <c r="E31" i="19"/>
  <c r="J32" i="19"/>
  <c r="D32" i="19"/>
  <c r="K32" i="19" s="1"/>
  <c r="C33" i="19"/>
  <c r="B34" i="19"/>
  <c r="L27" i="19" l="1"/>
  <c r="F28" i="19"/>
  <c r="G28" i="19" s="1"/>
  <c r="H28" i="19" s="1"/>
  <c r="E32" i="19"/>
  <c r="J33" i="19"/>
  <c r="D33" i="19"/>
  <c r="K33" i="19" s="1"/>
  <c r="C34" i="19"/>
  <c r="B35" i="19"/>
  <c r="L28" i="19" l="1"/>
  <c r="F29" i="19"/>
  <c r="D34" i="19"/>
  <c r="K34" i="19" s="1"/>
  <c r="J34" i="19"/>
  <c r="E33" i="19"/>
  <c r="C35" i="19"/>
  <c r="B36" i="19"/>
  <c r="G29" i="19" l="1"/>
  <c r="H29" i="19" s="1"/>
  <c r="E34" i="19"/>
  <c r="C36" i="19"/>
  <c r="B37" i="19"/>
  <c r="D35" i="19"/>
  <c r="K35" i="19" s="1"/>
  <c r="J35" i="19"/>
  <c r="L29" i="19" l="1"/>
  <c r="F30" i="19"/>
  <c r="G30" i="19" s="1"/>
  <c r="H30" i="19" s="1"/>
  <c r="B38" i="19"/>
  <c r="C37" i="19"/>
  <c r="E35" i="19"/>
  <c r="J36" i="19"/>
  <c r="D36" i="19"/>
  <c r="K36" i="19" s="1"/>
  <c r="L30" i="19" l="1"/>
  <c r="F31" i="19"/>
  <c r="G31" i="19" s="1"/>
  <c r="H31" i="19" s="1"/>
  <c r="E36" i="19"/>
  <c r="J37" i="19"/>
  <c r="D37" i="19"/>
  <c r="K37" i="19" s="1"/>
  <c r="B39" i="19"/>
  <c r="C38" i="19"/>
  <c r="L31" i="19" l="1"/>
  <c r="F32" i="19"/>
  <c r="G32" i="19" s="1"/>
  <c r="H32" i="19" s="1"/>
  <c r="E37" i="19"/>
  <c r="J38" i="19"/>
  <c r="D38" i="19"/>
  <c r="K38" i="19" s="1"/>
  <c r="C39" i="19"/>
  <c r="B40" i="19"/>
  <c r="L32" i="19" l="1"/>
  <c r="F33" i="19"/>
  <c r="G33" i="19" s="1"/>
  <c r="H33" i="19" s="1"/>
  <c r="E38" i="19"/>
  <c r="D39" i="19"/>
  <c r="K39" i="19" s="1"/>
  <c r="J39" i="19"/>
  <c r="C40" i="19"/>
  <c r="B41" i="19"/>
  <c r="L33" i="19" l="1"/>
  <c r="F34" i="19"/>
  <c r="C41" i="19"/>
  <c r="B42" i="19"/>
  <c r="D40" i="19"/>
  <c r="K40" i="19" s="1"/>
  <c r="J40" i="19"/>
  <c r="E39" i="19"/>
  <c r="G34" i="19" l="1"/>
  <c r="H34" i="19" s="1"/>
  <c r="D41" i="19"/>
  <c r="K41" i="19" s="1"/>
  <c r="J41" i="19"/>
  <c r="E40" i="19"/>
  <c r="C42" i="19"/>
  <c r="B43" i="19"/>
  <c r="L34" i="19" l="1"/>
  <c r="F35" i="19"/>
  <c r="J42" i="19"/>
  <c r="D42" i="19"/>
  <c r="K42" i="19" s="1"/>
  <c r="C43" i="19"/>
  <c r="B44" i="19"/>
  <c r="E41" i="19"/>
  <c r="G35" i="19" l="1"/>
  <c r="H35" i="19" s="1"/>
  <c r="E42" i="19"/>
  <c r="B45" i="19"/>
  <c r="C44" i="19"/>
  <c r="J43" i="19"/>
  <c r="D43" i="19"/>
  <c r="K43" i="19" s="1"/>
  <c r="L35" i="19" l="1"/>
  <c r="F36" i="19"/>
  <c r="G36" i="19" s="1"/>
  <c r="H36" i="19" s="1"/>
  <c r="E43" i="19"/>
  <c r="J44" i="19"/>
  <c r="D44" i="19"/>
  <c r="K44" i="19" s="1"/>
  <c r="C45" i="19"/>
  <c r="B46" i="19"/>
  <c r="L36" i="19" l="1"/>
  <c r="F37" i="19"/>
  <c r="G37" i="19" s="1"/>
  <c r="H37" i="19" s="1"/>
  <c r="C46" i="19"/>
  <c r="B47" i="19"/>
  <c r="J45" i="19"/>
  <c r="D45" i="19"/>
  <c r="K45" i="19" s="1"/>
  <c r="E44" i="19"/>
  <c r="L37" i="19" l="1"/>
  <c r="F38" i="19"/>
  <c r="E45" i="19"/>
  <c r="D46" i="19"/>
  <c r="K46" i="19" s="1"/>
  <c r="J46" i="19"/>
  <c r="C47" i="19"/>
  <c r="B48" i="19"/>
  <c r="G38" i="19" l="1"/>
  <c r="H38" i="19" s="1"/>
  <c r="C48" i="19"/>
  <c r="B49" i="19"/>
  <c r="E46" i="19"/>
  <c r="D47" i="19"/>
  <c r="K47" i="19" s="1"/>
  <c r="J47" i="19"/>
  <c r="L38" i="19" l="1"/>
  <c r="F39" i="19"/>
  <c r="G39" i="19" s="1"/>
  <c r="H39" i="19" s="1"/>
  <c r="E47" i="19"/>
  <c r="C49" i="19"/>
  <c r="B50" i="19"/>
  <c r="J48" i="19"/>
  <c r="D48" i="19"/>
  <c r="K48" i="19" s="1"/>
  <c r="F40" i="19" l="1"/>
  <c r="G40" i="19" s="1"/>
  <c r="H40" i="19" s="1"/>
  <c r="L39" i="19"/>
  <c r="E48" i="19"/>
  <c r="B51" i="19"/>
  <c r="C50" i="19"/>
  <c r="J49" i="19"/>
  <c r="D49" i="19"/>
  <c r="K49" i="19" s="1"/>
  <c r="E49" i="19" l="1"/>
  <c r="L40" i="19"/>
  <c r="F41" i="19"/>
  <c r="G41" i="19" s="1"/>
  <c r="H41" i="19" s="1"/>
  <c r="J50" i="19"/>
  <c r="D50" i="19"/>
  <c r="K50" i="19" s="1"/>
  <c r="C51" i="19"/>
  <c r="B52" i="19"/>
  <c r="L41" i="19" l="1"/>
  <c r="F42" i="19"/>
  <c r="G42" i="19" s="1"/>
  <c r="H42" i="19" s="1"/>
  <c r="C52" i="19"/>
  <c r="B53" i="19"/>
  <c r="E50" i="19"/>
  <c r="D51" i="19"/>
  <c r="K51" i="19" s="1"/>
  <c r="J51" i="19"/>
  <c r="L42" i="19" l="1"/>
  <c r="F43" i="19"/>
  <c r="G43" i="19" s="1"/>
  <c r="H43" i="19" s="1"/>
  <c r="E51" i="19"/>
  <c r="D52" i="19"/>
  <c r="K52" i="19" s="1"/>
  <c r="J52" i="19"/>
  <c r="C53" i="19"/>
  <c r="B54" i="19"/>
  <c r="L43" i="19" l="1"/>
  <c r="F44" i="19"/>
  <c r="G44" i="19" s="1"/>
  <c r="H44" i="19" s="1"/>
  <c r="E52" i="19"/>
  <c r="C54" i="19"/>
  <c r="B55" i="19"/>
  <c r="D53" i="19"/>
  <c r="K53" i="19" s="1"/>
  <c r="J53" i="19"/>
  <c r="L44" i="19" l="1"/>
  <c r="F45" i="19"/>
  <c r="G45" i="19" s="1"/>
  <c r="H45" i="19" s="1"/>
  <c r="L45" i="19" s="1"/>
  <c r="E53" i="19"/>
  <c r="C55" i="19"/>
  <c r="B56" i="19"/>
  <c r="J54" i="19"/>
  <c r="D54" i="19"/>
  <c r="K54" i="19" s="1"/>
  <c r="F46" i="19" l="1"/>
  <c r="G46" i="19" s="1"/>
  <c r="H46" i="19" s="1"/>
  <c r="E54" i="19"/>
  <c r="B57" i="19"/>
  <c r="C56" i="19"/>
  <c r="J55" i="19"/>
  <c r="D55" i="19"/>
  <c r="K55" i="19" s="1"/>
  <c r="E55" i="19" l="1"/>
  <c r="L46" i="19"/>
  <c r="F47" i="19"/>
  <c r="J56" i="19"/>
  <c r="D56" i="19"/>
  <c r="K56" i="19" s="1"/>
  <c r="C57" i="19"/>
  <c r="B58" i="19"/>
  <c r="C58" i="19" l="1"/>
  <c r="B59" i="19"/>
  <c r="J57" i="19"/>
  <c r="D57" i="19"/>
  <c r="K57" i="19" s="1"/>
  <c r="E56" i="19"/>
  <c r="G47" i="19"/>
  <c r="H47" i="19" s="1"/>
  <c r="E57" i="19" l="1"/>
  <c r="L47" i="19"/>
  <c r="F48" i="19"/>
  <c r="C59" i="19"/>
  <c r="B60" i="19"/>
  <c r="D58" i="19"/>
  <c r="K58" i="19" s="1"/>
  <c r="J58" i="19"/>
  <c r="E58" i="19" l="1"/>
  <c r="C60" i="19"/>
  <c r="B61" i="19"/>
  <c r="D59" i="19"/>
  <c r="K59" i="19" s="1"/>
  <c r="J59" i="19"/>
  <c r="G48" i="19"/>
  <c r="H48" i="19" s="1"/>
  <c r="L48" i="19" l="1"/>
  <c r="F49" i="19"/>
  <c r="C61" i="19"/>
  <c r="B62" i="19"/>
  <c r="J60" i="19"/>
  <c r="D60" i="19"/>
  <c r="K60" i="19" s="1"/>
  <c r="E59" i="19"/>
  <c r="J61" i="19" l="1"/>
  <c r="D61" i="19"/>
  <c r="K61" i="19" s="1"/>
  <c r="G49" i="19"/>
  <c r="H49" i="19" s="1"/>
  <c r="E60" i="19"/>
  <c r="B63" i="19"/>
  <c r="C62" i="19"/>
  <c r="L49" i="19" l="1"/>
  <c r="F50" i="19"/>
  <c r="E61" i="19"/>
  <c r="J62" i="19"/>
  <c r="D62" i="19"/>
  <c r="K62" i="19" s="1"/>
  <c r="C63" i="19"/>
  <c r="B64" i="19"/>
  <c r="C64" i="19" l="1"/>
  <c r="B65" i="19"/>
  <c r="D63" i="19"/>
  <c r="K63" i="19" s="1"/>
  <c r="J63" i="19"/>
  <c r="E62" i="19"/>
  <c r="G50" i="19"/>
  <c r="H50" i="19" s="1"/>
  <c r="L50" i="19" l="1"/>
  <c r="F51" i="19"/>
  <c r="D64" i="19"/>
  <c r="K64" i="19" s="1"/>
  <c r="J64" i="19"/>
  <c r="E63" i="19"/>
  <c r="C65" i="19"/>
  <c r="B66" i="19"/>
  <c r="E64" i="19" l="1"/>
  <c r="B67" i="19"/>
  <c r="C66" i="19"/>
  <c r="D65" i="19"/>
  <c r="K65" i="19" s="1"/>
  <c r="J65" i="19"/>
  <c r="G51" i="19"/>
  <c r="H51" i="19" s="1"/>
  <c r="L51" i="19" l="1"/>
  <c r="F52" i="19"/>
  <c r="E65" i="19"/>
  <c r="J66" i="19"/>
  <c r="D66" i="19"/>
  <c r="K66" i="19" s="1"/>
  <c r="C67" i="19"/>
  <c r="B68" i="19"/>
  <c r="E66" i="19" l="1"/>
  <c r="J67" i="19"/>
  <c r="D67" i="19"/>
  <c r="K67" i="19" s="1"/>
  <c r="B69" i="19"/>
  <c r="C68" i="19"/>
  <c r="G52" i="19"/>
  <c r="H52" i="19" s="1"/>
  <c r="E67" i="19" l="1"/>
  <c r="L52" i="19"/>
  <c r="F53" i="19"/>
  <c r="J68" i="19"/>
  <c r="D68" i="19"/>
  <c r="K68" i="19" s="1"/>
  <c r="C69" i="19"/>
  <c r="B70" i="19"/>
  <c r="E68" i="19" l="1"/>
  <c r="C70" i="19"/>
  <c r="B71" i="19"/>
  <c r="J69" i="19"/>
  <c r="D69" i="19"/>
  <c r="K69" i="19" s="1"/>
  <c r="G53" i="19"/>
  <c r="H53" i="19" s="1"/>
  <c r="E69" i="19" l="1"/>
  <c r="L53" i="19"/>
  <c r="F54" i="19"/>
  <c r="C71" i="19"/>
  <c r="B72" i="19"/>
  <c r="D70" i="19"/>
  <c r="K70" i="19" s="1"/>
  <c r="J70" i="19"/>
  <c r="C72" i="19" l="1"/>
  <c r="B73" i="19"/>
  <c r="D71" i="19"/>
  <c r="K71" i="19" s="1"/>
  <c r="J71" i="19"/>
  <c r="G54" i="19"/>
  <c r="H54" i="19" s="1"/>
  <c r="E70" i="19"/>
  <c r="L54" i="19" l="1"/>
  <c r="F55" i="19"/>
  <c r="E71" i="19"/>
  <c r="C73" i="19"/>
  <c r="B74" i="19"/>
  <c r="J72" i="19"/>
  <c r="D72" i="19"/>
  <c r="K72" i="19" s="1"/>
  <c r="B75" i="19" l="1"/>
  <c r="C74" i="19"/>
  <c r="E72" i="19"/>
  <c r="G55" i="19"/>
  <c r="H55" i="19" s="1"/>
  <c r="J73" i="19"/>
  <c r="D73" i="19"/>
  <c r="K73" i="19" s="1"/>
  <c r="E73" i="19" l="1"/>
  <c r="L55" i="19"/>
  <c r="F56" i="19"/>
  <c r="J74" i="19"/>
  <c r="D74" i="19"/>
  <c r="K74" i="19" s="1"/>
  <c r="C75" i="19"/>
  <c r="B76" i="19"/>
  <c r="D75" i="19" l="1"/>
  <c r="K75" i="19" s="1"/>
  <c r="J75" i="19"/>
  <c r="C76" i="19"/>
  <c r="B77" i="19"/>
  <c r="E74" i="19"/>
  <c r="G56" i="19"/>
  <c r="H56" i="19" s="1"/>
  <c r="E75" i="19" l="1"/>
  <c r="L56" i="19"/>
  <c r="F57" i="19"/>
  <c r="C77" i="19"/>
  <c r="B78" i="19"/>
  <c r="D76" i="19"/>
  <c r="K76" i="19" s="1"/>
  <c r="J76" i="19"/>
  <c r="E76" i="19" l="1"/>
  <c r="B79" i="19"/>
  <c r="C78" i="19"/>
  <c r="D77" i="19"/>
  <c r="K77" i="19" s="1"/>
  <c r="J77" i="19"/>
  <c r="G57" i="19"/>
  <c r="H57" i="19" s="1"/>
  <c r="L57" i="19" l="1"/>
  <c r="F58" i="19"/>
  <c r="E77" i="19"/>
  <c r="J78" i="19"/>
  <c r="D78" i="19"/>
  <c r="K78" i="19" s="1"/>
  <c r="C79" i="19"/>
  <c r="E78" i="19" l="1"/>
  <c r="J79" i="19"/>
  <c r="D79" i="19"/>
  <c r="K79" i="19" s="1"/>
  <c r="G58" i="19"/>
  <c r="H58" i="19" s="1"/>
  <c r="E79" i="19" l="1"/>
  <c r="L58" i="19"/>
  <c r="F59" i="19"/>
  <c r="G59" i="19" l="1"/>
  <c r="H59" i="19" s="1"/>
  <c r="L59" i="19" l="1"/>
  <c r="F60" i="19"/>
  <c r="G60" i="19" l="1"/>
  <c r="H60" i="19" s="1"/>
  <c r="L60" i="19" l="1"/>
  <c r="F61" i="19"/>
  <c r="G61" i="19" l="1"/>
  <c r="H61" i="19" s="1"/>
  <c r="L61" i="19" l="1"/>
  <c r="F62" i="19"/>
  <c r="G62" i="19" l="1"/>
  <c r="H62" i="19" s="1"/>
  <c r="L62" i="19" l="1"/>
  <c r="F63" i="19"/>
  <c r="G63" i="19" l="1"/>
  <c r="H63" i="19" s="1"/>
  <c r="L63" i="19" l="1"/>
  <c r="F64" i="19"/>
  <c r="G64" i="19" l="1"/>
  <c r="H64" i="19" s="1"/>
  <c r="L64" i="19" l="1"/>
  <c r="F65" i="19"/>
  <c r="G65" i="19" l="1"/>
  <c r="H65" i="19" s="1"/>
  <c r="L65" i="19" l="1"/>
  <c r="F66" i="19"/>
  <c r="G66" i="19" l="1"/>
  <c r="H66" i="19" s="1"/>
  <c r="L66" i="19" l="1"/>
  <c r="F67" i="19"/>
  <c r="G67" i="19" l="1"/>
  <c r="H67" i="19" s="1"/>
  <c r="L67" i="19" l="1"/>
  <c r="F68" i="19"/>
  <c r="G68" i="19" l="1"/>
  <c r="H68" i="19" s="1"/>
  <c r="L68" i="19" l="1"/>
  <c r="F69" i="19"/>
  <c r="G69" i="19" l="1"/>
  <c r="H69" i="19" s="1"/>
  <c r="L69" i="19" l="1"/>
  <c r="F70" i="19"/>
  <c r="G70" i="19" l="1"/>
  <c r="H70" i="19" s="1"/>
  <c r="L70" i="19" l="1"/>
  <c r="F71" i="19"/>
  <c r="G71" i="19" l="1"/>
  <c r="H71" i="19" s="1"/>
  <c r="L71" i="19" l="1"/>
  <c r="F72" i="19"/>
  <c r="G72" i="19" l="1"/>
  <c r="H72" i="19" s="1"/>
  <c r="L72" i="19" l="1"/>
  <c r="F73" i="19"/>
  <c r="G73" i="19" l="1"/>
  <c r="H73" i="19" s="1"/>
  <c r="L73" i="19" l="1"/>
  <c r="F74" i="19"/>
  <c r="G74" i="19" l="1"/>
  <c r="H74" i="19" s="1"/>
  <c r="L74" i="19" l="1"/>
  <c r="F75" i="19"/>
  <c r="G75" i="19" l="1"/>
  <c r="H75" i="19" s="1"/>
  <c r="L75" i="19" l="1"/>
  <c r="F76" i="19"/>
  <c r="G76" i="19" l="1"/>
  <c r="H76" i="19" s="1"/>
  <c r="L76" i="19" l="1"/>
  <c r="F77" i="19"/>
  <c r="G77" i="19" l="1"/>
  <c r="H77" i="19" s="1"/>
  <c r="L77" i="19" l="1"/>
  <c r="F78" i="19"/>
  <c r="G78" i="19" l="1"/>
  <c r="H78" i="19" s="1"/>
  <c r="L78" i="19" l="1"/>
  <c r="F79" i="19"/>
  <c r="G79" i="19" l="1"/>
  <c r="H79" i="19" s="1"/>
  <c r="L79" i="19" l="1"/>
  <c r="C11" i="18"/>
  <c r="C12" i="18"/>
  <c r="C16" i="18" s="1"/>
</calcChain>
</file>

<file path=xl/sharedStrings.xml><?xml version="1.0" encoding="utf-8"?>
<sst xmlns="http://schemas.openxmlformats.org/spreadsheetml/2006/main" count="126" uniqueCount="92">
  <si>
    <t>Intereses</t>
  </si>
  <si>
    <t>Contacto directo con Ángel García Banchs</t>
  </si>
  <si>
    <t>📱 WhatsApp</t>
  </si>
  <si>
    <t>🐦 Twitter/X</t>
  </si>
  <si>
    <t>📸 Instagram</t>
  </si>
  <si>
    <t>📘 Facebook</t>
  </si>
  <si>
    <t>✈️ Telegram</t>
  </si>
  <si>
    <t>🎥 YouTube</t>
  </si>
  <si>
    <t>🎵 TikTok</t>
  </si>
  <si>
    <t>📧 Email</t>
  </si>
  <si>
    <t>📚 Libros (Amazon)</t>
  </si>
  <si>
    <t>Haz clic en cualquiera de los enlaces para contactarme directamente.</t>
  </si>
  <si>
    <t>🏠 Inicio</t>
  </si>
  <si>
    <t>🎓 Cursos Online</t>
  </si>
  <si>
    <t>El ingreso real crece cada 10 años 10% (premisa fundamental, porque si esta premisa cambiase todo variaría)</t>
  </si>
  <si>
    <t>Premisa fundamental</t>
  </si>
  <si>
    <t>Resultado</t>
  </si>
  <si>
    <t>Habrás vivido hasta los 90 con el mismo nivel de consumo y te quedarían el siguiente número de años de consumo ahorrado</t>
  </si>
  <si>
    <t>Instrucciones a seguir:</t>
  </si>
  <si>
    <t>Juega entonces:</t>
  </si>
  <si>
    <t>Fija entonces:</t>
  </si>
  <si>
    <t>Ingreso anual:</t>
  </si>
  <si>
    <t>¿A qué edad te retirarías?</t>
  </si>
  <si>
    <t>¿Qué edad tienes?</t>
  </si>
  <si>
    <t>Calculadora de Retiro</t>
  </si>
  <si>
    <t>Acumulación después de intereses (en $)</t>
  </si>
  <si>
    <t>Consumo (en $)</t>
  </si>
  <si>
    <t>Ingreso (en $)</t>
  </si>
  <si>
    <t>Acumulación después de intereses</t>
  </si>
  <si>
    <t>Acumulación antes de intereses</t>
  </si>
  <si>
    <t>Ahorro</t>
  </si>
  <si>
    <t>Consumo</t>
  </si>
  <si>
    <t>Ingreso</t>
  </si>
  <si>
    <t>Edad</t>
  </si>
  <si>
    <t>años</t>
  </si>
  <si>
    <t xml:space="preserve">cada </t>
  </si>
  <si>
    <t>Progreso (aumento) del ingreso real</t>
  </si>
  <si>
    <t>Tasa de interés real</t>
  </si>
  <si>
    <t>Consumo real</t>
  </si>
  <si>
    <t>Ingreso real</t>
  </si>
  <si>
    <t>Plan de Retiro</t>
  </si>
  <si>
    <t>fracción del ingreso a ahorrar</t>
  </si>
  <si>
    <t>tasa de interés real a procurar</t>
  </si>
  <si>
    <t>Quiero fijar (haz clic en 🔽):</t>
  </si>
  <si>
    <t>Quiero fijar</t>
  </si>
  <si>
    <t>Activo financiero acumulado (negativo si es deuda):</t>
  </si>
  <si>
    <t>Aquí va el nombre de la persona</t>
  </si>
  <si>
    <t>Haz clic en cualquiera en el enlace para acceder a tu plan de retiro.</t>
  </si>
  <si>
    <t>🎯 Plan de Retiro</t>
  </si>
  <si>
    <t>"#GPT_INSTRUCCIONES#
Hoja: Cómo contactarme  
Objetivo: Conservar toda la hoja sin modificaciones, excepto la celda C8. En esa celda debe escribirse el nombre real de la persona que el usuario indique al responder a la pregunta: “¿Cuál es el nombre real de la persona cuyo Plan de Retiro quieres calcular?”  
Celdas_a_editar: C8  
Notas_adicionales: 
- No modificar ninguna otra celda de esta hoja. 
- No incluir comentarios ni explicaciones. 
- Eliminar esta celda A5000 antes de guardar el archivo final.</t>
  </si>
  <si>
    <t xml:space="preserve"> #GPT_INSTRUCCIONES#
Hoja: Plan de Retiro (no tocar)
Objetivo: Conservar toda la hoja tal como está. No debe editarse ninguna celda.
Notas_adicionales: 
- No modificar ninguna otra celda de esta hoja. 
- No incluir comentarios ni explicaciones. 
- Eliminar esta celda A5000 antes de guardar el archivo final.</t>
  </si>
  <si>
    <t xml:space="preserve"> #GPT_INSTRUCCIONES#
Hoja: Cálculos (no tocar)
Objetivo: Conservar toda la hoja tal como está. No debe editarse ninguna celda.
Notas_adicionales: 
- No modificar ninguna otra celda de esta hoja. 
- No incluir comentarios ni explicaciones. 
- Eliminar esta celda A5000 antes de guardar el archivo final.</t>
  </si>
  <si>
    <t>#GPT_INSTRUCCIONES#
Hoja: Inserta acá la información
Objetivo: Calcular el ahorro anual necesario o la tasa de interés real requerida para que el usuario alcance su meta financiera al momento del retiro, considerando su edad, edad de retiro, ingreso anual, patrimonio actual, y crecimiento real del ingreso cada 10 años en 10%.
Celdas_a_editar:
- C3: Introducir edad actual (número entre 25 y 75).
- C4: Introducir edad de retiro (número entre 65 y 75).
- C5: Introducir ingreso anual (valor numérico, sin símbolos si es posible).
- C6: Introducir activo financiero neto acumulado (positivo si es ahorro, negativo si es deuda).
- C7: Seleccionar "tasa de interés real a procurar" o "fracción del ingreso a ahorrar".
Notas_adicionales:
- No modificar ninguna otra celda de esta hoja.
- No incluir comentarios ni explicaciones.
- Eliminar esta celda A5000 antes de guardar el archivo final.</t>
  </si>
  <si>
    <t>Concepto</t>
  </si>
  <si>
    <t>Activo neto</t>
  </si>
  <si>
    <t>Pasivo</t>
  </si>
  <si>
    <t>Individuo</t>
  </si>
  <si>
    <t>Bancos</t>
  </si>
  <si>
    <t>Empresas</t>
  </si>
  <si>
    <t>Estado</t>
  </si>
  <si>
    <t>Portafolio de precaución</t>
  </si>
  <si>
    <t>Efectivo</t>
  </si>
  <si>
    <t>Cuentas corrientes</t>
  </si>
  <si>
    <t>Total</t>
  </si>
  <si>
    <t>Portafolio de retiro digno</t>
  </si>
  <si>
    <t xml:space="preserve">Letras del Tesoro </t>
  </si>
  <si>
    <t>Letras del Tesoro</t>
  </si>
  <si>
    <t>Notas del Tesoro</t>
  </si>
  <si>
    <t>Papeles comerciales</t>
  </si>
  <si>
    <t>Bonos del Tesoro</t>
  </si>
  <si>
    <t>Portafolio de retiro exitoso</t>
  </si>
  <si>
    <t>Bonos corporativos</t>
  </si>
  <si>
    <t>Bonos del Tesoro (adicionales)</t>
  </si>
  <si>
    <t>Portafolio de enriquecimiento</t>
  </si>
  <si>
    <t>4 startups</t>
  </si>
  <si>
    <t>Meses del ingreso anual</t>
  </si>
  <si>
    <t>Años ahorrando</t>
  </si>
  <si>
    <t>Activo/Total</t>
  </si>
  <si>
    <t xml:space="preserve">Certificados y Depósitos a plazo fijo </t>
  </si>
  <si>
    <t>REITs (índice de bienes raíces)</t>
  </si>
  <si>
    <t xml:space="preserve"> 4 startups</t>
  </si>
  <si>
    <r>
      <t>ETF</t>
    </r>
    <r>
      <rPr>
        <sz val="12"/>
        <color theme="1"/>
        <rFont val="Calibri"/>
        <family val="2"/>
      </rPr>
      <t xml:space="preserve"> S&amp;P500</t>
    </r>
    <r>
      <rPr>
        <i/>
        <sz val="12"/>
        <color theme="1"/>
        <rFont val="Calibri"/>
        <family val="2"/>
      </rPr>
      <t xml:space="preserve"> (índice bursátil)</t>
    </r>
  </si>
  <si>
    <t>🛡️ Portafolio de precaución</t>
  </si>
  <si>
    <t>🏠 Portafolio de retiro digno</t>
  </si>
  <si>
    <t>🏆 Portafolio de retiro exitoso</t>
  </si>
  <si>
    <t>💰 Portafolio de enriquecimiento</t>
  </si>
  <si>
    <t>Plan de Retiro y Portafolios:</t>
  </si>
  <si>
    <t>Hasta</t>
  </si>
  <si>
    <t xml:space="preserve">A partir de </t>
  </si>
  <si>
    <t>Contáctame para:</t>
  </si>
  <si>
    <t>💬 Discutir tu retiro y portafolio óptimo</t>
  </si>
  <si>
    <t>📝 Plan negocios, mentorías y asesorías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</si>
</sst>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540A]#,##0"/>
    <numFmt numFmtId="165" formatCode="0.00000%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i/>
      <sz val="14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ptos Narrow"/>
      <family val="2"/>
      <scheme val="minor"/>
    </font>
    <font>
      <strike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9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2" applyFont="1" applyFill="1"/>
    <xf numFmtId="0" fontId="8" fillId="2" borderId="0" xfId="0" applyFont="1" applyFill="1"/>
    <xf numFmtId="0" fontId="5" fillId="2" borderId="0" xfId="0" applyFont="1" applyFill="1" applyAlignment="1">
      <alignment wrapText="1"/>
    </xf>
    <xf numFmtId="0" fontId="2" fillId="2" borderId="0" xfId="2" applyFill="1" applyAlignment="1">
      <alignment horizontal="left" vertical="center"/>
    </xf>
    <xf numFmtId="0" fontId="7" fillId="0" borderId="0" xfId="2" applyFont="1"/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10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9" fontId="12" fillId="2" borderId="0" xfId="0" applyNumberFormat="1" applyFont="1" applyFill="1" applyAlignment="1">
      <alignment horizontal="center"/>
    </xf>
    <xf numFmtId="4" fontId="11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 wrapText="1"/>
    </xf>
    <xf numFmtId="2" fontId="16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 wrapText="1"/>
    </xf>
    <xf numFmtId="2" fontId="20" fillId="8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6" fillId="6" borderId="5" xfId="0" applyFont="1" applyFill="1" applyBorder="1" applyAlignment="1">
      <alignment horizontal="left" vertical="center" wrapText="1"/>
    </xf>
    <xf numFmtId="0" fontId="16" fillId="6" borderId="5" xfId="0" applyFont="1" applyFill="1" applyBorder="1" applyAlignment="1">
      <alignment horizontal="center" vertical="center" wrapText="1"/>
    </xf>
    <xf numFmtId="2" fontId="16" fillId="6" borderId="5" xfId="0" applyNumberFormat="1" applyFont="1" applyFill="1" applyBorder="1" applyAlignment="1">
      <alignment horizontal="center" vertical="center" wrapText="1"/>
    </xf>
    <xf numFmtId="0" fontId="7" fillId="2" borderId="0" xfId="2" applyFont="1" applyFill="1" applyAlignment="1">
      <alignment vertical="center"/>
    </xf>
    <xf numFmtId="0" fontId="16" fillId="5" borderId="5" xfId="0" applyFont="1" applyFill="1" applyBorder="1" applyAlignment="1">
      <alignment horizontal="left" vertical="center" wrapText="1"/>
    </xf>
    <xf numFmtId="164" fontId="23" fillId="4" borderId="1" xfId="0" applyNumberFormat="1" applyFont="1" applyFill="1" applyBorder="1" applyAlignment="1">
      <alignment horizontal="right" vertical="center"/>
    </xf>
    <xf numFmtId="164" fontId="22" fillId="4" borderId="1" xfId="0" applyNumberFormat="1" applyFont="1" applyFill="1" applyBorder="1" applyAlignment="1">
      <alignment horizontal="right" vertical="center"/>
    </xf>
    <xf numFmtId="164" fontId="14" fillId="5" borderId="1" xfId="0" applyNumberFormat="1" applyFont="1" applyFill="1" applyBorder="1" applyAlignment="1">
      <alignment horizontal="right" vertical="center"/>
    </xf>
    <xf numFmtId="164" fontId="17" fillId="5" borderId="1" xfId="0" applyNumberFormat="1" applyFont="1" applyFill="1" applyBorder="1" applyAlignment="1">
      <alignment horizontal="right" vertical="center"/>
    </xf>
    <xf numFmtId="164" fontId="14" fillId="6" borderId="1" xfId="0" applyNumberFormat="1" applyFont="1" applyFill="1" applyBorder="1" applyAlignment="1">
      <alignment horizontal="right" vertical="center"/>
    </xf>
    <xf numFmtId="164" fontId="17" fillId="6" borderId="1" xfId="0" applyNumberFormat="1" applyFont="1" applyFill="1" applyBorder="1" applyAlignment="1">
      <alignment horizontal="right" vertical="center"/>
    </xf>
    <xf numFmtId="164" fontId="14" fillId="7" borderId="1" xfId="0" applyNumberFormat="1" applyFont="1" applyFill="1" applyBorder="1" applyAlignment="1">
      <alignment horizontal="right" vertical="center"/>
    </xf>
    <xf numFmtId="164" fontId="17" fillId="7" borderId="1" xfId="0" applyNumberFormat="1" applyFont="1" applyFill="1" applyBorder="1" applyAlignment="1">
      <alignment horizontal="right" vertical="center"/>
    </xf>
    <xf numFmtId="164" fontId="22" fillId="8" borderId="1" xfId="0" applyNumberFormat="1" applyFont="1" applyFill="1" applyBorder="1" applyAlignment="1">
      <alignment horizontal="right" vertical="center"/>
    </xf>
    <xf numFmtId="164" fontId="22" fillId="8" borderId="5" xfId="0" applyNumberFormat="1" applyFont="1" applyFill="1" applyBorder="1" applyAlignment="1">
      <alignment horizontal="right" vertical="center"/>
    </xf>
    <xf numFmtId="164" fontId="22" fillId="8" borderId="6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0" fontId="0" fillId="2" borderId="1" xfId="1" applyNumberFormat="1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13" fillId="2" borderId="0" xfId="0" applyFont="1" applyFill="1"/>
    <xf numFmtId="0" fontId="5" fillId="9" borderId="0" xfId="0" applyFont="1" applyFill="1"/>
    <xf numFmtId="0" fontId="7" fillId="9" borderId="0" xfId="2" applyFont="1" applyFill="1" applyAlignment="1">
      <alignment vertical="center"/>
    </xf>
    <xf numFmtId="0" fontId="3" fillId="9" borderId="0" xfId="0" applyFont="1" applyFill="1" applyAlignment="1">
      <alignment horizontal="left"/>
    </xf>
  </cellXfs>
  <cellStyles count="4">
    <cellStyle name="Hipervínculo" xfId="2" builtinId="8"/>
    <cellStyle name="Incorrecto" xfId="3" builtinId="2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VE" sz="3600" b="1">
                <a:solidFill>
                  <a:sysClr val="windowText" lastClr="000000"/>
                </a:solidFill>
              </a:rPr>
              <a:t>Plan de Retiro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Ingreso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1C-4297-811C-42EE982D1AE3}"/>
                </c:ext>
              </c:extLst>
            </c:dLbl>
            <c:dLbl>
              <c:idx val="41"/>
              <c:layout>
                <c:manualLayout>
                  <c:x val="-1.3853211009174311E-2"/>
                  <c:y val="-1.5028980752406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1C-4297-811C-42EE982D1AE3}"/>
                </c:ext>
              </c:extLst>
            </c:dLbl>
            <c:dLbl>
              <c:idx val="65"/>
              <c:layout>
                <c:manualLayout>
                  <c:x val="-1.6989332755423921E-2"/>
                  <c:y val="-1.965861038203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1C-4297-811C-42EE982D1AE3}"/>
                </c:ext>
              </c:extLst>
            </c:dLbl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 de Retiro (no tocar)'!$B$14:$B$79</c:f>
              <c:numCache>
                <c:formatCode>General</c:formatCode>
                <c:ptCount val="6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</c:numCache>
            </c:numRef>
          </c:cat>
          <c:val>
            <c:numRef>
              <c:f>'Plan de Retiro (no tocar)'!$J$14:$J$79</c:f>
              <c:numCache>
                <c:formatCode>#,##0.00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24000</c:v>
                </c:pt>
                <c:pt idx="26">
                  <c:v>24000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24000</c:v>
                </c:pt>
                <c:pt idx="31">
                  <c:v>24000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26400.000000000004</c:v>
                </c:pt>
                <c:pt idx="36">
                  <c:v>26400.000000000004</c:v>
                </c:pt>
                <c:pt idx="37">
                  <c:v>26400.000000000004</c:v>
                </c:pt>
                <c:pt idx="38">
                  <c:v>26400.000000000004</c:v>
                </c:pt>
                <c:pt idx="39">
                  <c:v>26400.000000000004</c:v>
                </c:pt>
                <c:pt idx="40">
                  <c:v>26400.000000000004</c:v>
                </c:pt>
                <c:pt idx="41">
                  <c:v>26400.000000000004</c:v>
                </c:pt>
                <c:pt idx="42">
                  <c:v>26400.000000000004</c:v>
                </c:pt>
                <c:pt idx="43">
                  <c:v>26400.000000000004</c:v>
                </c:pt>
                <c:pt idx="44">
                  <c:v>26400.000000000004</c:v>
                </c:pt>
                <c:pt idx="45">
                  <c:v>29040.000000000004</c:v>
                </c:pt>
                <c:pt idx="46">
                  <c:v>29040.000000000004</c:v>
                </c:pt>
                <c:pt idx="47">
                  <c:v>29040.000000000004</c:v>
                </c:pt>
                <c:pt idx="48">
                  <c:v>29040.000000000004</c:v>
                </c:pt>
                <c:pt idx="49">
                  <c:v>29040.000000000004</c:v>
                </c:pt>
                <c:pt idx="50">
                  <c:v>29040.000000000004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C-4297-811C-42EE982D1AE3}"/>
            </c:ext>
          </c:extLst>
        </c:ser>
        <c:ser>
          <c:idx val="1"/>
          <c:order val="1"/>
          <c:tx>
            <c:v>Consumo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C-4297-811C-42EE982D1AE3}"/>
                </c:ext>
              </c:extLst>
            </c:dLbl>
            <c:dLbl>
              <c:idx val="4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C-4297-811C-42EE982D1AE3}"/>
                </c:ext>
              </c:extLst>
            </c:dLbl>
            <c:dLbl>
              <c:idx val="6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1C-4297-811C-42EE982D1AE3}"/>
                </c:ext>
              </c:extLst>
            </c:dLbl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 de Retiro (no tocar)'!$B$14:$B$79</c:f>
              <c:numCache>
                <c:formatCode>General</c:formatCode>
                <c:ptCount val="6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</c:numCache>
            </c:numRef>
          </c:cat>
          <c:val>
            <c:numRef>
              <c:f>'Plan de Retiro (no tocar)'!$K$14:$K$79</c:f>
              <c:numCache>
                <c:formatCode>#,##0.00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-19999.2</c:v>
                </c:pt>
                <c:pt idx="26">
                  <c:v>-19999.2</c:v>
                </c:pt>
                <c:pt idx="27">
                  <c:v>-19999.2</c:v>
                </c:pt>
                <c:pt idx="28">
                  <c:v>-19999.2</c:v>
                </c:pt>
                <c:pt idx="29">
                  <c:v>-19999.2</c:v>
                </c:pt>
                <c:pt idx="30">
                  <c:v>-19999.2</c:v>
                </c:pt>
                <c:pt idx="31">
                  <c:v>-19999.2</c:v>
                </c:pt>
                <c:pt idx="32">
                  <c:v>-19999.2</c:v>
                </c:pt>
                <c:pt idx="33">
                  <c:v>-19999.2</c:v>
                </c:pt>
                <c:pt idx="34">
                  <c:v>-19999.2</c:v>
                </c:pt>
                <c:pt idx="35">
                  <c:v>-21999.120000000006</c:v>
                </c:pt>
                <c:pt idx="36">
                  <c:v>-21999.120000000006</c:v>
                </c:pt>
                <c:pt idx="37">
                  <c:v>-21999.120000000006</c:v>
                </c:pt>
                <c:pt idx="38">
                  <c:v>-21999.120000000006</c:v>
                </c:pt>
                <c:pt idx="39">
                  <c:v>-21999.120000000006</c:v>
                </c:pt>
                <c:pt idx="40">
                  <c:v>-21999.120000000006</c:v>
                </c:pt>
                <c:pt idx="41">
                  <c:v>-21999.120000000006</c:v>
                </c:pt>
                <c:pt idx="42">
                  <c:v>-21999.120000000006</c:v>
                </c:pt>
                <c:pt idx="43">
                  <c:v>-21999.120000000006</c:v>
                </c:pt>
                <c:pt idx="44">
                  <c:v>-21999.120000000006</c:v>
                </c:pt>
                <c:pt idx="45">
                  <c:v>-24199.032000000007</c:v>
                </c:pt>
                <c:pt idx="46">
                  <c:v>-24199.032000000007</c:v>
                </c:pt>
                <c:pt idx="47">
                  <c:v>-24199.032000000007</c:v>
                </c:pt>
                <c:pt idx="48">
                  <c:v>-24199.032000000007</c:v>
                </c:pt>
                <c:pt idx="49">
                  <c:v>-24199.032000000007</c:v>
                </c:pt>
                <c:pt idx="50">
                  <c:v>-24199.032000000007</c:v>
                </c:pt>
                <c:pt idx="51">
                  <c:v>-24199.032000000007</c:v>
                </c:pt>
                <c:pt idx="52">
                  <c:v>-24199.032000000007</c:v>
                </c:pt>
                <c:pt idx="53">
                  <c:v>-24199.032000000007</c:v>
                </c:pt>
                <c:pt idx="54">
                  <c:v>-24199.032000000007</c:v>
                </c:pt>
                <c:pt idx="55">
                  <c:v>-24199.032000000007</c:v>
                </c:pt>
                <c:pt idx="56">
                  <c:v>-24199.032000000007</c:v>
                </c:pt>
                <c:pt idx="57">
                  <c:v>-24199.032000000007</c:v>
                </c:pt>
                <c:pt idx="58">
                  <c:v>-24199.032000000007</c:v>
                </c:pt>
                <c:pt idx="59">
                  <c:v>-24199.032000000007</c:v>
                </c:pt>
                <c:pt idx="60">
                  <c:v>-24199.032000000007</c:v>
                </c:pt>
                <c:pt idx="61">
                  <c:v>-24199.032000000007</c:v>
                </c:pt>
                <c:pt idx="62">
                  <c:v>-24199.032000000007</c:v>
                </c:pt>
                <c:pt idx="63">
                  <c:v>-24199.032000000007</c:v>
                </c:pt>
                <c:pt idx="64">
                  <c:v>-24199.032000000007</c:v>
                </c:pt>
                <c:pt idx="65">
                  <c:v>-24199.032000000007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1C-4297-811C-42EE982D1AE3}"/>
            </c:ext>
          </c:extLst>
        </c:ser>
        <c:ser>
          <c:idx val="2"/>
          <c:order val="2"/>
          <c:tx>
            <c:v>Acumulado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1C-4297-811C-42EE982D1AE3}"/>
                </c:ext>
              </c:extLst>
            </c:dLbl>
            <c:dLbl>
              <c:idx val="6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1C-4297-811C-42EE982D1AE3}"/>
                </c:ext>
              </c:extLst>
            </c:dLbl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 de Retiro (no tocar)'!$B$14:$B$79</c:f>
              <c:numCache>
                <c:formatCode>General</c:formatCode>
                <c:ptCount val="6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</c:numCache>
            </c:numRef>
          </c:cat>
          <c:val>
            <c:numRef>
              <c:f>'Plan de Retiro (no tocar)'!$L$14:$L$79</c:f>
              <c:numCache>
                <c:formatCode>#,##0.00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4280.8560000000007</c:v>
                </c:pt>
                <c:pt idx="26">
                  <c:v>8861.3719199999996</c:v>
                </c:pt>
                <c:pt idx="27">
                  <c:v>13762.523954400001</c:v>
                </c:pt>
                <c:pt idx="28">
                  <c:v>19006.756631208005</c:v>
                </c:pt>
                <c:pt idx="29">
                  <c:v>24618.085595392567</c:v>
                </c:pt>
                <c:pt idx="30">
                  <c:v>30622.207587070046</c:v>
                </c:pt>
                <c:pt idx="31">
                  <c:v>37046.618118164952</c:v>
                </c:pt>
                <c:pt idx="32">
                  <c:v>43920.737386436493</c:v>
                </c:pt>
                <c:pt idx="33">
                  <c:v>51276.045003487059</c:v>
                </c:pt>
                <c:pt idx="34">
                  <c:v>59146.224153731142</c:v>
                </c:pt>
                <c:pt idx="35">
                  <c:v>67995.401444492323</c:v>
                </c:pt>
                <c:pt idx="36">
                  <c:v>77464.021145606777</c:v>
                </c:pt>
                <c:pt idx="37">
                  <c:v>87595.444225799249</c:v>
                </c:pt>
                <c:pt idx="38">
                  <c:v>98436.06692160519</c:v>
                </c:pt>
                <c:pt idx="39">
                  <c:v>110035.53320611756</c:v>
                </c:pt>
                <c:pt idx="40">
                  <c:v>122446.96213054578</c:v>
                </c:pt>
                <c:pt idx="41">
                  <c:v>135727.19107968398</c:v>
                </c:pt>
                <c:pt idx="42">
                  <c:v>149937.03605526188</c:v>
                </c:pt>
                <c:pt idx="43">
                  <c:v>165141.57017913018</c:v>
                </c:pt>
                <c:pt idx="44">
                  <c:v>181410.4216916693</c:v>
                </c:pt>
                <c:pt idx="45">
                  <c:v>199288.98697008617</c:v>
                </c:pt>
                <c:pt idx="46">
                  <c:v>218419.05181799218</c:v>
                </c:pt>
                <c:pt idx="47">
                  <c:v>238888.22120525164</c:v>
                </c:pt>
                <c:pt idx="48">
                  <c:v>260790.23244961927</c:v>
                </c:pt>
                <c:pt idx="49">
                  <c:v>284225.38448109257</c:v>
                </c:pt>
                <c:pt idx="50">
                  <c:v>309300.99715476908</c:v>
                </c:pt>
                <c:pt idx="51">
                  <c:v>305059.1027156029</c:v>
                </c:pt>
                <c:pt idx="52">
                  <c:v>300520.27566569508</c:v>
                </c:pt>
                <c:pt idx="53">
                  <c:v>295663.73072229372</c:v>
                </c:pt>
                <c:pt idx="54">
                  <c:v>290467.22763285425</c:v>
                </c:pt>
                <c:pt idx="55">
                  <c:v>284906.96932715399</c:v>
                </c:pt>
                <c:pt idx="56">
                  <c:v>278957.49294005474</c:v>
                </c:pt>
                <c:pt idx="57">
                  <c:v>272591.55320585857</c:v>
                </c:pt>
                <c:pt idx="58">
                  <c:v>265779.99769026862</c:v>
                </c:pt>
                <c:pt idx="59">
                  <c:v>258491.63328858744</c:v>
                </c:pt>
                <c:pt idx="60">
                  <c:v>250693.08337878861</c:v>
                </c:pt>
                <c:pt idx="61">
                  <c:v>242348.63497530378</c:v>
                </c:pt>
                <c:pt idx="62">
                  <c:v>233420.07518357504</c:v>
                </c:pt>
                <c:pt idx="63">
                  <c:v>223866.51620642532</c:v>
                </c:pt>
                <c:pt idx="64">
                  <c:v>213644.20810087508</c:v>
                </c:pt>
                <c:pt idx="65">
                  <c:v>202706.33842793637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1C-4297-811C-42EE982D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3295"/>
        <c:axId val="150064959"/>
      </c:lineChart>
      <c:catAx>
        <c:axId val="1500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0064959"/>
        <c:crosses val="autoZero"/>
        <c:auto val="1"/>
        <c:lblAlgn val="ctr"/>
        <c:lblOffset val="100"/>
        <c:noMultiLvlLbl val="0"/>
      </c:catAx>
      <c:valAx>
        <c:axId val="1500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006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30480</xdr:rowOff>
    </xdr:from>
    <xdr:to>
      <xdr:col>0</xdr:col>
      <xdr:colOff>1348740</xdr:colOff>
      <xdr:row>5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8DC613-4324-4403-9A78-D2C69DA9D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1" b="801"/>
        <a:stretch/>
      </xdr:blipFill>
      <xdr:spPr>
        <a:xfrm>
          <a:off x="53340" y="30480"/>
          <a:ext cx="1295400" cy="1295400"/>
        </a:xfrm>
        <a:prstGeom prst="ellipse">
          <a:avLst/>
        </a:prstGeom>
        <a:ln w="12700" cap="rnd">
          <a:solidFill>
            <a:schemeClr val="bg1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49849</xdr:colOff>
      <xdr:row>0</xdr:row>
      <xdr:rowOff>28488</xdr:rowOff>
    </xdr:from>
    <xdr:to>
      <xdr:col>15</xdr:col>
      <xdr:colOff>64092</xdr:colOff>
      <xdr:row>17</xdr:row>
      <xdr:rowOff>21366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6FAA44-909B-48D4-9D5D-70D01D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rciabanchs@econometrica.com.ve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instagram.com/angelgarciabanchs/?hl=es" TargetMode="External"/><Relationship Id="rId7" Type="http://schemas.openxmlformats.org/officeDocument/2006/relationships/hyperlink" Target="https://tiktok.com/@garciabanchs" TargetMode="External"/><Relationship Id="rId12" Type="http://schemas.openxmlformats.org/officeDocument/2006/relationships/hyperlink" Target="https://api.whatsapp.com/send?phone=+34622197658&amp;text=Hola%20%C3%81ngel,%20%C2%BFQu%C3%A9%20tal?%20Te%20contacto%20luego%20de%20descargar%20mi%20Plan%20de%20Retiro%20de%20tu%20p%C3%A1gina%20(GPT)%20y%20porque%20me%20interesa%20un%20Plan%20de%20Negocios,%20Asesor%C3%ADa%20o%20Mentor%C3%ADa%20contigo.%20Mi%20nombre%20es:" TargetMode="External"/><Relationship Id="rId2" Type="http://schemas.openxmlformats.org/officeDocument/2006/relationships/hyperlink" Target="https://x.com/garciabanchs" TargetMode="External"/><Relationship Id="rId1" Type="http://schemas.openxmlformats.org/officeDocument/2006/relationships/hyperlink" Target="https://api.whatsapp.com/send?phone=34622197658" TargetMode="External"/><Relationship Id="rId6" Type="http://schemas.openxmlformats.org/officeDocument/2006/relationships/hyperlink" Target="https://www.youtube.com/channel/UC5gIYsHiRq9R5DtIChFSW8A" TargetMode="External"/><Relationship Id="rId11" Type="http://schemas.openxmlformats.org/officeDocument/2006/relationships/hyperlink" Target="https://api.whatsapp.com/send?phone=+34622197658&amp;text=Hola%20%C3%81ngel,%20%C2%BFQu%C3%A9%20tal?%20Te%20contacto%20luego%20de%20descargar%20mi%20Plan%20de%20Retiro%20de%20tu%20p%C3%A1gina%20(GPT)%20y%20porque%20me%20interesa%20discutir%20mi%20Retiro%20y%20Portafolio%20%C3%93ptimo%20para%20entenderlo%20mejor.%20Mi%20nombre%20es:" TargetMode="External"/><Relationship Id="rId5" Type="http://schemas.openxmlformats.org/officeDocument/2006/relationships/hyperlink" Target="https://t.me/economiayfinanzasdelariqueza" TargetMode="External"/><Relationship Id="rId10" Type="http://schemas.openxmlformats.org/officeDocument/2006/relationships/hyperlink" Target="https://garciabanchs.thinkific.com/enroll/2115246?et=free" TargetMode="External"/><Relationship Id="rId4" Type="http://schemas.openxmlformats.org/officeDocument/2006/relationships/hyperlink" Target="https://www.facebook.com/groups/economiayfinanzasdelariqueza" TargetMode="External"/><Relationship Id="rId9" Type="http://schemas.openxmlformats.org/officeDocument/2006/relationships/hyperlink" Target="https://www.amazon.com/author/garciabanch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6C21-B1AE-4377-A383-624CD4A80904}">
  <dimension ref="A7:H5000"/>
  <sheetViews>
    <sheetView tabSelected="1" zoomScaleNormal="100" workbookViewId="0">
      <selection activeCell="A7" sqref="A7"/>
    </sheetView>
  </sheetViews>
  <sheetFormatPr baseColWidth="10" defaultColWidth="11.5546875" defaultRowHeight="18" x14ac:dyDescent="0.35"/>
  <cols>
    <col min="1" max="1" width="85.6640625" style="3" bestFit="1" customWidth="1"/>
    <col min="2" max="16384" width="11.5546875" style="3"/>
  </cols>
  <sheetData>
    <row r="7" spans="1:8" ht="23.4" x14ac:dyDescent="0.45">
      <c r="A7" s="1" t="s">
        <v>1</v>
      </c>
      <c r="B7" s="2"/>
      <c r="C7" s="72" t="s">
        <v>86</v>
      </c>
      <c r="D7" s="72"/>
      <c r="E7" s="72"/>
      <c r="F7" s="72"/>
      <c r="G7" s="72"/>
      <c r="H7" s="72"/>
    </row>
    <row r="8" spans="1:8" x14ac:dyDescent="0.35">
      <c r="A8" s="4"/>
      <c r="C8" s="3" t="s">
        <v>46</v>
      </c>
    </row>
    <row r="9" spans="1:8" x14ac:dyDescent="0.35">
      <c r="A9" s="5" t="s">
        <v>2</v>
      </c>
      <c r="C9" s="91"/>
      <c r="D9" s="92"/>
      <c r="E9" s="92"/>
      <c r="F9" s="92"/>
      <c r="G9" s="92"/>
      <c r="H9" s="92"/>
    </row>
    <row r="10" spans="1:8" ht="23.4" x14ac:dyDescent="0.45">
      <c r="A10" s="5" t="s">
        <v>3</v>
      </c>
      <c r="C10" s="93" t="s">
        <v>89</v>
      </c>
      <c r="D10" s="93"/>
      <c r="E10" s="93"/>
      <c r="F10" s="93"/>
      <c r="G10" s="93"/>
      <c r="H10" s="93"/>
    </row>
    <row r="11" spans="1:8" x14ac:dyDescent="0.35">
      <c r="A11" s="5" t="s">
        <v>4</v>
      </c>
      <c r="C11" s="92" t="s">
        <v>90</v>
      </c>
      <c r="D11" s="92"/>
      <c r="E11" s="92"/>
      <c r="F11" s="92"/>
      <c r="G11" s="92"/>
      <c r="H11" s="92"/>
    </row>
    <row r="12" spans="1:8" x14ac:dyDescent="0.35">
      <c r="A12" s="5" t="s">
        <v>5</v>
      </c>
      <c r="C12" s="92" t="s">
        <v>91</v>
      </c>
      <c r="D12" s="92"/>
      <c r="E12" s="92"/>
      <c r="F12" s="92"/>
      <c r="G12" s="92"/>
      <c r="H12" s="92"/>
    </row>
    <row r="13" spans="1:8" x14ac:dyDescent="0.35">
      <c r="A13" s="5" t="s">
        <v>6</v>
      </c>
      <c r="C13" s="91"/>
      <c r="D13" s="92"/>
      <c r="E13" s="92"/>
      <c r="F13" s="92"/>
      <c r="G13" s="92"/>
      <c r="H13" s="92"/>
    </row>
    <row r="14" spans="1:8" x14ac:dyDescent="0.35">
      <c r="A14" s="5" t="s">
        <v>7</v>
      </c>
      <c r="C14" s="59" t="s">
        <v>48</v>
      </c>
      <c r="D14" s="59"/>
      <c r="E14" s="59"/>
      <c r="F14" s="59"/>
      <c r="G14" s="59"/>
      <c r="H14" s="59"/>
    </row>
    <row r="15" spans="1:8" x14ac:dyDescent="0.35">
      <c r="A15" s="5" t="s">
        <v>8</v>
      </c>
      <c r="C15" s="59" t="s">
        <v>82</v>
      </c>
      <c r="D15" s="59"/>
      <c r="E15" s="59"/>
      <c r="F15" s="59"/>
      <c r="G15" s="59"/>
      <c r="H15" s="59"/>
    </row>
    <row r="16" spans="1:8" x14ac:dyDescent="0.35">
      <c r="A16" s="5" t="s">
        <v>9</v>
      </c>
      <c r="C16" s="59" t="s">
        <v>83</v>
      </c>
      <c r="D16" s="59"/>
      <c r="E16" s="59"/>
      <c r="F16" s="59"/>
      <c r="G16" s="59"/>
      <c r="H16" s="59"/>
    </row>
    <row r="17" spans="1:8" x14ac:dyDescent="0.35">
      <c r="A17" s="5" t="s">
        <v>10</v>
      </c>
      <c r="C17" s="59" t="s">
        <v>84</v>
      </c>
      <c r="D17" s="59"/>
      <c r="E17" s="59"/>
      <c r="F17" s="59"/>
      <c r="G17" s="59"/>
      <c r="H17" s="59"/>
    </row>
    <row r="18" spans="1:8" x14ac:dyDescent="0.35">
      <c r="A18" s="9" t="s">
        <v>13</v>
      </c>
      <c r="C18" s="59" t="s">
        <v>85</v>
      </c>
      <c r="D18" s="59"/>
      <c r="E18" s="59"/>
      <c r="F18" s="59"/>
      <c r="G18" s="59"/>
      <c r="H18" s="59"/>
    </row>
    <row r="19" spans="1:8" x14ac:dyDescent="0.35">
      <c r="A19" s="4"/>
    </row>
    <row r="20" spans="1:8" x14ac:dyDescent="0.35">
      <c r="A20" s="6" t="s">
        <v>11</v>
      </c>
      <c r="C20" s="6" t="s">
        <v>47</v>
      </c>
    </row>
    <row r="5000" spans="1:1" ht="216" x14ac:dyDescent="0.35">
      <c r="A5000" s="7" t="s">
        <v>49</v>
      </c>
    </row>
  </sheetData>
  <mergeCells count="2">
    <mergeCell ref="C7:H7"/>
    <mergeCell ref="C10:H10"/>
  </mergeCells>
  <hyperlinks>
    <hyperlink ref="A9" r:id="rId1" xr:uid="{D7C62B49-B9E4-481B-B0B3-26E8777A94D9}"/>
    <hyperlink ref="A10" r:id="rId2" display="🐦 Twitter/X:" xr:uid="{9349AA12-EAB5-44D6-9EF0-3455C5A09A61}"/>
    <hyperlink ref="A11" r:id="rId3" display="https://instagram.com/angelgarciabanchs/?hl=es" xr:uid="{BD6C7DEF-8A25-4513-A3DB-12CA99A18D82}"/>
    <hyperlink ref="A12" r:id="rId4" display="https://www.facebook.com/groups/economiayfinanzasdelariqueza" xr:uid="{1EEC7CA3-E975-4D2D-97C0-17F328045B89}"/>
    <hyperlink ref="A13" r:id="rId5" display="https://t.me/economiayfinanzasdelariqueza" xr:uid="{53A840DA-FE00-488A-8BDE-A4D3F04ABEEE}"/>
    <hyperlink ref="A14" r:id="rId6" display="https://www.youtube.com/channel/UC5gIYsHiRq9R5DtIChFSW8A" xr:uid="{6C69B3E7-9E9C-4494-9525-EA53D2386A4A}"/>
    <hyperlink ref="A15" r:id="rId7" display="https://tiktok.com/@garciabanchs" xr:uid="{C2526307-5DCF-4C5A-AE02-71F16DD558ED}"/>
    <hyperlink ref="A16" r:id="rId8" display="mailto:garciabanchs@econometrica.com.ve" xr:uid="{BE98E963-9D44-43A6-B63B-871D772887E7}"/>
    <hyperlink ref="A17" r:id="rId9" display="https://www.amazon.com/author/garciabanchs" xr:uid="{67A3CFE6-02C5-44E8-B28A-CEBA6334D03F}"/>
    <hyperlink ref="A18" r:id="rId10" xr:uid="{C855F465-5EAC-410D-8DA0-F470268ADAAF}"/>
    <hyperlink ref="C16" location="Portafolios!J6" display="🏠 Portafolio de retiro digno" xr:uid="{00417F8C-CB60-4523-A830-CDDF0AA4F870}"/>
    <hyperlink ref="C17" location="Portafolios!J12" display="🏆 Portafolio de retiro exitoso" xr:uid="{AFCE4E39-5AEB-4011-BED4-DD95B24366E6}"/>
    <hyperlink ref="C18" location="Portafolios!J18" display="💰 Portafolio de enriquecimiento" xr:uid="{EA3593B1-C8B5-45C0-9371-02D99DB87BC7}"/>
    <hyperlink ref="C15" location="Portafolios!J3" display="🛡️ Portafolio de precaución" xr:uid="{922B19C1-6B3F-4733-B0C4-CAF94F7E13C4}"/>
    <hyperlink ref="C14" location="'Plan de Retiro'!B1" display="🎯 Plan de Retiro" xr:uid="{0EF5F0A2-71CA-49D4-AF2D-4D71AC2CD782}"/>
    <hyperlink ref="C11" r:id="rId11" xr:uid="{55DC248C-A240-4D4D-955C-157004B85CC3}"/>
    <hyperlink ref="C12" r:id="rId12" xr:uid="{4F466CF8-C253-4BA0-99CD-30BE69244EE5}"/>
  </hyperlinks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A9E8-7102-4014-922E-716C22082B6B}">
  <sheetPr>
    <tabColor theme="9" tint="0.39997558519241921"/>
  </sheetPr>
  <dimension ref="A1:H5000"/>
  <sheetViews>
    <sheetView zoomScale="107" zoomScaleNormal="107" workbookViewId="0"/>
  </sheetViews>
  <sheetFormatPr baseColWidth="10" defaultColWidth="11.44140625" defaultRowHeight="14.4" x14ac:dyDescent="0.3"/>
  <cols>
    <col min="1" max="1" width="3.33203125" style="11" customWidth="1"/>
    <col min="2" max="2" width="34.88671875" style="11" customWidth="1"/>
    <col min="3" max="16384" width="11.44140625" style="11"/>
  </cols>
  <sheetData>
    <row r="1" spans="1:8" ht="47.4" x14ac:dyDescent="0.3">
      <c r="A1" s="8" t="s">
        <v>12</v>
      </c>
      <c r="B1" s="73" t="s">
        <v>24</v>
      </c>
      <c r="C1" s="73"/>
      <c r="D1" s="73"/>
      <c r="E1" s="73"/>
      <c r="F1" s="73"/>
      <c r="G1" s="73"/>
      <c r="H1" s="73"/>
    </row>
    <row r="2" spans="1:8" ht="19.05" customHeight="1" x14ac:dyDescent="0.3">
      <c r="B2" s="12" t="s">
        <v>23</v>
      </c>
      <c r="C2" s="77">
        <v>50</v>
      </c>
      <c r="D2" s="78"/>
      <c r="E2" s="78"/>
      <c r="F2" s="78"/>
      <c r="G2" s="78"/>
      <c r="H2" s="79"/>
    </row>
    <row r="3" spans="1:8" ht="19.05" customHeight="1" x14ac:dyDescent="0.3">
      <c r="B3" s="12" t="s">
        <v>22</v>
      </c>
      <c r="C3" s="77">
        <v>75</v>
      </c>
      <c r="D3" s="78"/>
      <c r="E3" s="78"/>
      <c r="F3" s="78"/>
      <c r="G3" s="78"/>
      <c r="H3" s="79"/>
    </row>
    <row r="4" spans="1:8" ht="19.05" customHeight="1" x14ac:dyDescent="0.3">
      <c r="B4" s="12" t="s">
        <v>21</v>
      </c>
      <c r="C4" s="74">
        <v>24000</v>
      </c>
      <c r="D4" s="74"/>
      <c r="E4" s="74"/>
      <c r="F4" s="74"/>
      <c r="G4" s="74"/>
      <c r="H4" s="74"/>
    </row>
    <row r="5" spans="1:8" ht="28.8" x14ac:dyDescent="0.3">
      <c r="B5" s="14" t="s">
        <v>45</v>
      </c>
      <c r="C5" s="74">
        <v>0</v>
      </c>
      <c r="D5" s="74"/>
      <c r="E5" s="74"/>
      <c r="F5" s="74"/>
      <c r="G5" s="74"/>
      <c r="H5" s="74"/>
    </row>
    <row r="6" spans="1:8" ht="19.05" customHeight="1" x14ac:dyDescent="0.3">
      <c r="B6" s="12" t="s">
        <v>43</v>
      </c>
      <c r="C6" s="77" t="s">
        <v>42</v>
      </c>
      <c r="D6" s="78"/>
      <c r="E6" s="78"/>
      <c r="F6" s="78"/>
      <c r="G6" s="78"/>
      <c r="H6" s="79"/>
    </row>
    <row r="7" spans="1:8" ht="19.05" customHeight="1" x14ac:dyDescent="0.3">
      <c r="B7" s="75" t="s">
        <v>20</v>
      </c>
      <c r="C7" s="75" t="str">
        <f>CONCATENATE("abajo de esta celda indica la ",'Cálculos (no tocar)'!D55)</f>
        <v>abajo de esta celda indica la tasa de interés real a procurar</v>
      </c>
      <c r="D7" s="75"/>
      <c r="E7" s="75"/>
      <c r="F7" s="75"/>
      <c r="G7" s="75"/>
      <c r="H7" s="75"/>
    </row>
    <row r="8" spans="1:8" ht="19.05" customHeight="1" x14ac:dyDescent="0.3">
      <c r="B8" s="75"/>
      <c r="C8" s="76">
        <v>7.0000000000000007E-2</v>
      </c>
      <c r="D8" s="76"/>
      <c r="E8" s="76"/>
      <c r="F8" s="76"/>
      <c r="G8" s="76"/>
      <c r="H8" s="76"/>
    </row>
    <row r="9" spans="1:8" ht="19.05" customHeight="1" x14ac:dyDescent="0.3">
      <c r="B9" s="75" t="s">
        <v>19</v>
      </c>
      <c r="C9" s="75" t="str">
        <f>CONCATENATE("abajo de esta celda con la ",IF('Cálculos (no tocar)'!D54=1,'Cálculos (no tocar)'!D3,'Cálculos (no tocar)'!D2))</f>
        <v>abajo de esta celda con la fracción del ingreso a ahorrar</v>
      </c>
      <c r="D9" s="75"/>
      <c r="E9" s="75"/>
      <c r="F9" s="75"/>
      <c r="G9" s="75"/>
      <c r="H9" s="75"/>
    </row>
    <row r="10" spans="1:8" ht="19.05" customHeight="1" x14ac:dyDescent="0.3">
      <c r="B10" s="75"/>
      <c r="C10" s="76">
        <v>0.16669999999999999</v>
      </c>
      <c r="D10" s="76"/>
      <c r="E10" s="76"/>
      <c r="F10" s="76"/>
      <c r="G10" s="76"/>
      <c r="H10" s="76"/>
    </row>
    <row r="11" spans="1:8" ht="19.05" customHeight="1" x14ac:dyDescent="0.3">
      <c r="B11" s="10" t="s">
        <v>18</v>
      </c>
      <c r="C11" s="75" t="str">
        <f>CONCATENATE(IF('Plan de Retiro (no tocar)'!H79/1&gt;1,"Salvo abajo diga 0, reduce la","Salvo abajo diga 0, aumenta la")," ",IF('Cálculos (no tocar)'!D54=1,'Cálculos (no tocar)'!D3,'Cálculos (no tocar)'!D2))</f>
        <v>Salvo abajo diga 0, reduce la fracción del ingreso a ahorrar</v>
      </c>
      <c r="D11" s="75"/>
      <c r="E11" s="75"/>
      <c r="F11" s="75"/>
      <c r="G11" s="75"/>
      <c r="H11" s="75"/>
    </row>
    <row r="12" spans="1:8" ht="19.05" customHeight="1" x14ac:dyDescent="0.3">
      <c r="B12" s="81" t="s">
        <v>17</v>
      </c>
      <c r="C12" s="80">
        <f>+'Plan de Retiro (no tocar)'!H79/(100*'Plan de Retiro (no tocar)'!C5)</f>
        <v>10.135722350290829</v>
      </c>
      <c r="D12" s="80"/>
      <c r="E12" s="80"/>
      <c r="F12" s="80"/>
      <c r="G12" s="80"/>
      <c r="H12" s="80"/>
    </row>
    <row r="13" spans="1:8" ht="19.05" customHeight="1" x14ac:dyDescent="0.3">
      <c r="B13" s="81"/>
      <c r="C13" s="80"/>
      <c r="D13" s="80"/>
      <c r="E13" s="80"/>
      <c r="F13" s="80"/>
      <c r="G13" s="80"/>
      <c r="H13" s="80"/>
    </row>
    <row r="14" spans="1:8" ht="19.05" customHeight="1" x14ac:dyDescent="0.3">
      <c r="B14" s="81"/>
      <c r="C14" s="80"/>
      <c r="D14" s="80"/>
      <c r="E14" s="80"/>
      <c r="F14" s="80"/>
      <c r="G14" s="80"/>
      <c r="H14" s="80"/>
    </row>
    <row r="15" spans="1:8" ht="19.05" customHeight="1" x14ac:dyDescent="0.3">
      <c r="B15" s="81"/>
      <c r="C15" s="80"/>
      <c r="D15" s="80"/>
      <c r="E15" s="80"/>
      <c r="F15" s="80"/>
      <c r="G15" s="80"/>
      <c r="H15" s="80"/>
    </row>
    <row r="16" spans="1:8" ht="19.05" customHeight="1" x14ac:dyDescent="0.3">
      <c r="B16" s="13" t="s">
        <v>16</v>
      </c>
      <c r="C16" s="80" t="str">
        <f>IF(ROUND(C12,0)=0,"No dejas ni herencia, ni deuda",IF(ROUND(C12,0)&gt;0,"Dejas herencia","Dejas deuda"))</f>
        <v>Dejas herencia</v>
      </c>
      <c r="D16" s="80"/>
      <c r="E16" s="80"/>
      <c r="F16" s="80"/>
      <c r="G16" s="80"/>
      <c r="H16" s="80"/>
    </row>
    <row r="17" spans="2:8" ht="30" customHeight="1" x14ac:dyDescent="0.3">
      <c r="B17" s="13" t="s">
        <v>15</v>
      </c>
      <c r="C17" s="80" t="s">
        <v>14</v>
      </c>
      <c r="D17" s="80"/>
      <c r="E17" s="80"/>
      <c r="F17" s="80"/>
      <c r="G17" s="80"/>
      <c r="H17" s="80"/>
    </row>
    <row r="5000" spans="1:1" ht="409.6" x14ac:dyDescent="0.35">
      <c r="A5000" s="7" t="s">
        <v>52</v>
      </c>
    </row>
  </sheetData>
  <mergeCells count="17">
    <mergeCell ref="C17:H17"/>
    <mergeCell ref="C11:H11"/>
    <mergeCell ref="B12:B15"/>
    <mergeCell ref="C12:H15"/>
    <mergeCell ref="B9:B10"/>
    <mergeCell ref="C9:H9"/>
    <mergeCell ref="C10:H10"/>
    <mergeCell ref="C16:H16"/>
    <mergeCell ref="B1:H1"/>
    <mergeCell ref="C4:H4"/>
    <mergeCell ref="C5:H5"/>
    <mergeCell ref="B7:B8"/>
    <mergeCell ref="C7:H7"/>
    <mergeCell ref="C8:H8"/>
    <mergeCell ref="C2:H2"/>
    <mergeCell ref="C3:H3"/>
    <mergeCell ref="C6:H6"/>
  </mergeCells>
  <hyperlinks>
    <hyperlink ref="A1" location="'Cómo contactarme'!A7" display="🏠 Inicio" xr:uid="{2A67AB36-288D-4F62-9C77-9E611BDDDE2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errorTitle="Error" error="_x000a_Coloca un número de años entre 25 y 75. Por ejemplo, si tienes 25 años, coloca: 25._x000a_" promptTitle="¿Qué edad tienes?" prompt="_x000a_Coloca acá tu edad. Por ejemplo, si tienes 25 años coloca: 25" xr:uid="{23444A47-644A-4E24-910C-12B13743D1C4}">
          <x14:formula1>
            <xm:f>'Cálculos (no tocar)'!$B$2:$B$52</xm:f>
          </x14:formula1>
          <xm:sqref>C2:H2</xm:sqref>
        </x14:dataValidation>
        <x14:dataValidation type="list" allowBlank="1" showInputMessage="1" showErrorMessage="1" errorTitle="Error" error="_x000a_Coloca un número de años entre 65 y 75. Por ejemplo, si es a los 75 años coloca: 75_x000a_" promptTitle="¿Qué edad tienes?" prompt="_x000a_Coloca acá tu edad esperada de retiro. Por ejemplo, si es a los 75 años coloca: 75" xr:uid="{6BC523D7-85FF-4DCB-AE4E-147C48F6DB86}">
          <x14:formula1>
            <xm:f>'Cálculos (no tocar)'!$F$2:$F$12</xm:f>
          </x14:formula1>
          <xm:sqref>C3:H3</xm:sqref>
        </x14:dataValidation>
        <x14:dataValidation type="list" allowBlank="1" showInputMessage="1" showErrorMessage="1" errorTitle="Error" error="_x000a_Selecciona a mano derecha de esta celda la flecha 🔽_x000a_- Tasa de interés real a procurar_x000a_- Fracción del ingreso a ahorrar" promptTitle="¿Qué edad tienes?" prompt="_x000a_Selecciona a mano derecha de esta celda la flecha 🔽_x000a_- Tasa de interés real a procurar_x000a_- Fracción del ingreso a ahorrar_x000a_" xr:uid="{726A0265-6E9D-45DA-AA41-8F63256037A7}">
          <x14:formula1>
            <xm:f>'Cálculos (no tocar)'!$D$2:$D$3</xm:f>
          </x14:formula1>
          <xm:sqref>C6:H6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709B-BD05-4205-8780-869701E4988F}">
  <sheetPr>
    <tabColor theme="9" tint="0.39997558519241921"/>
  </sheetPr>
  <dimension ref="A1:U5000"/>
  <sheetViews>
    <sheetView zoomScaleNormal="100" workbookViewId="0">
      <pane ySplit="2" topLeftCell="A3" activePane="bottomLeft" state="frozen"/>
      <selection pane="bottomLeft" activeCell="B1" sqref="B1:B2"/>
    </sheetView>
  </sheetViews>
  <sheetFormatPr baseColWidth="10" defaultRowHeight="15.6" x14ac:dyDescent="0.3"/>
  <cols>
    <col min="1" max="1" width="3.33203125" style="11" customWidth="1"/>
    <col min="2" max="2" width="16.33203125" style="24" customWidth="1"/>
    <col min="3" max="3" width="30.109375" style="26" customWidth="1"/>
    <col min="4" max="13" width="12.109375" style="25" bestFit="1" customWidth="1"/>
    <col min="14" max="14" width="11.5546875" style="24"/>
    <col min="15" max="15" width="16.33203125" style="35" customWidth="1"/>
    <col min="16" max="16" width="22.21875" style="36" customWidth="1"/>
    <col min="17" max="18" width="14" style="37" customWidth="1"/>
    <col min="19" max="19" width="15.33203125" style="37" customWidth="1"/>
    <col min="20" max="20" width="20" style="37" customWidth="1"/>
    <col min="21" max="21" width="13" style="37" customWidth="1"/>
    <col min="22" max="22" width="3.6640625" style="24" customWidth="1"/>
    <col min="23" max="16384" width="11.5546875" style="24"/>
  </cols>
  <sheetData>
    <row r="1" spans="1:21" x14ac:dyDescent="0.3">
      <c r="A1" s="8" t="s">
        <v>12</v>
      </c>
      <c r="B1" s="84" t="s">
        <v>53</v>
      </c>
      <c r="C1" s="83" t="s">
        <v>77</v>
      </c>
      <c r="D1" s="70" t="s">
        <v>88</v>
      </c>
      <c r="E1" s="70" t="s">
        <v>87</v>
      </c>
      <c r="F1" s="70" t="s">
        <v>87</v>
      </c>
      <c r="G1" s="70" t="s">
        <v>87</v>
      </c>
      <c r="H1" s="70" t="s">
        <v>87</v>
      </c>
      <c r="I1" s="70" t="s">
        <v>87</v>
      </c>
      <c r="J1" s="70" t="s">
        <v>87</v>
      </c>
      <c r="K1" s="70" t="s">
        <v>87</v>
      </c>
      <c r="L1" s="70" t="s">
        <v>87</v>
      </c>
      <c r="M1" s="70" t="s">
        <v>87</v>
      </c>
      <c r="O1" s="84" t="s">
        <v>53</v>
      </c>
      <c r="P1" s="41" t="s">
        <v>54</v>
      </c>
      <c r="Q1" s="88" t="s">
        <v>75</v>
      </c>
      <c r="R1" s="88" t="s">
        <v>76</v>
      </c>
      <c r="S1" s="88" t="s">
        <v>55</v>
      </c>
      <c r="T1" s="88"/>
      <c r="U1" s="88"/>
    </row>
    <row r="2" spans="1:21" x14ac:dyDescent="0.3">
      <c r="B2" s="84"/>
      <c r="C2" s="83"/>
      <c r="D2" s="71">
        <v>50000</v>
      </c>
      <c r="E2" s="71">
        <v>40000</v>
      </c>
      <c r="F2" s="71">
        <v>37500</v>
      </c>
      <c r="G2" s="71">
        <v>30000</v>
      </c>
      <c r="H2" s="71">
        <v>25000</v>
      </c>
      <c r="I2" s="71">
        <v>20000</v>
      </c>
      <c r="J2" s="71">
        <v>17500</v>
      </c>
      <c r="K2" s="71">
        <v>12500</v>
      </c>
      <c r="L2" s="71">
        <v>10000</v>
      </c>
      <c r="M2" s="71">
        <v>5000</v>
      </c>
      <c r="O2" s="84"/>
      <c r="P2" s="41" t="s">
        <v>56</v>
      </c>
      <c r="Q2" s="88"/>
      <c r="R2" s="88"/>
      <c r="S2" s="42" t="s">
        <v>57</v>
      </c>
      <c r="T2" s="42" t="s">
        <v>58</v>
      </c>
      <c r="U2" s="42" t="s">
        <v>59</v>
      </c>
    </row>
    <row r="3" spans="1:21" ht="15.6" customHeight="1" x14ac:dyDescent="0.3">
      <c r="B3" s="85" t="s">
        <v>60</v>
      </c>
      <c r="C3" s="27" t="str">
        <f t="shared" ref="C3:C19" si="0">+P3</f>
        <v>Efectivo</v>
      </c>
      <c r="D3" s="61">
        <f>+Q3*$D$2/30</f>
        <v>833.33333333333337</v>
      </c>
      <c r="E3" s="61">
        <f t="shared" ref="E3:M3" si="1">+D3</f>
        <v>833.33333333333337</v>
      </c>
      <c r="F3" s="61">
        <f t="shared" si="1"/>
        <v>833.33333333333337</v>
      </c>
      <c r="G3" s="61">
        <f t="shared" si="1"/>
        <v>833.33333333333337</v>
      </c>
      <c r="H3" s="61">
        <f t="shared" si="1"/>
        <v>833.33333333333337</v>
      </c>
      <c r="I3" s="61">
        <f t="shared" si="1"/>
        <v>833.33333333333337</v>
      </c>
      <c r="J3" s="61">
        <f t="shared" si="1"/>
        <v>833.33333333333337</v>
      </c>
      <c r="K3" s="61">
        <f t="shared" si="1"/>
        <v>833.33333333333337</v>
      </c>
      <c r="L3" s="61">
        <f t="shared" si="1"/>
        <v>833.33333333333337</v>
      </c>
      <c r="M3" s="61">
        <f t="shared" si="1"/>
        <v>833.33333333333337</v>
      </c>
      <c r="O3" s="85" t="s">
        <v>60</v>
      </c>
      <c r="P3" s="27" t="s">
        <v>61</v>
      </c>
      <c r="Q3" s="28">
        <v>0.5</v>
      </c>
      <c r="R3" s="29">
        <f>+Q3/2</f>
        <v>0.25</v>
      </c>
      <c r="S3" s="28"/>
      <c r="T3" s="28"/>
      <c r="U3" s="28" t="s">
        <v>61</v>
      </c>
    </row>
    <row r="4" spans="1:21" ht="31.2" x14ac:dyDescent="0.3">
      <c r="B4" s="85"/>
      <c r="C4" s="27" t="str">
        <f t="shared" si="0"/>
        <v>Cuentas corrientes</v>
      </c>
      <c r="D4" s="61">
        <f>+Q4*$D$2/30</f>
        <v>4166.666666666667</v>
      </c>
      <c r="E4" s="61">
        <f t="shared" ref="E4:M4" si="2">+D4</f>
        <v>4166.666666666667</v>
      </c>
      <c r="F4" s="61">
        <f t="shared" si="2"/>
        <v>4166.666666666667</v>
      </c>
      <c r="G4" s="61">
        <f t="shared" si="2"/>
        <v>4166.666666666667</v>
      </c>
      <c r="H4" s="61">
        <f t="shared" si="2"/>
        <v>4166.666666666667</v>
      </c>
      <c r="I4" s="61">
        <f t="shared" si="2"/>
        <v>4166.666666666667</v>
      </c>
      <c r="J4" s="61">
        <f t="shared" si="2"/>
        <v>4166.666666666667</v>
      </c>
      <c r="K4" s="61">
        <f t="shared" si="2"/>
        <v>4166.666666666667</v>
      </c>
      <c r="L4" s="61">
        <f t="shared" si="2"/>
        <v>4166.666666666667</v>
      </c>
      <c r="M4" s="61">
        <f t="shared" si="2"/>
        <v>4166.666666666667</v>
      </c>
      <c r="O4" s="85"/>
      <c r="P4" s="27" t="s">
        <v>62</v>
      </c>
      <c r="Q4" s="28">
        <v>2.5</v>
      </c>
      <c r="R4" s="29">
        <f t="shared" ref="R4:R19" si="3">+Q4/2</f>
        <v>1.25</v>
      </c>
      <c r="S4" s="28" t="s">
        <v>62</v>
      </c>
      <c r="T4" s="28"/>
      <c r="U4" s="28"/>
    </row>
    <row r="5" spans="1:21" x14ac:dyDescent="0.3">
      <c r="B5" s="85"/>
      <c r="C5" s="30" t="str">
        <f t="shared" si="0"/>
        <v>Total</v>
      </c>
      <c r="D5" s="62">
        <f t="shared" ref="D5:M5" si="4">+D3+D4</f>
        <v>5000</v>
      </c>
      <c r="E5" s="62">
        <f t="shared" si="4"/>
        <v>5000</v>
      </c>
      <c r="F5" s="62">
        <f t="shared" si="4"/>
        <v>5000</v>
      </c>
      <c r="G5" s="62">
        <f t="shared" si="4"/>
        <v>5000</v>
      </c>
      <c r="H5" s="62">
        <f t="shared" si="4"/>
        <v>5000</v>
      </c>
      <c r="I5" s="62">
        <f t="shared" si="4"/>
        <v>5000</v>
      </c>
      <c r="J5" s="62">
        <f t="shared" si="4"/>
        <v>5000</v>
      </c>
      <c r="K5" s="62">
        <f t="shared" si="4"/>
        <v>5000</v>
      </c>
      <c r="L5" s="62">
        <f t="shared" si="4"/>
        <v>5000</v>
      </c>
      <c r="M5" s="62">
        <f t="shared" si="4"/>
        <v>5000</v>
      </c>
      <c r="O5" s="85"/>
      <c r="P5" s="27" t="s">
        <v>63</v>
      </c>
      <c r="Q5" s="28">
        <v>3</v>
      </c>
      <c r="R5" s="29">
        <f t="shared" si="3"/>
        <v>1.5</v>
      </c>
      <c r="S5" s="28"/>
      <c r="T5" s="28"/>
      <c r="U5" s="28"/>
    </row>
    <row r="6" spans="1:21" ht="31.2" x14ac:dyDescent="0.3">
      <c r="B6" s="86" t="s">
        <v>64</v>
      </c>
      <c r="C6" s="31" t="str">
        <f t="shared" si="0"/>
        <v xml:space="preserve">Letras del Tesoro </v>
      </c>
      <c r="D6" s="63">
        <f>+Q6*$D$2/30</f>
        <v>5000</v>
      </c>
      <c r="E6" s="63">
        <f t="shared" ref="E6:L6" si="5">+D6</f>
        <v>5000</v>
      </c>
      <c r="F6" s="63">
        <f t="shared" si="5"/>
        <v>5000</v>
      </c>
      <c r="G6" s="63">
        <f t="shared" si="5"/>
        <v>5000</v>
      </c>
      <c r="H6" s="63">
        <f t="shared" si="5"/>
        <v>5000</v>
      </c>
      <c r="I6" s="63">
        <f t="shared" si="5"/>
        <v>5000</v>
      </c>
      <c r="J6" s="63">
        <f t="shared" si="5"/>
        <v>5000</v>
      </c>
      <c r="K6" s="63">
        <f t="shared" si="5"/>
        <v>5000</v>
      </c>
      <c r="L6" s="63">
        <f t="shared" si="5"/>
        <v>5000</v>
      </c>
      <c r="M6" s="63">
        <v>0</v>
      </c>
      <c r="O6" s="86" t="s">
        <v>64</v>
      </c>
      <c r="P6" s="31" t="s">
        <v>65</v>
      </c>
      <c r="Q6" s="32">
        <v>3</v>
      </c>
      <c r="R6" s="33">
        <f t="shared" si="3"/>
        <v>1.5</v>
      </c>
      <c r="S6" s="32"/>
      <c r="T6" s="32"/>
      <c r="U6" s="32" t="s">
        <v>66</v>
      </c>
    </row>
    <row r="7" spans="1:21" ht="46.8" x14ac:dyDescent="0.3">
      <c r="B7" s="86"/>
      <c r="C7" s="31" t="str">
        <f t="shared" si="0"/>
        <v xml:space="preserve">Certificados y Depósitos a plazo fijo </v>
      </c>
      <c r="D7" s="63">
        <f>+Q7*$D$2/30</f>
        <v>2500</v>
      </c>
      <c r="E7" s="63">
        <f t="shared" ref="E7:E10" si="6">+D7</f>
        <v>2500</v>
      </c>
      <c r="F7" s="63">
        <f t="shared" ref="F7:G7" si="7">+E7</f>
        <v>2500</v>
      </c>
      <c r="G7" s="63">
        <f t="shared" si="7"/>
        <v>2500</v>
      </c>
      <c r="H7" s="63">
        <f t="shared" ref="H7:I7" si="8">+G7</f>
        <v>2500</v>
      </c>
      <c r="I7" s="63">
        <f t="shared" si="8"/>
        <v>2500</v>
      </c>
      <c r="J7" s="63">
        <f t="shared" ref="J7:K7" si="9">+I7</f>
        <v>2500</v>
      </c>
      <c r="K7" s="63">
        <f t="shared" si="9"/>
        <v>2500</v>
      </c>
      <c r="L7" s="63">
        <v>0</v>
      </c>
      <c r="M7" s="63">
        <v>0</v>
      </c>
      <c r="O7" s="86"/>
      <c r="P7" s="31" t="s">
        <v>78</v>
      </c>
      <c r="Q7" s="32">
        <v>1.5</v>
      </c>
      <c r="R7" s="33">
        <f t="shared" si="3"/>
        <v>0.75</v>
      </c>
      <c r="S7" s="32" t="s">
        <v>78</v>
      </c>
      <c r="T7" s="32"/>
      <c r="U7" s="32"/>
    </row>
    <row r="8" spans="1:21" ht="31.2" x14ac:dyDescent="0.3">
      <c r="B8" s="86"/>
      <c r="C8" s="31" t="str">
        <f t="shared" si="0"/>
        <v>Notas del Tesoro</v>
      </c>
      <c r="D8" s="63">
        <f>+Q8*$D$2/30</f>
        <v>5000</v>
      </c>
      <c r="E8" s="63">
        <f t="shared" si="6"/>
        <v>5000</v>
      </c>
      <c r="F8" s="63">
        <f t="shared" ref="F8:G8" si="10">+E8</f>
        <v>5000</v>
      </c>
      <c r="G8" s="63">
        <f t="shared" si="10"/>
        <v>5000</v>
      </c>
      <c r="H8" s="63">
        <f t="shared" ref="H8:I8" si="11">+G8</f>
        <v>5000</v>
      </c>
      <c r="I8" s="63">
        <f t="shared" si="11"/>
        <v>5000</v>
      </c>
      <c r="J8" s="63">
        <f t="shared" ref="J8" si="12">+I8</f>
        <v>5000</v>
      </c>
      <c r="K8" s="63">
        <v>0</v>
      </c>
      <c r="L8" s="63">
        <v>0</v>
      </c>
      <c r="M8" s="63">
        <v>0</v>
      </c>
      <c r="O8" s="86"/>
      <c r="P8" s="31" t="s">
        <v>67</v>
      </c>
      <c r="Q8" s="32">
        <v>3</v>
      </c>
      <c r="R8" s="33">
        <f t="shared" si="3"/>
        <v>1.5</v>
      </c>
      <c r="S8" s="32"/>
      <c r="T8" s="32"/>
      <c r="U8" s="32" t="s">
        <v>67</v>
      </c>
    </row>
    <row r="9" spans="1:21" x14ac:dyDescent="0.3">
      <c r="B9" s="86"/>
      <c r="C9" s="60" t="str">
        <f t="shared" si="0"/>
        <v>Papeles comerciales</v>
      </c>
      <c r="D9" s="63">
        <f>+Q9*$D$2/30</f>
        <v>2500</v>
      </c>
      <c r="E9" s="63">
        <f t="shared" si="6"/>
        <v>2500</v>
      </c>
      <c r="F9" s="63">
        <f t="shared" ref="F9:G9" si="13">+E9</f>
        <v>2500</v>
      </c>
      <c r="G9" s="63">
        <f t="shared" si="13"/>
        <v>2500</v>
      </c>
      <c r="H9" s="63">
        <f t="shared" ref="H9:I9" si="14">+G9</f>
        <v>2500</v>
      </c>
      <c r="I9" s="63">
        <f t="shared" si="14"/>
        <v>2500</v>
      </c>
      <c r="J9" s="63">
        <v>0</v>
      </c>
      <c r="K9" s="63">
        <v>0</v>
      </c>
      <c r="L9" s="63">
        <v>0</v>
      </c>
      <c r="M9" s="63">
        <v>0</v>
      </c>
      <c r="O9" s="86"/>
      <c r="P9" s="31" t="s">
        <v>68</v>
      </c>
      <c r="Q9" s="32">
        <v>1.5</v>
      </c>
      <c r="R9" s="33">
        <f t="shared" si="3"/>
        <v>0.75</v>
      </c>
      <c r="S9" s="32"/>
      <c r="T9" s="32" t="s">
        <v>68</v>
      </c>
      <c r="U9" s="32"/>
    </row>
    <row r="10" spans="1:21" ht="31.2" x14ac:dyDescent="0.3">
      <c r="B10" s="86"/>
      <c r="C10" s="31" t="str">
        <f t="shared" si="0"/>
        <v>Bonos del Tesoro</v>
      </c>
      <c r="D10" s="63">
        <f>+Q10*$D$2/30</f>
        <v>5000</v>
      </c>
      <c r="E10" s="63">
        <f t="shared" si="6"/>
        <v>5000</v>
      </c>
      <c r="F10" s="63">
        <f t="shared" ref="F10:G10" si="15">+E10</f>
        <v>5000</v>
      </c>
      <c r="G10" s="63">
        <f t="shared" si="15"/>
        <v>5000</v>
      </c>
      <c r="H10" s="63">
        <f t="shared" ref="H10" si="16">+G10</f>
        <v>5000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O10" s="86"/>
      <c r="P10" s="31" t="s">
        <v>69</v>
      </c>
      <c r="Q10" s="32">
        <v>3</v>
      </c>
      <c r="R10" s="33">
        <f t="shared" si="3"/>
        <v>1.5</v>
      </c>
      <c r="S10" s="32"/>
      <c r="T10" s="32"/>
      <c r="U10" s="32" t="s">
        <v>69</v>
      </c>
    </row>
    <row r="11" spans="1:21" x14ac:dyDescent="0.3">
      <c r="B11" s="86"/>
      <c r="C11" s="34" t="str">
        <f t="shared" si="0"/>
        <v>Total</v>
      </c>
      <c r="D11" s="64">
        <f t="shared" ref="D11:M11" si="17">+D6+D7+D8+D9+D10</f>
        <v>20000</v>
      </c>
      <c r="E11" s="64">
        <f t="shared" si="17"/>
        <v>20000</v>
      </c>
      <c r="F11" s="64">
        <f t="shared" si="17"/>
        <v>20000</v>
      </c>
      <c r="G11" s="64">
        <f t="shared" si="17"/>
        <v>20000</v>
      </c>
      <c r="H11" s="64">
        <f t="shared" si="17"/>
        <v>20000</v>
      </c>
      <c r="I11" s="64">
        <f t="shared" si="17"/>
        <v>15000</v>
      </c>
      <c r="J11" s="64">
        <f t="shared" si="17"/>
        <v>12500</v>
      </c>
      <c r="K11" s="64">
        <f t="shared" si="17"/>
        <v>7500</v>
      </c>
      <c r="L11" s="64">
        <f t="shared" si="17"/>
        <v>5000</v>
      </c>
      <c r="M11" s="64">
        <f t="shared" si="17"/>
        <v>0</v>
      </c>
      <c r="O11" s="86"/>
      <c r="P11" s="31" t="s">
        <v>63</v>
      </c>
      <c r="Q11" s="32">
        <v>12</v>
      </c>
      <c r="R11" s="33">
        <f t="shared" si="3"/>
        <v>6</v>
      </c>
      <c r="S11" s="32"/>
      <c r="T11" s="32"/>
      <c r="U11" s="32"/>
    </row>
    <row r="12" spans="1:21" ht="15.6" customHeight="1" x14ac:dyDescent="0.3">
      <c r="B12" s="87" t="s">
        <v>70</v>
      </c>
      <c r="C12" s="44" t="str">
        <f t="shared" si="0"/>
        <v>Bonos corporativos</v>
      </c>
      <c r="D12" s="65">
        <f>+Q12*$D$2/30</f>
        <v>0</v>
      </c>
      <c r="E12" s="65">
        <f t="shared" ref="E12:M12" si="18">+D12</f>
        <v>0</v>
      </c>
      <c r="F12" s="65">
        <f t="shared" si="18"/>
        <v>0</v>
      </c>
      <c r="G12" s="65">
        <f t="shared" si="18"/>
        <v>0</v>
      </c>
      <c r="H12" s="65">
        <f t="shared" si="18"/>
        <v>0</v>
      </c>
      <c r="I12" s="65">
        <f t="shared" si="18"/>
        <v>0</v>
      </c>
      <c r="J12" s="65">
        <f t="shared" si="18"/>
        <v>0</v>
      </c>
      <c r="K12" s="65">
        <f t="shared" si="18"/>
        <v>0</v>
      </c>
      <c r="L12" s="65">
        <f t="shared" si="18"/>
        <v>0</v>
      </c>
      <c r="M12" s="65">
        <f t="shared" si="18"/>
        <v>0</v>
      </c>
      <c r="O12" s="87" t="s">
        <v>70</v>
      </c>
      <c r="P12" s="44" t="s">
        <v>71</v>
      </c>
      <c r="Q12" s="45">
        <v>0</v>
      </c>
      <c r="R12" s="46">
        <f t="shared" si="3"/>
        <v>0</v>
      </c>
      <c r="S12" s="45"/>
      <c r="T12" s="47" t="s">
        <v>71</v>
      </c>
      <c r="U12" s="45"/>
    </row>
    <row r="13" spans="1:21" ht="46.8" x14ac:dyDescent="0.3">
      <c r="B13" s="87"/>
      <c r="C13" s="50" t="str">
        <f t="shared" si="0"/>
        <v>Bonos del Tesoro (adicionales)</v>
      </c>
      <c r="D13" s="65">
        <f>+Q13*$D$2/30</f>
        <v>5000</v>
      </c>
      <c r="E13" s="65">
        <f t="shared" ref="E13:E15" si="19">+D13</f>
        <v>5000</v>
      </c>
      <c r="F13" s="65">
        <f t="shared" ref="F13:G13" si="20">+E13</f>
        <v>5000</v>
      </c>
      <c r="G13" s="65">
        <f t="shared" si="20"/>
        <v>5000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O13" s="87"/>
      <c r="P13" s="56" t="s">
        <v>72</v>
      </c>
      <c r="Q13" s="57">
        <v>3</v>
      </c>
      <c r="R13" s="58">
        <f t="shared" si="3"/>
        <v>1.5</v>
      </c>
      <c r="S13" s="57"/>
      <c r="T13" s="57"/>
      <c r="U13" s="56" t="s">
        <v>72</v>
      </c>
    </row>
    <row r="14" spans="1:21" ht="31.2" x14ac:dyDescent="0.3">
      <c r="B14" s="87"/>
      <c r="C14" s="48" t="str">
        <f t="shared" si="0"/>
        <v>ETF S&amp;P500 (índice bursátil)</v>
      </c>
      <c r="D14" s="65">
        <f>+Q14*$D$2/30</f>
        <v>7500</v>
      </c>
      <c r="E14" s="65">
        <f t="shared" si="19"/>
        <v>7500</v>
      </c>
      <c r="F14" s="65">
        <f t="shared" ref="F14" si="21">+E14</f>
        <v>7500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O14" s="87"/>
      <c r="P14" s="48" t="s">
        <v>81</v>
      </c>
      <c r="Q14" s="45">
        <v>4.5</v>
      </c>
      <c r="R14" s="46">
        <f t="shared" si="3"/>
        <v>2.25</v>
      </c>
      <c r="S14" s="45"/>
      <c r="T14" s="49" t="s">
        <v>81</v>
      </c>
      <c r="U14" s="45"/>
    </row>
    <row r="15" spans="1:21" ht="31.2" x14ac:dyDescent="0.3">
      <c r="B15" s="87"/>
      <c r="C15" s="48" t="str">
        <f t="shared" si="0"/>
        <v>REITs (índice de bienes raíces)</v>
      </c>
      <c r="D15" s="65">
        <f>+Q15*$D$2/30</f>
        <v>2500</v>
      </c>
      <c r="E15" s="65">
        <f t="shared" si="19"/>
        <v>2500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O15" s="87"/>
      <c r="P15" s="48" t="s">
        <v>79</v>
      </c>
      <c r="Q15" s="45">
        <v>1.5</v>
      </c>
      <c r="R15" s="46">
        <f t="shared" si="3"/>
        <v>0.75</v>
      </c>
      <c r="S15" s="45"/>
      <c r="T15" s="49" t="s">
        <v>79</v>
      </c>
      <c r="U15" s="45"/>
    </row>
    <row r="16" spans="1:21" x14ac:dyDescent="0.3">
      <c r="B16" s="87"/>
      <c r="C16" s="38" t="str">
        <f t="shared" si="0"/>
        <v>Total</v>
      </c>
      <c r="D16" s="66">
        <f t="shared" ref="D16:M16" si="22">+D12+D13+D14+D15</f>
        <v>15000</v>
      </c>
      <c r="E16" s="66">
        <f t="shared" si="22"/>
        <v>15000</v>
      </c>
      <c r="F16" s="66">
        <f t="shared" si="22"/>
        <v>12500</v>
      </c>
      <c r="G16" s="66">
        <f t="shared" si="22"/>
        <v>5000</v>
      </c>
      <c r="H16" s="66">
        <f t="shared" si="22"/>
        <v>0</v>
      </c>
      <c r="I16" s="66">
        <f t="shared" si="22"/>
        <v>0</v>
      </c>
      <c r="J16" s="66">
        <f t="shared" si="22"/>
        <v>0</v>
      </c>
      <c r="K16" s="66">
        <f t="shared" si="22"/>
        <v>0</v>
      </c>
      <c r="L16" s="66">
        <f t="shared" si="22"/>
        <v>0</v>
      </c>
      <c r="M16" s="66">
        <f t="shared" si="22"/>
        <v>0</v>
      </c>
      <c r="O16" s="87"/>
      <c r="P16" s="50" t="s">
        <v>63</v>
      </c>
      <c r="Q16" s="45">
        <v>9</v>
      </c>
      <c r="R16" s="46">
        <f t="shared" si="3"/>
        <v>4.5</v>
      </c>
      <c r="S16" s="45"/>
      <c r="T16" s="45"/>
      <c r="U16" s="45"/>
    </row>
    <row r="17" spans="2:21" ht="15.6" customHeight="1" x14ac:dyDescent="0.3">
      <c r="B17" s="82" t="s">
        <v>73</v>
      </c>
      <c r="C17" s="51" t="str">
        <f t="shared" si="0"/>
        <v>4 startups</v>
      </c>
      <c r="D17" s="67">
        <f>+Q17*$D$2/30</f>
        <v>10000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O17" s="82" t="s">
        <v>73</v>
      </c>
      <c r="P17" s="51" t="s">
        <v>74</v>
      </c>
      <c r="Q17" s="52">
        <v>6</v>
      </c>
      <c r="R17" s="53">
        <f t="shared" si="3"/>
        <v>3</v>
      </c>
      <c r="S17" s="52"/>
      <c r="T17" s="54" t="s">
        <v>80</v>
      </c>
      <c r="U17" s="52"/>
    </row>
    <row r="18" spans="2:21" x14ac:dyDescent="0.3">
      <c r="B18" s="82"/>
      <c r="C18" s="39" t="str">
        <f t="shared" si="0"/>
        <v>Total</v>
      </c>
      <c r="D18" s="68">
        <f t="shared" ref="D18:M18" si="23">+D17</f>
        <v>10000</v>
      </c>
      <c r="E18" s="68">
        <f t="shared" si="23"/>
        <v>0</v>
      </c>
      <c r="F18" s="68">
        <f t="shared" si="23"/>
        <v>0</v>
      </c>
      <c r="G18" s="68">
        <f t="shared" si="23"/>
        <v>0</v>
      </c>
      <c r="H18" s="68">
        <f t="shared" si="23"/>
        <v>0</v>
      </c>
      <c r="I18" s="68">
        <f t="shared" si="23"/>
        <v>0</v>
      </c>
      <c r="J18" s="68">
        <f t="shared" si="23"/>
        <v>0</v>
      </c>
      <c r="K18" s="68">
        <f t="shared" si="23"/>
        <v>0</v>
      </c>
      <c r="L18" s="68">
        <f t="shared" si="23"/>
        <v>0</v>
      </c>
      <c r="M18" s="68">
        <f t="shared" si="23"/>
        <v>0</v>
      </c>
      <c r="O18" s="82"/>
      <c r="P18" s="55" t="s">
        <v>63</v>
      </c>
      <c r="Q18" s="52">
        <v>6</v>
      </c>
      <c r="R18" s="53">
        <f t="shared" si="3"/>
        <v>3</v>
      </c>
      <c r="S18" s="52"/>
      <c r="T18" s="52"/>
      <c r="U18" s="52"/>
    </row>
    <row r="19" spans="2:21" x14ac:dyDescent="0.3">
      <c r="B19" s="40" t="s">
        <v>63</v>
      </c>
      <c r="C19" s="41" t="str">
        <f t="shared" si="0"/>
        <v>Activo neto</v>
      </c>
      <c r="D19" s="69">
        <f t="shared" ref="D19:M19" si="24">+D5+D11+D16+D18</f>
        <v>50000</v>
      </c>
      <c r="E19" s="69">
        <f t="shared" si="24"/>
        <v>40000</v>
      </c>
      <c r="F19" s="69">
        <f t="shared" si="24"/>
        <v>37500</v>
      </c>
      <c r="G19" s="69">
        <f t="shared" si="24"/>
        <v>30000</v>
      </c>
      <c r="H19" s="69">
        <f t="shared" si="24"/>
        <v>25000</v>
      </c>
      <c r="I19" s="69">
        <f t="shared" si="24"/>
        <v>20000</v>
      </c>
      <c r="J19" s="69">
        <f t="shared" si="24"/>
        <v>17500</v>
      </c>
      <c r="K19" s="69">
        <f t="shared" si="24"/>
        <v>12500</v>
      </c>
      <c r="L19" s="69">
        <f t="shared" si="24"/>
        <v>10000</v>
      </c>
      <c r="M19" s="69">
        <f t="shared" si="24"/>
        <v>5000</v>
      </c>
      <c r="O19" s="40" t="s">
        <v>63</v>
      </c>
      <c r="P19" s="41" t="s">
        <v>54</v>
      </c>
      <c r="Q19" s="42">
        <v>30</v>
      </c>
      <c r="R19" s="43">
        <f t="shared" si="3"/>
        <v>15</v>
      </c>
      <c r="S19" s="42">
        <v>4</v>
      </c>
      <c r="T19" s="42">
        <v>13.5</v>
      </c>
      <c r="U19" s="42">
        <v>12.5</v>
      </c>
    </row>
    <row r="5000" spans="1:1" ht="409.6" x14ac:dyDescent="0.35">
      <c r="A5000" s="7" t="s">
        <v>52</v>
      </c>
    </row>
  </sheetData>
  <mergeCells count="14">
    <mergeCell ref="S1:U1"/>
    <mergeCell ref="O3:O5"/>
    <mergeCell ref="O6:O11"/>
    <mergeCell ref="O17:O18"/>
    <mergeCell ref="R1:R2"/>
    <mergeCell ref="O12:O16"/>
    <mergeCell ref="O1:O2"/>
    <mergeCell ref="Q1:Q2"/>
    <mergeCell ref="B17:B18"/>
    <mergeCell ref="C1:C2"/>
    <mergeCell ref="B1:B2"/>
    <mergeCell ref="B3:B5"/>
    <mergeCell ref="B6:B11"/>
    <mergeCell ref="B12:B16"/>
  </mergeCells>
  <hyperlinks>
    <hyperlink ref="A1" location="'Cómo contactarme'!A7" display="🏠 Inicio" xr:uid="{D9D6CD87-AA9C-4F3F-A2A1-28381406F4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C139-1BB7-4694-9251-7540E6951222}">
  <sheetPr>
    <tabColor rgb="FFFF0000"/>
  </sheetPr>
  <dimension ref="A2:L5000"/>
  <sheetViews>
    <sheetView zoomScaleNormal="100" workbookViewId="0">
      <selection activeCell="J1048576" sqref="J1048576"/>
    </sheetView>
  </sheetViews>
  <sheetFormatPr baseColWidth="10" defaultColWidth="11.44140625" defaultRowHeight="14.4" x14ac:dyDescent="0.3"/>
  <cols>
    <col min="1" max="1" width="11.44140625" style="15"/>
    <col min="2" max="2" width="33.33203125" style="16" customWidth="1"/>
    <col min="3" max="3" width="12.44140625" style="16" bestFit="1" customWidth="1"/>
    <col min="4" max="4" width="11.44140625" style="16"/>
    <col min="5" max="6" width="12.6640625" style="16" bestFit="1" customWidth="1"/>
    <col min="7" max="7" width="11.44140625" style="16"/>
    <col min="8" max="8" width="13.109375" style="16" customWidth="1"/>
    <col min="9" max="9" width="11.44140625" style="15"/>
    <col min="10" max="12" width="13.109375" style="16" customWidth="1"/>
    <col min="13" max="16384" width="11.44140625" style="15"/>
  </cols>
  <sheetData>
    <row r="2" spans="2:12" ht="47.4" x14ac:dyDescent="0.9">
      <c r="B2" s="90" t="s">
        <v>40</v>
      </c>
      <c r="C2" s="90"/>
      <c r="D2" s="90"/>
      <c r="E2" s="90"/>
      <c r="F2" s="90"/>
      <c r="G2" s="90"/>
      <c r="H2" s="90"/>
      <c r="J2" s="15"/>
      <c r="K2" s="15"/>
      <c r="L2" s="15"/>
    </row>
    <row r="4" spans="2:12" x14ac:dyDescent="0.3">
      <c r="B4" s="18" t="s">
        <v>39</v>
      </c>
      <c r="C4" s="16">
        <v>100</v>
      </c>
    </row>
    <row r="5" spans="2:12" x14ac:dyDescent="0.3">
      <c r="B5" s="18" t="s">
        <v>38</v>
      </c>
      <c r="C5" s="19">
        <f>IF('Cálculos (no tocar)'!D54=1,(1-'Plan de Retiro'!C10),(1-'Plan de Retiro'!C8))</f>
        <v>0.83330000000000004</v>
      </c>
    </row>
    <row r="6" spans="2:12" x14ac:dyDescent="0.3">
      <c r="B6" s="18" t="s">
        <v>37</v>
      </c>
      <c r="C6" s="20">
        <f>IF('Cálculos (no tocar)'!D54=1,'Plan de Retiro'!C8:H8,'Plan de Retiro'!C10:H10)</f>
        <v>7.0000000000000007E-2</v>
      </c>
      <c r="H6" s="21"/>
      <c r="J6" s="21"/>
      <c r="K6" s="21"/>
      <c r="L6" s="21"/>
    </row>
    <row r="7" spans="2:12" x14ac:dyDescent="0.3">
      <c r="B7" s="18" t="s">
        <v>36</v>
      </c>
      <c r="C7" s="22">
        <v>0.1</v>
      </c>
      <c r="D7" s="16" t="s">
        <v>35</v>
      </c>
      <c r="E7" s="16">
        <v>5</v>
      </c>
      <c r="F7" s="16" t="s">
        <v>34</v>
      </c>
    </row>
    <row r="9" spans="2:12" ht="15" customHeight="1" x14ac:dyDescent="0.3">
      <c r="B9" s="89" t="s">
        <v>33</v>
      </c>
      <c r="C9" s="89" t="s">
        <v>32</v>
      </c>
      <c r="D9" s="89" t="s">
        <v>31</v>
      </c>
      <c r="E9" s="89" t="s">
        <v>30</v>
      </c>
      <c r="F9" s="89" t="s">
        <v>29</v>
      </c>
      <c r="G9" s="89" t="s">
        <v>0</v>
      </c>
      <c r="H9" s="89" t="s">
        <v>28</v>
      </c>
      <c r="J9" s="89" t="s">
        <v>27</v>
      </c>
      <c r="K9" s="89" t="s">
        <v>26</v>
      </c>
      <c r="L9" s="89" t="s">
        <v>25</v>
      </c>
    </row>
    <row r="10" spans="2:12" x14ac:dyDescent="0.3">
      <c r="B10" s="89"/>
      <c r="C10" s="89"/>
      <c r="D10" s="89"/>
      <c r="E10" s="89"/>
      <c r="F10" s="89"/>
      <c r="G10" s="89"/>
      <c r="H10" s="89"/>
      <c r="J10" s="89"/>
      <c r="K10" s="89"/>
      <c r="L10" s="89"/>
    </row>
    <row r="11" spans="2:12" x14ac:dyDescent="0.3">
      <c r="B11" s="89"/>
      <c r="C11" s="89"/>
      <c r="D11" s="89"/>
      <c r="E11" s="89"/>
      <c r="F11" s="89"/>
      <c r="G11" s="89"/>
      <c r="H11" s="89"/>
      <c r="J11" s="89"/>
      <c r="K11" s="89"/>
      <c r="L11" s="89"/>
    </row>
    <row r="12" spans="2:12" x14ac:dyDescent="0.3">
      <c r="B12" s="89"/>
      <c r="C12" s="89"/>
      <c r="D12" s="89"/>
      <c r="E12" s="89"/>
      <c r="F12" s="89"/>
      <c r="G12" s="89"/>
      <c r="H12" s="89"/>
      <c r="J12" s="89"/>
      <c r="K12" s="89"/>
      <c r="L12" s="89"/>
    </row>
    <row r="13" spans="2:12" x14ac:dyDescent="0.3">
      <c r="B13" s="89"/>
      <c r="C13" s="89"/>
      <c r="D13" s="89"/>
      <c r="E13" s="89"/>
      <c r="F13" s="89"/>
      <c r="G13" s="89"/>
      <c r="H13" s="89"/>
      <c r="J13" s="89"/>
      <c r="K13" s="89"/>
      <c r="L13" s="89"/>
    </row>
    <row r="14" spans="2:12" x14ac:dyDescent="0.3">
      <c r="B14" s="16">
        <v>25</v>
      </c>
      <c r="C14" s="21">
        <f>IF('Plan de Retiro (no tocar)'!B14-1&lt;'Cálculos (no tocar)'!$F$55,IF('Plan de Retiro (no tocar)'!B14&lt;'Cálculos (no tocar)'!$B$55,0,'Plan de Retiro'!$C$4*100/'Plan de Retiro'!$C$4)*IF(+B14-'Cálculos (no tocar)'!$B$55&gt;9,1.1,1)*IF(+B14-'Cálculos (no tocar)'!$B$55&gt;19,1.1,1)*IF(+B14-'Cálculos (no tocar)'!$B$55&gt;29,1.1,1)*IF(+B14-'Cálculos (no tocar)'!$B$55&gt;39,1.1,1)*IF(+B14-'Cálculos (no tocar)'!$B$55&gt;49,1.1,1)*IF(+B14-'Cálculos (no tocar)'!$B$55&gt;59,1.1,1),0)</f>
        <v>0</v>
      </c>
      <c r="D14" s="21">
        <f>-C14*($C$5)</f>
        <v>0</v>
      </c>
      <c r="E14" s="21">
        <f t="shared" ref="E14:E45" si="0">+C14+D14</f>
        <v>0</v>
      </c>
      <c r="F14" s="21">
        <f>+IF('Plan de Retiro (no tocar)'!B14&lt;'Cálculos (no tocar)'!$B$55,0,IF('Plan de Retiro (no tocar)'!B14='Cálculos (no tocar)'!$B$55,('Plan de Retiro'!$C$5*100/'Plan de Retiro'!$C$4)+E14,H13+E14))</f>
        <v>0</v>
      </c>
      <c r="G14" s="23">
        <f t="shared" ref="G14:G45" si="1">+F14*$C$6</f>
        <v>0</v>
      </c>
      <c r="H14" s="21">
        <f t="shared" ref="H14:H45" si="2">+F14+G14</f>
        <v>0</v>
      </c>
      <c r="J14" s="21">
        <f>+C14*'Plan de Retiro'!$C$4/100</f>
        <v>0</v>
      </c>
      <c r="K14" s="21">
        <f>+D14*'Plan de Retiro'!$C$4/100</f>
        <v>0</v>
      </c>
      <c r="L14" s="21">
        <f>+H14*'Plan de Retiro'!$C$4/100</f>
        <v>0</v>
      </c>
    </row>
    <row r="15" spans="2:12" x14ac:dyDescent="0.3">
      <c r="B15" s="16">
        <f t="shared" ref="B15:B46" si="3">+B14+1</f>
        <v>26</v>
      </c>
      <c r="C15" s="21">
        <f>IF('Plan de Retiro (no tocar)'!B15-1&lt;'Cálculos (no tocar)'!$F$55,IF('Plan de Retiro (no tocar)'!B15&lt;'Cálculos (no tocar)'!$B$55,0,'Plan de Retiro'!$C$4*100/'Plan de Retiro'!$C$4)*IF(+B15-'Cálculos (no tocar)'!$B$55&gt;9,1.1,1)*IF(+B15-'Cálculos (no tocar)'!$B$55&gt;19,1.1,1)*IF(+B15-'Cálculos (no tocar)'!$B$55&gt;29,1.1,1)*IF(+B15-'Cálculos (no tocar)'!$B$55&gt;39,1.1,1)*IF(+B15-'Cálculos (no tocar)'!$B$55&gt;49,1.1,1)*IF(+B15-'Cálculos (no tocar)'!$B$55&gt;59,1.1,1),0)</f>
        <v>0</v>
      </c>
      <c r="D15" s="21">
        <f t="shared" ref="D15:D46" si="4">IF(C15=0,+D14)-C15*($C$5)</f>
        <v>0</v>
      </c>
      <c r="E15" s="21">
        <f t="shared" si="0"/>
        <v>0</v>
      </c>
      <c r="F15" s="21">
        <f>+IF('Plan de Retiro (no tocar)'!B15&lt;'Cálculos (no tocar)'!$B$55,0,IF('Plan de Retiro (no tocar)'!B15='Cálculos (no tocar)'!$B$55,('Plan de Retiro'!$C$5*100/'Plan de Retiro'!$C$4)+E15,H14+E15))</f>
        <v>0</v>
      </c>
      <c r="G15" s="23">
        <f t="shared" si="1"/>
        <v>0</v>
      </c>
      <c r="H15" s="21">
        <f t="shared" si="2"/>
        <v>0</v>
      </c>
      <c r="J15" s="21">
        <f>+C15*'Plan de Retiro'!$C$4/100</f>
        <v>0</v>
      </c>
      <c r="K15" s="21">
        <f>+D15*'Plan de Retiro'!$C$4/100</f>
        <v>0</v>
      </c>
      <c r="L15" s="21">
        <f>+H15*'Plan de Retiro'!$C$4/100</f>
        <v>0</v>
      </c>
    </row>
    <row r="16" spans="2:12" x14ac:dyDescent="0.3">
      <c r="B16" s="16">
        <f t="shared" si="3"/>
        <v>27</v>
      </c>
      <c r="C16" s="21">
        <f>IF('Plan de Retiro (no tocar)'!B16-1&lt;'Cálculos (no tocar)'!$F$55,IF('Plan de Retiro (no tocar)'!B16&lt;'Cálculos (no tocar)'!$B$55,0,'Plan de Retiro'!$C$4*100/'Plan de Retiro'!$C$4)*IF(+B16-'Cálculos (no tocar)'!$B$55&gt;9,1.1,1)*IF(+B16-'Cálculos (no tocar)'!$B$55&gt;19,1.1,1)*IF(+B16-'Cálculos (no tocar)'!$B$55&gt;29,1.1,1)*IF(+B16-'Cálculos (no tocar)'!$B$55&gt;39,1.1,1)*IF(+B16-'Cálculos (no tocar)'!$B$55&gt;49,1.1,1)*IF(+B16-'Cálculos (no tocar)'!$B$55&gt;59,1.1,1),0)</f>
        <v>0</v>
      </c>
      <c r="D16" s="21">
        <f t="shared" si="4"/>
        <v>0</v>
      </c>
      <c r="E16" s="21">
        <f t="shared" si="0"/>
        <v>0</v>
      </c>
      <c r="F16" s="21">
        <f>+IF('Plan de Retiro (no tocar)'!B16&lt;'Cálculos (no tocar)'!$B$55,0,IF('Plan de Retiro (no tocar)'!B16='Cálculos (no tocar)'!$B$55,('Plan de Retiro'!$C$5*100/'Plan de Retiro'!$C$4)+E16,H15+E16))</f>
        <v>0</v>
      </c>
      <c r="G16" s="23">
        <f t="shared" si="1"/>
        <v>0</v>
      </c>
      <c r="H16" s="21">
        <f t="shared" si="2"/>
        <v>0</v>
      </c>
      <c r="J16" s="21">
        <f>+C16*'Plan de Retiro'!$C$4/100</f>
        <v>0</v>
      </c>
      <c r="K16" s="21">
        <f>+D16*'Plan de Retiro'!$C$4/100</f>
        <v>0</v>
      </c>
      <c r="L16" s="21">
        <f>+H16*'Plan de Retiro'!$C$4/100</f>
        <v>0</v>
      </c>
    </row>
    <row r="17" spans="2:12" x14ac:dyDescent="0.3">
      <c r="B17" s="16">
        <f t="shared" si="3"/>
        <v>28</v>
      </c>
      <c r="C17" s="21">
        <f>IF('Plan de Retiro (no tocar)'!B17-1&lt;'Cálculos (no tocar)'!$F$55,IF('Plan de Retiro (no tocar)'!B17&lt;'Cálculos (no tocar)'!$B$55,0,'Plan de Retiro'!$C$4*100/'Plan de Retiro'!$C$4)*IF(+B17-'Cálculos (no tocar)'!$B$55&gt;9,1.1,1)*IF(+B17-'Cálculos (no tocar)'!$B$55&gt;19,1.1,1)*IF(+B17-'Cálculos (no tocar)'!$B$55&gt;29,1.1,1)*IF(+B17-'Cálculos (no tocar)'!$B$55&gt;39,1.1,1)*IF(+B17-'Cálculos (no tocar)'!$B$55&gt;49,1.1,1)*IF(+B17-'Cálculos (no tocar)'!$B$55&gt;59,1.1,1),0)</f>
        <v>0</v>
      </c>
      <c r="D17" s="21">
        <f t="shared" si="4"/>
        <v>0</v>
      </c>
      <c r="E17" s="21">
        <f t="shared" si="0"/>
        <v>0</v>
      </c>
      <c r="F17" s="21">
        <f>+IF('Plan de Retiro (no tocar)'!B17&lt;'Cálculos (no tocar)'!$B$55,0,IF('Plan de Retiro (no tocar)'!B17='Cálculos (no tocar)'!$B$55,('Plan de Retiro'!$C$5*100/'Plan de Retiro'!$C$4)+E17,H16+E17))</f>
        <v>0</v>
      </c>
      <c r="G17" s="23">
        <f t="shared" si="1"/>
        <v>0</v>
      </c>
      <c r="H17" s="21">
        <f t="shared" si="2"/>
        <v>0</v>
      </c>
      <c r="J17" s="21">
        <f>+C17*'Plan de Retiro'!$C$4/100</f>
        <v>0</v>
      </c>
      <c r="K17" s="21">
        <f>+D17*'Plan de Retiro'!$C$4/100</f>
        <v>0</v>
      </c>
      <c r="L17" s="21">
        <f>+H17*'Plan de Retiro'!$C$4/100</f>
        <v>0</v>
      </c>
    </row>
    <row r="18" spans="2:12" x14ac:dyDescent="0.3">
      <c r="B18" s="16">
        <f t="shared" si="3"/>
        <v>29</v>
      </c>
      <c r="C18" s="21">
        <f>IF('Plan de Retiro (no tocar)'!B18-1&lt;'Cálculos (no tocar)'!$F$55,IF('Plan de Retiro (no tocar)'!B18&lt;'Cálculos (no tocar)'!$B$55,0,'Plan de Retiro'!$C$4*100/'Plan de Retiro'!$C$4)*IF(+B18-'Cálculos (no tocar)'!$B$55&gt;9,1.1,1)*IF(+B18-'Cálculos (no tocar)'!$B$55&gt;19,1.1,1)*IF(+B18-'Cálculos (no tocar)'!$B$55&gt;29,1.1,1)*IF(+B18-'Cálculos (no tocar)'!$B$55&gt;39,1.1,1)*IF(+B18-'Cálculos (no tocar)'!$B$55&gt;49,1.1,1)*IF(+B18-'Cálculos (no tocar)'!$B$55&gt;59,1.1,1),0)</f>
        <v>0</v>
      </c>
      <c r="D18" s="21">
        <f t="shared" si="4"/>
        <v>0</v>
      </c>
      <c r="E18" s="21">
        <f t="shared" si="0"/>
        <v>0</v>
      </c>
      <c r="F18" s="21">
        <f>+IF('Plan de Retiro (no tocar)'!B18&lt;'Cálculos (no tocar)'!$B$55,0,IF('Plan de Retiro (no tocar)'!B18='Cálculos (no tocar)'!$B$55,('Plan de Retiro'!$C$5*100/'Plan de Retiro'!$C$4)+E18,H17+E18))</f>
        <v>0</v>
      </c>
      <c r="G18" s="23">
        <f t="shared" si="1"/>
        <v>0</v>
      </c>
      <c r="H18" s="21">
        <f t="shared" si="2"/>
        <v>0</v>
      </c>
      <c r="J18" s="21">
        <f>+C18*'Plan de Retiro'!$C$4/100</f>
        <v>0</v>
      </c>
      <c r="K18" s="21">
        <f>+D18*'Plan de Retiro'!$C$4/100</f>
        <v>0</v>
      </c>
      <c r="L18" s="21">
        <f>+H18*'Plan de Retiro'!$C$4/100</f>
        <v>0</v>
      </c>
    </row>
    <row r="19" spans="2:12" x14ac:dyDescent="0.3">
      <c r="B19" s="16">
        <f t="shared" si="3"/>
        <v>30</v>
      </c>
      <c r="C19" s="21">
        <f>IF('Plan de Retiro (no tocar)'!B19-1&lt;'Cálculos (no tocar)'!$F$55,IF('Plan de Retiro (no tocar)'!B19&lt;'Cálculos (no tocar)'!$B$55,0,'Plan de Retiro'!$C$4*100/'Plan de Retiro'!$C$4)*IF(+B19-'Cálculos (no tocar)'!$B$55&gt;9,1.1,1)*IF(+B19-'Cálculos (no tocar)'!$B$55&gt;19,1.1,1)*IF(+B19-'Cálculos (no tocar)'!$B$55&gt;29,1.1,1)*IF(+B19-'Cálculos (no tocar)'!$B$55&gt;39,1.1,1)*IF(+B19-'Cálculos (no tocar)'!$B$55&gt;49,1.1,1)*IF(+B19-'Cálculos (no tocar)'!$B$55&gt;59,1.1,1),0)</f>
        <v>0</v>
      </c>
      <c r="D19" s="21">
        <f t="shared" si="4"/>
        <v>0</v>
      </c>
      <c r="E19" s="21">
        <f t="shared" si="0"/>
        <v>0</v>
      </c>
      <c r="F19" s="21">
        <f>+IF('Plan de Retiro (no tocar)'!B19&lt;'Cálculos (no tocar)'!$B$55,0,IF('Plan de Retiro (no tocar)'!B19='Cálculos (no tocar)'!$B$55,('Plan de Retiro'!$C$5*100/'Plan de Retiro'!$C$4)+E19,H18+E19))</f>
        <v>0</v>
      </c>
      <c r="G19" s="23">
        <f t="shared" si="1"/>
        <v>0</v>
      </c>
      <c r="H19" s="21">
        <f t="shared" si="2"/>
        <v>0</v>
      </c>
      <c r="J19" s="21">
        <f>+C19*'Plan de Retiro'!$C$4/100</f>
        <v>0</v>
      </c>
      <c r="K19" s="21">
        <f>+D19*'Plan de Retiro'!$C$4/100</f>
        <v>0</v>
      </c>
      <c r="L19" s="21">
        <f>+H19*'Plan de Retiro'!$C$4/100</f>
        <v>0</v>
      </c>
    </row>
    <row r="20" spans="2:12" x14ac:dyDescent="0.3">
      <c r="B20" s="16">
        <f t="shared" si="3"/>
        <v>31</v>
      </c>
      <c r="C20" s="21">
        <f>IF('Plan de Retiro (no tocar)'!B20-1&lt;'Cálculos (no tocar)'!$F$55,IF('Plan de Retiro (no tocar)'!B20&lt;'Cálculos (no tocar)'!$B$55,0,'Plan de Retiro'!$C$4*100/'Plan de Retiro'!$C$4)*IF(+B20-'Cálculos (no tocar)'!$B$55&gt;9,1.1,1)*IF(+B20-'Cálculos (no tocar)'!$B$55&gt;19,1.1,1)*IF(+B20-'Cálculos (no tocar)'!$B$55&gt;29,1.1,1)*IF(+B20-'Cálculos (no tocar)'!$B$55&gt;39,1.1,1)*IF(+B20-'Cálculos (no tocar)'!$B$55&gt;49,1.1,1)*IF(+B20-'Cálculos (no tocar)'!$B$55&gt;59,1.1,1),0)</f>
        <v>0</v>
      </c>
      <c r="D20" s="21">
        <f t="shared" si="4"/>
        <v>0</v>
      </c>
      <c r="E20" s="21">
        <f t="shared" si="0"/>
        <v>0</v>
      </c>
      <c r="F20" s="21">
        <f>+IF('Plan de Retiro (no tocar)'!B20&lt;'Cálculos (no tocar)'!$B$55,0,IF('Plan de Retiro (no tocar)'!B20='Cálculos (no tocar)'!$B$55,('Plan de Retiro'!$C$5*100/'Plan de Retiro'!$C$4)+E20,H19+E20))</f>
        <v>0</v>
      </c>
      <c r="G20" s="23">
        <f t="shared" si="1"/>
        <v>0</v>
      </c>
      <c r="H20" s="21">
        <f t="shared" si="2"/>
        <v>0</v>
      </c>
      <c r="J20" s="21">
        <f>+C20*'Plan de Retiro'!$C$4/100</f>
        <v>0</v>
      </c>
      <c r="K20" s="21">
        <f>+D20*'Plan de Retiro'!$C$4/100</f>
        <v>0</v>
      </c>
      <c r="L20" s="21">
        <f>+H20*'Plan de Retiro'!$C$4/100</f>
        <v>0</v>
      </c>
    </row>
    <row r="21" spans="2:12" x14ac:dyDescent="0.3">
      <c r="B21" s="16">
        <f t="shared" si="3"/>
        <v>32</v>
      </c>
      <c r="C21" s="21">
        <f>IF('Plan de Retiro (no tocar)'!B21-1&lt;'Cálculos (no tocar)'!$F$55,IF('Plan de Retiro (no tocar)'!B21&lt;'Cálculos (no tocar)'!$B$55,0,'Plan de Retiro'!$C$4*100/'Plan de Retiro'!$C$4)*IF(+B21-'Cálculos (no tocar)'!$B$55&gt;9,1.1,1)*IF(+B21-'Cálculos (no tocar)'!$B$55&gt;19,1.1,1)*IF(+B21-'Cálculos (no tocar)'!$B$55&gt;29,1.1,1)*IF(+B21-'Cálculos (no tocar)'!$B$55&gt;39,1.1,1)*IF(+B21-'Cálculos (no tocar)'!$B$55&gt;49,1.1,1)*IF(+B21-'Cálculos (no tocar)'!$B$55&gt;59,1.1,1),0)</f>
        <v>0</v>
      </c>
      <c r="D21" s="21">
        <f t="shared" si="4"/>
        <v>0</v>
      </c>
      <c r="E21" s="21">
        <f t="shared" si="0"/>
        <v>0</v>
      </c>
      <c r="F21" s="21">
        <f>+IF('Plan de Retiro (no tocar)'!B21&lt;'Cálculos (no tocar)'!$B$55,0,IF('Plan de Retiro (no tocar)'!B21='Cálculos (no tocar)'!$B$55,('Plan de Retiro'!$C$5*100/'Plan de Retiro'!$C$4)+E21,H20+E21))</f>
        <v>0</v>
      </c>
      <c r="G21" s="23">
        <f t="shared" si="1"/>
        <v>0</v>
      </c>
      <c r="H21" s="21">
        <f t="shared" si="2"/>
        <v>0</v>
      </c>
      <c r="J21" s="21">
        <f>+C21*'Plan de Retiro'!$C$4/100</f>
        <v>0</v>
      </c>
      <c r="K21" s="21">
        <f>+D21*'Plan de Retiro'!$C$4/100</f>
        <v>0</v>
      </c>
      <c r="L21" s="21">
        <f>+H21*'Plan de Retiro'!$C$4/100</f>
        <v>0</v>
      </c>
    </row>
    <row r="22" spans="2:12" x14ac:dyDescent="0.3">
      <c r="B22" s="16">
        <f t="shared" si="3"/>
        <v>33</v>
      </c>
      <c r="C22" s="21">
        <f>IF('Plan de Retiro (no tocar)'!B22-1&lt;'Cálculos (no tocar)'!$F$55,IF('Plan de Retiro (no tocar)'!B22&lt;'Cálculos (no tocar)'!$B$55,0,'Plan de Retiro'!$C$4*100/'Plan de Retiro'!$C$4)*IF(+B22-'Cálculos (no tocar)'!$B$55&gt;9,1.1,1)*IF(+B22-'Cálculos (no tocar)'!$B$55&gt;19,1.1,1)*IF(+B22-'Cálculos (no tocar)'!$B$55&gt;29,1.1,1)*IF(+B22-'Cálculos (no tocar)'!$B$55&gt;39,1.1,1)*IF(+B22-'Cálculos (no tocar)'!$B$55&gt;49,1.1,1)*IF(+B22-'Cálculos (no tocar)'!$B$55&gt;59,1.1,1),0)</f>
        <v>0</v>
      </c>
      <c r="D22" s="21">
        <f t="shared" si="4"/>
        <v>0</v>
      </c>
      <c r="E22" s="21">
        <f t="shared" si="0"/>
        <v>0</v>
      </c>
      <c r="F22" s="21">
        <f>+IF('Plan de Retiro (no tocar)'!B22&lt;'Cálculos (no tocar)'!$B$55,0,IF('Plan de Retiro (no tocar)'!B22='Cálculos (no tocar)'!$B$55,('Plan de Retiro'!$C$5*100/'Plan de Retiro'!$C$4)+E22,H21+E22))</f>
        <v>0</v>
      </c>
      <c r="G22" s="23">
        <f t="shared" si="1"/>
        <v>0</v>
      </c>
      <c r="H22" s="21">
        <f t="shared" si="2"/>
        <v>0</v>
      </c>
      <c r="J22" s="21">
        <f>+C22*'Plan de Retiro'!$C$4/100</f>
        <v>0</v>
      </c>
      <c r="K22" s="21">
        <f>+D22*'Plan de Retiro'!$C$4/100</f>
        <v>0</v>
      </c>
      <c r="L22" s="21">
        <f>+H22*'Plan de Retiro'!$C$4/100</f>
        <v>0</v>
      </c>
    </row>
    <row r="23" spans="2:12" x14ac:dyDescent="0.3">
      <c r="B23" s="16">
        <f t="shared" si="3"/>
        <v>34</v>
      </c>
      <c r="C23" s="21">
        <f>IF('Plan de Retiro (no tocar)'!B23-1&lt;'Cálculos (no tocar)'!$F$55,IF('Plan de Retiro (no tocar)'!B23&lt;'Cálculos (no tocar)'!$B$55,0,'Plan de Retiro'!$C$4*100/'Plan de Retiro'!$C$4)*IF(+B23-'Cálculos (no tocar)'!$B$55&gt;9,1.1,1)*IF(+B23-'Cálculos (no tocar)'!$B$55&gt;19,1.1,1)*IF(+B23-'Cálculos (no tocar)'!$B$55&gt;29,1.1,1)*IF(+B23-'Cálculos (no tocar)'!$B$55&gt;39,1.1,1)*IF(+B23-'Cálculos (no tocar)'!$B$55&gt;49,1.1,1)*IF(+B23-'Cálculos (no tocar)'!$B$55&gt;59,1.1,1),0)</f>
        <v>0</v>
      </c>
      <c r="D23" s="21">
        <f t="shared" si="4"/>
        <v>0</v>
      </c>
      <c r="E23" s="21">
        <f t="shared" si="0"/>
        <v>0</v>
      </c>
      <c r="F23" s="21">
        <f>+IF('Plan de Retiro (no tocar)'!B23&lt;'Cálculos (no tocar)'!$B$55,0,IF('Plan de Retiro (no tocar)'!B23='Cálculos (no tocar)'!$B$55,('Plan de Retiro'!$C$5*100/'Plan de Retiro'!$C$4)+E23,H22+E23))</f>
        <v>0</v>
      </c>
      <c r="G23" s="23">
        <f t="shared" si="1"/>
        <v>0</v>
      </c>
      <c r="H23" s="21">
        <f t="shared" si="2"/>
        <v>0</v>
      </c>
      <c r="J23" s="21">
        <f>+C23*'Plan de Retiro'!$C$4/100</f>
        <v>0</v>
      </c>
      <c r="K23" s="21">
        <f>+D23*'Plan de Retiro'!$C$4/100</f>
        <v>0</v>
      </c>
      <c r="L23" s="21">
        <f>+H23*'Plan de Retiro'!$C$4/100</f>
        <v>0</v>
      </c>
    </row>
    <row r="24" spans="2:12" x14ac:dyDescent="0.3">
      <c r="B24" s="16">
        <f t="shared" si="3"/>
        <v>35</v>
      </c>
      <c r="C24" s="21">
        <f>IF('Plan de Retiro (no tocar)'!B24-1&lt;'Cálculos (no tocar)'!$F$55,IF('Plan de Retiro (no tocar)'!B24&lt;'Cálculos (no tocar)'!$B$55,0,'Plan de Retiro'!$C$4*100/'Plan de Retiro'!$C$4)*IF(+B24-'Cálculos (no tocar)'!$B$55&gt;9,1.1,1)*IF(+B24-'Cálculos (no tocar)'!$B$55&gt;19,1.1,1)*IF(+B24-'Cálculos (no tocar)'!$B$55&gt;29,1.1,1)*IF(+B24-'Cálculos (no tocar)'!$B$55&gt;39,1.1,1)*IF(+B24-'Cálculos (no tocar)'!$B$55&gt;49,1.1,1)*IF(+B24-'Cálculos (no tocar)'!$B$55&gt;59,1.1,1),0)</f>
        <v>0</v>
      </c>
      <c r="D24" s="21">
        <f t="shared" si="4"/>
        <v>0</v>
      </c>
      <c r="E24" s="21">
        <f t="shared" si="0"/>
        <v>0</v>
      </c>
      <c r="F24" s="21">
        <f>+IF('Plan de Retiro (no tocar)'!B24&lt;'Cálculos (no tocar)'!$B$55,0,IF('Plan de Retiro (no tocar)'!B24='Cálculos (no tocar)'!$B$55,('Plan de Retiro'!$C$5*100/'Plan de Retiro'!$C$4)+E24,H23+E24))</f>
        <v>0</v>
      </c>
      <c r="G24" s="23">
        <f t="shared" si="1"/>
        <v>0</v>
      </c>
      <c r="H24" s="21">
        <f t="shared" si="2"/>
        <v>0</v>
      </c>
      <c r="J24" s="21">
        <f>+C24*'Plan de Retiro'!$C$4/100</f>
        <v>0</v>
      </c>
      <c r="K24" s="21">
        <f>+D24*'Plan de Retiro'!$C$4/100</f>
        <v>0</v>
      </c>
      <c r="L24" s="21">
        <f>+H24*'Plan de Retiro'!$C$4/100</f>
        <v>0</v>
      </c>
    </row>
    <row r="25" spans="2:12" x14ac:dyDescent="0.3">
      <c r="B25" s="16">
        <f t="shared" si="3"/>
        <v>36</v>
      </c>
      <c r="C25" s="21">
        <f>IF('Plan de Retiro (no tocar)'!B25-1&lt;'Cálculos (no tocar)'!$F$55,IF('Plan de Retiro (no tocar)'!B25&lt;'Cálculos (no tocar)'!$B$55,0,'Plan de Retiro'!$C$4*100/'Plan de Retiro'!$C$4)*IF(+B25-'Cálculos (no tocar)'!$B$55&gt;9,1.1,1)*IF(+B25-'Cálculos (no tocar)'!$B$55&gt;19,1.1,1)*IF(+B25-'Cálculos (no tocar)'!$B$55&gt;29,1.1,1)*IF(+B25-'Cálculos (no tocar)'!$B$55&gt;39,1.1,1)*IF(+B25-'Cálculos (no tocar)'!$B$55&gt;49,1.1,1)*IF(+B25-'Cálculos (no tocar)'!$B$55&gt;59,1.1,1),0)</f>
        <v>0</v>
      </c>
      <c r="D25" s="21">
        <f t="shared" si="4"/>
        <v>0</v>
      </c>
      <c r="E25" s="21">
        <f t="shared" si="0"/>
        <v>0</v>
      </c>
      <c r="F25" s="21">
        <f>+IF('Plan de Retiro (no tocar)'!B25&lt;'Cálculos (no tocar)'!$B$55,0,IF('Plan de Retiro (no tocar)'!B25='Cálculos (no tocar)'!$B$55,('Plan de Retiro'!$C$5*100/'Plan de Retiro'!$C$4)+E25,H24+E25))</f>
        <v>0</v>
      </c>
      <c r="G25" s="23">
        <f t="shared" si="1"/>
        <v>0</v>
      </c>
      <c r="H25" s="21">
        <f t="shared" si="2"/>
        <v>0</v>
      </c>
      <c r="J25" s="21">
        <f>+C25*'Plan de Retiro'!$C$4/100</f>
        <v>0</v>
      </c>
      <c r="K25" s="21">
        <f>+D25*'Plan de Retiro'!$C$4/100</f>
        <v>0</v>
      </c>
      <c r="L25" s="21">
        <f>+H25*'Plan de Retiro'!$C$4/100</f>
        <v>0</v>
      </c>
    </row>
    <row r="26" spans="2:12" x14ac:dyDescent="0.3">
      <c r="B26" s="16">
        <f t="shared" si="3"/>
        <v>37</v>
      </c>
      <c r="C26" s="21">
        <f>IF('Plan de Retiro (no tocar)'!B26-1&lt;'Cálculos (no tocar)'!$F$55,IF('Plan de Retiro (no tocar)'!B26&lt;'Cálculos (no tocar)'!$B$55,0,'Plan de Retiro'!$C$4*100/'Plan de Retiro'!$C$4)*IF(+B26-'Cálculos (no tocar)'!$B$55&gt;9,1.1,1)*IF(+B26-'Cálculos (no tocar)'!$B$55&gt;19,1.1,1)*IF(+B26-'Cálculos (no tocar)'!$B$55&gt;29,1.1,1)*IF(+B26-'Cálculos (no tocar)'!$B$55&gt;39,1.1,1)*IF(+B26-'Cálculos (no tocar)'!$B$55&gt;49,1.1,1)*IF(+B26-'Cálculos (no tocar)'!$B$55&gt;59,1.1,1),0)</f>
        <v>0</v>
      </c>
      <c r="D26" s="21">
        <f t="shared" si="4"/>
        <v>0</v>
      </c>
      <c r="E26" s="21">
        <f t="shared" si="0"/>
        <v>0</v>
      </c>
      <c r="F26" s="21">
        <f>+IF('Plan de Retiro (no tocar)'!B26&lt;'Cálculos (no tocar)'!$B$55,0,IF('Plan de Retiro (no tocar)'!B26='Cálculos (no tocar)'!$B$55,('Plan de Retiro'!$C$5*100/'Plan de Retiro'!$C$4)+E26,H25+E26))</f>
        <v>0</v>
      </c>
      <c r="G26" s="23">
        <f t="shared" si="1"/>
        <v>0</v>
      </c>
      <c r="H26" s="21">
        <f t="shared" si="2"/>
        <v>0</v>
      </c>
      <c r="J26" s="21">
        <f>+C26*'Plan de Retiro'!$C$4/100</f>
        <v>0</v>
      </c>
      <c r="K26" s="21">
        <f>+D26*'Plan de Retiro'!$C$4/100</f>
        <v>0</v>
      </c>
      <c r="L26" s="21">
        <f>+H26*'Plan de Retiro'!$C$4/100</f>
        <v>0</v>
      </c>
    </row>
    <row r="27" spans="2:12" x14ac:dyDescent="0.3">
      <c r="B27" s="16">
        <f t="shared" si="3"/>
        <v>38</v>
      </c>
      <c r="C27" s="21">
        <f>IF('Plan de Retiro (no tocar)'!B27-1&lt;'Cálculos (no tocar)'!$F$55,IF('Plan de Retiro (no tocar)'!B27&lt;'Cálculos (no tocar)'!$B$55,0,'Plan de Retiro'!$C$4*100/'Plan de Retiro'!$C$4)*IF(+B27-'Cálculos (no tocar)'!$B$55&gt;9,1.1,1)*IF(+B27-'Cálculos (no tocar)'!$B$55&gt;19,1.1,1)*IF(+B27-'Cálculos (no tocar)'!$B$55&gt;29,1.1,1)*IF(+B27-'Cálculos (no tocar)'!$B$55&gt;39,1.1,1)*IF(+B27-'Cálculos (no tocar)'!$B$55&gt;49,1.1,1)*IF(+B27-'Cálculos (no tocar)'!$B$55&gt;59,1.1,1),0)</f>
        <v>0</v>
      </c>
      <c r="D27" s="21">
        <f t="shared" si="4"/>
        <v>0</v>
      </c>
      <c r="E27" s="21">
        <f t="shared" si="0"/>
        <v>0</v>
      </c>
      <c r="F27" s="21">
        <f>+IF('Plan de Retiro (no tocar)'!B27&lt;'Cálculos (no tocar)'!$B$55,0,IF('Plan de Retiro (no tocar)'!B27='Cálculos (no tocar)'!$B$55,('Plan de Retiro'!$C$5*100/'Plan de Retiro'!$C$4)+E27,H26+E27))</f>
        <v>0</v>
      </c>
      <c r="G27" s="23">
        <f t="shared" si="1"/>
        <v>0</v>
      </c>
      <c r="H27" s="21">
        <f t="shared" si="2"/>
        <v>0</v>
      </c>
      <c r="J27" s="21">
        <f>+C27*'Plan de Retiro'!$C$4/100</f>
        <v>0</v>
      </c>
      <c r="K27" s="21">
        <f>+D27*'Plan de Retiro'!$C$4/100</f>
        <v>0</v>
      </c>
      <c r="L27" s="21">
        <f>+H27*'Plan de Retiro'!$C$4/100</f>
        <v>0</v>
      </c>
    </row>
    <row r="28" spans="2:12" x14ac:dyDescent="0.3">
      <c r="B28" s="16">
        <f t="shared" si="3"/>
        <v>39</v>
      </c>
      <c r="C28" s="21">
        <f>IF('Plan de Retiro (no tocar)'!B28-1&lt;'Cálculos (no tocar)'!$F$55,IF('Plan de Retiro (no tocar)'!B28&lt;'Cálculos (no tocar)'!$B$55,0,'Plan de Retiro'!$C$4*100/'Plan de Retiro'!$C$4)*IF(+B28-'Cálculos (no tocar)'!$B$55&gt;9,1.1,1)*IF(+B28-'Cálculos (no tocar)'!$B$55&gt;19,1.1,1)*IF(+B28-'Cálculos (no tocar)'!$B$55&gt;29,1.1,1)*IF(+B28-'Cálculos (no tocar)'!$B$55&gt;39,1.1,1)*IF(+B28-'Cálculos (no tocar)'!$B$55&gt;49,1.1,1)*IF(+B28-'Cálculos (no tocar)'!$B$55&gt;59,1.1,1),0)</f>
        <v>0</v>
      </c>
      <c r="D28" s="21">
        <f t="shared" si="4"/>
        <v>0</v>
      </c>
      <c r="E28" s="21">
        <f t="shared" si="0"/>
        <v>0</v>
      </c>
      <c r="F28" s="21">
        <f>+IF('Plan de Retiro (no tocar)'!B28&lt;'Cálculos (no tocar)'!$B$55,0,IF('Plan de Retiro (no tocar)'!B28='Cálculos (no tocar)'!$B$55,('Plan de Retiro'!$C$5*100/'Plan de Retiro'!$C$4)+E28,H27+E28))</f>
        <v>0</v>
      </c>
      <c r="G28" s="23">
        <f t="shared" si="1"/>
        <v>0</v>
      </c>
      <c r="H28" s="21">
        <f t="shared" si="2"/>
        <v>0</v>
      </c>
      <c r="J28" s="21">
        <f>+C28*'Plan de Retiro'!$C$4/100</f>
        <v>0</v>
      </c>
      <c r="K28" s="21">
        <f>+D28*'Plan de Retiro'!$C$4/100</f>
        <v>0</v>
      </c>
      <c r="L28" s="21">
        <f>+H28*'Plan de Retiro'!$C$4/100</f>
        <v>0</v>
      </c>
    </row>
    <row r="29" spans="2:12" x14ac:dyDescent="0.3">
      <c r="B29" s="16">
        <f t="shared" si="3"/>
        <v>40</v>
      </c>
      <c r="C29" s="21">
        <f>IF('Plan de Retiro (no tocar)'!B29-1&lt;'Cálculos (no tocar)'!$F$55,IF('Plan de Retiro (no tocar)'!B29&lt;'Cálculos (no tocar)'!$B$55,0,'Plan de Retiro'!$C$4*100/'Plan de Retiro'!$C$4)*IF(+B29-'Cálculos (no tocar)'!$B$55&gt;9,1.1,1)*IF(+B29-'Cálculos (no tocar)'!$B$55&gt;19,1.1,1)*IF(+B29-'Cálculos (no tocar)'!$B$55&gt;29,1.1,1)*IF(+B29-'Cálculos (no tocar)'!$B$55&gt;39,1.1,1)*IF(+B29-'Cálculos (no tocar)'!$B$55&gt;49,1.1,1)*IF(+B29-'Cálculos (no tocar)'!$B$55&gt;59,1.1,1),0)</f>
        <v>0</v>
      </c>
      <c r="D29" s="21">
        <f t="shared" si="4"/>
        <v>0</v>
      </c>
      <c r="E29" s="21">
        <f t="shared" si="0"/>
        <v>0</v>
      </c>
      <c r="F29" s="21">
        <f>+IF('Plan de Retiro (no tocar)'!B29&lt;'Cálculos (no tocar)'!$B$55,0,IF('Plan de Retiro (no tocar)'!B29='Cálculos (no tocar)'!$B$55,('Plan de Retiro'!$C$5*100/'Plan de Retiro'!$C$4)+E29,H28+E29))</f>
        <v>0</v>
      </c>
      <c r="G29" s="23">
        <f t="shared" si="1"/>
        <v>0</v>
      </c>
      <c r="H29" s="21">
        <f t="shared" si="2"/>
        <v>0</v>
      </c>
      <c r="J29" s="21">
        <f>+C29*'Plan de Retiro'!$C$4/100</f>
        <v>0</v>
      </c>
      <c r="K29" s="21">
        <f>+D29*'Plan de Retiro'!$C$4/100</f>
        <v>0</v>
      </c>
      <c r="L29" s="21">
        <f>+H29*'Plan de Retiro'!$C$4/100</f>
        <v>0</v>
      </c>
    </row>
    <row r="30" spans="2:12" x14ac:dyDescent="0.3">
      <c r="B30" s="16">
        <f t="shared" si="3"/>
        <v>41</v>
      </c>
      <c r="C30" s="21">
        <f>IF('Plan de Retiro (no tocar)'!B30-1&lt;'Cálculos (no tocar)'!$F$55,IF('Plan de Retiro (no tocar)'!B30&lt;'Cálculos (no tocar)'!$B$55,0,'Plan de Retiro'!$C$4*100/'Plan de Retiro'!$C$4)*IF(+B30-'Cálculos (no tocar)'!$B$55&gt;9,1.1,1)*IF(+B30-'Cálculos (no tocar)'!$B$55&gt;19,1.1,1)*IF(+B30-'Cálculos (no tocar)'!$B$55&gt;29,1.1,1)*IF(+B30-'Cálculos (no tocar)'!$B$55&gt;39,1.1,1)*IF(+B30-'Cálculos (no tocar)'!$B$55&gt;49,1.1,1)*IF(+B30-'Cálculos (no tocar)'!$B$55&gt;59,1.1,1),0)</f>
        <v>0</v>
      </c>
      <c r="D30" s="21">
        <f t="shared" si="4"/>
        <v>0</v>
      </c>
      <c r="E30" s="21">
        <f t="shared" si="0"/>
        <v>0</v>
      </c>
      <c r="F30" s="21">
        <f>+IF('Plan de Retiro (no tocar)'!B30&lt;'Cálculos (no tocar)'!$B$55,0,IF('Plan de Retiro (no tocar)'!B30='Cálculos (no tocar)'!$B$55,('Plan de Retiro'!$C$5*100/'Plan de Retiro'!$C$4)+E30,H29+E30))</f>
        <v>0</v>
      </c>
      <c r="G30" s="23">
        <f t="shared" si="1"/>
        <v>0</v>
      </c>
      <c r="H30" s="21">
        <f t="shared" si="2"/>
        <v>0</v>
      </c>
      <c r="J30" s="21">
        <f>+C30*'Plan de Retiro'!$C$4/100</f>
        <v>0</v>
      </c>
      <c r="K30" s="21">
        <f>+D30*'Plan de Retiro'!$C$4/100</f>
        <v>0</v>
      </c>
      <c r="L30" s="21">
        <f>+H30*'Plan de Retiro'!$C$4/100</f>
        <v>0</v>
      </c>
    </row>
    <row r="31" spans="2:12" x14ac:dyDescent="0.3">
      <c r="B31" s="16">
        <f t="shared" si="3"/>
        <v>42</v>
      </c>
      <c r="C31" s="21">
        <f>IF('Plan de Retiro (no tocar)'!B31-1&lt;'Cálculos (no tocar)'!$F$55,IF('Plan de Retiro (no tocar)'!B31&lt;'Cálculos (no tocar)'!$B$55,0,'Plan de Retiro'!$C$4*100/'Plan de Retiro'!$C$4)*IF(+B31-'Cálculos (no tocar)'!$B$55&gt;9,1.1,1)*IF(+B31-'Cálculos (no tocar)'!$B$55&gt;19,1.1,1)*IF(+B31-'Cálculos (no tocar)'!$B$55&gt;29,1.1,1)*IF(+B31-'Cálculos (no tocar)'!$B$55&gt;39,1.1,1)*IF(+B31-'Cálculos (no tocar)'!$B$55&gt;49,1.1,1)*IF(+B31-'Cálculos (no tocar)'!$B$55&gt;59,1.1,1),0)</f>
        <v>0</v>
      </c>
      <c r="D31" s="21">
        <f t="shared" si="4"/>
        <v>0</v>
      </c>
      <c r="E31" s="21">
        <f t="shared" si="0"/>
        <v>0</v>
      </c>
      <c r="F31" s="21">
        <f>+IF('Plan de Retiro (no tocar)'!B31&lt;'Cálculos (no tocar)'!$B$55,0,IF('Plan de Retiro (no tocar)'!B31='Cálculos (no tocar)'!$B$55,('Plan de Retiro'!$C$5*100/'Plan de Retiro'!$C$4)+E31,H30+E31))</f>
        <v>0</v>
      </c>
      <c r="G31" s="23">
        <f t="shared" si="1"/>
        <v>0</v>
      </c>
      <c r="H31" s="21">
        <f t="shared" si="2"/>
        <v>0</v>
      </c>
      <c r="J31" s="21">
        <f>+C31*'Plan de Retiro'!$C$4/100</f>
        <v>0</v>
      </c>
      <c r="K31" s="21">
        <f>+D31*'Plan de Retiro'!$C$4/100</f>
        <v>0</v>
      </c>
      <c r="L31" s="21">
        <f>+H31*'Plan de Retiro'!$C$4/100</f>
        <v>0</v>
      </c>
    </row>
    <row r="32" spans="2:12" x14ac:dyDescent="0.3">
      <c r="B32" s="16">
        <f t="shared" si="3"/>
        <v>43</v>
      </c>
      <c r="C32" s="21">
        <f>IF('Plan de Retiro (no tocar)'!B32-1&lt;'Cálculos (no tocar)'!$F$55,IF('Plan de Retiro (no tocar)'!B32&lt;'Cálculos (no tocar)'!$B$55,0,'Plan de Retiro'!$C$4*100/'Plan de Retiro'!$C$4)*IF(+B32-'Cálculos (no tocar)'!$B$55&gt;9,1.1,1)*IF(+B32-'Cálculos (no tocar)'!$B$55&gt;19,1.1,1)*IF(+B32-'Cálculos (no tocar)'!$B$55&gt;29,1.1,1)*IF(+B32-'Cálculos (no tocar)'!$B$55&gt;39,1.1,1)*IF(+B32-'Cálculos (no tocar)'!$B$55&gt;49,1.1,1)*IF(+B32-'Cálculos (no tocar)'!$B$55&gt;59,1.1,1),0)</f>
        <v>0</v>
      </c>
      <c r="D32" s="21">
        <f t="shared" si="4"/>
        <v>0</v>
      </c>
      <c r="E32" s="21">
        <f t="shared" si="0"/>
        <v>0</v>
      </c>
      <c r="F32" s="21">
        <f>+IF('Plan de Retiro (no tocar)'!B32&lt;'Cálculos (no tocar)'!$B$55,0,IF('Plan de Retiro (no tocar)'!B32='Cálculos (no tocar)'!$B$55,('Plan de Retiro'!$C$5*100/'Plan de Retiro'!$C$4)+E32,H31+E32))</f>
        <v>0</v>
      </c>
      <c r="G32" s="23">
        <f t="shared" si="1"/>
        <v>0</v>
      </c>
      <c r="H32" s="21">
        <f t="shared" si="2"/>
        <v>0</v>
      </c>
      <c r="J32" s="21">
        <f>+C32*'Plan de Retiro'!$C$4/100</f>
        <v>0</v>
      </c>
      <c r="K32" s="21">
        <f>+D32*'Plan de Retiro'!$C$4/100</f>
        <v>0</v>
      </c>
      <c r="L32" s="21">
        <f>+H32*'Plan de Retiro'!$C$4/100</f>
        <v>0</v>
      </c>
    </row>
    <row r="33" spans="2:12" x14ac:dyDescent="0.3">
      <c r="B33" s="16">
        <f t="shared" si="3"/>
        <v>44</v>
      </c>
      <c r="C33" s="21">
        <f>IF('Plan de Retiro (no tocar)'!B33-1&lt;'Cálculos (no tocar)'!$F$55,IF('Plan de Retiro (no tocar)'!B33&lt;'Cálculos (no tocar)'!$B$55,0,'Plan de Retiro'!$C$4*100/'Plan de Retiro'!$C$4)*IF(+B33-'Cálculos (no tocar)'!$B$55&gt;9,1.1,1)*IF(+B33-'Cálculos (no tocar)'!$B$55&gt;19,1.1,1)*IF(+B33-'Cálculos (no tocar)'!$B$55&gt;29,1.1,1)*IF(+B33-'Cálculos (no tocar)'!$B$55&gt;39,1.1,1)*IF(+B33-'Cálculos (no tocar)'!$B$55&gt;49,1.1,1)*IF(+B33-'Cálculos (no tocar)'!$B$55&gt;59,1.1,1),0)</f>
        <v>0</v>
      </c>
      <c r="D33" s="21">
        <f t="shared" si="4"/>
        <v>0</v>
      </c>
      <c r="E33" s="21">
        <f t="shared" si="0"/>
        <v>0</v>
      </c>
      <c r="F33" s="21">
        <f>+IF('Plan de Retiro (no tocar)'!B33&lt;'Cálculos (no tocar)'!$B$55,0,IF('Plan de Retiro (no tocar)'!B33='Cálculos (no tocar)'!$B$55,('Plan de Retiro'!$C$5*100/'Plan de Retiro'!$C$4)+E33,H32+E33))</f>
        <v>0</v>
      </c>
      <c r="G33" s="23">
        <f t="shared" si="1"/>
        <v>0</v>
      </c>
      <c r="H33" s="21">
        <f t="shared" si="2"/>
        <v>0</v>
      </c>
      <c r="J33" s="21">
        <f>+C33*'Plan de Retiro'!$C$4/100</f>
        <v>0</v>
      </c>
      <c r="K33" s="21">
        <f>+D33*'Plan de Retiro'!$C$4/100</f>
        <v>0</v>
      </c>
      <c r="L33" s="21">
        <f>+H33*'Plan de Retiro'!$C$4/100</f>
        <v>0</v>
      </c>
    </row>
    <row r="34" spans="2:12" x14ac:dyDescent="0.3">
      <c r="B34" s="16">
        <f t="shared" si="3"/>
        <v>45</v>
      </c>
      <c r="C34" s="21">
        <f>IF('Plan de Retiro (no tocar)'!B34-1&lt;'Cálculos (no tocar)'!$F$55,IF('Plan de Retiro (no tocar)'!B34&lt;'Cálculos (no tocar)'!$B$55,0,'Plan de Retiro'!$C$4*100/'Plan de Retiro'!$C$4)*IF(+B34-'Cálculos (no tocar)'!$B$55&gt;9,1.1,1)*IF(+B34-'Cálculos (no tocar)'!$B$55&gt;19,1.1,1)*IF(+B34-'Cálculos (no tocar)'!$B$55&gt;29,1.1,1)*IF(+B34-'Cálculos (no tocar)'!$B$55&gt;39,1.1,1)*IF(+B34-'Cálculos (no tocar)'!$B$55&gt;49,1.1,1)*IF(+B34-'Cálculos (no tocar)'!$B$55&gt;59,1.1,1),0)</f>
        <v>0</v>
      </c>
      <c r="D34" s="21">
        <f t="shared" si="4"/>
        <v>0</v>
      </c>
      <c r="E34" s="21">
        <f t="shared" si="0"/>
        <v>0</v>
      </c>
      <c r="F34" s="21">
        <f>+IF('Plan de Retiro (no tocar)'!B34&lt;'Cálculos (no tocar)'!$B$55,0,IF('Plan de Retiro (no tocar)'!B34='Cálculos (no tocar)'!$B$55,('Plan de Retiro'!$C$5*100/'Plan de Retiro'!$C$4)+E34,H33+E34))</f>
        <v>0</v>
      </c>
      <c r="G34" s="23">
        <f t="shared" si="1"/>
        <v>0</v>
      </c>
      <c r="H34" s="21">
        <f t="shared" si="2"/>
        <v>0</v>
      </c>
      <c r="J34" s="21">
        <f>+C34*'Plan de Retiro'!$C$4/100</f>
        <v>0</v>
      </c>
      <c r="K34" s="21">
        <f>+D34*'Plan de Retiro'!$C$4/100</f>
        <v>0</v>
      </c>
      <c r="L34" s="21">
        <f>+H34*'Plan de Retiro'!$C$4/100</f>
        <v>0</v>
      </c>
    </row>
    <row r="35" spans="2:12" x14ac:dyDescent="0.3">
      <c r="B35" s="16">
        <f t="shared" si="3"/>
        <v>46</v>
      </c>
      <c r="C35" s="21">
        <f>IF('Plan de Retiro (no tocar)'!B35-1&lt;'Cálculos (no tocar)'!$F$55,IF('Plan de Retiro (no tocar)'!B35&lt;'Cálculos (no tocar)'!$B$55,0,'Plan de Retiro'!$C$4*100/'Plan de Retiro'!$C$4)*IF(+B35-'Cálculos (no tocar)'!$B$55&gt;9,1.1,1)*IF(+B35-'Cálculos (no tocar)'!$B$55&gt;19,1.1,1)*IF(+B35-'Cálculos (no tocar)'!$B$55&gt;29,1.1,1)*IF(+B35-'Cálculos (no tocar)'!$B$55&gt;39,1.1,1)*IF(+B35-'Cálculos (no tocar)'!$B$55&gt;49,1.1,1)*IF(+B35-'Cálculos (no tocar)'!$B$55&gt;59,1.1,1),0)</f>
        <v>0</v>
      </c>
      <c r="D35" s="21">
        <f t="shared" si="4"/>
        <v>0</v>
      </c>
      <c r="E35" s="21">
        <f t="shared" si="0"/>
        <v>0</v>
      </c>
      <c r="F35" s="21">
        <f>+IF('Plan de Retiro (no tocar)'!B35&lt;'Cálculos (no tocar)'!$B$55,0,IF('Plan de Retiro (no tocar)'!B35='Cálculos (no tocar)'!$B$55,('Plan de Retiro'!$C$5*100/'Plan de Retiro'!$C$4)+E35,H34+E35))</f>
        <v>0</v>
      </c>
      <c r="G35" s="23">
        <f t="shared" si="1"/>
        <v>0</v>
      </c>
      <c r="H35" s="21">
        <f t="shared" si="2"/>
        <v>0</v>
      </c>
      <c r="J35" s="21">
        <f>+C35*'Plan de Retiro'!$C$4/100</f>
        <v>0</v>
      </c>
      <c r="K35" s="21">
        <f>+D35*'Plan de Retiro'!$C$4/100</f>
        <v>0</v>
      </c>
      <c r="L35" s="21">
        <f>+H35*'Plan de Retiro'!$C$4/100</f>
        <v>0</v>
      </c>
    </row>
    <row r="36" spans="2:12" x14ac:dyDescent="0.3">
      <c r="B36" s="16">
        <f t="shared" si="3"/>
        <v>47</v>
      </c>
      <c r="C36" s="21">
        <f>IF('Plan de Retiro (no tocar)'!B36-1&lt;'Cálculos (no tocar)'!$F$55,IF('Plan de Retiro (no tocar)'!B36&lt;'Cálculos (no tocar)'!$B$55,0,'Plan de Retiro'!$C$4*100/'Plan de Retiro'!$C$4)*IF(+B36-'Cálculos (no tocar)'!$B$55&gt;9,1.1,1)*IF(+B36-'Cálculos (no tocar)'!$B$55&gt;19,1.1,1)*IF(+B36-'Cálculos (no tocar)'!$B$55&gt;29,1.1,1)*IF(+B36-'Cálculos (no tocar)'!$B$55&gt;39,1.1,1)*IF(+B36-'Cálculos (no tocar)'!$B$55&gt;49,1.1,1)*IF(+B36-'Cálculos (no tocar)'!$B$55&gt;59,1.1,1),0)</f>
        <v>0</v>
      </c>
      <c r="D36" s="21">
        <f t="shared" si="4"/>
        <v>0</v>
      </c>
      <c r="E36" s="21">
        <f t="shared" si="0"/>
        <v>0</v>
      </c>
      <c r="F36" s="21">
        <f>+IF('Plan de Retiro (no tocar)'!B36&lt;'Cálculos (no tocar)'!$B$55,0,IF('Plan de Retiro (no tocar)'!B36='Cálculos (no tocar)'!$B$55,('Plan de Retiro'!$C$5*100/'Plan de Retiro'!$C$4)+E36,H35+E36))</f>
        <v>0</v>
      </c>
      <c r="G36" s="23">
        <f t="shared" si="1"/>
        <v>0</v>
      </c>
      <c r="H36" s="21">
        <f t="shared" si="2"/>
        <v>0</v>
      </c>
      <c r="J36" s="21">
        <f>+C36*'Plan de Retiro'!$C$4/100</f>
        <v>0</v>
      </c>
      <c r="K36" s="21">
        <f>+D36*'Plan de Retiro'!$C$4/100</f>
        <v>0</v>
      </c>
      <c r="L36" s="21">
        <f>+H36*'Plan de Retiro'!$C$4/100</f>
        <v>0</v>
      </c>
    </row>
    <row r="37" spans="2:12" x14ac:dyDescent="0.3">
      <c r="B37" s="16">
        <f t="shared" si="3"/>
        <v>48</v>
      </c>
      <c r="C37" s="21">
        <f>IF('Plan de Retiro (no tocar)'!B37-1&lt;'Cálculos (no tocar)'!$F$55,IF('Plan de Retiro (no tocar)'!B37&lt;'Cálculos (no tocar)'!$B$55,0,'Plan de Retiro'!$C$4*100/'Plan de Retiro'!$C$4)*IF(+B37-'Cálculos (no tocar)'!$B$55&gt;9,1.1,1)*IF(+B37-'Cálculos (no tocar)'!$B$55&gt;19,1.1,1)*IF(+B37-'Cálculos (no tocar)'!$B$55&gt;29,1.1,1)*IF(+B37-'Cálculos (no tocar)'!$B$55&gt;39,1.1,1)*IF(+B37-'Cálculos (no tocar)'!$B$55&gt;49,1.1,1)*IF(+B37-'Cálculos (no tocar)'!$B$55&gt;59,1.1,1),0)</f>
        <v>0</v>
      </c>
      <c r="D37" s="21">
        <f t="shared" si="4"/>
        <v>0</v>
      </c>
      <c r="E37" s="21">
        <f t="shared" si="0"/>
        <v>0</v>
      </c>
      <c r="F37" s="21">
        <f>+IF('Plan de Retiro (no tocar)'!B37&lt;'Cálculos (no tocar)'!$B$55,0,IF('Plan de Retiro (no tocar)'!B37='Cálculos (no tocar)'!$B$55,('Plan de Retiro'!$C$5*100/'Plan de Retiro'!$C$4)+E37,H36+E37))</f>
        <v>0</v>
      </c>
      <c r="G37" s="23">
        <f t="shared" si="1"/>
        <v>0</v>
      </c>
      <c r="H37" s="21">
        <f t="shared" si="2"/>
        <v>0</v>
      </c>
      <c r="J37" s="21">
        <f>+C37*'Plan de Retiro'!$C$4/100</f>
        <v>0</v>
      </c>
      <c r="K37" s="21">
        <f>+D37*'Plan de Retiro'!$C$4/100</f>
        <v>0</v>
      </c>
      <c r="L37" s="21">
        <f>+H37*'Plan de Retiro'!$C$4/100</f>
        <v>0</v>
      </c>
    </row>
    <row r="38" spans="2:12" x14ac:dyDescent="0.3">
      <c r="B38" s="16">
        <f t="shared" si="3"/>
        <v>49</v>
      </c>
      <c r="C38" s="21">
        <f>IF('Plan de Retiro (no tocar)'!B38-1&lt;'Cálculos (no tocar)'!$F$55,IF('Plan de Retiro (no tocar)'!B38&lt;'Cálculos (no tocar)'!$B$55,0,'Plan de Retiro'!$C$4*100/'Plan de Retiro'!$C$4)*IF(+B38-'Cálculos (no tocar)'!$B$55&gt;9,1.1,1)*IF(+B38-'Cálculos (no tocar)'!$B$55&gt;19,1.1,1)*IF(+B38-'Cálculos (no tocar)'!$B$55&gt;29,1.1,1)*IF(+B38-'Cálculos (no tocar)'!$B$55&gt;39,1.1,1)*IF(+B38-'Cálculos (no tocar)'!$B$55&gt;49,1.1,1)*IF(+B38-'Cálculos (no tocar)'!$B$55&gt;59,1.1,1),0)</f>
        <v>0</v>
      </c>
      <c r="D38" s="21">
        <f t="shared" si="4"/>
        <v>0</v>
      </c>
      <c r="E38" s="21">
        <f t="shared" si="0"/>
        <v>0</v>
      </c>
      <c r="F38" s="21">
        <f>+IF('Plan de Retiro (no tocar)'!B38&lt;'Cálculos (no tocar)'!$B$55,0,IF('Plan de Retiro (no tocar)'!B38='Cálculos (no tocar)'!$B$55,('Plan de Retiro'!$C$5*100/'Plan de Retiro'!$C$4)+E38,H37+E38))</f>
        <v>0</v>
      </c>
      <c r="G38" s="23">
        <f t="shared" si="1"/>
        <v>0</v>
      </c>
      <c r="H38" s="21">
        <f t="shared" si="2"/>
        <v>0</v>
      </c>
      <c r="J38" s="21">
        <f>+C38*'Plan de Retiro'!$C$4/100</f>
        <v>0</v>
      </c>
      <c r="K38" s="21">
        <f>+D38*'Plan de Retiro'!$C$4/100</f>
        <v>0</v>
      </c>
      <c r="L38" s="21">
        <f>+H38*'Plan de Retiro'!$C$4/100</f>
        <v>0</v>
      </c>
    </row>
    <row r="39" spans="2:12" x14ac:dyDescent="0.3">
      <c r="B39" s="16">
        <f t="shared" si="3"/>
        <v>50</v>
      </c>
      <c r="C39" s="21">
        <f>IF('Plan de Retiro (no tocar)'!B39-1&lt;'Cálculos (no tocar)'!$F$55,IF('Plan de Retiro (no tocar)'!B39&lt;'Cálculos (no tocar)'!$B$55,0,'Plan de Retiro'!$C$4*100/'Plan de Retiro'!$C$4)*IF(+B39-'Cálculos (no tocar)'!$B$55&gt;9,1.1,1)*IF(+B39-'Cálculos (no tocar)'!$B$55&gt;19,1.1,1)*IF(+B39-'Cálculos (no tocar)'!$B$55&gt;29,1.1,1)*IF(+B39-'Cálculos (no tocar)'!$B$55&gt;39,1.1,1)*IF(+B39-'Cálculos (no tocar)'!$B$55&gt;49,1.1,1)*IF(+B39-'Cálculos (no tocar)'!$B$55&gt;59,1.1,1),0)</f>
        <v>100</v>
      </c>
      <c r="D39" s="21">
        <f t="shared" si="4"/>
        <v>-83.33</v>
      </c>
      <c r="E39" s="21">
        <f t="shared" si="0"/>
        <v>16.670000000000002</v>
      </c>
      <c r="F39" s="21">
        <f>+IF('Plan de Retiro (no tocar)'!B39&lt;'Cálculos (no tocar)'!$B$55,0,IF('Plan de Retiro (no tocar)'!B39='Cálculos (no tocar)'!$B$55,('Plan de Retiro'!$C$5*100/'Plan de Retiro'!$C$4)+E39,H38+E39))</f>
        <v>16.670000000000002</v>
      </c>
      <c r="G39" s="23">
        <f t="shared" si="1"/>
        <v>1.1669000000000003</v>
      </c>
      <c r="H39" s="21">
        <f t="shared" si="2"/>
        <v>17.836900000000004</v>
      </c>
      <c r="J39" s="21">
        <f>+C39*'Plan de Retiro'!$C$4/100</f>
        <v>24000</v>
      </c>
      <c r="K39" s="21">
        <f>+D39*'Plan de Retiro'!$C$4/100</f>
        <v>-19999.2</v>
      </c>
      <c r="L39" s="21">
        <f>+H39*'Plan de Retiro'!$C$4/100</f>
        <v>4280.8560000000007</v>
      </c>
    </row>
    <row r="40" spans="2:12" x14ac:dyDescent="0.3">
      <c r="B40" s="16">
        <f t="shared" si="3"/>
        <v>51</v>
      </c>
      <c r="C40" s="21">
        <f>IF('Plan de Retiro (no tocar)'!B40-1&lt;'Cálculos (no tocar)'!$F$55,IF('Plan de Retiro (no tocar)'!B40&lt;'Cálculos (no tocar)'!$B$55,0,'Plan de Retiro'!$C$4*100/'Plan de Retiro'!$C$4)*IF(+B40-'Cálculos (no tocar)'!$B$55&gt;9,1.1,1)*IF(+B40-'Cálculos (no tocar)'!$B$55&gt;19,1.1,1)*IF(+B40-'Cálculos (no tocar)'!$B$55&gt;29,1.1,1)*IF(+B40-'Cálculos (no tocar)'!$B$55&gt;39,1.1,1)*IF(+B40-'Cálculos (no tocar)'!$B$55&gt;49,1.1,1)*IF(+B40-'Cálculos (no tocar)'!$B$55&gt;59,1.1,1),0)</f>
        <v>100</v>
      </c>
      <c r="D40" s="21">
        <f t="shared" si="4"/>
        <v>-83.33</v>
      </c>
      <c r="E40" s="21">
        <f t="shared" si="0"/>
        <v>16.670000000000002</v>
      </c>
      <c r="F40" s="21">
        <f>+IF('Plan de Retiro (no tocar)'!B40&lt;'Cálculos (no tocar)'!$B$55,0,IF('Plan de Retiro (no tocar)'!B40='Cálculos (no tocar)'!$B$55,('Plan de Retiro'!$C$5*100/'Plan de Retiro'!$C$4)+E40,H39+E40))</f>
        <v>34.506900000000002</v>
      </c>
      <c r="G40" s="23">
        <f t="shared" si="1"/>
        <v>2.4154830000000005</v>
      </c>
      <c r="H40" s="21">
        <f t="shared" si="2"/>
        <v>36.922383000000004</v>
      </c>
      <c r="J40" s="21">
        <f>+C40*'Plan de Retiro'!$C$4/100</f>
        <v>24000</v>
      </c>
      <c r="K40" s="21">
        <f>+D40*'Plan de Retiro'!$C$4/100</f>
        <v>-19999.2</v>
      </c>
      <c r="L40" s="21">
        <f>+H40*'Plan de Retiro'!$C$4/100</f>
        <v>8861.3719199999996</v>
      </c>
    </row>
    <row r="41" spans="2:12" x14ac:dyDescent="0.3">
      <c r="B41" s="16">
        <f t="shared" si="3"/>
        <v>52</v>
      </c>
      <c r="C41" s="21">
        <f>IF('Plan de Retiro (no tocar)'!B41-1&lt;'Cálculos (no tocar)'!$F$55,IF('Plan de Retiro (no tocar)'!B41&lt;'Cálculos (no tocar)'!$B$55,0,'Plan de Retiro'!$C$4*100/'Plan de Retiro'!$C$4)*IF(+B41-'Cálculos (no tocar)'!$B$55&gt;9,1.1,1)*IF(+B41-'Cálculos (no tocar)'!$B$55&gt;19,1.1,1)*IF(+B41-'Cálculos (no tocar)'!$B$55&gt;29,1.1,1)*IF(+B41-'Cálculos (no tocar)'!$B$55&gt;39,1.1,1)*IF(+B41-'Cálculos (no tocar)'!$B$55&gt;49,1.1,1)*IF(+B41-'Cálculos (no tocar)'!$B$55&gt;59,1.1,1),0)</f>
        <v>100</v>
      </c>
      <c r="D41" s="21">
        <f t="shared" si="4"/>
        <v>-83.33</v>
      </c>
      <c r="E41" s="21">
        <f t="shared" si="0"/>
        <v>16.670000000000002</v>
      </c>
      <c r="F41" s="21">
        <f>+IF('Plan de Retiro (no tocar)'!B41&lt;'Cálculos (no tocar)'!$B$55,0,IF('Plan de Retiro (no tocar)'!B41='Cálculos (no tocar)'!$B$55,('Plan de Retiro'!$C$5*100/'Plan de Retiro'!$C$4)+E41,H40+E41))</f>
        <v>53.592383000000005</v>
      </c>
      <c r="G41" s="23">
        <f t="shared" si="1"/>
        <v>3.7514668100000006</v>
      </c>
      <c r="H41" s="21">
        <f t="shared" si="2"/>
        <v>57.343849810000009</v>
      </c>
      <c r="J41" s="21">
        <f>+C41*'Plan de Retiro'!$C$4/100</f>
        <v>24000</v>
      </c>
      <c r="K41" s="21">
        <f>+D41*'Plan de Retiro'!$C$4/100</f>
        <v>-19999.2</v>
      </c>
      <c r="L41" s="21">
        <f>+H41*'Plan de Retiro'!$C$4/100</f>
        <v>13762.523954400001</v>
      </c>
    </row>
    <row r="42" spans="2:12" x14ac:dyDescent="0.3">
      <c r="B42" s="16">
        <f t="shared" si="3"/>
        <v>53</v>
      </c>
      <c r="C42" s="21">
        <f>IF('Plan de Retiro (no tocar)'!B42-1&lt;'Cálculos (no tocar)'!$F$55,IF('Plan de Retiro (no tocar)'!B42&lt;'Cálculos (no tocar)'!$B$55,0,'Plan de Retiro'!$C$4*100/'Plan de Retiro'!$C$4)*IF(+B42-'Cálculos (no tocar)'!$B$55&gt;9,1.1,1)*IF(+B42-'Cálculos (no tocar)'!$B$55&gt;19,1.1,1)*IF(+B42-'Cálculos (no tocar)'!$B$55&gt;29,1.1,1)*IF(+B42-'Cálculos (no tocar)'!$B$55&gt;39,1.1,1)*IF(+B42-'Cálculos (no tocar)'!$B$55&gt;49,1.1,1)*IF(+B42-'Cálculos (no tocar)'!$B$55&gt;59,1.1,1),0)</f>
        <v>100</v>
      </c>
      <c r="D42" s="21">
        <f t="shared" si="4"/>
        <v>-83.33</v>
      </c>
      <c r="E42" s="21">
        <f t="shared" si="0"/>
        <v>16.670000000000002</v>
      </c>
      <c r="F42" s="21">
        <f>+IF('Plan de Retiro (no tocar)'!B42&lt;'Cálculos (no tocar)'!$B$55,0,IF('Plan de Retiro (no tocar)'!B42='Cálculos (no tocar)'!$B$55,('Plan de Retiro'!$C$5*100/'Plan de Retiro'!$C$4)+E42,H41+E42))</f>
        <v>74.013849810000011</v>
      </c>
      <c r="G42" s="23">
        <f t="shared" si="1"/>
        <v>5.1809694867000013</v>
      </c>
      <c r="H42" s="21">
        <f t="shared" si="2"/>
        <v>79.194819296700018</v>
      </c>
      <c r="J42" s="21">
        <f>+C42*'Plan de Retiro'!$C$4/100</f>
        <v>24000</v>
      </c>
      <c r="K42" s="21">
        <f>+D42*'Plan de Retiro'!$C$4/100</f>
        <v>-19999.2</v>
      </c>
      <c r="L42" s="21">
        <f>+H42*'Plan de Retiro'!$C$4/100</f>
        <v>19006.756631208005</v>
      </c>
    </row>
    <row r="43" spans="2:12" x14ac:dyDescent="0.3">
      <c r="B43" s="16">
        <f t="shared" si="3"/>
        <v>54</v>
      </c>
      <c r="C43" s="21">
        <f>IF('Plan de Retiro (no tocar)'!B43-1&lt;'Cálculos (no tocar)'!$F$55,IF('Plan de Retiro (no tocar)'!B43&lt;'Cálculos (no tocar)'!$B$55,0,'Plan de Retiro'!$C$4*100/'Plan de Retiro'!$C$4)*IF(+B43-'Cálculos (no tocar)'!$B$55&gt;9,1.1,1)*IF(+B43-'Cálculos (no tocar)'!$B$55&gt;19,1.1,1)*IF(+B43-'Cálculos (no tocar)'!$B$55&gt;29,1.1,1)*IF(+B43-'Cálculos (no tocar)'!$B$55&gt;39,1.1,1)*IF(+B43-'Cálculos (no tocar)'!$B$55&gt;49,1.1,1)*IF(+B43-'Cálculos (no tocar)'!$B$55&gt;59,1.1,1),0)</f>
        <v>100</v>
      </c>
      <c r="D43" s="21">
        <f t="shared" si="4"/>
        <v>-83.33</v>
      </c>
      <c r="E43" s="21">
        <f t="shared" si="0"/>
        <v>16.670000000000002</v>
      </c>
      <c r="F43" s="21">
        <f>+IF('Plan de Retiro (no tocar)'!B43&lt;'Cálculos (no tocar)'!$B$55,0,IF('Plan de Retiro (no tocar)'!B43='Cálculos (no tocar)'!$B$55,('Plan de Retiro'!$C$5*100/'Plan de Retiro'!$C$4)+E43,H42+E43))</f>
        <v>95.86481929670002</v>
      </c>
      <c r="G43" s="23">
        <f t="shared" si="1"/>
        <v>6.7105373507690018</v>
      </c>
      <c r="H43" s="21">
        <f t="shared" si="2"/>
        <v>102.57535664746902</v>
      </c>
      <c r="J43" s="21">
        <f>+C43*'Plan de Retiro'!$C$4/100</f>
        <v>24000</v>
      </c>
      <c r="K43" s="21">
        <f>+D43*'Plan de Retiro'!$C$4/100</f>
        <v>-19999.2</v>
      </c>
      <c r="L43" s="21">
        <f>+H43*'Plan de Retiro'!$C$4/100</f>
        <v>24618.085595392567</v>
      </c>
    </row>
    <row r="44" spans="2:12" x14ac:dyDescent="0.3">
      <c r="B44" s="16">
        <f t="shared" si="3"/>
        <v>55</v>
      </c>
      <c r="C44" s="21">
        <f>IF('Plan de Retiro (no tocar)'!B44-1&lt;'Cálculos (no tocar)'!$F$55,IF('Plan de Retiro (no tocar)'!B44&lt;'Cálculos (no tocar)'!$B$55,0,'Plan de Retiro'!$C$4*100/'Plan de Retiro'!$C$4)*IF(+B44-'Cálculos (no tocar)'!$B$55&gt;9,1.1,1)*IF(+B44-'Cálculos (no tocar)'!$B$55&gt;19,1.1,1)*IF(+B44-'Cálculos (no tocar)'!$B$55&gt;29,1.1,1)*IF(+B44-'Cálculos (no tocar)'!$B$55&gt;39,1.1,1)*IF(+B44-'Cálculos (no tocar)'!$B$55&gt;49,1.1,1)*IF(+B44-'Cálculos (no tocar)'!$B$55&gt;59,1.1,1),0)</f>
        <v>100</v>
      </c>
      <c r="D44" s="21">
        <f t="shared" si="4"/>
        <v>-83.33</v>
      </c>
      <c r="E44" s="21">
        <f t="shared" si="0"/>
        <v>16.670000000000002</v>
      </c>
      <c r="F44" s="21">
        <f>+IF('Plan de Retiro (no tocar)'!B44&lt;'Cálculos (no tocar)'!$B$55,0,IF('Plan de Retiro (no tocar)'!B44='Cálculos (no tocar)'!$B$55,('Plan de Retiro'!$C$5*100/'Plan de Retiro'!$C$4)+E44,H43+E44))</f>
        <v>119.24535664746902</v>
      </c>
      <c r="G44" s="23">
        <f t="shared" si="1"/>
        <v>8.3471749653228322</v>
      </c>
      <c r="H44" s="21">
        <f t="shared" si="2"/>
        <v>127.59253161279186</v>
      </c>
      <c r="J44" s="21">
        <f>+C44*'Plan de Retiro'!$C$4/100</f>
        <v>24000</v>
      </c>
      <c r="K44" s="21">
        <f>+D44*'Plan de Retiro'!$C$4/100</f>
        <v>-19999.2</v>
      </c>
      <c r="L44" s="21">
        <f>+H44*'Plan de Retiro'!$C$4/100</f>
        <v>30622.207587070046</v>
      </c>
    </row>
    <row r="45" spans="2:12" x14ac:dyDescent="0.3">
      <c r="B45" s="16">
        <f t="shared" si="3"/>
        <v>56</v>
      </c>
      <c r="C45" s="21">
        <f>IF('Plan de Retiro (no tocar)'!B45-1&lt;'Cálculos (no tocar)'!$F$55,IF('Plan de Retiro (no tocar)'!B45&lt;'Cálculos (no tocar)'!$B$55,0,'Plan de Retiro'!$C$4*100/'Plan de Retiro'!$C$4)*IF(+B45-'Cálculos (no tocar)'!$B$55&gt;9,1.1,1)*IF(+B45-'Cálculos (no tocar)'!$B$55&gt;19,1.1,1)*IF(+B45-'Cálculos (no tocar)'!$B$55&gt;29,1.1,1)*IF(+B45-'Cálculos (no tocar)'!$B$55&gt;39,1.1,1)*IF(+B45-'Cálculos (no tocar)'!$B$55&gt;49,1.1,1)*IF(+B45-'Cálculos (no tocar)'!$B$55&gt;59,1.1,1),0)</f>
        <v>100</v>
      </c>
      <c r="D45" s="21">
        <f t="shared" si="4"/>
        <v>-83.33</v>
      </c>
      <c r="E45" s="21">
        <f t="shared" si="0"/>
        <v>16.670000000000002</v>
      </c>
      <c r="F45" s="21">
        <f>+IF('Plan de Retiro (no tocar)'!B45&lt;'Cálculos (no tocar)'!$B$55,0,IF('Plan de Retiro (no tocar)'!B45='Cálculos (no tocar)'!$B$55,('Plan de Retiro'!$C$5*100/'Plan de Retiro'!$C$4)+E45,H44+E45))</f>
        <v>144.26253161279186</v>
      </c>
      <c r="G45" s="23">
        <f t="shared" si="1"/>
        <v>10.098377212895432</v>
      </c>
      <c r="H45" s="21">
        <f t="shared" si="2"/>
        <v>154.36090882568729</v>
      </c>
      <c r="J45" s="21">
        <f>+C45*'Plan de Retiro'!$C$4/100</f>
        <v>24000</v>
      </c>
      <c r="K45" s="21">
        <f>+D45*'Plan de Retiro'!$C$4/100</f>
        <v>-19999.2</v>
      </c>
      <c r="L45" s="21">
        <f>+H45*'Plan de Retiro'!$C$4/100</f>
        <v>37046.618118164952</v>
      </c>
    </row>
    <row r="46" spans="2:12" x14ac:dyDescent="0.3">
      <c r="B46" s="16">
        <f t="shared" si="3"/>
        <v>57</v>
      </c>
      <c r="C46" s="21">
        <f>IF('Plan de Retiro (no tocar)'!B46-1&lt;'Cálculos (no tocar)'!$F$55,IF('Plan de Retiro (no tocar)'!B46&lt;'Cálculos (no tocar)'!$B$55,0,'Plan de Retiro'!$C$4*100/'Plan de Retiro'!$C$4)*IF(+B46-'Cálculos (no tocar)'!$B$55&gt;9,1.1,1)*IF(+B46-'Cálculos (no tocar)'!$B$55&gt;19,1.1,1)*IF(+B46-'Cálculos (no tocar)'!$B$55&gt;29,1.1,1)*IF(+B46-'Cálculos (no tocar)'!$B$55&gt;39,1.1,1)*IF(+B46-'Cálculos (no tocar)'!$B$55&gt;49,1.1,1)*IF(+B46-'Cálculos (no tocar)'!$B$55&gt;59,1.1,1),0)</f>
        <v>100</v>
      </c>
      <c r="D46" s="21">
        <f t="shared" si="4"/>
        <v>-83.33</v>
      </c>
      <c r="E46" s="21">
        <f t="shared" ref="E46:E77" si="5">+C46+D46</f>
        <v>16.670000000000002</v>
      </c>
      <c r="F46" s="21">
        <f>+IF('Plan de Retiro (no tocar)'!B46&lt;'Cálculos (no tocar)'!$B$55,0,IF('Plan de Retiro (no tocar)'!B46='Cálculos (no tocar)'!$B$55,('Plan de Retiro'!$C$5*100/'Plan de Retiro'!$C$4)+E46,H45+E46))</f>
        <v>171.03090882568728</v>
      </c>
      <c r="G46" s="23">
        <f t="shared" ref="G46:G77" si="6">+F46*$C$6</f>
        <v>11.97216361779811</v>
      </c>
      <c r="H46" s="21">
        <f t="shared" ref="H46:H77" si="7">+F46+G46</f>
        <v>183.00307244348539</v>
      </c>
      <c r="J46" s="21">
        <f>+C46*'Plan de Retiro'!$C$4/100</f>
        <v>24000</v>
      </c>
      <c r="K46" s="21">
        <f>+D46*'Plan de Retiro'!$C$4/100</f>
        <v>-19999.2</v>
      </c>
      <c r="L46" s="21">
        <f>+H46*'Plan de Retiro'!$C$4/100</f>
        <v>43920.737386436493</v>
      </c>
    </row>
    <row r="47" spans="2:12" x14ac:dyDescent="0.3">
      <c r="B47" s="16">
        <f t="shared" ref="B47:B79" si="8">+B46+1</f>
        <v>58</v>
      </c>
      <c r="C47" s="21">
        <f>IF('Plan de Retiro (no tocar)'!B47-1&lt;'Cálculos (no tocar)'!$F$55,IF('Plan de Retiro (no tocar)'!B47&lt;'Cálculos (no tocar)'!$B$55,0,'Plan de Retiro'!$C$4*100/'Plan de Retiro'!$C$4)*IF(+B47-'Cálculos (no tocar)'!$B$55&gt;9,1.1,1)*IF(+B47-'Cálculos (no tocar)'!$B$55&gt;19,1.1,1)*IF(+B47-'Cálculos (no tocar)'!$B$55&gt;29,1.1,1)*IF(+B47-'Cálculos (no tocar)'!$B$55&gt;39,1.1,1)*IF(+B47-'Cálculos (no tocar)'!$B$55&gt;49,1.1,1)*IF(+B47-'Cálculos (no tocar)'!$B$55&gt;59,1.1,1),0)</f>
        <v>100</v>
      </c>
      <c r="D47" s="21">
        <f t="shared" ref="D47:D78" si="9">IF(C47=0,+D46)-C47*($C$5)</f>
        <v>-83.33</v>
      </c>
      <c r="E47" s="21">
        <f t="shared" si="5"/>
        <v>16.670000000000002</v>
      </c>
      <c r="F47" s="21">
        <f>+IF('Plan de Retiro (no tocar)'!B47&lt;'Cálculos (no tocar)'!$B$55,0,IF('Plan de Retiro (no tocar)'!B47='Cálculos (no tocar)'!$B$55,('Plan de Retiro'!$C$5*100/'Plan de Retiro'!$C$4)+E47,H46+E47))</f>
        <v>199.67307244348541</v>
      </c>
      <c r="G47" s="23">
        <f t="shared" si="6"/>
        <v>13.977115071043981</v>
      </c>
      <c r="H47" s="21">
        <f t="shared" si="7"/>
        <v>213.65018751452939</v>
      </c>
      <c r="J47" s="21">
        <f>+C47*'Plan de Retiro'!$C$4/100</f>
        <v>24000</v>
      </c>
      <c r="K47" s="21">
        <f>+D47*'Plan de Retiro'!$C$4/100</f>
        <v>-19999.2</v>
      </c>
      <c r="L47" s="21">
        <f>+H47*'Plan de Retiro'!$C$4/100</f>
        <v>51276.045003487059</v>
      </c>
    </row>
    <row r="48" spans="2:12" x14ac:dyDescent="0.3">
      <c r="B48" s="16">
        <f t="shared" si="8"/>
        <v>59</v>
      </c>
      <c r="C48" s="21">
        <f>IF('Plan de Retiro (no tocar)'!B48-1&lt;'Cálculos (no tocar)'!$F$55,IF('Plan de Retiro (no tocar)'!B48&lt;'Cálculos (no tocar)'!$B$55,0,'Plan de Retiro'!$C$4*100/'Plan de Retiro'!$C$4)*IF(+B48-'Cálculos (no tocar)'!$B$55&gt;9,1.1,1)*IF(+B48-'Cálculos (no tocar)'!$B$55&gt;19,1.1,1)*IF(+B48-'Cálculos (no tocar)'!$B$55&gt;29,1.1,1)*IF(+B48-'Cálculos (no tocar)'!$B$55&gt;39,1.1,1)*IF(+B48-'Cálculos (no tocar)'!$B$55&gt;49,1.1,1)*IF(+B48-'Cálculos (no tocar)'!$B$55&gt;59,1.1,1),0)</f>
        <v>100</v>
      </c>
      <c r="D48" s="21">
        <f t="shared" si="9"/>
        <v>-83.33</v>
      </c>
      <c r="E48" s="21">
        <f t="shared" si="5"/>
        <v>16.670000000000002</v>
      </c>
      <c r="F48" s="21">
        <f>+IF('Plan de Retiro (no tocar)'!B48&lt;'Cálculos (no tocar)'!$B$55,0,IF('Plan de Retiro (no tocar)'!B48='Cálculos (no tocar)'!$B$55,('Plan de Retiro'!$C$5*100/'Plan de Retiro'!$C$4)+E48,H47+E48))</f>
        <v>230.32018751452938</v>
      </c>
      <c r="G48" s="23">
        <f t="shared" si="6"/>
        <v>16.122413126017058</v>
      </c>
      <c r="H48" s="21">
        <f t="shared" si="7"/>
        <v>246.44260064054643</v>
      </c>
      <c r="J48" s="21">
        <f>+C48*'Plan de Retiro'!$C$4/100</f>
        <v>24000</v>
      </c>
      <c r="K48" s="21">
        <f>+D48*'Plan de Retiro'!$C$4/100</f>
        <v>-19999.2</v>
      </c>
      <c r="L48" s="21">
        <f>+H48*'Plan de Retiro'!$C$4/100</f>
        <v>59146.224153731142</v>
      </c>
    </row>
    <row r="49" spans="2:12" x14ac:dyDescent="0.3">
      <c r="B49" s="16">
        <f t="shared" si="8"/>
        <v>60</v>
      </c>
      <c r="C49" s="21">
        <f>IF('Plan de Retiro (no tocar)'!B49-1&lt;'Cálculos (no tocar)'!$F$55,IF('Plan de Retiro (no tocar)'!B49&lt;'Cálculos (no tocar)'!$B$55,0,'Plan de Retiro'!$C$4*100/'Plan de Retiro'!$C$4)*IF(+B49-'Cálculos (no tocar)'!$B$55&gt;9,1.1,1)*IF(+B49-'Cálculos (no tocar)'!$B$55&gt;19,1.1,1)*IF(+B49-'Cálculos (no tocar)'!$B$55&gt;29,1.1,1)*IF(+B49-'Cálculos (no tocar)'!$B$55&gt;39,1.1,1)*IF(+B49-'Cálculos (no tocar)'!$B$55&gt;49,1.1,1)*IF(+B49-'Cálculos (no tocar)'!$B$55&gt;59,1.1,1),0)</f>
        <v>110.00000000000001</v>
      </c>
      <c r="D49" s="21">
        <f t="shared" si="9"/>
        <v>-91.663000000000011</v>
      </c>
      <c r="E49" s="21">
        <f t="shared" si="5"/>
        <v>18.337000000000003</v>
      </c>
      <c r="F49" s="21">
        <f>+IF('Plan de Retiro (no tocar)'!B49&lt;'Cálculos (no tocar)'!$B$55,0,IF('Plan de Retiro (no tocar)'!B49='Cálculos (no tocar)'!$B$55,('Plan de Retiro'!$C$5*100/'Plan de Retiro'!$C$4)+E49,H48+E49))</f>
        <v>264.77960064054645</v>
      </c>
      <c r="G49" s="23">
        <f t="shared" si="6"/>
        <v>18.534572044838253</v>
      </c>
      <c r="H49" s="21">
        <f t="shared" si="7"/>
        <v>283.31417268538468</v>
      </c>
      <c r="J49" s="21">
        <f>+C49*'Plan de Retiro'!$C$4/100</f>
        <v>26400.000000000004</v>
      </c>
      <c r="K49" s="21">
        <f>+D49*'Plan de Retiro'!$C$4/100</f>
        <v>-21999.120000000006</v>
      </c>
      <c r="L49" s="21">
        <f>+H49*'Plan de Retiro'!$C$4/100</f>
        <v>67995.401444492323</v>
      </c>
    </row>
    <row r="50" spans="2:12" x14ac:dyDescent="0.3">
      <c r="B50" s="16">
        <f t="shared" si="8"/>
        <v>61</v>
      </c>
      <c r="C50" s="21">
        <f>IF('Plan de Retiro (no tocar)'!B50-1&lt;'Cálculos (no tocar)'!$F$55,IF('Plan de Retiro (no tocar)'!B50&lt;'Cálculos (no tocar)'!$B$55,0,'Plan de Retiro'!$C$4*100/'Plan de Retiro'!$C$4)*IF(+B50-'Cálculos (no tocar)'!$B$55&gt;9,1.1,1)*IF(+B50-'Cálculos (no tocar)'!$B$55&gt;19,1.1,1)*IF(+B50-'Cálculos (no tocar)'!$B$55&gt;29,1.1,1)*IF(+B50-'Cálculos (no tocar)'!$B$55&gt;39,1.1,1)*IF(+B50-'Cálculos (no tocar)'!$B$55&gt;49,1.1,1)*IF(+B50-'Cálculos (no tocar)'!$B$55&gt;59,1.1,1),0)</f>
        <v>110.00000000000001</v>
      </c>
      <c r="D50" s="21">
        <f t="shared" si="9"/>
        <v>-91.663000000000011</v>
      </c>
      <c r="E50" s="21">
        <f t="shared" si="5"/>
        <v>18.337000000000003</v>
      </c>
      <c r="F50" s="21">
        <f>+IF('Plan de Retiro (no tocar)'!B50&lt;'Cálculos (no tocar)'!$B$55,0,IF('Plan de Retiro (no tocar)'!B50='Cálculos (no tocar)'!$B$55,('Plan de Retiro'!$C$5*100/'Plan de Retiro'!$C$4)+E50,H49+E50))</f>
        <v>301.65117268538467</v>
      </c>
      <c r="G50" s="23">
        <f t="shared" si="6"/>
        <v>21.115582087976929</v>
      </c>
      <c r="H50" s="21">
        <f t="shared" si="7"/>
        <v>322.76675477336158</v>
      </c>
      <c r="J50" s="21">
        <f>+C50*'Plan de Retiro'!$C$4/100</f>
        <v>26400.000000000004</v>
      </c>
      <c r="K50" s="21">
        <f>+D50*'Plan de Retiro'!$C$4/100</f>
        <v>-21999.120000000006</v>
      </c>
      <c r="L50" s="21">
        <f>+H50*'Plan de Retiro'!$C$4/100</f>
        <v>77464.021145606777</v>
      </c>
    </row>
    <row r="51" spans="2:12" x14ac:dyDescent="0.3">
      <c r="B51" s="16">
        <f t="shared" si="8"/>
        <v>62</v>
      </c>
      <c r="C51" s="21">
        <f>IF('Plan de Retiro (no tocar)'!B51-1&lt;'Cálculos (no tocar)'!$F$55,IF('Plan de Retiro (no tocar)'!B51&lt;'Cálculos (no tocar)'!$B$55,0,'Plan de Retiro'!$C$4*100/'Plan de Retiro'!$C$4)*IF(+B51-'Cálculos (no tocar)'!$B$55&gt;9,1.1,1)*IF(+B51-'Cálculos (no tocar)'!$B$55&gt;19,1.1,1)*IF(+B51-'Cálculos (no tocar)'!$B$55&gt;29,1.1,1)*IF(+B51-'Cálculos (no tocar)'!$B$55&gt;39,1.1,1)*IF(+B51-'Cálculos (no tocar)'!$B$55&gt;49,1.1,1)*IF(+B51-'Cálculos (no tocar)'!$B$55&gt;59,1.1,1),0)</f>
        <v>110.00000000000001</v>
      </c>
      <c r="D51" s="21">
        <f t="shared" si="9"/>
        <v>-91.663000000000011</v>
      </c>
      <c r="E51" s="21">
        <f t="shared" si="5"/>
        <v>18.337000000000003</v>
      </c>
      <c r="F51" s="21">
        <f>+IF('Plan de Retiro (no tocar)'!B51&lt;'Cálculos (no tocar)'!$B$55,0,IF('Plan de Retiro (no tocar)'!B51='Cálculos (no tocar)'!$B$55,('Plan de Retiro'!$C$5*100/'Plan de Retiro'!$C$4)+E51,H50+E51))</f>
        <v>341.10375477336157</v>
      </c>
      <c r="G51" s="23">
        <f t="shared" si="6"/>
        <v>23.877262834135312</v>
      </c>
      <c r="H51" s="21">
        <f t="shared" si="7"/>
        <v>364.98101760749688</v>
      </c>
      <c r="J51" s="21">
        <f>+C51*'Plan de Retiro'!$C$4/100</f>
        <v>26400.000000000004</v>
      </c>
      <c r="K51" s="21">
        <f>+D51*'Plan de Retiro'!$C$4/100</f>
        <v>-21999.120000000006</v>
      </c>
      <c r="L51" s="21">
        <f>+H51*'Plan de Retiro'!$C$4/100</f>
        <v>87595.444225799249</v>
      </c>
    </row>
    <row r="52" spans="2:12" x14ac:dyDescent="0.3">
      <c r="B52" s="16">
        <f t="shared" si="8"/>
        <v>63</v>
      </c>
      <c r="C52" s="21">
        <f>IF('Plan de Retiro (no tocar)'!B52-1&lt;'Cálculos (no tocar)'!$F$55,IF('Plan de Retiro (no tocar)'!B52&lt;'Cálculos (no tocar)'!$B$55,0,'Plan de Retiro'!$C$4*100/'Plan de Retiro'!$C$4)*IF(+B52-'Cálculos (no tocar)'!$B$55&gt;9,1.1,1)*IF(+B52-'Cálculos (no tocar)'!$B$55&gt;19,1.1,1)*IF(+B52-'Cálculos (no tocar)'!$B$55&gt;29,1.1,1)*IF(+B52-'Cálculos (no tocar)'!$B$55&gt;39,1.1,1)*IF(+B52-'Cálculos (no tocar)'!$B$55&gt;49,1.1,1)*IF(+B52-'Cálculos (no tocar)'!$B$55&gt;59,1.1,1),0)</f>
        <v>110.00000000000001</v>
      </c>
      <c r="D52" s="21">
        <f t="shared" si="9"/>
        <v>-91.663000000000011</v>
      </c>
      <c r="E52" s="21">
        <f t="shared" si="5"/>
        <v>18.337000000000003</v>
      </c>
      <c r="F52" s="21">
        <f>+IF('Plan de Retiro (no tocar)'!B52&lt;'Cálculos (no tocar)'!$B$55,0,IF('Plan de Retiro (no tocar)'!B52='Cálculos (no tocar)'!$B$55,('Plan de Retiro'!$C$5*100/'Plan de Retiro'!$C$4)+E52,H51+E52))</f>
        <v>383.31801760749687</v>
      </c>
      <c r="G52" s="23">
        <f t="shared" si="6"/>
        <v>26.832261232524782</v>
      </c>
      <c r="H52" s="21">
        <f t="shared" si="7"/>
        <v>410.15027884002166</v>
      </c>
      <c r="J52" s="21">
        <f>+C52*'Plan de Retiro'!$C$4/100</f>
        <v>26400.000000000004</v>
      </c>
      <c r="K52" s="21">
        <f>+D52*'Plan de Retiro'!$C$4/100</f>
        <v>-21999.120000000006</v>
      </c>
      <c r="L52" s="21">
        <f>+H52*'Plan de Retiro'!$C$4/100</f>
        <v>98436.06692160519</v>
      </c>
    </row>
    <row r="53" spans="2:12" x14ac:dyDescent="0.3">
      <c r="B53" s="16">
        <f t="shared" si="8"/>
        <v>64</v>
      </c>
      <c r="C53" s="21">
        <f>IF('Plan de Retiro (no tocar)'!B53-1&lt;'Cálculos (no tocar)'!$F$55,IF('Plan de Retiro (no tocar)'!B53&lt;'Cálculos (no tocar)'!$B$55,0,'Plan de Retiro'!$C$4*100/'Plan de Retiro'!$C$4)*IF(+B53-'Cálculos (no tocar)'!$B$55&gt;9,1.1,1)*IF(+B53-'Cálculos (no tocar)'!$B$55&gt;19,1.1,1)*IF(+B53-'Cálculos (no tocar)'!$B$55&gt;29,1.1,1)*IF(+B53-'Cálculos (no tocar)'!$B$55&gt;39,1.1,1)*IF(+B53-'Cálculos (no tocar)'!$B$55&gt;49,1.1,1)*IF(+B53-'Cálculos (no tocar)'!$B$55&gt;59,1.1,1),0)</f>
        <v>110.00000000000001</v>
      </c>
      <c r="D53" s="21">
        <f t="shared" si="9"/>
        <v>-91.663000000000011</v>
      </c>
      <c r="E53" s="21">
        <f t="shared" si="5"/>
        <v>18.337000000000003</v>
      </c>
      <c r="F53" s="21">
        <f>+IF('Plan de Retiro (no tocar)'!B53&lt;'Cálculos (no tocar)'!$B$55,0,IF('Plan de Retiro (no tocar)'!B53='Cálculos (no tocar)'!$B$55,('Plan de Retiro'!$C$5*100/'Plan de Retiro'!$C$4)+E53,H52+E53))</f>
        <v>428.48727884002165</v>
      </c>
      <c r="G53" s="23">
        <f t="shared" si="6"/>
        <v>29.994109518801519</v>
      </c>
      <c r="H53" s="21">
        <f t="shared" si="7"/>
        <v>458.48138835882315</v>
      </c>
      <c r="J53" s="21">
        <f>+C53*'Plan de Retiro'!$C$4/100</f>
        <v>26400.000000000004</v>
      </c>
      <c r="K53" s="21">
        <f>+D53*'Plan de Retiro'!$C$4/100</f>
        <v>-21999.120000000006</v>
      </c>
      <c r="L53" s="21">
        <f>+H53*'Plan de Retiro'!$C$4/100</f>
        <v>110035.53320611756</v>
      </c>
    </row>
    <row r="54" spans="2:12" x14ac:dyDescent="0.3">
      <c r="B54" s="16">
        <f t="shared" si="8"/>
        <v>65</v>
      </c>
      <c r="C54" s="21">
        <f>IF('Plan de Retiro (no tocar)'!B54-1&lt;'Cálculos (no tocar)'!$F$55,IF('Plan de Retiro (no tocar)'!B54&lt;'Cálculos (no tocar)'!$B$55,0,'Plan de Retiro'!$C$4*100/'Plan de Retiro'!$C$4)*IF(+B54-'Cálculos (no tocar)'!$B$55&gt;9,1.1,1)*IF(+B54-'Cálculos (no tocar)'!$B$55&gt;19,1.1,1)*IF(+B54-'Cálculos (no tocar)'!$B$55&gt;29,1.1,1)*IF(+B54-'Cálculos (no tocar)'!$B$55&gt;39,1.1,1)*IF(+B54-'Cálculos (no tocar)'!$B$55&gt;49,1.1,1)*IF(+B54-'Cálculos (no tocar)'!$B$55&gt;59,1.1,1),0)</f>
        <v>110.00000000000001</v>
      </c>
      <c r="D54" s="21">
        <f t="shared" si="9"/>
        <v>-91.663000000000011</v>
      </c>
      <c r="E54" s="21">
        <f t="shared" si="5"/>
        <v>18.337000000000003</v>
      </c>
      <c r="F54" s="21">
        <f>+IF('Plan de Retiro (no tocar)'!B54&lt;'Cálculos (no tocar)'!$B$55,0,IF('Plan de Retiro (no tocar)'!B54='Cálculos (no tocar)'!$B$55,('Plan de Retiro'!$C$5*100/'Plan de Retiro'!$C$4)+E54,H53+E54))</f>
        <v>476.81838835882314</v>
      </c>
      <c r="G54" s="23">
        <f t="shared" si="6"/>
        <v>33.377287185117623</v>
      </c>
      <c r="H54" s="21">
        <f t="shared" si="7"/>
        <v>510.19567554394075</v>
      </c>
      <c r="J54" s="21">
        <f>+C54*'Plan de Retiro'!$C$4/100</f>
        <v>26400.000000000004</v>
      </c>
      <c r="K54" s="21">
        <f>+D54*'Plan de Retiro'!$C$4/100</f>
        <v>-21999.120000000006</v>
      </c>
      <c r="L54" s="21">
        <f>+H54*'Plan de Retiro'!$C$4/100</f>
        <v>122446.96213054578</v>
      </c>
    </row>
    <row r="55" spans="2:12" x14ac:dyDescent="0.3">
      <c r="B55" s="16">
        <f t="shared" si="8"/>
        <v>66</v>
      </c>
      <c r="C55" s="21">
        <f>IF('Plan de Retiro (no tocar)'!B55-1&lt;'Cálculos (no tocar)'!$F$55,IF('Plan de Retiro (no tocar)'!B55&lt;'Cálculos (no tocar)'!$B$55,0,'Plan de Retiro'!$C$4*100/'Plan de Retiro'!$C$4)*IF(+B55-'Cálculos (no tocar)'!$B$55&gt;9,1.1,1)*IF(+B55-'Cálculos (no tocar)'!$B$55&gt;19,1.1,1)*IF(+B55-'Cálculos (no tocar)'!$B$55&gt;29,1.1,1)*IF(+B55-'Cálculos (no tocar)'!$B$55&gt;39,1.1,1)*IF(+B55-'Cálculos (no tocar)'!$B$55&gt;49,1.1,1)*IF(+B55-'Cálculos (no tocar)'!$B$55&gt;59,1.1,1),0)</f>
        <v>110.00000000000001</v>
      </c>
      <c r="D55" s="21">
        <f t="shared" si="9"/>
        <v>-91.663000000000011</v>
      </c>
      <c r="E55" s="21">
        <f t="shared" si="5"/>
        <v>18.337000000000003</v>
      </c>
      <c r="F55" s="21">
        <f>+IF('Plan de Retiro (no tocar)'!B55&lt;'Cálculos (no tocar)'!$B$55,0,IF('Plan de Retiro (no tocar)'!B55='Cálculos (no tocar)'!$B$55,('Plan de Retiro'!$C$5*100/'Plan de Retiro'!$C$4)+E55,H54+E55))</f>
        <v>528.53267554394074</v>
      </c>
      <c r="G55" s="23">
        <f t="shared" si="6"/>
        <v>36.997287288075853</v>
      </c>
      <c r="H55" s="21">
        <f t="shared" si="7"/>
        <v>565.52996283201662</v>
      </c>
      <c r="J55" s="21">
        <f>+C55*'Plan de Retiro'!$C$4/100</f>
        <v>26400.000000000004</v>
      </c>
      <c r="K55" s="21">
        <f>+D55*'Plan de Retiro'!$C$4/100</f>
        <v>-21999.120000000006</v>
      </c>
      <c r="L55" s="21">
        <f>+H55*'Plan de Retiro'!$C$4/100</f>
        <v>135727.19107968398</v>
      </c>
    </row>
    <row r="56" spans="2:12" x14ac:dyDescent="0.3">
      <c r="B56" s="16">
        <f t="shared" si="8"/>
        <v>67</v>
      </c>
      <c r="C56" s="21">
        <f>IF('Plan de Retiro (no tocar)'!B56-1&lt;'Cálculos (no tocar)'!$F$55,IF('Plan de Retiro (no tocar)'!B56&lt;'Cálculos (no tocar)'!$B$55,0,'Plan de Retiro'!$C$4*100/'Plan de Retiro'!$C$4)*IF(+B56-'Cálculos (no tocar)'!$B$55&gt;9,1.1,1)*IF(+B56-'Cálculos (no tocar)'!$B$55&gt;19,1.1,1)*IF(+B56-'Cálculos (no tocar)'!$B$55&gt;29,1.1,1)*IF(+B56-'Cálculos (no tocar)'!$B$55&gt;39,1.1,1)*IF(+B56-'Cálculos (no tocar)'!$B$55&gt;49,1.1,1)*IF(+B56-'Cálculos (no tocar)'!$B$55&gt;59,1.1,1),0)</f>
        <v>110.00000000000001</v>
      </c>
      <c r="D56" s="21">
        <f t="shared" si="9"/>
        <v>-91.663000000000011</v>
      </c>
      <c r="E56" s="21">
        <f t="shared" si="5"/>
        <v>18.337000000000003</v>
      </c>
      <c r="F56" s="21">
        <f>+IF('Plan de Retiro (no tocar)'!B56&lt;'Cálculos (no tocar)'!$B$55,0,IF('Plan de Retiro (no tocar)'!B56='Cálculos (no tocar)'!$B$55,('Plan de Retiro'!$C$5*100/'Plan de Retiro'!$C$4)+E56,H55+E56))</f>
        <v>583.86696283201661</v>
      </c>
      <c r="G56" s="23">
        <f t="shared" si="6"/>
        <v>40.870687398241166</v>
      </c>
      <c r="H56" s="21">
        <f t="shared" si="7"/>
        <v>624.73765023025783</v>
      </c>
      <c r="J56" s="21">
        <f>+C56*'Plan de Retiro'!$C$4/100</f>
        <v>26400.000000000004</v>
      </c>
      <c r="K56" s="21">
        <f>+D56*'Plan de Retiro'!$C$4/100</f>
        <v>-21999.120000000006</v>
      </c>
      <c r="L56" s="21">
        <f>+H56*'Plan de Retiro'!$C$4/100</f>
        <v>149937.03605526188</v>
      </c>
    </row>
    <row r="57" spans="2:12" x14ac:dyDescent="0.3">
      <c r="B57" s="16">
        <f t="shared" si="8"/>
        <v>68</v>
      </c>
      <c r="C57" s="21">
        <f>IF('Plan de Retiro (no tocar)'!B57-1&lt;'Cálculos (no tocar)'!$F$55,IF('Plan de Retiro (no tocar)'!B57&lt;'Cálculos (no tocar)'!$B$55,0,'Plan de Retiro'!$C$4*100/'Plan de Retiro'!$C$4)*IF(+B57-'Cálculos (no tocar)'!$B$55&gt;9,1.1,1)*IF(+B57-'Cálculos (no tocar)'!$B$55&gt;19,1.1,1)*IF(+B57-'Cálculos (no tocar)'!$B$55&gt;29,1.1,1)*IF(+B57-'Cálculos (no tocar)'!$B$55&gt;39,1.1,1)*IF(+B57-'Cálculos (no tocar)'!$B$55&gt;49,1.1,1)*IF(+B57-'Cálculos (no tocar)'!$B$55&gt;59,1.1,1),0)</f>
        <v>110.00000000000001</v>
      </c>
      <c r="D57" s="21">
        <f t="shared" si="9"/>
        <v>-91.663000000000011</v>
      </c>
      <c r="E57" s="21">
        <f t="shared" si="5"/>
        <v>18.337000000000003</v>
      </c>
      <c r="F57" s="21">
        <f>+IF('Plan de Retiro (no tocar)'!B57&lt;'Cálculos (no tocar)'!$B$55,0,IF('Plan de Retiro (no tocar)'!B57='Cálculos (no tocar)'!$B$55,('Plan de Retiro'!$C$5*100/'Plan de Retiro'!$C$4)+E57,H56+E57))</f>
        <v>643.07465023025782</v>
      </c>
      <c r="G57" s="23">
        <f t="shared" si="6"/>
        <v>45.015225516118051</v>
      </c>
      <c r="H57" s="21">
        <f t="shared" si="7"/>
        <v>688.08987574637581</v>
      </c>
      <c r="J57" s="21">
        <f>+C57*'Plan de Retiro'!$C$4/100</f>
        <v>26400.000000000004</v>
      </c>
      <c r="K57" s="21">
        <f>+D57*'Plan de Retiro'!$C$4/100</f>
        <v>-21999.120000000006</v>
      </c>
      <c r="L57" s="21">
        <f>+H57*'Plan de Retiro'!$C$4/100</f>
        <v>165141.57017913018</v>
      </c>
    </row>
    <row r="58" spans="2:12" x14ac:dyDescent="0.3">
      <c r="B58" s="16">
        <f t="shared" si="8"/>
        <v>69</v>
      </c>
      <c r="C58" s="21">
        <f>IF('Plan de Retiro (no tocar)'!B58-1&lt;'Cálculos (no tocar)'!$F$55,IF('Plan de Retiro (no tocar)'!B58&lt;'Cálculos (no tocar)'!$B$55,0,'Plan de Retiro'!$C$4*100/'Plan de Retiro'!$C$4)*IF(+B58-'Cálculos (no tocar)'!$B$55&gt;9,1.1,1)*IF(+B58-'Cálculos (no tocar)'!$B$55&gt;19,1.1,1)*IF(+B58-'Cálculos (no tocar)'!$B$55&gt;29,1.1,1)*IF(+B58-'Cálculos (no tocar)'!$B$55&gt;39,1.1,1)*IF(+B58-'Cálculos (no tocar)'!$B$55&gt;49,1.1,1)*IF(+B58-'Cálculos (no tocar)'!$B$55&gt;59,1.1,1),0)</f>
        <v>110.00000000000001</v>
      </c>
      <c r="D58" s="21">
        <f t="shared" si="9"/>
        <v>-91.663000000000011</v>
      </c>
      <c r="E58" s="21">
        <f t="shared" si="5"/>
        <v>18.337000000000003</v>
      </c>
      <c r="F58" s="21">
        <f>+IF('Plan de Retiro (no tocar)'!B58&lt;'Cálculos (no tocar)'!$B$55,0,IF('Plan de Retiro (no tocar)'!B58='Cálculos (no tocar)'!$B$55,('Plan de Retiro'!$C$5*100/'Plan de Retiro'!$C$4)+E58,H57+E58))</f>
        <v>706.4268757463758</v>
      </c>
      <c r="G58" s="23">
        <f t="shared" si="6"/>
        <v>49.449881302246311</v>
      </c>
      <c r="H58" s="21">
        <f t="shared" si="7"/>
        <v>755.87675704862215</v>
      </c>
      <c r="J58" s="21">
        <f>+C58*'Plan de Retiro'!$C$4/100</f>
        <v>26400.000000000004</v>
      </c>
      <c r="K58" s="21">
        <f>+D58*'Plan de Retiro'!$C$4/100</f>
        <v>-21999.120000000006</v>
      </c>
      <c r="L58" s="21">
        <f>+H58*'Plan de Retiro'!$C$4/100</f>
        <v>181410.4216916693</v>
      </c>
    </row>
    <row r="59" spans="2:12" x14ac:dyDescent="0.3">
      <c r="B59" s="16">
        <f t="shared" si="8"/>
        <v>70</v>
      </c>
      <c r="C59" s="21">
        <f>IF('Plan de Retiro (no tocar)'!B59-1&lt;'Cálculos (no tocar)'!$F$55,IF('Plan de Retiro (no tocar)'!B59&lt;'Cálculos (no tocar)'!$B$55,0,'Plan de Retiro'!$C$4*100/'Plan de Retiro'!$C$4)*IF(+B59-'Cálculos (no tocar)'!$B$55&gt;9,1.1,1)*IF(+B59-'Cálculos (no tocar)'!$B$55&gt;19,1.1,1)*IF(+B59-'Cálculos (no tocar)'!$B$55&gt;29,1.1,1)*IF(+B59-'Cálculos (no tocar)'!$B$55&gt;39,1.1,1)*IF(+B59-'Cálculos (no tocar)'!$B$55&gt;49,1.1,1)*IF(+B59-'Cálculos (no tocar)'!$B$55&gt;59,1.1,1),0)</f>
        <v>121.00000000000003</v>
      </c>
      <c r="D59" s="21">
        <f t="shared" si="9"/>
        <v>-100.82930000000003</v>
      </c>
      <c r="E59" s="21">
        <f t="shared" si="5"/>
        <v>20.170699999999997</v>
      </c>
      <c r="F59" s="21">
        <f>+IF('Plan de Retiro (no tocar)'!B59&lt;'Cálculos (no tocar)'!$B$55,0,IF('Plan de Retiro (no tocar)'!B59='Cálculos (no tocar)'!$B$55,('Plan de Retiro'!$C$5*100/'Plan de Retiro'!$C$4)+E59,H58+E59))</f>
        <v>776.04745704862216</v>
      </c>
      <c r="G59" s="23">
        <f t="shared" si="6"/>
        <v>54.323321993403553</v>
      </c>
      <c r="H59" s="21">
        <f t="shared" si="7"/>
        <v>830.37077904202567</v>
      </c>
      <c r="J59" s="21">
        <f>+C59*'Plan de Retiro'!$C$4/100</f>
        <v>29040.000000000004</v>
      </c>
      <c r="K59" s="21">
        <f>+D59*'Plan de Retiro'!$C$4/100</f>
        <v>-24199.032000000007</v>
      </c>
      <c r="L59" s="21">
        <f>+H59*'Plan de Retiro'!$C$4/100</f>
        <v>199288.98697008617</v>
      </c>
    </row>
    <row r="60" spans="2:12" x14ac:dyDescent="0.3">
      <c r="B60" s="16">
        <f t="shared" si="8"/>
        <v>71</v>
      </c>
      <c r="C60" s="21">
        <f>IF('Plan de Retiro (no tocar)'!B60-1&lt;'Cálculos (no tocar)'!$F$55,IF('Plan de Retiro (no tocar)'!B60&lt;'Cálculos (no tocar)'!$B$55,0,'Plan de Retiro'!$C$4*100/'Plan de Retiro'!$C$4)*IF(+B60-'Cálculos (no tocar)'!$B$55&gt;9,1.1,1)*IF(+B60-'Cálculos (no tocar)'!$B$55&gt;19,1.1,1)*IF(+B60-'Cálculos (no tocar)'!$B$55&gt;29,1.1,1)*IF(+B60-'Cálculos (no tocar)'!$B$55&gt;39,1.1,1)*IF(+B60-'Cálculos (no tocar)'!$B$55&gt;49,1.1,1)*IF(+B60-'Cálculos (no tocar)'!$B$55&gt;59,1.1,1),0)</f>
        <v>121.00000000000003</v>
      </c>
      <c r="D60" s="21">
        <f t="shared" si="9"/>
        <v>-100.82930000000003</v>
      </c>
      <c r="E60" s="21">
        <f t="shared" si="5"/>
        <v>20.170699999999997</v>
      </c>
      <c r="F60" s="21">
        <f>+IF('Plan de Retiro (no tocar)'!B60&lt;'Cálculos (no tocar)'!$B$55,0,IF('Plan de Retiro (no tocar)'!B60='Cálculos (no tocar)'!$B$55,('Plan de Retiro'!$C$5*100/'Plan de Retiro'!$C$4)+E60,H59+E60))</f>
        <v>850.54147904202568</v>
      </c>
      <c r="G60" s="23">
        <f t="shared" si="6"/>
        <v>59.537903532941804</v>
      </c>
      <c r="H60" s="21">
        <f t="shared" si="7"/>
        <v>910.07938257496744</v>
      </c>
      <c r="J60" s="21">
        <f>+C60*'Plan de Retiro'!$C$4/100</f>
        <v>29040.000000000004</v>
      </c>
      <c r="K60" s="21">
        <f>+D60*'Plan de Retiro'!$C$4/100</f>
        <v>-24199.032000000007</v>
      </c>
      <c r="L60" s="21">
        <f>+H60*'Plan de Retiro'!$C$4/100</f>
        <v>218419.05181799218</v>
      </c>
    </row>
    <row r="61" spans="2:12" x14ac:dyDescent="0.3">
      <c r="B61" s="16">
        <f t="shared" si="8"/>
        <v>72</v>
      </c>
      <c r="C61" s="21">
        <f>IF('Plan de Retiro (no tocar)'!B61-1&lt;'Cálculos (no tocar)'!$F$55,IF('Plan de Retiro (no tocar)'!B61&lt;'Cálculos (no tocar)'!$B$55,0,'Plan de Retiro'!$C$4*100/'Plan de Retiro'!$C$4)*IF(+B61-'Cálculos (no tocar)'!$B$55&gt;9,1.1,1)*IF(+B61-'Cálculos (no tocar)'!$B$55&gt;19,1.1,1)*IF(+B61-'Cálculos (no tocar)'!$B$55&gt;29,1.1,1)*IF(+B61-'Cálculos (no tocar)'!$B$55&gt;39,1.1,1)*IF(+B61-'Cálculos (no tocar)'!$B$55&gt;49,1.1,1)*IF(+B61-'Cálculos (no tocar)'!$B$55&gt;59,1.1,1),0)</f>
        <v>121.00000000000003</v>
      </c>
      <c r="D61" s="21">
        <f t="shared" si="9"/>
        <v>-100.82930000000003</v>
      </c>
      <c r="E61" s="21">
        <f t="shared" si="5"/>
        <v>20.170699999999997</v>
      </c>
      <c r="F61" s="21">
        <f>+IF('Plan de Retiro (no tocar)'!B61&lt;'Cálculos (no tocar)'!$B$55,0,IF('Plan de Retiro (no tocar)'!B61='Cálculos (no tocar)'!$B$55,('Plan de Retiro'!$C$5*100/'Plan de Retiro'!$C$4)+E61,H60+E61))</f>
        <v>930.25008257496745</v>
      </c>
      <c r="G61" s="23">
        <f t="shared" si="6"/>
        <v>65.117505780247726</v>
      </c>
      <c r="H61" s="21">
        <f t="shared" si="7"/>
        <v>995.36758835521516</v>
      </c>
      <c r="J61" s="21">
        <f>+C61*'Plan de Retiro'!$C$4/100</f>
        <v>29040.000000000004</v>
      </c>
      <c r="K61" s="21">
        <f>+D61*'Plan de Retiro'!$C$4/100</f>
        <v>-24199.032000000007</v>
      </c>
      <c r="L61" s="21">
        <f>+H61*'Plan de Retiro'!$C$4/100</f>
        <v>238888.22120525164</v>
      </c>
    </row>
    <row r="62" spans="2:12" x14ac:dyDescent="0.3">
      <c r="B62" s="16">
        <f t="shared" si="8"/>
        <v>73</v>
      </c>
      <c r="C62" s="21">
        <f>IF('Plan de Retiro (no tocar)'!B62-1&lt;'Cálculos (no tocar)'!$F$55,IF('Plan de Retiro (no tocar)'!B62&lt;'Cálculos (no tocar)'!$B$55,0,'Plan de Retiro'!$C$4*100/'Plan de Retiro'!$C$4)*IF(+B62-'Cálculos (no tocar)'!$B$55&gt;9,1.1,1)*IF(+B62-'Cálculos (no tocar)'!$B$55&gt;19,1.1,1)*IF(+B62-'Cálculos (no tocar)'!$B$55&gt;29,1.1,1)*IF(+B62-'Cálculos (no tocar)'!$B$55&gt;39,1.1,1)*IF(+B62-'Cálculos (no tocar)'!$B$55&gt;49,1.1,1)*IF(+B62-'Cálculos (no tocar)'!$B$55&gt;59,1.1,1),0)</f>
        <v>121.00000000000003</v>
      </c>
      <c r="D62" s="21">
        <f t="shared" si="9"/>
        <v>-100.82930000000003</v>
      </c>
      <c r="E62" s="21">
        <f t="shared" si="5"/>
        <v>20.170699999999997</v>
      </c>
      <c r="F62" s="21">
        <f>+IF('Plan de Retiro (no tocar)'!B62&lt;'Cálculos (no tocar)'!$B$55,0,IF('Plan de Retiro (no tocar)'!B62='Cálculos (no tocar)'!$B$55,('Plan de Retiro'!$C$5*100/'Plan de Retiro'!$C$4)+E62,H61+E62))</f>
        <v>1015.5382883552152</v>
      </c>
      <c r="G62" s="23">
        <f t="shared" si="6"/>
        <v>71.087680184865064</v>
      </c>
      <c r="H62" s="21">
        <f t="shared" si="7"/>
        <v>1086.6259685400803</v>
      </c>
      <c r="J62" s="21">
        <f>+C62*'Plan de Retiro'!$C$4/100</f>
        <v>29040.000000000004</v>
      </c>
      <c r="K62" s="21">
        <f>+D62*'Plan de Retiro'!$C$4/100</f>
        <v>-24199.032000000007</v>
      </c>
      <c r="L62" s="21">
        <f>+H62*'Plan de Retiro'!$C$4/100</f>
        <v>260790.23244961927</v>
      </c>
    </row>
    <row r="63" spans="2:12" x14ac:dyDescent="0.3">
      <c r="B63" s="16">
        <f t="shared" si="8"/>
        <v>74</v>
      </c>
      <c r="C63" s="21">
        <f>IF('Plan de Retiro (no tocar)'!B63-1&lt;'Cálculos (no tocar)'!$F$55,IF('Plan de Retiro (no tocar)'!B63&lt;'Cálculos (no tocar)'!$B$55,0,'Plan de Retiro'!$C$4*100/'Plan de Retiro'!$C$4)*IF(+B63-'Cálculos (no tocar)'!$B$55&gt;9,1.1,1)*IF(+B63-'Cálculos (no tocar)'!$B$55&gt;19,1.1,1)*IF(+B63-'Cálculos (no tocar)'!$B$55&gt;29,1.1,1)*IF(+B63-'Cálculos (no tocar)'!$B$55&gt;39,1.1,1)*IF(+B63-'Cálculos (no tocar)'!$B$55&gt;49,1.1,1)*IF(+B63-'Cálculos (no tocar)'!$B$55&gt;59,1.1,1),0)</f>
        <v>121.00000000000003</v>
      </c>
      <c r="D63" s="21">
        <f t="shared" si="9"/>
        <v>-100.82930000000003</v>
      </c>
      <c r="E63" s="21">
        <f t="shared" si="5"/>
        <v>20.170699999999997</v>
      </c>
      <c r="F63" s="21">
        <f>+IF('Plan de Retiro (no tocar)'!B63&lt;'Cálculos (no tocar)'!$B$55,0,IF('Plan de Retiro (no tocar)'!B63='Cálculos (no tocar)'!$B$55,('Plan de Retiro'!$C$5*100/'Plan de Retiro'!$C$4)+E63,H62+E63))</f>
        <v>1106.7966685400802</v>
      </c>
      <c r="G63" s="23">
        <f t="shared" si="6"/>
        <v>77.475766797805619</v>
      </c>
      <c r="H63" s="21">
        <f t="shared" si="7"/>
        <v>1184.2724353378858</v>
      </c>
      <c r="J63" s="21">
        <f>+C63*'Plan de Retiro'!$C$4/100</f>
        <v>29040.000000000004</v>
      </c>
      <c r="K63" s="21">
        <f>+D63*'Plan de Retiro'!$C$4/100</f>
        <v>-24199.032000000007</v>
      </c>
      <c r="L63" s="21">
        <f>+H63*'Plan de Retiro'!$C$4/100</f>
        <v>284225.38448109257</v>
      </c>
    </row>
    <row r="64" spans="2:12" x14ac:dyDescent="0.3">
      <c r="B64" s="16">
        <f t="shared" si="8"/>
        <v>75</v>
      </c>
      <c r="C64" s="21">
        <f>IF('Plan de Retiro (no tocar)'!B64-1&lt;'Cálculos (no tocar)'!$F$55,IF('Plan de Retiro (no tocar)'!B64&lt;'Cálculos (no tocar)'!$B$55,0,'Plan de Retiro'!$C$4*100/'Plan de Retiro'!$C$4)*IF(+B64-'Cálculos (no tocar)'!$B$55&gt;9,1.1,1)*IF(+B64-'Cálculos (no tocar)'!$B$55&gt;19,1.1,1)*IF(+B64-'Cálculos (no tocar)'!$B$55&gt;29,1.1,1)*IF(+B64-'Cálculos (no tocar)'!$B$55&gt;39,1.1,1)*IF(+B64-'Cálculos (no tocar)'!$B$55&gt;49,1.1,1)*IF(+B64-'Cálculos (no tocar)'!$B$55&gt;59,1.1,1),0)</f>
        <v>121.00000000000003</v>
      </c>
      <c r="D64" s="21">
        <f t="shared" si="9"/>
        <v>-100.82930000000003</v>
      </c>
      <c r="E64" s="21">
        <f t="shared" si="5"/>
        <v>20.170699999999997</v>
      </c>
      <c r="F64" s="21">
        <f>+IF('Plan de Retiro (no tocar)'!B64&lt;'Cálculos (no tocar)'!$B$55,0,IF('Plan de Retiro (no tocar)'!B64='Cálculos (no tocar)'!$B$55,('Plan de Retiro'!$C$5*100/'Plan de Retiro'!$C$4)+E64,H63+E64))</f>
        <v>1204.4431353378857</v>
      </c>
      <c r="G64" s="23">
        <f t="shared" si="6"/>
        <v>84.31101947365201</v>
      </c>
      <c r="H64" s="21">
        <f t="shared" si="7"/>
        <v>1288.7541548115378</v>
      </c>
      <c r="J64" s="21">
        <f>+C64*'Plan de Retiro'!$C$4/100</f>
        <v>29040.000000000004</v>
      </c>
      <c r="K64" s="21">
        <f>+D64*'Plan de Retiro'!$C$4/100</f>
        <v>-24199.032000000007</v>
      </c>
      <c r="L64" s="21">
        <f>+H64*'Plan de Retiro'!$C$4/100</f>
        <v>309300.99715476908</v>
      </c>
    </row>
    <row r="65" spans="2:12" x14ac:dyDescent="0.3">
      <c r="B65" s="16">
        <f t="shared" si="8"/>
        <v>76</v>
      </c>
      <c r="C65" s="21">
        <f>IF('Plan de Retiro (no tocar)'!B65-1&lt;'Cálculos (no tocar)'!$F$55,IF('Plan de Retiro (no tocar)'!B65&lt;'Cálculos (no tocar)'!$B$55,0,'Plan de Retiro'!$C$4*100/'Plan de Retiro'!$C$4)*IF(+B65-'Cálculos (no tocar)'!$B$55&gt;9,1.1,1)*IF(+B65-'Cálculos (no tocar)'!$B$55&gt;19,1.1,1)*IF(+B65-'Cálculos (no tocar)'!$B$55&gt;29,1.1,1)*IF(+B65-'Cálculos (no tocar)'!$B$55&gt;39,1.1,1)*IF(+B65-'Cálculos (no tocar)'!$B$55&gt;49,1.1,1)*IF(+B65-'Cálculos (no tocar)'!$B$55&gt;59,1.1,1),0)</f>
        <v>0</v>
      </c>
      <c r="D65" s="21">
        <f t="shared" si="9"/>
        <v>-100.82930000000003</v>
      </c>
      <c r="E65" s="21">
        <f t="shared" si="5"/>
        <v>-100.82930000000003</v>
      </c>
      <c r="F65" s="21">
        <f>+IF('Plan de Retiro (no tocar)'!B65&lt;'Cálculos (no tocar)'!$B$55,0,IF('Plan de Retiro (no tocar)'!B65='Cálculos (no tocar)'!$B$55,('Plan de Retiro'!$C$5*100/'Plan de Retiro'!$C$4)+E65,H64+E65))</f>
        <v>1187.9248548115377</v>
      </c>
      <c r="G65" s="23">
        <f t="shared" si="6"/>
        <v>83.15473983680765</v>
      </c>
      <c r="H65" s="21">
        <f t="shared" si="7"/>
        <v>1271.0795946483454</v>
      </c>
      <c r="J65" s="21">
        <f>+C65*'Plan de Retiro'!$C$4/100</f>
        <v>0</v>
      </c>
      <c r="K65" s="21">
        <f>+D65*'Plan de Retiro'!$C$4/100</f>
        <v>-24199.032000000007</v>
      </c>
      <c r="L65" s="21">
        <f>+H65*'Plan de Retiro'!$C$4/100</f>
        <v>305059.1027156029</v>
      </c>
    </row>
    <row r="66" spans="2:12" x14ac:dyDescent="0.3">
      <c r="B66" s="16">
        <f t="shared" si="8"/>
        <v>77</v>
      </c>
      <c r="C66" s="21">
        <f>IF('Plan de Retiro (no tocar)'!B66-1&lt;'Cálculos (no tocar)'!$F$55,IF('Plan de Retiro (no tocar)'!B66&lt;'Cálculos (no tocar)'!$B$55,0,'Plan de Retiro'!$C$4*100/'Plan de Retiro'!$C$4)*IF(+B66-'Cálculos (no tocar)'!$B$55&gt;9,1.1,1)*IF(+B66-'Cálculos (no tocar)'!$B$55&gt;19,1.1,1)*IF(+B66-'Cálculos (no tocar)'!$B$55&gt;29,1.1,1)*IF(+B66-'Cálculos (no tocar)'!$B$55&gt;39,1.1,1)*IF(+B66-'Cálculos (no tocar)'!$B$55&gt;49,1.1,1)*IF(+B66-'Cálculos (no tocar)'!$B$55&gt;59,1.1,1),0)</f>
        <v>0</v>
      </c>
      <c r="D66" s="21">
        <f t="shared" si="9"/>
        <v>-100.82930000000003</v>
      </c>
      <c r="E66" s="21">
        <f t="shared" si="5"/>
        <v>-100.82930000000003</v>
      </c>
      <c r="F66" s="21">
        <f>+IF('Plan de Retiro (no tocar)'!B66&lt;'Cálculos (no tocar)'!$B$55,0,IF('Plan de Retiro (no tocar)'!B66='Cálculos (no tocar)'!$B$55,('Plan de Retiro'!$C$5*100/'Plan de Retiro'!$C$4)+E66,H65+E66))</f>
        <v>1170.2502946483453</v>
      </c>
      <c r="G66" s="23">
        <f t="shared" si="6"/>
        <v>81.917520625384185</v>
      </c>
      <c r="H66" s="21">
        <f t="shared" si="7"/>
        <v>1252.1678152737295</v>
      </c>
      <c r="J66" s="21">
        <f>+C66*'Plan de Retiro'!$C$4/100</f>
        <v>0</v>
      </c>
      <c r="K66" s="21">
        <f>+D66*'Plan de Retiro'!$C$4/100</f>
        <v>-24199.032000000007</v>
      </c>
      <c r="L66" s="21">
        <f>+H66*'Plan de Retiro'!$C$4/100</f>
        <v>300520.27566569508</v>
      </c>
    </row>
    <row r="67" spans="2:12" x14ac:dyDescent="0.3">
      <c r="B67" s="16">
        <f t="shared" si="8"/>
        <v>78</v>
      </c>
      <c r="C67" s="21">
        <f>IF('Plan de Retiro (no tocar)'!B67-1&lt;'Cálculos (no tocar)'!$F$55,IF('Plan de Retiro (no tocar)'!B67&lt;'Cálculos (no tocar)'!$B$55,0,'Plan de Retiro'!$C$4*100/'Plan de Retiro'!$C$4)*IF(+B67-'Cálculos (no tocar)'!$B$55&gt;9,1.1,1)*IF(+B67-'Cálculos (no tocar)'!$B$55&gt;19,1.1,1)*IF(+B67-'Cálculos (no tocar)'!$B$55&gt;29,1.1,1)*IF(+B67-'Cálculos (no tocar)'!$B$55&gt;39,1.1,1)*IF(+B67-'Cálculos (no tocar)'!$B$55&gt;49,1.1,1)*IF(+B67-'Cálculos (no tocar)'!$B$55&gt;59,1.1,1),0)</f>
        <v>0</v>
      </c>
      <c r="D67" s="21">
        <f t="shared" si="9"/>
        <v>-100.82930000000003</v>
      </c>
      <c r="E67" s="21">
        <f t="shared" si="5"/>
        <v>-100.82930000000003</v>
      </c>
      <c r="F67" s="21">
        <f>+IF('Plan de Retiro (no tocar)'!B67&lt;'Cálculos (no tocar)'!$B$55,0,IF('Plan de Retiro (no tocar)'!B67='Cálculos (no tocar)'!$B$55,('Plan de Retiro'!$C$5*100/'Plan de Retiro'!$C$4)+E67,H66+E67))</f>
        <v>1151.3385152737294</v>
      </c>
      <c r="G67" s="23">
        <f t="shared" si="6"/>
        <v>80.593696069161069</v>
      </c>
      <c r="H67" s="21">
        <f t="shared" si="7"/>
        <v>1231.9322113428905</v>
      </c>
      <c r="J67" s="21">
        <f>+C67*'Plan de Retiro'!$C$4/100</f>
        <v>0</v>
      </c>
      <c r="K67" s="21">
        <f>+D67*'Plan de Retiro'!$C$4/100</f>
        <v>-24199.032000000007</v>
      </c>
      <c r="L67" s="21">
        <f>+H67*'Plan de Retiro'!$C$4/100</f>
        <v>295663.73072229372</v>
      </c>
    </row>
    <row r="68" spans="2:12" x14ac:dyDescent="0.3">
      <c r="B68" s="16">
        <f t="shared" si="8"/>
        <v>79</v>
      </c>
      <c r="C68" s="21">
        <f>IF('Plan de Retiro (no tocar)'!B68-1&lt;'Cálculos (no tocar)'!$F$55,IF('Plan de Retiro (no tocar)'!B68&lt;'Cálculos (no tocar)'!$B$55,0,'Plan de Retiro'!$C$4*100/'Plan de Retiro'!$C$4)*IF(+B68-'Cálculos (no tocar)'!$B$55&gt;9,1.1,1)*IF(+B68-'Cálculos (no tocar)'!$B$55&gt;19,1.1,1)*IF(+B68-'Cálculos (no tocar)'!$B$55&gt;29,1.1,1)*IF(+B68-'Cálculos (no tocar)'!$B$55&gt;39,1.1,1)*IF(+B68-'Cálculos (no tocar)'!$B$55&gt;49,1.1,1)*IF(+B68-'Cálculos (no tocar)'!$B$55&gt;59,1.1,1),0)</f>
        <v>0</v>
      </c>
      <c r="D68" s="21">
        <f t="shared" si="9"/>
        <v>-100.82930000000003</v>
      </c>
      <c r="E68" s="21">
        <f t="shared" si="5"/>
        <v>-100.82930000000003</v>
      </c>
      <c r="F68" s="21">
        <f>+IF('Plan de Retiro (no tocar)'!B68&lt;'Cálculos (no tocar)'!$B$55,0,IF('Plan de Retiro (no tocar)'!B68='Cálculos (no tocar)'!$B$55,('Plan de Retiro'!$C$5*100/'Plan de Retiro'!$C$4)+E68,H67+E68))</f>
        <v>1131.1029113428904</v>
      </c>
      <c r="G68" s="23">
        <f t="shared" si="6"/>
        <v>79.177203794002338</v>
      </c>
      <c r="H68" s="21">
        <f t="shared" si="7"/>
        <v>1210.2801151368926</v>
      </c>
      <c r="J68" s="21">
        <f>+C68*'Plan de Retiro'!$C$4/100</f>
        <v>0</v>
      </c>
      <c r="K68" s="21">
        <f>+D68*'Plan de Retiro'!$C$4/100</f>
        <v>-24199.032000000007</v>
      </c>
      <c r="L68" s="21">
        <f>+H68*'Plan de Retiro'!$C$4/100</f>
        <v>290467.22763285425</v>
      </c>
    </row>
    <row r="69" spans="2:12" x14ac:dyDescent="0.3">
      <c r="B69" s="16">
        <f t="shared" si="8"/>
        <v>80</v>
      </c>
      <c r="C69" s="21">
        <f>IF('Plan de Retiro (no tocar)'!B69-1&lt;'Cálculos (no tocar)'!$F$55,IF('Plan de Retiro (no tocar)'!B69&lt;'Cálculos (no tocar)'!$B$55,0,'Plan de Retiro'!$C$4*100/'Plan de Retiro'!$C$4)*IF(+B69-'Cálculos (no tocar)'!$B$55&gt;9,1.1,1)*IF(+B69-'Cálculos (no tocar)'!$B$55&gt;19,1.1,1)*IF(+B69-'Cálculos (no tocar)'!$B$55&gt;29,1.1,1)*IF(+B69-'Cálculos (no tocar)'!$B$55&gt;39,1.1,1)*IF(+B69-'Cálculos (no tocar)'!$B$55&gt;49,1.1,1)*IF(+B69-'Cálculos (no tocar)'!$B$55&gt;59,1.1,1),0)</f>
        <v>0</v>
      </c>
      <c r="D69" s="21">
        <f t="shared" si="9"/>
        <v>-100.82930000000003</v>
      </c>
      <c r="E69" s="21">
        <f t="shared" si="5"/>
        <v>-100.82930000000003</v>
      </c>
      <c r="F69" s="21">
        <f>+IF('Plan de Retiro (no tocar)'!B69&lt;'Cálculos (no tocar)'!$B$55,0,IF('Plan de Retiro (no tocar)'!B69='Cálculos (no tocar)'!$B$55,('Plan de Retiro'!$C$5*100/'Plan de Retiro'!$C$4)+E69,H68+E69))</f>
        <v>1109.4508151368925</v>
      </c>
      <c r="G69" s="23">
        <f t="shared" si="6"/>
        <v>77.661557059582478</v>
      </c>
      <c r="H69" s="21">
        <f t="shared" si="7"/>
        <v>1187.112372196475</v>
      </c>
      <c r="J69" s="21">
        <f>+C69*'Plan de Retiro'!$C$4/100</f>
        <v>0</v>
      </c>
      <c r="K69" s="21">
        <f>+D69*'Plan de Retiro'!$C$4/100</f>
        <v>-24199.032000000007</v>
      </c>
      <c r="L69" s="21">
        <f>+H69*'Plan de Retiro'!$C$4/100</f>
        <v>284906.96932715399</v>
      </c>
    </row>
    <row r="70" spans="2:12" x14ac:dyDescent="0.3">
      <c r="B70" s="16">
        <f t="shared" si="8"/>
        <v>81</v>
      </c>
      <c r="C70" s="21">
        <f>IF('Plan de Retiro (no tocar)'!B70-1&lt;'Cálculos (no tocar)'!$F$55,IF('Plan de Retiro (no tocar)'!B70&lt;'Cálculos (no tocar)'!$B$55,0,'Plan de Retiro'!$C$4*100/'Plan de Retiro'!$C$4)*IF(+B70-'Cálculos (no tocar)'!$B$55&gt;9,1.1,1)*IF(+B70-'Cálculos (no tocar)'!$B$55&gt;19,1.1,1)*IF(+B70-'Cálculos (no tocar)'!$B$55&gt;29,1.1,1)*IF(+B70-'Cálculos (no tocar)'!$B$55&gt;39,1.1,1)*IF(+B70-'Cálculos (no tocar)'!$B$55&gt;49,1.1,1)*IF(+B70-'Cálculos (no tocar)'!$B$55&gt;59,1.1,1),0)</f>
        <v>0</v>
      </c>
      <c r="D70" s="21">
        <f t="shared" si="9"/>
        <v>-100.82930000000003</v>
      </c>
      <c r="E70" s="21">
        <f t="shared" si="5"/>
        <v>-100.82930000000003</v>
      </c>
      <c r="F70" s="21">
        <f>+IF('Plan de Retiro (no tocar)'!B70&lt;'Cálculos (no tocar)'!$B$55,0,IF('Plan de Retiro (no tocar)'!B70='Cálculos (no tocar)'!$B$55,('Plan de Retiro'!$C$5*100/'Plan de Retiro'!$C$4)+E70,H69+E70))</f>
        <v>1086.2830721964749</v>
      </c>
      <c r="G70" s="23">
        <f t="shared" si="6"/>
        <v>76.039815053753244</v>
      </c>
      <c r="H70" s="21">
        <f t="shared" si="7"/>
        <v>1162.3228872502282</v>
      </c>
      <c r="J70" s="21">
        <f>+C70*'Plan de Retiro'!$C$4/100</f>
        <v>0</v>
      </c>
      <c r="K70" s="21">
        <f>+D70*'Plan de Retiro'!$C$4/100</f>
        <v>-24199.032000000007</v>
      </c>
      <c r="L70" s="21">
        <f>+H70*'Plan de Retiro'!$C$4/100</f>
        <v>278957.49294005474</v>
      </c>
    </row>
    <row r="71" spans="2:12" x14ac:dyDescent="0.3">
      <c r="B71" s="16">
        <f t="shared" si="8"/>
        <v>82</v>
      </c>
      <c r="C71" s="21">
        <f>IF('Plan de Retiro (no tocar)'!B71-1&lt;'Cálculos (no tocar)'!$F$55,IF('Plan de Retiro (no tocar)'!B71&lt;'Cálculos (no tocar)'!$B$55,0,'Plan de Retiro'!$C$4*100/'Plan de Retiro'!$C$4)*IF(+B71-'Cálculos (no tocar)'!$B$55&gt;9,1.1,1)*IF(+B71-'Cálculos (no tocar)'!$B$55&gt;19,1.1,1)*IF(+B71-'Cálculos (no tocar)'!$B$55&gt;29,1.1,1)*IF(+B71-'Cálculos (no tocar)'!$B$55&gt;39,1.1,1)*IF(+B71-'Cálculos (no tocar)'!$B$55&gt;49,1.1,1)*IF(+B71-'Cálculos (no tocar)'!$B$55&gt;59,1.1,1),0)</f>
        <v>0</v>
      </c>
      <c r="D71" s="21">
        <f t="shared" si="9"/>
        <v>-100.82930000000003</v>
      </c>
      <c r="E71" s="21">
        <f t="shared" si="5"/>
        <v>-100.82930000000003</v>
      </c>
      <c r="F71" s="21">
        <f>+IF('Plan de Retiro (no tocar)'!B71&lt;'Cálculos (no tocar)'!$B$55,0,IF('Plan de Retiro (no tocar)'!B71='Cálculos (no tocar)'!$B$55,('Plan de Retiro'!$C$5*100/'Plan de Retiro'!$C$4)+E71,H70+E71))</f>
        <v>1061.4935872502281</v>
      </c>
      <c r="G71" s="23">
        <f t="shared" si="6"/>
        <v>74.304551107515977</v>
      </c>
      <c r="H71" s="21">
        <f t="shared" si="7"/>
        <v>1135.7981383577439</v>
      </c>
      <c r="J71" s="21">
        <f>+C71*'Plan de Retiro'!$C$4/100</f>
        <v>0</v>
      </c>
      <c r="K71" s="21">
        <f>+D71*'Plan de Retiro'!$C$4/100</f>
        <v>-24199.032000000007</v>
      </c>
      <c r="L71" s="21">
        <f>+H71*'Plan de Retiro'!$C$4/100</f>
        <v>272591.55320585857</v>
      </c>
    </row>
    <row r="72" spans="2:12" x14ac:dyDescent="0.3">
      <c r="B72" s="16">
        <f t="shared" si="8"/>
        <v>83</v>
      </c>
      <c r="C72" s="21">
        <f>IF('Plan de Retiro (no tocar)'!B72-1&lt;'Cálculos (no tocar)'!$F$55,IF('Plan de Retiro (no tocar)'!B72&lt;'Cálculos (no tocar)'!$B$55,0,'Plan de Retiro'!$C$4*100/'Plan de Retiro'!$C$4)*IF(+B72-'Cálculos (no tocar)'!$B$55&gt;9,1.1,1)*IF(+B72-'Cálculos (no tocar)'!$B$55&gt;19,1.1,1)*IF(+B72-'Cálculos (no tocar)'!$B$55&gt;29,1.1,1)*IF(+B72-'Cálculos (no tocar)'!$B$55&gt;39,1.1,1)*IF(+B72-'Cálculos (no tocar)'!$B$55&gt;49,1.1,1)*IF(+B72-'Cálculos (no tocar)'!$B$55&gt;59,1.1,1),0)</f>
        <v>0</v>
      </c>
      <c r="D72" s="21">
        <f t="shared" si="9"/>
        <v>-100.82930000000003</v>
      </c>
      <c r="E72" s="21">
        <f t="shared" si="5"/>
        <v>-100.82930000000003</v>
      </c>
      <c r="F72" s="21">
        <f>+IF('Plan de Retiro (no tocar)'!B72&lt;'Cálculos (no tocar)'!$B$55,0,IF('Plan de Retiro (no tocar)'!B72='Cálculos (no tocar)'!$B$55,('Plan de Retiro'!$C$5*100/'Plan de Retiro'!$C$4)+E72,H71+E72))</f>
        <v>1034.9688383577438</v>
      </c>
      <c r="G72" s="23">
        <f t="shared" si="6"/>
        <v>72.44781868504208</v>
      </c>
      <c r="H72" s="21">
        <f t="shared" si="7"/>
        <v>1107.416657042786</v>
      </c>
      <c r="J72" s="21">
        <f>+C72*'Plan de Retiro'!$C$4/100</f>
        <v>0</v>
      </c>
      <c r="K72" s="21">
        <f>+D72*'Plan de Retiro'!$C$4/100</f>
        <v>-24199.032000000007</v>
      </c>
      <c r="L72" s="21">
        <f>+H72*'Plan de Retiro'!$C$4/100</f>
        <v>265779.99769026862</v>
      </c>
    </row>
    <row r="73" spans="2:12" x14ac:dyDescent="0.3">
      <c r="B73" s="16">
        <f t="shared" si="8"/>
        <v>84</v>
      </c>
      <c r="C73" s="21">
        <f>IF('Plan de Retiro (no tocar)'!B73-1&lt;'Cálculos (no tocar)'!$F$55,IF('Plan de Retiro (no tocar)'!B73&lt;'Cálculos (no tocar)'!$B$55,0,'Plan de Retiro'!$C$4*100/'Plan de Retiro'!$C$4)*IF(+B73-'Cálculos (no tocar)'!$B$55&gt;9,1.1,1)*IF(+B73-'Cálculos (no tocar)'!$B$55&gt;19,1.1,1)*IF(+B73-'Cálculos (no tocar)'!$B$55&gt;29,1.1,1)*IF(+B73-'Cálculos (no tocar)'!$B$55&gt;39,1.1,1)*IF(+B73-'Cálculos (no tocar)'!$B$55&gt;49,1.1,1)*IF(+B73-'Cálculos (no tocar)'!$B$55&gt;59,1.1,1),0)</f>
        <v>0</v>
      </c>
      <c r="D73" s="21">
        <f t="shared" si="9"/>
        <v>-100.82930000000003</v>
      </c>
      <c r="E73" s="21">
        <f t="shared" si="5"/>
        <v>-100.82930000000003</v>
      </c>
      <c r="F73" s="21">
        <f>+IF('Plan de Retiro (no tocar)'!B73&lt;'Cálculos (no tocar)'!$B$55,0,IF('Plan de Retiro (no tocar)'!B73='Cálculos (no tocar)'!$B$55,('Plan de Retiro'!$C$5*100/'Plan de Retiro'!$C$4)+E73,H72+E73))</f>
        <v>1006.587357042786</v>
      </c>
      <c r="G73" s="23">
        <f t="shared" si="6"/>
        <v>70.461114992995036</v>
      </c>
      <c r="H73" s="21">
        <f t="shared" si="7"/>
        <v>1077.0484720357811</v>
      </c>
      <c r="J73" s="21">
        <f>+C73*'Plan de Retiro'!$C$4/100</f>
        <v>0</v>
      </c>
      <c r="K73" s="21">
        <f>+D73*'Plan de Retiro'!$C$4/100</f>
        <v>-24199.032000000007</v>
      </c>
      <c r="L73" s="21">
        <f>+H73*'Plan de Retiro'!$C$4/100</f>
        <v>258491.63328858744</v>
      </c>
    </row>
    <row r="74" spans="2:12" x14ac:dyDescent="0.3">
      <c r="B74" s="16">
        <f t="shared" si="8"/>
        <v>85</v>
      </c>
      <c r="C74" s="21">
        <f>IF('Plan de Retiro (no tocar)'!B74-1&lt;'Cálculos (no tocar)'!$F$55,IF('Plan de Retiro (no tocar)'!B74&lt;'Cálculos (no tocar)'!$B$55,0,'Plan de Retiro'!$C$4*100/'Plan de Retiro'!$C$4)*IF(+B74-'Cálculos (no tocar)'!$B$55&gt;9,1.1,1)*IF(+B74-'Cálculos (no tocar)'!$B$55&gt;19,1.1,1)*IF(+B74-'Cálculos (no tocar)'!$B$55&gt;29,1.1,1)*IF(+B74-'Cálculos (no tocar)'!$B$55&gt;39,1.1,1)*IF(+B74-'Cálculos (no tocar)'!$B$55&gt;49,1.1,1)*IF(+B74-'Cálculos (no tocar)'!$B$55&gt;59,1.1,1),0)</f>
        <v>0</v>
      </c>
      <c r="D74" s="21">
        <f t="shared" si="9"/>
        <v>-100.82930000000003</v>
      </c>
      <c r="E74" s="21">
        <f t="shared" si="5"/>
        <v>-100.82930000000003</v>
      </c>
      <c r="F74" s="21">
        <f>+IF('Plan de Retiro (no tocar)'!B74&lt;'Cálculos (no tocar)'!$B$55,0,IF('Plan de Retiro (no tocar)'!B74='Cálculos (no tocar)'!$B$55,('Plan de Retiro'!$C$5*100/'Plan de Retiro'!$C$4)+E74,H73+E74))</f>
        <v>976.21917203578107</v>
      </c>
      <c r="G74" s="23">
        <f t="shared" si="6"/>
        <v>68.335342042504678</v>
      </c>
      <c r="H74" s="21">
        <f t="shared" si="7"/>
        <v>1044.5545140782858</v>
      </c>
      <c r="J74" s="21">
        <f>+C74*'Plan de Retiro'!$C$4/100</f>
        <v>0</v>
      </c>
      <c r="K74" s="21">
        <f>+D74*'Plan de Retiro'!$C$4/100</f>
        <v>-24199.032000000007</v>
      </c>
      <c r="L74" s="21">
        <f>+H74*'Plan de Retiro'!$C$4/100</f>
        <v>250693.08337878861</v>
      </c>
    </row>
    <row r="75" spans="2:12" x14ac:dyDescent="0.3">
      <c r="B75" s="16">
        <f t="shared" si="8"/>
        <v>86</v>
      </c>
      <c r="C75" s="21">
        <f>IF('Plan de Retiro (no tocar)'!B75-1&lt;'Cálculos (no tocar)'!$F$55,IF('Plan de Retiro (no tocar)'!B75&lt;'Cálculos (no tocar)'!$B$55,0,'Plan de Retiro'!$C$4*100/'Plan de Retiro'!$C$4)*IF(+B75-'Cálculos (no tocar)'!$B$55&gt;9,1.1,1)*IF(+B75-'Cálculos (no tocar)'!$B$55&gt;19,1.1,1)*IF(+B75-'Cálculos (no tocar)'!$B$55&gt;29,1.1,1)*IF(+B75-'Cálculos (no tocar)'!$B$55&gt;39,1.1,1)*IF(+B75-'Cálculos (no tocar)'!$B$55&gt;49,1.1,1)*IF(+B75-'Cálculos (no tocar)'!$B$55&gt;59,1.1,1),0)</f>
        <v>0</v>
      </c>
      <c r="D75" s="21">
        <f t="shared" si="9"/>
        <v>-100.82930000000003</v>
      </c>
      <c r="E75" s="21">
        <f t="shared" si="5"/>
        <v>-100.82930000000003</v>
      </c>
      <c r="F75" s="21">
        <f>+IF('Plan de Retiro (no tocar)'!B75&lt;'Cálculos (no tocar)'!$B$55,0,IF('Plan de Retiro (no tocar)'!B75='Cálculos (no tocar)'!$B$55,('Plan de Retiro'!$C$5*100/'Plan de Retiro'!$C$4)+E75,H74+E75))</f>
        <v>943.72521407828583</v>
      </c>
      <c r="G75" s="23">
        <f t="shared" si="6"/>
        <v>66.06076498548002</v>
      </c>
      <c r="H75" s="21">
        <f t="shared" si="7"/>
        <v>1009.7859790637658</v>
      </c>
      <c r="J75" s="21">
        <f>+C75*'Plan de Retiro'!$C$4/100</f>
        <v>0</v>
      </c>
      <c r="K75" s="21">
        <f>+D75*'Plan de Retiro'!$C$4/100</f>
        <v>-24199.032000000007</v>
      </c>
      <c r="L75" s="21">
        <f>+H75*'Plan de Retiro'!$C$4/100</f>
        <v>242348.63497530378</v>
      </c>
    </row>
    <row r="76" spans="2:12" x14ac:dyDescent="0.3">
      <c r="B76" s="16">
        <f t="shared" si="8"/>
        <v>87</v>
      </c>
      <c r="C76" s="21">
        <f>IF('Plan de Retiro (no tocar)'!B76-1&lt;'Cálculos (no tocar)'!$F$55,IF('Plan de Retiro (no tocar)'!B76&lt;'Cálculos (no tocar)'!$B$55,0,'Plan de Retiro'!$C$4*100/'Plan de Retiro'!$C$4)*IF(+B76-'Cálculos (no tocar)'!$B$55&gt;9,1.1,1)*IF(+B76-'Cálculos (no tocar)'!$B$55&gt;19,1.1,1)*IF(+B76-'Cálculos (no tocar)'!$B$55&gt;29,1.1,1)*IF(+B76-'Cálculos (no tocar)'!$B$55&gt;39,1.1,1)*IF(+B76-'Cálculos (no tocar)'!$B$55&gt;49,1.1,1)*IF(+B76-'Cálculos (no tocar)'!$B$55&gt;59,1.1,1),0)</f>
        <v>0</v>
      </c>
      <c r="D76" s="21">
        <f t="shared" si="9"/>
        <v>-100.82930000000003</v>
      </c>
      <c r="E76" s="21">
        <f t="shared" si="5"/>
        <v>-100.82930000000003</v>
      </c>
      <c r="F76" s="21">
        <f>+IF('Plan de Retiro (no tocar)'!B76&lt;'Cálculos (no tocar)'!$B$55,0,IF('Plan de Retiro (no tocar)'!B76='Cálculos (no tocar)'!$B$55,('Plan de Retiro'!$C$5*100/'Plan de Retiro'!$C$4)+E76,H75+E76))</f>
        <v>908.95667906376582</v>
      </c>
      <c r="G76" s="23">
        <f t="shared" si="6"/>
        <v>63.62696753446361</v>
      </c>
      <c r="H76" s="21">
        <f t="shared" si="7"/>
        <v>972.58364659822939</v>
      </c>
      <c r="J76" s="21">
        <f>+C76*'Plan de Retiro'!$C$4/100</f>
        <v>0</v>
      </c>
      <c r="K76" s="21">
        <f>+D76*'Plan de Retiro'!$C$4/100</f>
        <v>-24199.032000000007</v>
      </c>
      <c r="L76" s="21">
        <f>+H76*'Plan de Retiro'!$C$4/100</f>
        <v>233420.07518357504</v>
      </c>
    </row>
    <row r="77" spans="2:12" x14ac:dyDescent="0.3">
      <c r="B77" s="16">
        <f t="shared" si="8"/>
        <v>88</v>
      </c>
      <c r="C77" s="21">
        <f>IF('Plan de Retiro (no tocar)'!B77-1&lt;'Cálculos (no tocar)'!$F$55,IF('Plan de Retiro (no tocar)'!B77&lt;'Cálculos (no tocar)'!$B$55,0,'Plan de Retiro'!$C$4*100/'Plan de Retiro'!$C$4)*IF(+B77-'Cálculos (no tocar)'!$B$55&gt;9,1.1,1)*IF(+B77-'Cálculos (no tocar)'!$B$55&gt;19,1.1,1)*IF(+B77-'Cálculos (no tocar)'!$B$55&gt;29,1.1,1)*IF(+B77-'Cálculos (no tocar)'!$B$55&gt;39,1.1,1)*IF(+B77-'Cálculos (no tocar)'!$B$55&gt;49,1.1,1)*IF(+B77-'Cálculos (no tocar)'!$B$55&gt;59,1.1,1),0)</f>
        <v>0</v>
      </c>
      <c r="D77" s="21">
        <f t="shared" si="9"/>
        <v>-100.82930000000003</v>
      </c>
      <c r="E77" s="21">
        <f t="shared" si="5"/>
        <v>-100.82930000000003</v>
      </c>
      <c r="F77" s="21">
        <f>+IF('Plan de Retiro (no tocar)'!B77&lt;'Cálculos (no tocar)'!$B$55,0,IF('Plan de Retiro (no tocar)'!B77='Cálculos (no tocar)'!$B$55,('Plan de Retiro'!$C$5*100/'Plan de Retiro'!$C$4)+E77,H76+E77))</f>
        <v>871.7543465982294</v>
      </c>
      <c r="G77" s="23">
        <f t="shared" si="6"/>
        <v>61.022804261876061</v>
      </c>
      <c r="H77" s="21">
        <f t="shared" si="7"/>
        <v>932.77715086010551</v>
      </c>
      <c r="J77" s="21">
        <f>+C77*'Plan de Retiro'!$C$4/100</f>
        <v>0</v>
      </c>
      <c r="K77" s="21">
        <f>+D77*'Plan de Retiro'!$C$4/100</f>
        <v>-24199.032000000007</v>
      </c>
      <c r="L77" s="21">
        <f>+H77*'Plan de Retiro'!$C$4/100</f>
        <v>223866.51620642532</v>
      </c>
    </row>
    <row r="78" spans="2:12" x14ac:dyDescent="0.3">
      <c r="B78" s="16">
        <f t="shared" si="8"/>
        <v>89</v>
      </c>
      <c r="C78" s="21">
        <f>IF('Plan de Retiro (no tocar)'!B78-1&lt;'Cálculos (no tocar)'!$F$55,IF('Plan de Retiro (no tocar)'!B78&lt;'Cálculos (no tocar)'!$B$55,0,'Plan de Retiro'!$C$4*100/'Plan de Retiro'!$C$4)*IF(+B78-'Cálculos (no tocar)'!$B$55&gt;9,1.1,1)*IF(+B78-'Cálculos (no tocar)'!$B$55&gt;19,1.1,1)*IF(+B78-'Cálculos (no tocar)'!$B$55&gt;29,1.1,1)*IF(+B78-'Cálculos (no tocar)'!$B$55&gt;39,1.1,1)*IF(+B78-'Cálculos (no tocar)'!$B$55&gt;49,1.1,1)*IF(+B78-'Cálculos (no tocar)'!$B$55&gt;59,1.1,1),0)</f>
        <v>0</v>
      </c>
      <c r="D78" s="21">
        <f t="shared" si="9"/>
        <v>-100.82930000000003</v>
      </c>
      <c r="E78" s="21">
        <f t="shared" ref="E78:E79" si="10">+C78+D78</f>
        <v>-100.82930000000003</v>
      </c>
      <c r="F78" s="21">
        <f>+IF('Plan de Retiro (no tocar)'!B78&lt;'Cálculos (no tocar)'!$B$55,0,IF('Plan de Retiro (no tocar)'!B78='Cálculos (no tocar)'!$B$55,('Plan de Retiro'!$C$5*100/'Plan de Retiro'!$C$4)+E78,H77+E78))</f>
        <v>831.94785086010552</v>
      </c>
      <c r="G78" s="23">
        <f t="shared" ref="G78:G79" si="11">+F78*$C$6</f>
        <v>58.236349560207394</v>
      </c>
      <c r="H78" s="21">
        <f t="shared" ref="H78:H79" si="12">+F78+G78</f>
        <v>890.18420042031289</v>
      </c>
      <c r="J78" s="21">
        <f>+C78*'Plan de Retiro'!$C$4/100</f>
        <v>0</v>
      </c>
      <c r="K78" s="21">
        <f>+D78*'Plan de Retiro'!$C$4/100</f>
        <v>-24199.032000000007</v>
      </c>
      <c r="L78" s="21">
        <f>+H78*'Plan de Retiro'!$C$4/100</f>
        <v>213644.20810087508</v>
      </c>
    </row>
    <row r="79" spans="2:12" x14ac:dyDescent="0.3">
      <c r="B79" s="16">
        <f t="shared" si="8"/>
        <v>90</v>
      </c>
      <c r="C79" s="21">
        <f>IF('Plan de Retiro (no tocar)'!B79-1&lt;'Cálculos (no tocar)'!$F$55,IF('Plan de Retiro (no tocar)'!B79&lt;'Cálculos (no tocar)'!$B$55,0,'Plan de Retiro'!$C$4*100/'Plan de Retiro'!$C$4)*IF(+B79-'Cálculos (no tocar)'!$B$55&gt;9,1.1,1)*IF(+B79-'Cálculos (no tocar)'!$B$55&gt;19,1.1,1)*IF(+B79-'Cálculos (no tocar)'!$B$55&gt;29,1.1,1)*IF(+B79-'Cálculos (no tocar)'!$B$55&gt;39,1.1,1)*IF(+B79-'Cálculos (no tocar)'!$B$55&gt;49,1.1,1)*IF(+B79-'Cálculos (no tocar)'!$B$55&gt;59,1.1,1),0)</f>
        <v>0</v>
      </c>
      <c r="D79" s="21">
        <f t="shared" ref="D79" si="13">IF(C79=0,+D78)-C79*($C$5)</f>
        <v>-100.82930000000003</v>
      </c>
      <c r="E79" s="21">
        <f t="shared" si="10"/>
        <v>-100.82930000000003</v>
      </c>
      <c r="F79" s="21">
        <f>+IF('Plan de Retiro (no tocar)'!B79&lt;'Cálculos (no tocar)'!$B$55,0,IF('Plan de Retiro (no tocar)'!B79='Cálculos (no tocar)'!$B$55,('Plan de Retiro'!$C$5*100/'Plan de Retiro'!$C$4)+E79,H78+E79))</f>
        <v>789.3549004203129</v>
      </c>
      <c r="G79" s="23">
        <f t="shared" si="11"/>
        <v>55.254843029421906</v>
      </c>
      <c r="H79" s="21">
        <f t="shared" si="12"/>
        <v>844.60974344973476</v>
      </c>
      <c r="J79" s="21">
        <f>+C79*'Plan de Retiro'!$C$4/100</f>
        <v>0</v>
      </c>
      <c r="K79" s="21">
        <f>+D79*'Plan de Retiro'!$C$4/100</f>
        <v>-24199.032000000007</v>
      </c>
      <c r="L79" s="21">
        <f>+H79*'Plan de Retiro'!$C$4/100</f>
        <v>202706.33842793637</v>
      </c>
    </row>
    <row r="5000" spans="1:1" ht="409.6" x14ac:dyDescent="0.3">
      <c r="A5000" s="17" t="s">
        <v>50</v>
      </c>
    </row>
  </sheetData>
  <mergeCells count="11">
    <mergeCell ref="J9:J13"/>
    <mergeCell ref="L9:L13"/>
    <mergeCell ref="K9:K13"/>
    <mergeCell ref="F9:F13"/>
    <mergeCell ref="B2:H2"/>
    <mergeCell ref="B9:B13"/>
    <mergeCell ref="C9:C13"/>
    <mergeCell ref="D9:D13"/>
    <mergeCell ref="E9:E13"/>
    <mergeCell ref="G9:G13"/>
    <mergeCell ref="H9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BF88-FD26-4975-A74E-BBF2C489586E}">
  <sheetPr>
    <tabColor rgb="FFFF0000"/>
  </sheetPr>
  <dimension ref="A1:F5000"/>
  <sheetViews>
    <sheetView workbookViewId="0">
      <selection activeCell="G1048576" sqref="G1048576"/>
    </sheetView>
  </sheetViews>
  <sheetFormatPr baseColWidth="10" defaultColWidth="11.44140625" defaultRowHeight="14.4" x14ac:dyDescent="0.3"/>
  <cols>
    <col min="1" max="1" width="3" style="15" bestFit="1" customWidth="1"/>
    <col min="2" max="2" width="17.6640625" style="16" bestFit="1" customWidth="1"/>
    <col min="3" max="3" width="3" style="15" bestFit="1" customWidth="1"/>
    <col min="4" max="4" width="37.5546875" style="16" bestFit="1" customWidth="1"/>
    <col min="5" max="5" width="3" style="15" bestFit="1" customWidth="1"/>
    <col min="6" max="6" width="23.88671875" style="16" bestFit="1" customWidth="1"/>
    <col min="7" max="16384" width="11.44140625" style="15"/>
  </cols>
  <sheetData>
    <row r="1" spans="1:6" x14ac:dyDescent="0.3">
      <c r="B1" s="16" t="s">
        <v>23</v>
      </c>
      <c r="D1" s="16" t="s">
        <v>44</v>
      </c>
      <c r="F1" s="16" t="s">
        <v>22</v>
      </c>
    </row>
    <row r="2" spans="1:6" x14ac:dyDescent="0.3">
      <c r="A2" s="15">
        <v>1</v>
      </c>
      <c r="B2" s="16">
        <v>25</v>
      </c>
      <c r="C2" s="15">
        <v>1</v>
      </c>
      <c r="D2" s="16" t="s">
        <v>42</v>
      </c>
      <c r="E2" s="15">
        <v>1</v>
      </c>
      <c r="F2" s="16">
        <v>65</v>
      </c>
    </row>
    <row r="3" spans="1:6" x14ac:dyDescent="0.3">
      <c r="A3" s="15">
        <f>+A2+1</f>
        <v>2</v>
      </c>
      <c r="B3" s="16">
        <f>+B2+1</f>
        <v>26</v>
      </c>
      <c r="C3" s="15">
        <f>+C2+1</f>
        <v>2</v>
      </c>
      <c r="D3" s="16" t="s">
        <v>41</v>
      </c>
      <c r="E3" s="15">
        <f t="shared" ref="E3:E12" si="0">+E2+1</f>
        <v>2</v>
      </c>
      <c r="F3" s="16">
        <f t="shared" ref="F3:F12" si="1">+F2+1</f>
        <v>66</v>
      </c>
    </row>
    <row r="4" spans="1:6" x14ac:dyDescent="0.3">
      <c r="A4" s="15">
        <f t="shared" ref="A4:A35" si="2">+A3+1</f>
        <v>3</v>
      </c>
      <c r="B4" s="16">
        <f t="shared" ref="B4:B35" si="3">+B3+1</f>
        <v>27</v>
      </c>
      <c r="E4" s="15">
        <f t="shared" si="0"/>
        <v>3</v>
      </c>
      <c r="F4" s="16">
        <f t="shared" si="1"/>
        <v>67</v>
      </c>
    </row>
    <row r="5" spans="1:6" x14ac:dyDescent="0.3">
      <c r="A5" s="15">
        <f t="shared" si="2"/>
        <v>4</v>
      </c>
      <c r="B5" s="16">
        <f t="shared" si="3"/>
        <v>28</v>
      </c>
      <c r="E5" s="15">
        <f t="shared" si="0"/>
        <v>4</v>
      </c>
      <c r="F5" s="16">
        <f t="shared" si="1"/>
        <v>68</v>
      </c>
    </row>
    <row r="6" spans="1:6" x14ac:dyDescent="0.3">
      <c r="A6" s="15">
        <f t="shared" si="2"/>
        <v>5</v>
      </c>
      <c r="B6" s="16">
        <f t="shared" si="3"/>
        <v>29</v>
      </c>
      <c r="E6" s="15">
        <f t="shared" si="0"/>
        <v>5</v>
      </c>
      <c r="F6" s="16">
        <f t="shared" si="1"/>
        <v>69</v>
      </c>
    </row>
    <row r="7" spans="1:6" x14ac:dyDescent="0.3">
      <c r="A7" s="15">
        <f t="shared" si="2"/>
        <v>6</v>
      </c>
      <c r="B7" s="16">
        <f t="shared" si="3"/>
        <v>30</v>
      </c>
      <c r="E7" s="15">
        <f t="shared" si="0"/>
        <v>6</v>
      </c>
      <c r="F7" s="16">
        <f t="shared" si="1"/>
        <v>70</v>
      </c>
    </row>
    <row r="8" spans="1:6" x14ac:dyDescent="0.3">
      <c r="A8" s="15">
        <f t="shared" si="2"/>
        <v>7</v>
      </c>
      <c r="B8" s="16">
        <f t="shared" si="3"/>
        <v>31</v>
      </c>
      <c r="E8" s="15">
        <f t="shared" si="0"/>
        <v>7</v>
      </c>
      <c r="F8" s="16">
        <f t="shared" si="1"/>
        <v>71</v>
      </c>
    </row>
    <row r="9" spans="1:6" x14ac:dyDescent="0.3">
      <c r="A9" s="15">
        <f t="shared" si="2"/>
        <v>8</v>
      </c>
      <c r="B9" s="16">
        <f t="shared" si="3"/>
        <v>32</v>
      </c>
      <c r="E9" s="15">
        <f t="shared" si="0"/>
        <v>8</v>
      </c>
      <c r="F9" s="16">
        <f t="shared" si="1"/>
        <v>72</v>
      </c>
    </row>
    <row r="10" spans="1:6" x14ac:dyDescent="0.3">
      <c r="A10" s="15">
        <f t="shared" si="2"/>
        <v>9</v>
      </c>
      <c r="B10" s="16">
        <f t="shared" si="3"/>
        <v>33</v>
      </c>
      <c r="E10" s="15">
        <f t="shared" si="0"/>
        <v>9</v>
      </c>
      <c r="F10" s="16">
        <f t="shared" si="1"/>
        <v>73</v>
      </c>
    </row>
    <row r="11" spans="1:6" x14ac:dyDescent="0.3">
      <c r="A11" s="15">
        <f t="shared" si="2"/>
        <v>10</v>
      </c>
      <c r="B11" s="16">
        <f t="shared" si="3"/>
        <v>34</v>
      </c>
      <c r="E11" s="15">
        <f t="shared" si="0"/>
        <v>10</v>
      </c>
      <c r="F11" s="16">
        <f t="shared" si="1"/>
        <v>74</v>
      </c>
    </row>
    <row r="12" spans="1:6" x14ac:dyDescent="0.3">
      <c r="A12" s="15">
        <f t="shared" si="2"/>
        <v>11</v>
      </c>
      <c r="B12" s="16">
        <f t="shared" si="3"/>
        <v>35</v>
      </c>
      <c r="E12" s="15">
        <f t="shared" si="0"/>
        <v>11</v>
      </c>
      <c r="F12" s="16">
        <f t="shared" si="1"/>
        <v>75</v>
      </c>
    </row>
    <row r="13" spans="1:6" x14ac:dyDescent="0.3">
      <c r="A13" s="15">
        <f t="shared" si="2"/>
        <v>12</v>
      </c>
      <c r="B13" s="16">
        <f t="shared" si="3"/>
        <v>36</v>
      </c>
    </row>
    <row r="14" spans="1:6" x14ac:dyDescent="0.3">
      <c r="A14" s="15">
        <f t="shared" si="2"/>
        <v>13</v>
      </c>
      <c r="B14" s="16">
        <f t="shared" si="3"/>
        <v>37</v>
      </c>
    </row>
    <row r="15" spans="1:6" x14ac:dyDescent="0.3">
      <c r="A15" s="15">
        <f t="shared" si="2"/>
        <v>14</v>
      </c>
      <c r="B15" s="16">
        <f t="shared" si="3"/>
        <v>38</v>
      </c>
    </row>
    <row r="16" spans="1:6" x14ac:dyDescent="0.3">
      <c r="A16" s="15">
        <f t="shared" si="2"/>
        <v>15</v>
      </c>
      <c r="B16" s="16">
        <f t="shared" si="3"/>
        <v>39</v>
      </c>
    </row>
    <row r="17" spans="1:2" x14ac:dyDescent="0.3">
      <c r="A17" s="15">
        <f t="shared" si="2"/>
        <v>16</v>
      </c>
      <c r="B17" s="16">
        <f t="shared" si="3"/>
        <v>40</v>
      </c>
    </row>
    <row r="18" spans="1:2" x14ac:dyDescent="0.3">
      <c r="A18" s="15">
        <f t="shared" si="2"/>
        <v>17</v>
      </c>
      <c r="B18" s="16">
        <f t="shared" si="3"/>
        <v>41</v>
      </c>
    </row>
    <row r="19" spans="1:2" x14ac:dyDescent="0.3">
      <c r="A19" s="15">
        <f t="shared" si="2"/>
        <v>18</v>
      </c>
      <c r="B19" s="16">
        <f t="shared" si="3"/>
        <v>42</v>
      </c>
    </row>
    <row r="20" spans="1:2" x14ac:dyDescent="0.3">
      <c r="A20" s="15">
        <f t="shared" si="2"/>
        <v>19</v>
      </c>
      <c r="B20" s="16">
        <f t="shared" si="3"/>
        <v>43</v>
      </c>
    </row>
    <row r="21" spans="1:2" x14ac:dyDescent="0.3">
      <c r="A21" s="15">
        <f t="shared" si="2"/>
        <v>20</v>
      </c>
      <c r="B21" s="16">
        <f t="shared" si="3"/>
        <v>44</v>
      </c>
    </row>
    <row r="22" spans="1:2" x14ac:dyDescent="0.3">
      <c r="A22" s="15">
        <f t="shared" si="2"/>
        <v>21</v>
      </c>
      <c r="B22" s="16">
        <f t="shared" si="3"/>
        <v>45</v>
      </c>
    </row>
    <row r="23" spans="1:2" x14ac:dyDescent="0.3">
      <c r="A23" s="15">
        <f t="shared" si="2"/>
        <v>22</v>
      </c>
      <c r="B23" s="16">
        <f t="shared" si="3"/>
        <v>46</v>
      </c>
    </row>
    <row r="24" spans="1:2" x14ac:dyDescent="0.3">
      <c r="A24" s="15">
        <f t="shared" si="2"/>
        <v>23</v>
      </c>
      <c r="B24" s="16">
        <f t="shared" si="3"/>
        <v>47</v>
      </c>
    </row>
    <row r="25" spans="1:2" x14ac:dyDescent="0.3">
      <c r="A25" s="15">
        <f t="shared" si="2"/>
        <v>24</v>
      </c>
      <c r="B25" s="16">
        <f t="shared" si="3"/>
        <v>48</v>
      </c>
    </row>
    <row r="26" spans="1:2" x14ac:dyDescent="0.3">
      <c r="A26" s="15">
        <f t="shared" si="2"/>
        <v>25</v>
      </c>
      <c r="B26" s="16">
        <f t="shared" si="3"/>
        <v>49</v>
      </c>
    </row>
    <row r="27" spans="1:2" x14ac:dyDescent="0.3">
      <c r="A27" s="15">
        <f t="shared" si="2"/>
        <v>26</v>
      </c>
      <c r="B27" s="16">
        <f t="shared" si="3"/>
        <v>50</v>
      </c>
    </row>
    <row r="28" spans="1:2" x14ac:dyDescent="0.3">
      <c r="A28" s="15">
        <f t="shared" si="2"/>
        <v>27</v>
      </c>
      <c r="B28" s="16">
        <f t="shared" si="3"/>
        <v>51</v>
      </c>
    </row>
    <row r="29" spans="1:2" x14ac:dyDescent="0.3">
      <c r="A29" s="15">
        <f t="shared" si="2"/>
        <v>28</v>
      </c>
      <c r="B29" s="16">
        <f t="shared" si="3"/>
        <v>52</v>
      </c>
    </row>
    <row r="30" spans="1:2" x14ac:dyDescent="0.3">
      <c r="A30" s="15">
        <f t="shared" si="2"/>
        <v>29</v>
      </c>
      <c r="B30" s="16">
        <f t="shared" si="3"/>
        <v>53</v>
      </c>
    </row>
    <row r="31" spans="1:2" x14ac:dyDescent="0.3">
      <c r="A31" s="15">
        <f t="shared" si="2"/>
        <v>30</v>
      </c>
      <c r="B31" s="16">
        <f t="shared" si="3"/>
        <v>54</v>
      </c>
    </row>
    <row r="32" spans="1:2" x14ac:dyDescent="0.3">
      <c r="A32" s="15">
        <f t="shared" si="2"/>
        <v>31</v>
      </c>
      <c r="B32" s="16">
        <f t="shared" si="3"/>
        <v>55</v>
      </c>
    </row>
    <row r="33" spans="1:2" x14ac:dyDescent="0.3">
      <c r="A33" s="15">
        <f t="shared" si="2"/>
        <v>32</v>
      </c>
      <c r="B33" s="16">
        <f t="shared" si="3"/>
        <v>56</v>
      </c>
    </row>
    <row r="34" spans="1:2" x14ac:dyDescent="0.3">
      <c r="A34" s="15">
        <f t="shared" si="2"/>
        <v>33</v>
      </c>
      <c r="B34" s="16">
        <f t="shared" si="3"/>
        <v>57</v>
      </c>
    </row>
    <row r="35" spans="1:2" x14ac:dyDescent="0.3">
      <c r="A35" s="15">
        <f t="shared" si="2"/>
        <v>34</v>
      </c>
      <c r="B35" s="16">
        <f t="shared" si="3"/>
        <v>58</v>
      </c>
    </row>
    <row r="36" spans="1:2" x14ac:dyDescent="0.3">
      <c r="A36" s="15">
        <f t="shared" ref="A36:A52" si="4">+A35+1</f>
        <v>35</v>
      </c>
      <c r="B36" s="16">
        <f t="shared" ref="B36:B52" si="5">+B35+1</f>
        <v>59</v>
      </c>
    </row>
    <row r="37" spans="1:2" x14ac:dyDescent="0.3">
      <c r="A37" s="15">
        <f t="shared" si="4"/>
        <v>36</v>
      </c>
      <c r="B37" s="16">
        <f t="shared" si="5"/>
        <v>60</v>
      </c>
    </row>
    <row r="38" spans="1:2" x14ac:dyDescent="0.3">
      <c r="A38" s="15">
        <f t="shared" si="4"/>
        <v>37</v>
      </c>
      <c r="B38" s="16">
        <f t="shared" si="5"/>
        <v>61</v>
      </c>
    </row>
    <row r="39" spans="1:2" x14ac:dyDescent="0.3">
      <c r="A39" s="15">
        <f t="shared" si="4"/>
        <v>38</v>
      </c>
      <c r="B39" s="16">
        <f t="shared" si="5"/>
        <v>62</v>
      </c>
    </row>
    <row r="40" spans="1:2" x14ac:dyDescent="0.3">
      <c r="A40" s="15">
        <f t="shared" si="4"/>
        <v>39</v>
      </c>
      <c r="B40" s="16">
        <f t="shared" si="5"/>
        <v>63</v>
      </c>
    </row>
    <row r="41" spans="1:2" x14ac:dyDescent="0.3">
      <c r="A41" s="15">
        <f t="shared" si="4"/>
        <v>40</v>
      </c>
      <c r="B41" s="16">
        <f t="shared" si="5"/>
        <v>64</v>
      </c>
    </row>
    <row r="42" spans="1:2" x14ac:dyDescent="0.3">
      <c r="A42" s="15">
        <f t="shared" si="4"/>
        <v>41</v>
      </c>
      <c r="B42" s="16">
        <f t="shared" si="5"/>
        <v>65</v>
      </c>
    </row>
    <row r="43" spans="1:2" x14ac:dyDescent="0.3">
      <c r="A43" s="15">
        <f t="shared" si="4"/>
        <v>42</v>
      </c>
      <c r="B43" s="16">
        <f t="shared" si="5"/>
        <v>66</v>
      </c>
    </row>
    <row r="44" spans="1:2" x14ac:dyDescent="0.3">
      <c r="A44" s="15">
        <f t="shared" si="4"/>
        <v>43</v>
      </c>
      <c r="B44" s="16">
        <f t="shared" si="5"/>
        <v>67</v>
      </c>
    </row>
    <row r="45" spans="1:2" x14ac:dyDescent="0.3">
      <c r="A45" s="15">
        <f t="shared" si="4"/>
        <v>44</v>
      </c>
      <c r="B45" s="16">
        <f t="shared" si="5"/>
        <v>68</v>
      </c>
    </row>
    <row r="46" spans="1:2" x14ac:dyDescent="0.3">
      <c r="A46" s="15">
        <f t="shared" si="4"/>
        <v>45</v>
      </c>
      <c r="B46" s="16">
        <f t="shared" si="5"/>
        <v>69</v>
      </c>
    </row>
    <row r="47" spans="1:2" x14ac:dyDescent="0.3">
      <c r="A47" s="15">
        <f t="shared" si="4"/>
        <v>46</v>
      </c>
      <c r="B47" s="16">
        <f t="shared" si="5"/>
        <v>70</v>
      </c>
    </row>
    <row r="48" spans="1:2" x14ac:dyDescent="0.3">
      <c r="A48" s="15">
        <f t="shared" si="4"/>
        <v>47</v>
      </c>
      <c r="B48" s="16">
        <f t="shared" si="5"/>
        <v>71</v>
      </c>
    </row>
    <row r="49" spans="1:6" x14ac:dyDescent="0.3">
      <c r="A49" s="15">
        <f t="shared" si="4"/>
        <v>48</v>
      </c>
      <c r="B49" s="16">
        <f t="shared" si="5"/>
        <v>72</v>
      </c>
    </row>
    <row r="50" spans="1:6" x14ac:dyDescent="0.3">
      <c r="A50" s="15">
        <f t="shared" si="4"/>
        <v>49</v>
      </c>
      <c r="B50" s="16">
        <f t="shared" si="5"/>
        <v>73</v>
      </c>
    </row>
    <row r="51" spans="1:6" x14ac:dyDescent="0.3">
      <c r="A51" s="15">
        <f t="shared" si="4"/>
        <v>50</v>
      </c>
      <c r="B51" s="16">
        <f t="shared" si="5"/>
        <v>74</v>
      </c>
    </row>
    <row r="52" spans="1:6" x14ac:dyDescent="0.3">
      <c r="A52" s="15">
        <f t="shared" si="4"/>
        <v>51</v>
      </c>
      <c r="B52" s="16">
        <f t="shared" si="5"/>
        <v>75</v>
      </c>
    </row>
    <row r="54" spans="1:6" x14ac:dyDescent="0.3">
      <c r="B54" s="16">
        <v>1</v>
      </c>
      <c r="D54" s="16">
        <f>IF('Plan de Retiro'!C6='Cálculos (no tocar)'!D2,1,2)</f>
        <v>1</v>
      </c>
      <c r="F54" s="16">
        <v>1</v>
      </c>
    </row>
    <row r="55" spans="1:6" x14ac:dyDescent="0.3">
      <c r="B55" s="16">
        <f>'Plan de Retiro'!C2</f>
        <v>50</v>
      </c>
      <c r="D55" s="16" t="str">
        <f>VLOOKUP(D54,C2:D3,2,0)</f>
        <v>tasa de interés real a procurar</v>
      </c>
      <c r="F55" s="16">
        <f>+'Plan de Retiro'!C3</f>
        <v>75</v>
      </c>
    </row>
    <row r="5000" spans="1:1" ht="409.6" x14ac:dyDescent="0.3">
      <c r="A5000" s="1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Cómo contactarme</vt:lpstr>
      <vt:lpstr>Plan de Retiro</vt:lpstr>
      <vt:lpstr>Portafolios</vt:lpstr>
      <vt:lpstr>Plan de Retiro (no tocar)</vt:lpstr>
      <vt:lpstr>Cálculos (no tocar)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Garcia Banchs</dc:creator>
  <cp:lastModifiedBy>Ángel Garcia Banchs</cp:lastModifiedBy>
  <dcterms:created xsi:type="dcterms:W3CDTF">2025-01-10T11:01:43Z</dcterms:created>
  <dcterms:modified xsi:type="dcterms:W3CDTF">2025-06-22T10:52:02Z</dcterms:modified>
</cp:coreProperties>
</file>