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74A41847-A9A5-443E-B9F0-C871C3456D24}" xr6:coauthVersionLast="47" xr6:coauthVersionMax="47" xr10:uidLastSave="{00000000-0000-0000-0000-000000000000}"/>
  <bookViews>
    <workbookView xWindow="-120" yWindow="-120" windowWidth="29040" windowHeight="15840" firstSheet="2" activeTab="4"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 name="FreshCut-CC" sheetId="8" r:id="rId7"/>
    <sheet name="FreshCut-Flume Washin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 r="C8" i="9"/>
  <c r="C71" i="7"/>
  <c r="D71" i="7" s="1"/>
  <c r="D23" i="7"/>
  <c r="D24" i="7"/>
  <c r="D69" i="7"/>
  <c r="D70" i="7"/>
  <c r="A15" i="7"/>
  <c r="A16" i="7" s="1"/>
  <c r="A12"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31" i="7"/>
  <c r="D34" i="7"/>
  <c r="E34" i="7" s="1"/>
  <c r="D54" i="7"/>
  <c r="G32" i="7"/>
  <c r="G33" i="7"/>
  <c r="G34" i="7"/>
  <c r="G35" i="7"/>
  <c r="G36" i="7"/>
  <c r="G37" i="7"/>
  <c r="G38" i="7"/>
  <c r="G39" i="7"/>
  <c r="G40" i="7"/>
  <c r="G31" i="7"/>
  <c r="A27" i="7"/>
  <c r="B27" i="7" s="1"/>
  <c r="B28" i="7" s="1"/>
  <c r="R37" i="4"/>
  <c r="S37" i="4" s="1"/>
  <c r="O37" i="4"/>
  <c r="P37" i="4" s="1"/>
  <c r="L37" i="4"/>
  <c r="M37" i="4" s="1"/>
  <c r="I37" i="4"/>
  <c r="J37" i="4" s="1"/>
  <c r="F37" i="4"/>
  <c r="G37" i="4" s="1"/>
  <c r="C37" i="4"/>
  <c r="D37" i="4" s="1"/>
  <c r="R36" i="4"/>
  <c r="S36" i="4" s="1"/>
  <c r="O36" i="4"/>
  <c r="P36" i="4" s="1"/>
  <c r="L36" i="4"/>
  <c r="M36" i="4" s="1"/>
  <c r="I36" i="4"/>
  <c r="J36" i="4" s="1"/>
  <c r="F36" i="4"/>
  <c r="G36" i="4" s="1"/>
  <c r="C36" i="4"/>
  <c r="D36" i="4" s="1"/>
  <c r="R35" i="4"/>
  <c r="S35" i="4" s="1"/>
  <c r="O35" i="4"/>
  <c r="P35" i="4" s="1"/>
  <c r="L35" i="4"/>
  <c r="M35" i="4" s="1"/>
  <c r="I35" i="4"/>
  <c r="J35" i="4" s="1"/>
  <c r="F35" i="4"/>
  <c r="G35" i="4" s="1"/>
  <c r="C35" i="4"/>
  <c r="D35" i="4" s="1"/>
  <c r="R34" i="4"/>
  <c r="S34" i="4" s="1"/>
  <c r="O34" i="4"/>
  <c r="P34" i="4" s="1"/>
  <c r="L34" i="4"/>
  <c r="M34" i="4" s="1"/>
  <c r="I34" i="4"/>
  <c r="J34" i="4" s="1"/>
  <c r="F34" i="4"/>
  <c r="G34" i="4" s="1"/>
  <c r="C34" i="4"/>
  <c r="D34" i="4" s="1"/>
  <c r="R33" i="4"/>
  <c r="S33" i="4" s="1"/>
  <c r="O33" i="4"/>
  <c r="P33" i="4" s="1"/>
  <c r="L33" i="4"/>
  <c r="M33" i="4" s="1"/>
  <c r="I33" i="4"/>
  <c r="J33" i="4" s="1"/>
  <c r="F33" i="4"/>
  <c r="G33" i="4" s="1"/>
  <c r="C33" i="4"/>
  <c r="D33" i="4" s="1"/>
  <c r="R32" i="4"/>
  <c r="S32" i="4" s="1"/>
  <c r="O32" i="4"/>
  <c r="P32" i="4" s="1"/>
  <c r="L32" i="4"/>
  <c r="M32" i="4" s="1"/>
  <c r="I32" i="4"/>
  <c r="J32" i="4" s="1"/>
  <c r="F32" i="4"/>
  <c r="G32" i="4" s="1"/>
  <c r="C32" i="4"/>
  <c r="D32" i="4" s="1"/>
  <c r="R31" i="4"/>
  <c r="S31" i="4" s="1"/>
  <c r="O31" i="4"/>
  <c r="P31" i="4" s="1"/>
  <c r="L31" i="4"/>
  <c r="M31" i="4" s="1"/>
  <c r="I31" i="4"/>
  <c r="J31" i="4" s="1"/>
  <c r="F31" i="4"/>
  <c r="G31" i="4" s="1"/>
  <c r="C31" i="4"/>
  <c r="D31" i="4" s="1"/>
  <c r="R30" i="4"/>
  <c r="S30" i="4" s="1"/>
  <c r="O30" i="4"/>
  <c r="P30" i="4" s="1"/>
  <c r="L30" i="4"/>
  <c r="M30" i="4" s="1"/>
  <c r="I30" i="4"/>
  <c r="J30" i="4" s="1"/>
  <c r="F30" i="4"/>
  <c r="G30" i="4" s="1"/>
  <c r="C30" i="4"/>
  <c r="D30" i="4" s="1"/>
  <c r="R29" i="4"/>
  <c r="S29" i="4" s="1"/>
  <c r="O29" i="4"/>
  <c r="P29" i="4" s="1"/>
  <c r="L29" i="4"/>
  <c r="M29" i="4" s="1"/>
  <c r="I29" i="4"/>
  <c r="J29" i="4" s="1"/>
  <c r="F29" i="4"/>
  <c r="G29" i="4" s="1"/>
  <c r="C29" i="4"/>
  <c r="D29" i="4" s="1"/>
  <c r="L23" i="4"/>
  <c r="M23" i="4" s="1"/>
  <c r="I23" i="4"/>
  <c r="J23" i="4" s="1"/>
  <c r="F23" i="4"/>
  <c r="G23" i="4" s="1"/>
  <c r="C23" i="4"/>
  <c r="D23" i="4" s="1"/>
  <c r="L22" i="4"/>
  <c r="M22" i="4" s="1"/>
  <c r="I22" i="4"/>
  <c r="J22" i="4" s="1"/>
  <c r="F22" i="4"/>
  <c r="G22" i="4" s="1"/>
  <c r="C22" i="4"/>
  <c r="D22" i="4" s="1"/>
  <c r="L21" i="4"/>
  <c r="M21" i="4" s="1"/>
  <c r="I21" i="4"/>
  <c r="J21" i="4" s="1"/>
  <c r="F21" i="4"/>
  <c r="G21" i="4" s="1"/>
  <c r="C21" i="4"/>
  <c r="D21" i="4" s="1"/>
  <c r="L20" i="4"/>
  <c r="M20" i="4" s="1"/>
  <c r="I20" i="4"/>
  <c r="J20" i="4" s="1"/>
  <c r="F20" i="4"/>
  <c r="G20" i="4" s="1"/>
  <c r="C20" i="4"/>
  <c r="D20" i="4" s="1"/>
  <c r="L19" i="4"/>
  <c r="M19" i="4" s="1"/>
  <c r="I19" i="4"/>
  <c r="J19" i="4" s="1"/>
  <c r="F19" i="4"/>
  <c r="G19" i="4" s="1"/>
  <c r="C19" i="4"/>
  <c r="D19" i="4" s="1"/>
  <c r="L18" i="4"/>
  <c r="M18" i="4" s="1"/>
  <c r="I18" i="4"/>
  <c r="J18" i="4" s="1"/>
  <c r="F18" i="4"/>
  <c r="G18" i="4" s="1"/>
  <c r="C18" i="4"/>
  <c r="D18" i="4" s="1"/>
  <c r="L17" i="4"/>
  <c r="M17" i="4" s="1"/>
  <c r="I17" i="4"/>
  <c r="J17" i="4" s="1"/>
  <c r="F17" i="4"/>
  <c r="G17" i="4" s="1"/>
  <c r="C17" i="4"/>
  <c r="D17" i="4" s="1"/>
  <c r="L16" i="4"/>
  <c r="M16" i="4" s="1"/>
  <c r="I16" i="4"/>
  <c r="J16" i="4" s="1"/>
  <c r="F16" i="4"/>
  <c r="G16" i="4" s="1"/>
  <c r="C16" i="4"/>
  <c r="D16" i="4" s="1"/>
  <c r="L15" i="4"/>
  <c r="M15" i="4" s="1"/>
  <c r="I15" i="4"/>
  <c r="J15" i="4" s="1"/>
  <c r="F15" i="4"/>
  <c r="G15" i="4" s="1"/>
  <c r="C15" i="4"/>
  <c r="D15" i="4" s="1"/>
  <c r="B23" i="5"/>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0" i="3"/>
  <c r="O41" i="3" s="1"/>
  <c r="AB16" i="3"/>
  <c r="D27" i="7"/>
  <c r="E27" i="7" s="1"/>
  <c r="D28" i="7" l="1"/>
  <c r="C72" i="7"/>
  <c r="A28" i="7"/>
  <c r="B15" i="7"/>
  <c r="E70" i="7"/>
  <c r="F70" i="7" s="1"/>
  <c r="E28" i="7"/>
  <c r="F27" i="7"/>
  <c r="C15" i="7" l="1"/>
  <c r="B16" i="7"/>
  <c r="C73" i="7"/>
  <c r="D72" i="7"/>
  <c r="E71" i="7" s="1"/>
  <c r="F71" i="7" s="1"/>
  <c r="F28" i="7"/>
  <c r="G27" i="7"/>
  <c r="C74" i="7" l="1"/>
  <c r="D73" i="7"/>
  <c r="D15" i="7"/>
  <c r="C16" i="7"/>
  <c r="H27" i="7"/>
  <c r="G28" i="7"/>
  <c r="C75" i="7" l="1"/>
  <c r="D74" i="7"/>
  <c r="E73" i="7" s="1"/>
  <c r="F73" i="7" s="1"/>
  <c r="E15" i="7"/>
  <c r="D16" i="7"/>
  <c r="E72" i="7"/>
  <c r="F72" i="7" s="1"/>
  <c r="H28" i="7"/>
  <c r="I27" i="7"/>
  <c r="E16" i="7" l="1"/>
  <c r="F15" i="7"/>
  <c r="D75" i="7"/>
  <c r="E74" i="7" s="1"/>
  <c r="F74" i="7" s="1"/>
  <c r="C76" i="7"/>
  <c r="I28" i="7"/>
  <c r="J27" i="7"/>
  <c r="J28" i="7" s="1"/>
  <c r="D76" i="7" l="1"/>
  <c r="C77" i="7"/>
  <c r="G15" i="7"/>
  <c r="F16" i="7"/>
  <c r="D77" i="7" l="1"/>
  <c r="E76" i="7" s="1"/>
  <c r="F76" i="7" s="1"/>
  <c r="C78" i="7"/>
  <c r="H15" i="7"/>
  <c r="G16" i="7"/>
  <c r="E75" i="7"/>
  <c r="F75" i="7" s="1"/>
  <c r="D78" i="7" l="1"/>
  <c r="C79" i="7"/>
  <c r="I15" i="7"/>
  <c r="H16" i="7"/>
  <c r="E77" i="7"/>
  <c r="F77" i="7" s="1"/>
  <c r="D79" i="7" l="1"/>
  <c r="C80" i="7"/>
  <c r="J15" i="7"/>
  <c r="J16" i="7" s="1"/>
  <c r="I16" i="7"/>
  <c r="E78" i="7"/>
  <c r="F78" i="7" s="1"/>
  <c r="R16" i="7" l="1"/>
  <c r="C81" i="7"/>
  <c r="D80" i="7"/>
  <c r="E79" i="7" s="1"/>
  <c r="F79" i="7" s="1"/>
  <c r="D81" i="7" l="1"/>
  <c r="C82" i="7"/>
  <c r="D82" i="7" l="1"/>
  <c r="C83" i="7"/>
  <c r="E81" i="7"/>
  <c r="F81" i="7" s="1"/>
  <c r="E80" i="7"/>
  <c r="F80" i="7" s="1"/>
  <c r="D83" i="7" l="1"/>
  <c r="C84" i="7"/>
  <c r="E82" i="7"/>
  <c r="F82" i="7" s="1"/>
  <c r="D84" i="7" l="1"/>
  <c r="E83" i="7" s="1"/>
  <c r="F83" i="7" s="1"/>
  <c r="C85" i="7"/>
  <c r="C86" i="7" l="1"/>
  <c r="D85" i="7"/>
  <c r="E84" i="7"/>
  <c r="F84" i="7" s="1"/>
  <c r="C87" i="7" l="1"/>
  <c r="D86" i="7"/>
  <c r="C88" i="7" l="1"/>
  <c r="D87" i="7"/>
  <c r="E85" i="7"/>
  <c r="F85" i="7" s="1"/>
  <c r="C89" i="7" l="1"/>
  <c r="D88" i="7"/>
  <c r="E86" i="7"/>
  <c r="F86" i="7" s="1"/>
  <c r="C90" i="7" l="1"/>
  <c r="D89" i="7"/>
  <c r="E87" i="7"/>
  <c r="F87" i="7" s="1"/>
  <c r="D90" i="7" l="1"/>
  <c r="C91" i="7"/>
  <c r="E88" i="7"/>
  <c r="F88" i="7" s="1"/>
  <c r="C92" i="7" l="1"/>
  <c r="D91" i="7"/>
  <c r="E90" i="7" s="1"/>
  <c r="F90" i="7" s="1"/>
  <c r="E89" i="7"/>
  <c r="F89" i="7" s="1"/>
  <c r="D92" i="7" l="1"/>
  <c r="C93" i="7"/>
  <c r="C94" i="7" l="1"/>
  <c r="D93" i="7"/>
  <c r="E92" i="7" s="1"/>
  <c r="F92" i="7" s="1"/>
  <c r="E91" i="7"/>
  <c r="F91" i="7" s="1"/>
  <c r="C95" i="7" l="1"/>
  <c r="D94" i="7"/>
  <c r="D95" i="7" l="1"/>
  <c r="C96" i="7"/>
  <c r="E93" i="7"/>
  <c r="F93" i="7" s="1"/>
  <c r="C97" i="7" l="1"/>
  <c r="D96" i="7"/>
  <c r="E95" i="7"/>
  <c r="F95" i="7" s="1"/>
  <c r="E94" i="7"/>
  <c r="F94" i="7" s="1"/>
  <c r="D97" i="7" l="1"/>
  <c r="C98" i="7"/>
  <c r="C99" i="7" l="1"/>
  <c r="D98" i="7"/>
  <c r="E97" i="7"/>
  <c r="F97" i="7" s="1"/>
  <c r="E96" i="7"/>
  <c r="F96" i="7" s="1"/>
  <c r="C100" i="7" l="1"/>
  <c r="D99" i="7"/>
  <c r="D100" i="7" l="1"/>
  <c r="C101" i="7"/>
  <c r="E98" i="7"/>
  <c r="F98" i="7" s="1"/>
  <c r="C102" i="7" l="1"/>
  <c r="D101" i="7"/>
  <c r="E100" i="7"/>
  <c r="F100" i="7" s="1"/>
  <c r="E99" i="7"/>
  <c r="F99" i="7" s="1"/>
  <c r="D102" i="7" l="1"/>
  <c r="C103" i="7"/>
  <c r="C104" i="7" l="1"/>
  <c r="D103" i="7"/>
  <c r="E102" i="7"/>
  <c r="F102" i="7" s="1"/>
  <c r="E101" i="7"/>
  <c r="F101" i="7" s="1"/>
  <c r="C105" i="7" l="1"/>
  <c r="D104" i="7"/>
  <c r="C106" i="7" l="1"/>
  <c r="D105" i="7"/>
  <c r="E103" i="7"/>
  <c r="F103" i="7" s="1"/>
  <c r="C107" i="7" l="1"/>
  <c r="D106" i="7"/>
  <c r="E104" i="7"/>
  <c r="F104" i="7" s="1"/>
  <c r="C108" i="7" l="1"/>
  <c r="D107" i="7"/>
  <c r="E105" i="7"/>
  <c r="F105" i="7" s="1"/>
  <c r="D108" i="7" l="1"/>
  <c r="C109" i="7"/>
  <c r="E106" i="7"/>
  <c r="F106" i="7" s="1"/>
  <c r="D109" i="7" l="1"/>
  <c r="C110" i="7"/>
  <c r="D110" i="7" s="1"/>
  <c r="E110" i="7" s="1"/>
  <c r="F110" i="7" s="1"/>
  <c r="E108" i="7"/>
  <c r="F108" i="7" s="1"/>
  <c r="E107" i="7"/>
  <c r="F107" i="7" s="1"/>
  <c r="E109" i="7" l="1"/>
  <c r="F109" i="7" s="1"/>
</calcChain>
</file>

<file path=xl/sharedStrings.xml><?xml version="1.0" encoding="utf-8"?>
<sst xmlns="http://schemas.openxmlformats.org/spreadsheetml/2006/main" count="394" uniqueCount="208">
  <si>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</si>
  <si>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</si>
  <si>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</si>
  <si>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</si>
  <si>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</si>
  <si>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</si>
  <si>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</si>
  <si>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</si>
  <si>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</si>
  <si>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</si>
  <si>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</si>
  <si>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</si>
  <si>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</si>
  <si>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</si>
  <si>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</si>
  <si>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</si>
  <si>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</si>
  <si>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</si>
  <si>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</si>
  <si>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</si>
  <si>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</si>
  <si>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</si>
  <si>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</si>
  <si>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</si>
  <si>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</si>
  <si>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</si>
  <si>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</si>
  <si>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</si>
  <si>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</si>
  <si>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</si>
  <si>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</si>
  <si>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</si>
  <si>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</si>
  <si>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</si>
  <si>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</si>
  <si>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</si>
  <si>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</si>
  <si>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</si>
  <si>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</si>
  <si>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</si>
  <si>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</si>
  <si>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</si>
  <si>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</si>
  <si>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</si>
  <si>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</si>
  <si>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</si>
  <si>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</si>
  <si>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</si>
  <si>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</si>
  <si>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</si>
  <si>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</si>
  <si>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</si>
  <si>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</si>
  <si>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</si>
  <si>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</si>
  <si>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</si>
  <si>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</si>
  <si>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</si>
  <si>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</si>
  <si>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</si>
  <si>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</si>
  <si>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</si>
  <si>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</si>
  <si>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</si>
  <si>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</si>
  <si>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</si>
  <si>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</si>
  <si>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</si>
  <si>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</si>
  <si>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</si>
  <si>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</si>
  <si>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</si>
  <si>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</si>
  <si>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</si>
  <si>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</si>
  <si>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</si>
  <si>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</si>
  <si>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</si>
  <si>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</si>
  <si>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</si>
  <si>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</si>
  <si>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</si>
  <si>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</si>
  <si>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</si>
  <si>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</si>
  <si>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</si>
  <si>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</si>
  <si>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</si>
  <si>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</si>
  <si>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</si>
  <si>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</si>
  <si>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</si>
  <si>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</si>
  <si>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</si>
  <si>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</si>
  <si>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</si>
  <si>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</si>
  <si>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</si>
  <si>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</si>
  <si>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</si>
  <si>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</si>
  <si>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</si>
  <si>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</si>
  <si>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</si>
  <si>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</si>
  <si>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</si>
  <si>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</si>
  <si>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</si>
  <si>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</si>
  <si>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</si>
  <si>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</si>
  <si>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</si>
  <si>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</si>
  <si>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</si>
  <si>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</si>
  <si>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</si>
  <si>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</si>
  <si>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</si>
  <si>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</si>
  <si>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</si>
  <si>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</si>
  <si>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</si>
  <si>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</si>
  <si>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</si>
  <si>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</si>
  <si>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</si>
  <si>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</si>
  <si>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</si>
  <si>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</si>
  <si>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</si>
  <si>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</si>
  <si>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</si>
  <si>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</si>
  <si>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</si>
  <si>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</si>
  <si>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</si>
  <si>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</si>
  <si>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</si>
  <si>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</si>
  <si>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</si>
  <si>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</si>
  <si>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</si>
  <si>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</si>
  <si>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</si>
  <si>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</si>
  <si>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</si>
  <si>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</si>
  <si>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</si>
  <si>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</si>
  <si>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</si>
  <si>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</si>
  <si>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</si>
  <si>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</si>
  <si>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</si>
  <si>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</si>
  <si>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</si>
  <si>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</si>
  <si>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</si>
  <si>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</si>
  <si>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</si>
  <si>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</si>
  <si>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</si>
  <si>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</si>
  <si>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</si>
  <si>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</si>
  <si>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</si>
  <si>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</si>
  <si>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</si>
  <si>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</si>
  <si>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</si>
  <si>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</si>
  <si>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</si>
  <si>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</si>
  <si>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</si>
  <si>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</si>
  <si>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</si>
  <si>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</si>
  <si>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</si>
  <si>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</si>
  <si>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</si>
  <si>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</si>
  <si>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</si>
  <si>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</si>
  <si>
    <t>Ryser and Wang, 2020</t>
  </si>
  <si>
    <t>Peroxyacetic Acid (PAA), 80 ppm
120 Sec Wash</t>
  </si>
  <si>
    <t>Log Reduction</t>
  </si>
  <si>
    <t>D_Wash_Eff</t>
  </si>
  <si>
    <t>2.42  ± 0.14</t>
  </si>
  <si>
    <t>Chlorine, 80 ppm (1.1 pp, FC)
120 Sec Wash</t>
  </si>
  <si>
    <t>Mixed Peracid, 80 ppm (1.1 pp, FC)
120 Sec Wash</t>
  </si>
  <si>
    <t>2.35  ± 0.39</t>
  </si>
  <si>
    <t>2.31  ± 0.35</t>
  </si>
  <si>
    <t>Diced tomatoes used</t>
  </si>
  <si>
    <t>PAA 40 s wash, no organic load</t>
  </si>
  <si>
    <t>PAA-SS 40s wash, no organic load</t>
  </si>
  <si>
    <t>PAA 60 s wash, no organic load</t>
  </si>
  <si>
    <t>PAA-SS 60s wash, no organic load</t>
  </si>
  <si>
    <t>PAA 40 s wash, w organic load</t>
  </si>
  <si>
    <t>PAA-SS 40s wash,w organic load</t>
  </si>
  <si>
    <t>PAA 60 s wash, w organic load</t>
  </si>
  <si>
    <t>PAA-SS 60s wash, w organic load</t>
  </si>
  <si>
    <t>2.47+-40</t>
  </si>
  <si>
    <t>2.06+-0.31</t>
  </si>
  <si>
    <t>Kang et al. 2020</t>
  </si>
  <si>
    <t>1.65+-0.83</t>
  </si>
  <si>
    <t>Overall PAA, with load</t>
  </si>
  <si>
    <t>Overall PAA-SS, with load</t>
  </si>
  <si>
    <t>2.17+-32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</si>
</sst>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2E2E2E"/>
      <name val="Georgia"/>
      <family val="1"/>
    </font>
    <font>
      <sz val="11"/>
      <color theme="1"/>
      <name val="Calibri"/>
      <family val="2"/>
      <scheme val="minor"/>
    </font>
    <font>
      <sz val="11"/>
      <color rgb="FF2C2A29"/>
      <name val="Calibri"/>
      <family val="2"/>
      <scheme val="minor"/>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1"/>
    <xf numFmtId="0" fontId="4"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43" fontId="0" fillId="0" borderId="0" xfId="2" applyFont="1"/>
    <xf numFmtId="43" fontId="0" fillId="0" borderId="0" xfId="0" applyNumberFormat="1"/>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6" fillId="2" borderId="1" xfId="0" applyFont="1" applyFill="1" applyBorder="1" applyAlignment="1">
      <alignment vertical="center" wrapText="1"/>
    </xf>
    <xf numFmtId="0" fontId="6" fillId="2" borderId="6" xfId="0" applyFont="1" applyFill="1" applyBorder="1" applyAlignment="1">
      <alignment vertical="center" wrapText="1"/>
    </xf>
    <xf numFmtId="0" fontId="6" fillId="2" borderId="7" xfId="0" applyFont="1" applyFill="1" applyBorder="1" applyAlignment="1">
      <alignment vertical="center" wrapText="1"/>
    </xf>
    <xf numFmtId="0" fontId="6" fillId="2" borderId="8" xfId="0" applyFont="1" applyFill="1" applyBorder="1" applyAlignment="1">
      <alignment vertical="center"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'Freshcut-Dicing'!$C$70:$C$110</c:f>
              <c:numCache>
                <c:formatCode>General</c:formatCode>
                <c:ptCount val="41"/>
                <c:pt idx="0">
                  <c:v>3.4</c:v>
                </c:pt>
                <c:pt idx="1">
                  <c:v>3.2992368883014542</c:v>
                </c:pt>
                <c:pt idx="2">
                  <c:v>3.201460013273254</c:v>
                </c:pt>
                <c:pt idx="3">
                  <c:v>3.1065808741803482</c:v>
                </c:pt>
                <c:pt idx="4">
                  <c:v>3.0145135931139952</c:v>
                </c:pt>
                <c:pt idx="5">
                  <c:v>2.9251748372611335</c:v>
                </c:pt>
                <c:pt idx="6">
                  <c:v>2.8384837434773926</c:v>
                </c:pt>
                <c:pt idx="7">
                  <c:v>2.7543618450954757</c:v>
                </c:pt>
                <c:pt idx="8">
                  <c:v>2.6727330009026615</c:v>
                </c:pt>
                <c:pt idx="9">
                  <c:v>2.5935233262231487</c:v>
                </c:pt>
                <c:pt idx="10">
                  <c:v>2.5166611260428526</c:v>
                </c:pt>
                <c:pt idx="11">
                  <c:v>2.4420768301161342</c:v>
                </c:pt>
                <c:pt idx="12">
                  <c:v>2.3697029299957157</c:v>
                </c:pt>
                <c:pt idx="13">
                  <c:v>2.2994739179287955</c:v>
                </c:pt>
                <c:pt idx="14">
                  <c:v>2.2313262275640451</c:v>
                </c:pt>
                <c:pt idx="15">
                  <c:v>2.1651981764158306</c:v>
                </c:pt>
                <c:pt idx="16">
                  <c:v>2.101029910033573</c:v>
                </c:pt>
                <c:pt idx="17">
                  <c:v>2.0387633478257206</c:v>
                </c:pt>
                <c:pt idx="18">
                  <c:v>1.9783421304892901</c:v>
                </c:pt>
                <c:pt idx="19">
                  <c:v>1.9197115689973987</c:v>
                </c:pt>
                <c:pt idx="20">
                  <c:v>1.862818595098612</c:v>
                </c:pt>
                <c:pt idx="21">
                  <c:v>1.8076117132833034</c:v>
                </c:pt>
                <c:pt idx="22">
                  <c:v>1.7540409541735491</c:v>
                </c:pt>
                <c:pt idx="23">
                  <c:v>1.7020578292943689</c:v>
                </c:pt>
                <c:pt idx="24">
                  <c:v>1.6516152871853771</c:v>
                </c:pt>
                <c:pt idx="25">
                  <c:v>1.6026676708131167</c:v>
                </c:pt>
                <c:pt idx="26">
                  <c:v>1.5551706762455315</c:v>
                </c:pt>
                <c:pt idx="27">
                  <c:v>1.5090813125511695</c:v>
                </c:pt>
                <c:pt idx="28">
                  <c:v>1.4643578628868221</c:v>
                </c:pt>
                <c:pt idx="29">
                  <c:v>1.4209598467383786</c:v>
                </c:pt>
                <c:pt idx="30">
                  <c:v>1.3788479832807177</c:v>
                </c:pt>
                <c:pt idx="31">
                  <c:v>1.3379841558234737</c:v>
                </c:pt>
                <c:pt idx="32">
                  <c:v>1.2983313773104959</c:v>
                </c:pt>
                <c:pt idx="33">
                  <c:v>1.2598537568417711</c:v>
                </c:pt>
                <c:pt idx="34">
                  <c:v>1.2225164671875124</c:v>
                </c:pt>
                <c:pt idx="35">
                  <c:v>1.1862857132650046</c:v>
                </c:pt>
                <c:pt idx="36">
                  <c:v>1.1511287015496781</c:v>
                </c:pt>
                <c:pt idx="37">
                  <c:v>1.1170136103927215</c:v>
                </c:pt>
                <c:pt idx="38">
                  <c:v>1.0839095612183693</c:v>
                </c:pt>
                <c:pt idx="39">
                  <c:v>1.0517865905747905</c:v>
                </c:pt>
                <c:pt idx="40">
                  <c:v>1.0206156230132846</c:v>
                </c:pt>
              </c:numCache>
            </c:numRef>
          </c:yVal>
          <c:smooth val="0"/>
          <c:extLst>
            <c:ext xmlns:c16="http://schemas.microsoft.com/office/drawing/2014/chart" uri="{C3380CC4-5D6E-409C-BE32-E72D297353CC}">
              <c16:uniqueId val="{00000000-84FF-41A9-B3DE-B168BD35134E}"/>
            </c:ext>
          </c:extLst>
        </c:ser>
        <c:dLbls>
          <c:showLegendKey val="0"/>
          <c:showVal val="0"/>
          <c:showCatName val="0"/>
          <c:showSerName val="0"/>
          <c:showPercent val="0"/>
          <c:showBubbleSize val="0"/>
        </c:dLbls>
        <c:axId val="1369630112"/>
        <c:axId val="1369648832"/>
      </c:scatterChart>
      <c:valAx>
        <c:axId val="136963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48832"/>
        <c:crosses val="autoZero"/>
        <c:crossBetween val="midCat"/>
      </c:valAx>
      <c:valAx>
        <c:axId val="13696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3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Contamination Plot due to trasnfer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'Freshcut-Dicing'!$E$70:$E$109</c:f>
              <c:numCache>
                <c:formatCode>_(* #,##0.00_);_(* \(#,##0.00\);_(* "-"??_);_(@_)</c:formatCode>
                <c:ptCount val="40"/>
                <c:pt idx="0">
                  <c:v>130031.74316733191</c:v>
                </c:pt>
                <c:pt idx="1">
                  <c:v>100382.29969406856</c:v>
                </c:pt>
                <c:pt idx="2">
                  <c:v>78020.764123016037</c:v>
                </c:pt>
                <c:pt idx="3">
                  <c:v>61040.935033920076</c:v>
                </c:pt>
                <c:pt idx="4">
                  <c:v>48062.381675818877</c:v>
                </c:pt>
                <c:pt idx="5">
                  <c:v>38078.537606207043</c:v>
                </c:pt>
                <c:pt idx="6">
                  <c:v>30350.52938429956</c:v>
                </c:pt>
                <c:pt idx="7">
                  <c:v>24332.451165249135</c:v>
                </c:pt>
                <c:pt idx="8">
                  <c:v>19618.41306924817</c:v>
                </c:pt>
                <c:pt idx="9">
                  <c:v>15904.769809183737</c:v>
                </c:pt>
                <c:pt idx="10">
                  <c:v>12963.003586737614</c:v>
                </c:pt>
                <c:pt idx="11">
                  <c:v>10620.133481927303</c:v>
                </c:pt>
                <c:pt idx="12">
                  <c:v>8744.4755857162381</c:v>
                </c:pt>
                <c:pt idx="13">
                  <c:v>7235.230655380401</c:v>
                </c:pt>
                <c:pt idx="14">
                  <c:v>6014.8262251766209</c:v>
                </c:pt>
                <c:pt idx="15">
                  <c:v>5023.2526104376993</c:v>
                </c:pt>
                <c:pt idx="16">
                  <c:v>4213.8505297326519</c:v>
                </c:pt>
                <c:pt idx="17">
                  <c:v>3550.1614616447987</c:v>
                </c:pt>
                <c:pt idx="18">
                  <c:v>3003.560275711945</c:v>
                </c:pt>
                <c:pt idx="19">
                  <c:v>2551.466753651217</c:v>
                </c:pt>
                <c:pt idx="20">
                  <c:v>2175.9877162958546</c:v>
                </c:pt>
                <c:pt idx="21">
                  <c:v>1862.8810752684858</c:v>
                </c:pt>
                <c:pt idx="22">
                  <c:v>1600.7617459334324</c:v>
                </c:pt>
                <c:pt idx="23">
                  <c:v>1380.4901447714874</c:v>
                </c:pt>
                <c:pt idx="24">
                  <c:v>1194.6991695855395</c:v>
                </c:pt>
                <c:pt idx="25">
                  <c:v>1037.4266946295247</c:v>
                </c:pt>
                <c:pt idx="26">
                  <c:v>903.8288208282238</c:v>
                </c:pt>
                <c:pt idx="27">
                  <c:v>789.95520113433213</c:v>
                </c:pt>
                <c:pt idx="28">
                  <c:v>692.57228538103391</c:v>
                </c:pt>
                <c:pt idx="29">
                  <c:v>609.02371094656701</c:v>
                </c:pt>
                <c:pt idx="30">
                  <c:v>537.11960474926764</c:v>
                </c:pt>
                <c:pt idx="31">
                  <c:v>475.04847677326052</c:v>
                </c:pt>
                <c:pt idx="32">
                  <c:v>421.30683517621856</c:v>
                </c:pt>
                <c:pt idx="33">
                  <c:v>374.64275542631822</c:v>
                </c:pt>
                <c:pt idx="34">
                  <c:v>334.01047750114139</c:v>
                </c:pt>
                <c:pt idx="35">
                  <c:v>298.53375019266286</c:v>
                </c:pt>
                <c:pt idx="36">
                  <c:v>267.47613781977589</c:v>
                </c:pt>
                <c:pt idx="37">
                  <c:v>240.21688789804602</c:v>
                </c:pt>
                <c:pt idx="38">
                  <c:v>216.23125538136173</c:v>
                </c:pt>
                <c:pt idx="39">
                  <c:v>195.07441018273403</c:v>
                </c:pt>
              </c:numCache>
            </c:numRef>
          </c:yVal>
          <c:smooth val="0"/>
          <c:extLst>
            <c:ext xmlns:c16="http://schemas.microsoft.com/office/drawing/2014/chart" uri="{C3380CC4-5D6E-409C-BE32-E72D297353CC}">
              <c16:uniqueId val="{00000000-37C5-4B08-8077-1BA7F3FDE3F8}"/>
            </c:ext>
          </c:extLst>
        </c:ser>
        <c:dLbls>
          <c:showLegendKey val="0"/>
          <c:showVal val="0"/>
          <c:showCatName val="0"/>
          <c:showSerName val="0"/>
          <c:showPercent val="0"/>
          <c:showBubbleSize val="0"/>
        </c:dLbls>
        <c:axId val="579072016"/>
        <c:axId val="579068272"/>
      </c:scatterChart>
      <c:valAx>
        <c:axId val="57907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68272"/>
        <c:crosses val="autoZero"/>
        <c:crossBetween val="midCat"/>
      </c:valAx>
      <c:valAx>
        <c:axId val="5790682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333375</xdr:colOff>
      <xdr:row>24</xdr:row>
      <xdr:rowOff>4762</xdr:rowOff>
    </xdr:from>
    <xdr:to>
      <xdr:col>13</xdr:col>
      <xdr:colOff>361950</xdr:colOff>
      <xdr:row>82</xdr:row>
      <xdr:rowOff>80962</xdr:rowOff>
    </xdr:to>
    <xdr:graphicFrame macro="">
      <xdr:nvGraphicFramePr>
        <xdr:cNvPr id="3" name="Chart 2">
          <a:extLst>
            <a:ext uri="{FF2B5EF4-FFF2-40B4-BE49-F238E27FC236}">
              <a16:creationId xmlns:a16="http://schemas.microsoft.com/office/drawing/2014/main" id="{4B634832-2DFB-678D-89E1-71A56A56D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333374</xdr:colOff>
      <xdr:row>83</xdr:row>
      <xdr:rowOff>9525</xdr:rowOff>
    </xdr:from>
    <xdr:to>
      <xdr:col>13</xdr:col>
      <xdr:colOff>390525</xdr:colOff>
      <xdr:row>99</xdr:row>
      <xdr:rowOff>146539</xdr:rowOff>
    </xdr:to>
    <xdr:pic>
      <xdr:nvPicPr>
        <xdr:cNvPr id="4" name="Picture 3">
          <a:extLst>
            <a:ext uri="{FF2B5EF4-FFF2-40B4-BE49-F238E27FC236}">
              <a16:creationId xmlns:a16="http://schemas.microsoft.com/office/drawing/2014/main" id="{080797C1-0A5D-534B-C060-60B9C4A319DB}"/>
            </a:ext>
          </a:extLst>
        </xdr:cNvPr>
        <xdr:cNvPicPr>
          <a:picLocks noChangeAspect="1"/>
        </xdr:cNvPicPr>
      </xdr:nvPicPr>
      <xdr:blipFill>
        <a:blip xmlns:r="http://schemas.openxmlformats.org/officeDocument/2006/relationships" r:embed="rId2"/>
        <a:stretch>
          <a:fillRect/>
        </a:stretch>
      </xdr:blipFill>
      <xdr:spPr>
        <a:xfrm>
          <a:off x="9020174" y="7629525"/>
          <a:ext cx="4600576" cy="3185014"/>
        </a:xfrm>
        <a:prstGeom prst="rect">
          <a:avLst/>
        </a:prstGeom>
        <a:ln>
          <a:solidFill>
            <a:sysClr val="windowText" lastClr="000000"/>
          </a:solidFill>
        </a:ln>
      </xdr:spPr>
    </xdr:pic>
    <xdr:clientData/>
  </xdr:twoCellAnchor>
  <xdr:twoCellAnchor>
    <xdr:from>
      <xdr:col>6</xdr:col>
      <xdr:colOff>346301</xdr:colOff>
      <xdr:row>104</xdr:row>
      <xdr:rowOff>8844</xdr:rowOff>
    </xdr:from>
    <xdr:to>
      <xdr:col>13</xdr:col>
      <xdr:colOff>374876</xdr:colOff>
      <xdr:row>118</xdr:row>
      <xdr:rowOff>85044</xdr:rowOff>
    </xdr:to>
    <xdr:graphicFrame macro="">
      <xdr:nvGraphicFramePr>
        <xdr:cNvPr id="5" name="Chart 4">
          <a:extLst>
            <a:ext uri="{FF2B5EF4-FFF2-40B4-BE49-F238E27FC236}">
              <a16:creationId xmlns:a16="http://schemas.microsoft.com/office/drawing/2014/main" id="{DFB80D53-B2B8-14E7-1160-B864D2296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546885</xdr:colOff>
      <xdr:row>68</xdr:row>
      <xdr:rowOff>139580</xdr:rowOff>
    </xdr:from>
    <xdr:to>
      <xdr:col>21</xdr:col>
      <xdr:colOff>408215</xdr:colOff>
      <xdr:row>82</xdr:row>
      <xdr:rowOff>155934</xdr:rowOff>
    </xdr:to>
    <xdr:pic>
      <xdr:nvPicPr>
        <xdr:cNvPr id="6" name="Picture 5">
          <a:extLst>
            <a:ext uri="{FF2B5EF4-FFF2-40B4-BE49-F238E27FC236}">
              <a16:creationId xmlns:a16="http://schemas.microsoft.com/office/drawing/2014/main" id="{427A0E31-4AF9-EDFB-8CBA-009DA6E6C8BF}"/>
            </a:ext>
          </a:extLst>
        </xdr:cNvPr>
        <xdr:cNvPicPr>
          <a:picLocks noChangeAspect="1"/>
        </xdr:cNvPicPr>
      </xdr:nvPicPr>
      <xdr:blipFill>
        <a:blip xmlns:r="http://schemas.openxmlformats.org/officeDocument/2006/relationships" r:embed="rId4"/>
        <a:stretch>
          <a:fillRect/>
        </a:stretch>
      </xdr:blipFill>
      <xdr:spPr>
        <a:xfrm>
          <a:off x="13800242" y="4902080"/>
          <a:ext cx="4759902" cy="2683354"/>
        </a:xfrm>
        <a:prstGeom prst="rect">
          <a:avLst/>
        </a:prstGeom>
      </xdr:spPr>
    </xdr:pic>
    <xdr:clientData/>
  </xdr:twoCellAnchor>
  <xdr:twoCellAnchor editAs="oneCell">
    <xdr:from>
      <xdr:col>13</xdr:col>
      <xdr:colOff>489857</xdr:colOff>
      <xdr:row>103</xdr:row>
      <xdr:rowOff>54430</xdr:rowOff>
    </xdr:from>
    <xdr:to>
      <xdr:col>22</xdr:col>
      <xdr:colOff>292019</xdr:colOff>
      <xdr:row>119</xdr:row>
      <xdr:rowOff>122465</xdr:rowOff>
    </xdr:to>
    <xdr:pic>
      <xdr:nvPicPr>
        <xdr:cNvPr id="7" name="Picture 6">
          <a:extLst>
            <a:ext uri="{FF2B5EF4-FFF2-40B4-BE49-F238E27FC236}">
              <a16:creationId xmlns:a16="http://schemas.microsoft.com/office/drawing/2014/main" id="{B8EBCBD5-2709-44FB-EF75-6770992B2EDD}"/>
            </a:ext>
          </a:extLst>
        </xdr:cNvPr>
        <xdr:cNvPicPr>
          <a:picLocks noChangeAspect="1"/>
        </xdr:cNvPicPr>
      </xdr:nvPicPr>
      <xdr:blipFill>
        <a:blip xmlns:r="http://schemas.openxmlformats.org/officeDocument/2006/relationships" r:embed="rId5"/>
        <a:stretch>
          <a:fillRect/>
        </a:stretch>
      </xdr:blipFill>
      <xdr:spPr>
        <a:xfrm>
          <a:off x="13743214" y="11484430"/>
          <a:ext cx="5313055" cy="3116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topLeftCell="A19" workbookViewId="0">
      <selection activeCell="I45" sqref="I45"/>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7"/>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8" t="s">
        <v>115</v>
      </c>
      <c r="C26" s="8">
        <v>2</v>
      </c>
      <c r="D26" s="8" t="s">
        <v>116</v>
      </c>
      <c r="E26" s="8" t="s">
        <v>118</v>
      </c>
      <c r="F26" s="8" t="s">
        <v>119</v>
      </c>
    </row>
    <row r="27" spans="1:6" x14ac:dyDescent="0.25">
      <c r="B27" s="8" t="s">
        <v>115</v>
      </c>
      <c r="C27" s="8">
        <v>2.1</v>
      </c>
      <c r="D27" s="8" t="s">
        <v>117</v>
      </c>
      <c r="E27" s="8" t="s">
        <v>118</v>
      </c>
      <c r="F27" s="8"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8" t="s">
        <v>137</v>
      </c>
      <c r="C40" s="8">
        <v>1.3</v>
      </c>
      <c r="D40" s="8" t="s">
        <v>116</v>
      </c>
      <c r="E40" s="8" t="s">
        <v>124</v>
      </c>
      <c r="F40" s="8" t="s">
        <v>136</v>
      </c>
    </row>
    <row r="41" spans="2:6" x14ac:dyDescent="0.25">
      <c r="B41" s="8" t="s">
        <v>138</v>
      </c>
      <c r="C41" s="8">
        <v>3.2</v>
      </c>
      <c r="D41" s="8" t="s">
        <v>116</v>
      </c>
      <c r="E41" s="8" t="s">
        <v>124</v>
      </c>
      <c r="F41" s="8" t="s">
        <v>136</v>
      </c>
    </row>
    <row r="42" spans="2:6" x14ac:dyDescent="0.25">
      <c r="B42" s="8" t="s">
        <v>139</v>
      </c>
      <c r="C42" s="8">
        <v>3.3</v>
      </c>
      <c r="D42" s="8" t="s">
        <v>116</v>
      </c>
      <c r="E42" s="8" t="s">
        <v>124</v>
      </c>
      <c r="F42" s="8" t="s">
        <v>136</v>
      </c>
    </row>
    <row r="43" spans="2:6" x14ac:dyDescent="0.25">
      <c r="B43" s="8" t="s">
        <v>137</v>
      </c>
      <c r="C43" s="8">
        <v>1</v>
      </c>
      <c r="D43" s="8" t="s">
        <v>116</v>
      </c>
      <c r="E43" s="8" t="s">
        <v>124</v>
      </c>
      <c r="F43" s="8" t="s">
        <v>135</v>
      </c>
    </row>
    <row r="44" spans="2:6" x14ac:dyDescent="0.25">
      <c r="B44" s="8" t="s">
        <v>138</v>
      </c>
      <c r="C44" s="8">
        <v>1.4</v>
      </c>
      <c r="D44" s="8" t="s">
        <v>116</v>
      </c>
      <c r="E44" s="8" t="s">
        <v>124</v>
      </c>
      <c r="F44" s="8" t="s">
        <v>135</v>
      </c>
    </row>
    <row r="45" spans="2:6" x14ac:dyDescent="0.25">
      <c r="B45" s="8" t="s">
        <v>139</v>
      </c>
      <c r="C45" s="8">
        <v>1.3</v>
      </c>
      <c r="D45" s="8" t="s">
        <v>116</v>
      </c>
      <c r="E45" s="8" t="s">
        <v>124</v>
      </c>
      <c r="F45" s="8" t="s">
        <v>135</v>
      </c>
    </row>
    <row r="46" spans="2:6" x14ac:dyDescent="0.25">
      <c r="B46" t="s">
        <v>146</v>
      </c>
      <c r="C46">
        <v>0.6</v>
      </c>
      <c r="D46" s="8" t="s">
        <v>116</v>
      </c>
      <c r="E46" t="s">
        <v>141</v>
      </c>
      <c r="F46" t="s">
        <v>142</v>
      </c>
    </row>
    <row r="47" spans="2:6" x14ac:dyDescent="0.25">
      <c r="B47" t="s">
        <v>146</v>
      </c>
      <c r="C47">
        <v>1.2</v>
      </c>
      <c r="D47" s="8" t="s">
        <v>116</v>
      </c>
      <c r="E47" t="s">
        <v>141</v>
      </c>
      <c r="F47" t="s">
        <v>143</v>
      </c>
    </row>
    <row r="48" spans="2:6" x14ac:dyDescent="0.25">
      <c r="B48" t="s">
        <v>146</v>
      </c>
      <c r="C48">
        <v>1.2</v>
      </c>
      <c r="D48" s="8" t="s">
        <v>116</v>
      </c>
      <c r="E48" t="s">
        <v>141</v>
      </c>
      <c r="F48" t="s">
        <v>144</v>
      </c>
    </row>
    <row r="49" spans="2:6" x14ac:dyDescent="0.25">
      <c r="B49" t="s">
        <v>146</v>
      </c>
      <c r="C49">
        <v>1.4</v>
      </c>
      <c r="D49" s="8" t="s">
        <v>116</v>
      </c>
      <c r="E49" t="s">
        <v>141</v>
      </c>
      <c r="F49" t="s">
        <v>145</v>
      </c>
    </row>
    <row r="50" spans="2:6" x14ac:dyDescent="0.25">
      <c r="B50" t="s">
        <v>149</v>
      </c>
      <c r="C50" s="9" t="s">
        <v>150</v>
      </c>
      <c r="E50" t="s">
        <v>148</v>
      </c>
      <c r="F50" t="s">
        <v>155</v>
      </c>
    </row>
    <row r="51" spans="2:6" x14ac:dyDescent="0.25">
      <c r="B51" t="s">
        <v>149</v>
      </c>
      <c r="C51" s="9"/>
      <c r="E51" t="s">
        <v>148</v>
      </c>
      <c r="F51" t="s">
        <v>156</v>
      </c>
    </row>
    <row r="52" spans="2:6" x14ac:dyDescent="0.25">
      <c r="B52" t="s">
        <v>149</v>
      </c>
      <c r="C52" s="9" t="s">
        <v>151</v>
      </c>
      <c r="E52" t="s">
        <v>148</v>
      </c>
      <c r="F52" t="s">
        <v>157</v>
      </c>
    </row>
    <row r="53" spans="2:6" x14ac:dyDescent="0.25">
      <c r="B53" t="s">
        <v>149</v>
      </c>
      <c r="C53" s="9"/>
      <c r="E53" t="s">
        <v>148</v>
      </c>
      <c r="F53" t="s">
        <v>158</v>
      </c>
    </row>
    <row r="54" spans="2:6" x14ac:dyDescent="0.25">
      <c r="B54" t="s">
        <v>149</v>
      </c>
      <c r="C54" s="9" t="s">
        <v>152</v>
      </c>
      <c r="E54" t="s">
        <v>148</v>
      </c>
      <c r="F54" t="s">
        <v>159</v>
      </c>
    </row>
    <row r="56" spans="2:6" x14ac:dyDescent="0.25">
      <c r="B56" t="s">
        <v>153</v>
      </c>
      <c r="E56" t="s">
        <v>147</v>
      </c>
    </row>
    <row r="57" spans="2:6" x14ac:dyDescent="0.25">
      <c r="B57" t="s">
        <v>154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workbookViewId="0">
      <selection activeCell="E6" sqref="E6"/>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4" t="s">
        <v>0</v>
      </c>
      <c r="B2" s="4" t="s">
        <v>5</v>
      </c>
      <c r="C2" s="4" t="s">
        <v>6</v>
      </c>
      <c r="D2" s="4" t="s">
        <v>7</v>
      </c>
      <c r="E2" s="4" t="s">
        <v>8</v>
      </c>
      <c r="F2" s="4" t="s">
        <v>13</v>
      </c>
      <c r="G2" s="4" t="s">
        <v>22</v>
      </c>
    </row>
    <row r="3" spans="1:7" s="1" customFormat="1" ht="45" x14ac:dyDescent="0.25">
      <c r="A3" s="4" t="s">
        <v>15</v>
      </c>
      <c r="B3" s="4" t="s">
        <v>17</v>
      </c>
      <c r="C3" s="4" t="s">
        <v>18</v>
      </c>
      <c r="D3" s="4" t="s">
        <v>16</v>
      </c>
      <c r="E3" s="4" t="s">
        <v>19</v>
      </c>
      <c r="F3" s="4" t="s">
        <v>20</v>
      </c>
      <c r="G3" s="4" t="s">
        <v>21</v>
      </c>
    </row>
    <row r="4" spans="1:7" s="1" customFormat="1" ht="45" x14ac:dyDescent="0.25">
      <c r="A4" s="4" t="s">
        <v>23</v>
      </c>
      <c r="B4" s="4" t="s">
        <v>70</v>
      </c>
      <c r="C4" s="4">
        <v>72.400000000000006</v>
      </c>
      <c r="D4" s="4" t="s">
        <v>24</v>
      </c>
      <c r="E4" s="4" t="s">
        <v>39</v>
      </c>
      <c r="F4" s="4" t="s">
        <v>38</v>
      </c>
      <c r="G4" s="4" t="s">
        <v>40</v>
      </c>
    </row>
    <row r="5" spans="1:7" s="1" customFormat="1" ht="45" x14ac:dyDescent="0.25">
      <c r="A5" s="4" t="s">
        <v>41</v>
      </c>
      <c r="B5" s="4" t="s">
        <v>71</v>
      </c>
      <c r="C5" s="4">
        <v>22.1</v>
      </c>
      <c r="D5" s="4" t="s">
        <v>67</v>
      </c>
      <c r="E5" s="4" t="s">
        <v>68</v>
      </c>
      <c r="F5" s="4" t="s">
        <v>69</v>
      </c>
      <c r="G5" s="4" t="s">
        <v>40</v>
      </c>
    </row>
    <row r="6" spans="1:7" ht="60" x14ac:dyDescent="0.25">
      <c r="A6" s="4" t="s">
        <v>72</v>
      </c>
      <c r="B6" s="4" t="s">
        <v>73</v>
      </c>
      <c r="C6" s="5">
        <v>90</v>
      </c>
      <c r="D6" s="4" t="s">
        <v>24</v>
      </c>
      <c r="E6" s="4" t="s">
        <v>78</v>
      </c>
      <c r="F6" s="4" t="s">
        <v>74</v>
      </c>
      <c r="G6" s="4" t="s">
        <v>40</v>
      </c>
    </row>
    <row r="7" spans="1:7" ht="60" x14ac:dyDescent="0.25">
      <c r="A7" s="4" t="s">
        <v>75</v>
      </c>
      <c r="B7" s="4" t="s">
        <v>76</v>
      </c>
      <c r="C7" s="4">
        <v>20</v>
      </c>
      <c r="D7" s="4" t="s">
        <v>67</v>
      </c>
      <c r="E7" s="4" t="s">
        <v>78</v>
      </c>
      <c r="F7" s="4" t="s">
        <v>77</v>
      </c>
      <c r="G7" s="4" t="s">
        <v>40</v>
      </c>
    </row>
    <row r="10" spans="1:7" s="1" customFormat="1" x14ac:dyDescent="0.25">
      <c r="A10" s="1" t="s">
        <v>80</v>
      </c>
    </row>
    <row r="11" spans="1:7" s="1" customFormat="1" x14ac:dyDescent="0.25">
      <c r="A11" s="4" t="s">
        <v>0</v>
      </c>
      <c r="B11" s="4" t="s">
        <v>5</v>
      </c>
      <c r="C11" s="4" t="s">
        <v>6</v>
      </c>
      <c r="D11" s="4" t="s">
        <v>7</v>
      </c>
      <c r="E11" s="4" t="s">
        <v>8</v>
      </c>
      <c r="F11" s="4" t="s">
        <v>13</v>
      </c>
      <c r="G11" s="4" t="s">
        <v>22</v>
      </c>
    </row>
    <row r="12" spans="1:7" s="1" customFormat="1" ht="30" x14ac:dyDescent="0.25">
      <c r="B12" s="1" t="s">
        <v>81</v>
      </c>
      <c r="C12" s="1">
        <v>3.1</v>
      </c>
      <c r="D12" s="1" t="s">
        <v>84</v>
      </c>
      <c r="E12" s="32" t="s">
        <v>78</v>
      </c>
      <c r="F12" s="32" t="s">
        <v>85</v>
      </c>
      <c r="G12" s="1" t="s">
        <v>86</v>
      </c>
    </row>
    <row r="13" spans="1:7" s="1" customFormat="1" ht="30" x14ac:dyDescent="0.25">
      <c r="B13" s="1" t="s">
        <v>82</v>
      </c>
      <c r="C13" s="1">
        <v>3.9</v>
      </c>
      <c r="D13" s="1" t="s">
        <v>84</v>
      </c>
      <c r="E13" s="32"/>
      <c r="F13" s="32"/>
    </row>
    <row r="14" spans="1:7" s="1" customFormat="1" ht="30" x14ac:dyDescent="0.25">
      <c r="B14" s="1" t="s">
        <v>83</v>
      </c>
      <c r="C14" s="1">
        <v>3.2</v>
      </c>
      <c r="D14" s="1" t="s">
        <v>84</v>
      </c>
      <c r="E14" s="32"/>
      <c r="F14" s="32"/>
    </row>
    <row r="17" spans="1:7" x14ac:dyDescent="0.25">
      <c r="A17" s="6"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6"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36" t="s">
        <v>171</v>
      </c>
      <c r="B13" s="33" t="s">
        <v>172</v>
      </c>
      <c r="C13" s="34"/>
      <c r="D13" s="35"/>
      <c r="E13" s="33" t="s">
        <v>173</v>
      </c>
      <c r="F13" s="34"/>
      <c r="G13" s="35"/>
      <c r="H13" s="33" t="s">
        <v>167</v>
      </c>
      <c r="I13" s="34"/>
      <c r="J13" s="35"/>
      <c r="K13" s="33" t="s">
        <v>168</v>
      </c>
      <c r="L13" s="34"/>
      <c r="M13" s="35"/>
    </row>
    <row r="14" spans="1:13" x14ac:dyDescent="0.25">
      <c r="A14" s="37"/>
      <c r="B14" t="s">
        <v>174</v>
      </c>
      <c r="C14" t="s">
        <v>175</v>
      </c>
      <c r="D14" t="s">
        <v>176</v>
      </c>
      <c r="E14" t="s">
        <v>177</v>
      </c>
      <c r="F14" t="s">
        <v>175</v>
      </c>
      <c r="G14" t="s">
        <v>176</v>
      </c>
      <c r="H14" t="s">
        <v>177</v>
      </c>
      <c r="I14" t="s">
        <v>175</v>
      </c>
      <c r="J14" t="s">
        <v>176</v>
      </c>
      <c r="K14" t="s">
        <v>177</v>
      </c>
      <c r="L14" t="s">
        <v>175</v>
      </c>
      <c r="M14" s="10" t="s">
        <v>176</v>
      </c>
    </row>
    <row r="15" spans="1:13" x14ac:dyDescent="0.25">
      <c r="A15" s="11">
        <v>1</v>
      </c>
      <c r="B15" s="11">
        <v>740000</v>
      </c>
      <c r="C15" s="12">
        <f>(B15/B15)*100</f>
        <v>100</v>
      </c>
      <c r="D15" s="12">
        <f>LOG(C15)</f>
        <v>2</v>
      </c>
      <c r="E15" s="11">
        <v>2530</v>
      </c>
      <c r="F15" s="12">
        <f>(E15/B15)*100</f>
        <v>0.3418918918918919</v>
      </c>
      <c r="G15" s="12">
        <f>LOG(F15)</f>
        <v>-0.46611119855515826</v>
      </c>
      <c r="H15" s="11">
        <v>77000</v>
      </c>
      <c r="I15" s="12">
        <f>(H15/B15)*100</f>
        <v>10.405405405405405</v>
      </c>
      <c r="J15" s="12">
        <f>LOG(I15)</f>
        <v>1.0172590054415056</v>
      </c>
      <c r="K15" s="11">
        <v>2900</v>
      </c>
      <c r="L15" s="12">
        <f>(K15/B15)*100</f>
        <v>0.39189189189189189</v>
      </c>
      <c r="M15" s="13">
        <f>LOG(L15)</f>
        <v>-0.4068337218320201</v>
      </c>
    </row>
    <row r="16" spans="1:13" x14ac:dyDescent="0.25">
      <c r="A16" s="14">
        <v>2</v>
      </c>
      <c r="B16" s="14">
        <v>740000</v>
      </c>
      <c r="C16">
        <f t="shared" ref="C16:C23" si="0">(B16/B16)*100</f>
        <v>100</v>
      </c>
      <c r="D16">
        <f t="shared" ref="D16:D23" si="1">LOG(C16)</f>
        <v>2</v>
      </c>
      <c r="E16" s="14">
        <v>4270</v>
      </c>
      <c r="F16">
        <f t="shared" ref="F16:F23" si="2">(E16/B16)*100</f>
        <v>0.57702702702702702</v>
      </c>
      <c r="G16">
        <f t="shared" ref="G16:G23" si="3">LOG(F16)</f>
        <v>-0.23880384470595234</v>
      </c>
      <c r="H16" s="14">
        <v>46000</v>
      </c>
      <c r="I16">
        <f t="shared" ref="I16:I23" si="4">(H16/B16)*100</f>
        <v>6.2162162162162167</v>
      </c>
      <c r="J16">
        <f t="shared" ref="J16:J23" si="5">LOG(I16)</f>
        <v>0.79352611195059797</v>
      </c>
      <c r="K16" s="14">
        <v>890</v>
      </c>
      <c r="L16">
        <f t="shared" ref="L16:L23" si="6">(K16/B16)*100</f>
        <v>0.12027027027027026</v>
      </c>
      <c r="M16" s="10">
        <f t="shared" ref="M16:M23" si="7">LOG(L16)</f>
        <v>-0.91984171308606344</v>
      </c>
    </row>
    <row r="17" spans="1:19" x14ac:dyDescent="0.25">
      <c r="A17" s="14">
        <v>3</v>
      </c>
      <c r="B17" s="14">
        <v>740000</v>
      </c>
      <c r="C17">
        <f t="shared" si="0"/>
        <v>100</v>
      </c>
      <c r="D17">
        <f t="shared" si="1"/>
        <v>2</v>
      </c>
      <c r="E17" s="14">
        <v>1470</v>
      </c>
      <c r="F17">
        <f t="shared" si="2"/>
        <v>0.19864864864864865</v>
      </c>
      <c r="G17">
        <f t="shared" si="3"/>
        <v>-0.70191438498280012</v>
      </c>
      <c r="H17" s="14">
        <v>14200</v>
      </c>
      <c r="I17">
        <f t="shared" si="4"/>
        <v>1.9189189189189189</v>
      </c>
      <c r="J17">
        <f t="shared" si="5"/>
        <v>0.28305662465208026</v>
      </c>
      <c r="K17" s="14">
        <v>3020</v>
      </c>
      <c r="L17">
        <f t="shared" si="6"/>
        <v>0.40810810810810816</v>
      </c>
      <c r="M17" s="10">
        <f t="shared" si="7"/>
        <v>-0.3892247767738255</v>
      </c>
    </row>
    <row r="18" spans="1:19" x14ac:dyDescent="0.25">
      <c r="A18" s="14">
        <v>4</v>
      </c>
      <c r="B18" s="14">
        <v>203000</v>
      </c>
      <c r="C18">
        <f t="shared" si="0"/>
        <v>100</v>
      </c>
      <c r="D18">
        <f t="shared" si="1"/>
        <v>2</v>
      </c>
      <c r="E18" s="14">
        <v>5800</v>
      </c>
      <c r="F18">
        <f t="shared" si="2"/>
        <v>2.8571428571428572</v>
      </c>
      <c r="G18">
        <f t="shared" si="3"/>
        <v>0.45593195564972439</v>
      </c>
      <c r="H18" s="14">
        <v>12800</v>
      </c>
      <c r="I18">
        <f t="shared" si="4"/>
        <v>6.3054187192118221</v>
      </c>
      <c r="J18">
        <f t="shared" si="5"/>
        <v>0.79971393173465544</v>
      </c>
      <c r="K18" s="14">
        <v>2020</v>
      </c>
      <c r="L18">
        <f t="shared" si="6"/>
        <v>0.99507389162561588</v>
      </c>
      <c r="M18" s="10">
        <f t="shared" si="7"/>
        <v>-2.1446684665890974E-3</v>
      </c>
    </row>
    <row r="19" spans="1:19" x14ac:dyDescent="0.25">
      <c r="A19" s="14">
        <v>5</v>
      </c>
      <c r="B19" s="14">
        <v>203000</v>
      </c>
      <c r="C19">
        <f t="shared" si="0"/>
        <v>100</v>
      </c>
      <c r="D19">
        <f t="shared" si="1"/>
        <v>2</v>
      </c>
      <c r="E19" s="14">
        <v>6100</v>
      </c>
      <c r="F19">
        <f t="shared" si="2"/>
        <v>3.0049261083743843</v>
      </c>
      <c r="G19">
        <f t="shared" si="3"/>
        <v>0.47783379709755414</v>
      </c>
      <c r="H19" s="14">
        <v>17300</v>
      </c>
      <c r="I19">
        <f t="shared" si="4"/>
        <v>8.5221674876847295</v>
      </c>
      <c r="J19">
        <f t="shared" si="5"/>
        <v>0.93055006521558248</v>
      </c>
      <c r="K19" s="14">
        <v>14100</v>
      </c>
      <c r="L19">
        <f t="shared" si="6"/>
        <v>6.945812807881774</v>
      </c>
      <c r="M19" s="10">
        <f t="shared" si="7"/>
        <v>0.84172307474216701</v>
      </c>
    </row>
    <row r="20" spans="1:19" x14ac:dyDescent="0.25">
      <c r="A20" s="14">
        <v>6</v>
      </c>
      <c r="B20" s="14">
        <v>203000</v>
      </c>
      <c r="C20">
        <f t="shared" si="0"/>
        <v>100</v>
      </c>
      <c r="D20">
        <f t="shared" si="1"/>
        <v>2</v>
      </c>
      <c r="E20" s="14">
        <v>10200</v>
      </c>
      <c r="F20">
        <f t="shared" si="2"/>
        <v>5.0246305418719208</v>
      </c>
      <c r="G20">
        <f t="shared" si="3"/>
        <v>0.70110413384870462</v>
      </c>
      <c r="H20" s="14">
        <v>20000</v>
      </c>
      <c r="I20">
        <f t="shared" si="4"/>
        <v>9.8522167487684733</v>
      </c>
      <c r="J20">
        <f t="shared" si="5"/>
        <v>0.99353395775076825</v>
      </c>
      <c r="K20" s="14">
        <v>5100</v>
      </c>
      <c r="L20">
        <f t="shared" si="6"/>
        <v>2.5123152709359604</v>
      </c>
      <c r="M20" s="10">
        <f t="shared" si="7"/>
        <v>0.40007413818472343</v>
      </c>
    </row>
    <row r="21" spans="1:19" x14ac:dyDescent="0.25">
      <c r="A21" s="14">
        <v>7</v>
      </c>
      <c r="B21" s="14">
        <v>46000</v>
      </c>
      <c r="C21">
        <f t="shared" si="0"/>
        <v>100</v>
      </c>
      <c r="D21">
        <f t="shared" si="1"/>
        <v>2</v>
      </c>
      <c r="E21" s="14">
        <v>790</v>
      </c>
      <c r="F21">
        <f t="shared" si="2"/>
        <v>1.7173913043478262</v>
      </c>
      <c r="G21">
        <f t="shared" si="3"/>
        <v>0.23486925960886737</v>
      </c>
      <c r="H21" s="14">
        <v>1470</v>
      </c>
      <c r="I21">
        <f t="shared" si="4"/>
        <v>3.195652173913043</v>
      </c>
      <c r="J21">
        <f t="shared" si="5"/>
        <v>0.50455950306660191</v>
      </c>
      <c r="K21" s="14">
        <v>650</v>
      </c>
      <c r="L21">
        <f t="shared" si="6"/>
        <v>1.4130434782608696</v>
      </c>
      <c r="M21" s="10">
        <f t="shared" si="7"/>
        <v>0.15015552496128151</v>
      </c>
    </row>
    <row r="22" spans="1:19" x14ac:dyDescent="0.25">
      <c r="A22" s="14">
        <v>8</v>
      </c>
      <c r="B22" s="14">
        <v>46000</v>
      </c>
      <c r="C22">
        <f t="shared" si="0"/>
        <v>100</v>
      </c>
      <c r="D22">
        <f t="shared" si="1"/>
        <v>2</v>
      </c>
      <c r="E22" s="14">
        <v>480</v>
      </c>
      <c r="F22">
        <f t="shared" si="2"/>
        <v>1.0434782608695654</v>
      </c>
      <c r="G22">
        <f t="shared" si="3"/>
        <v>1.8483405694013223E-2</v>
      </c>
      <c r="H22" s="14">
        <v>1640</v>
      </c>
      <c r="I22">
        <f t="shared" si="4"/>
        <v>3.5652173913043477</v>
      </c>
      <c r="J22">
        <f t="shared" si="5"/>
        <v>0.55208601636612376</v>
      </c>
      <c r="K22" s="14">
        <v>1380</v>
      </c>
      <c r="L22">
        <f t="shared" si="6"/>
        <v>3</v>
      </c>
      <c r="M22" s="10">
        <f t="shared" si="7"/>
        <v>0.47712125471966244</v>
      </c>
    </row>
    <row r="23" spans="1:19" x14ac:dyDescent="0.25">
      <c r="A23" s="15">
        <v>9</v>
      </c>
      <c r="B23" s="15">
        <v>46000</v>
      </c>
      <c r="C23" s="16">
        <f t="shared" si="0"/>
        <v>100</v>
      </c>
      <c r="D23" s="16">
        <f t="shared" si="1"/>
        <v>2</v>
      </c>
      <c r="E23" s="15">
        <v>560</v>
      </c>
      <c r="F23" s="16">
        <f t="shared" si="2"/>
        <v>1.2173913043478262</v>
      </c>
      <c r="G23" s="16">
        <f t="shared" si="3"/>
        <v>8.5430195324626368E-2</v>
      </c>
      <c r="H23" s="15">
        <v>1670</v>
      </c>
      <c r="I23" s="16">
        <f t="shared" si="4"/>
        <v>3.6304347826086958</v>
      </c>
      <c r="J23" s="16">
        <f t="shared" si="5"/>
        <v>0.55995863946600921</v>
      </c>
      <c r="K23" s="15">
        <v>870</v>
      </c>
      <c r="L23" s="16">
        <f t="shared" si="6"/>
        <v>1.8913043478260869</v>
      </c>
      <c r="M23" s="17">
        <f t="shared" si="7"/>
        <v>0.27676142093704442</v>
      </c>
    </row>
    <row r="27" spans="1:19" x14ac:dyDescent="0.25">
      <c r="A27" s="36" t="s">
        <v>171</v>
      </c>
      <c r="B27" s="33" t="s">
        <v>178</v>
      </c>
      <c r="C27" s="34"/>
      <c r="D27" s="35"/>
      <c r="E27" s="33" t="s">
        <v>173</v>
      </c>
      <c r="F27" s="34"/>
      <c r="G27" s="35"/>
      <c r="H27" s="33" t="s">
        <v>179</v>
      </c>
      <c r="I27" s="34"/>
      <c r="J27" s="35"/>
      <c r="K27" s="33" t="s">
        <v>167</v>
      </c>
      <c r="L27" s="34"/>
      <c r="M27" s="35"/>
      <c r="N27" s="33" t="s">
        <v>180</v>
      </c>
      <c r="O27" s="34"/>
      <c r="P27" s="35"/>
      <c r="Q27" s="33" t="s">
        <v>168</v>
      </c>
      <c r="R27" s="34"/>
      <c r="S27" s="35"/>
    </row>
    <row r="28" spans="1:19" x14ac:dyDescent="0.25">
      <c r="A28" s="37"/>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10" t="s">
        <v>176</v>
      </c>
    </row>
    <row r="29" spans="1:19" x14ac:dyDescent="0.25">
      <c r="A29" s="11">
        <v>1</v>
      </c>
      <c r="B29" s="11">
        <v>2530</v>
      </c>
      <c r="C29" s="12">
        <f>(B29/B29)*100</f>
        <v>100</v>
      </c>
      <c r="D29" s="12">
        <f>LOG(C29)</f>
        <v>2</v>
      </c>
      <c r="E29" s="11">
        <v>30</v>
      </c>
      <c r="F29" s="12">
        <f>(E29/B29)*100</f>
        <v>1.1857707509881421</v>
      </c>
      <c r="G29" s="12">
        <f>LOG(F29)</f>
        <v>7.4000733543844455E-2</v>
      </c>
      <c r="H29" s="11">
        <v>77000</v>
      </c>
      <c r="I29" s="12">
        <f>(H29/H29)*100</f>
        <v>100</v>
      </c>
      <c r="J29" s="12">
        <f>LOG(I29)</f>
        <v>2</v>
      </c>
      <c r="K29" s="11">
        <v>20</v>
      </c>
      <c r="L29" s="12">
        <f>(K29/B29)*100</f>
        <v>0.79051383399209485</v>
      </c>
      <c r="M29" s="12">
        <f>LOG(L29)</f>
        <v>-0.10209052551183673</v>
      </c>
      <c r="N29" s="11">
        <v>2900</v>
      </c>
      <c r="O29" s="12">
        <f>(N29/N29)*100</f>
        <v>100</v>
      </c>
      <c r="P29" s="12">
        <f>LOG(O29)</f>
        <v>2</v>
      </c>
      <c r="Q29" s="11">
        <v>10</v>
      </c>
      <c r="R29" s="12">
        <f>(Q29/B29)*100</f>
        <v>0.39525691699604742</v>
      </c>
      <c r="S29" s="13">
        <f>LOG(R29)</f>
        <v>-0.40312052117581793</v>
      </c>
    </row>
    <row r="30" spans="1:19" x14ac:dyDescent="0.25">
      <c r="A30" s="14">
        <v>2</v>
      </c>
      <c r="B30" s="14">
        <v>4270</v>
      </c>
      <c r="C30">
        <f t="shared" ref="C30:C37" si="8">(B30/B30)*100</f>
        <v>100</v>
      </c>
      <c r="D30">
        <f t="shared" ref="D30:D37" si="9">LOG(C30)</f>
        <v>2</v>
      </c>
      <c r="E30" s="14">
        <v>20</v>
      </c>
      <c r="F30">
        <f t="shared" ref="F30:F37" si="10">(E30/B30)*100</f>
        <v>0.46838407494145201</v>
      </c>
      <c r="G30">
        <f t="shared" ref="G30:G37" si="11">LOG(F30)</f>
        <v>-0.32939787936104264</v>
      </c>
      <c r="H30" s="14">
        <v>46000</v>
      </c>
      <c r="I30">
        <f t="shared" ref="I30:I37" si="12">(H30/H30)*100</f>
        <v>100</v>
      </c>
      <c r="J30">
        <f t="shared" ref="J30:J37" si="13">LOG(I30)</f>
        <v>2</v>
      </c>
      <c r="K30" s="14">
        <v>10</v>
      </c>
      <c r="L30">
        <f t="shared" ref="L30:L37" si="14">(K30/B30)*100</f>
        <v>0.23419203747072601</v>
      </c>
      <c r="M30">
        <f t="shared" ref="M30:M37" si="15">LOG(L30)</f>
        <v>-0.63042787502502384</v>
      </c>
      <c r="N30" s="14">
        <v>890</v>
      </c>
      <c r="O30">
        <f t="shared" ref="O30:O37" si="16">(N30/N30)*100</f>
        <v>100</v>
      </c>
      <c r="P30">
        <f t="shared" ref="P30:P37" si="17">LOG(O30)</f>
        <v>2</v>
      </c>
      <c r="Q30" s="14">
        <v>30</v>
      </c>
      <c r="R30">
        <f t="shared" ref="R30:R37" si="18">(Q30/B30)*100</f>
        <v>0.70257611241217799</v>
      </c>
      <c r="S30" s="10">
        <f t="shared" ref="S30:S37" si="19">LOG(R30)</f>
        <v>-0.15330662030536144</v>
      </c>
    </row>
    <row r="31" spans="1:19" x14ac:dyDescent="0.25">
      <c r="A31" s="14">
        <v>3</v>
      </c>
      <c r="B31" s="14">
        <v>1470</v>
      </c>
      <c r="C31">
        <f t="shared" si="8"/>
        <v>100</v>
      </c>
      <c r="D31">
        <f t="shared" si="9"/>
        <v>2</v>
      </c>
      <c r="E31" s="14">
        <v>20</v>
      </c>
      <c r="F31">
        <f t="shared" si="10"/>
        <v>1.3605442176870748</v>
      </c>
      <c r="G31">
        <f t="shared" si="11"/>
        <v>0.13371266091580508</v>
      </c>
      <c r="H31" s="14">
        <v>14200</v>
      </c>
      <c r="I31">
        <f t="shared" si="12"/>
        <v>100</v>
      </c>
      <c r="J31">
        <f t="shared" si="13"/>
        <v>2</v>
      </c>
      <c r="K31" s="14">
        <v>10</v>
      </c>
      <c r="L31">
        <f t="shared" si="14"/>
        <v>0.68027210884353739</v>
      </c>
      <c r="M31">
        <f t="shared" si="15"/>
        <v>-0.16731733474817612</v>
      </c>
      <c r="N31" s="14">
        <v>3020</v>
      </c>
      <c r="O31">
        <f t="shared" si="16"/>
        <v>100</v>
      </c>
      <c r="P31">
        <f t="shared" si="17"/>
        <v>2</v>
      </c>
      <c r="Q31" s="14">
        <v>30</v>
      </c>
      <c r="R31">
        <f t="shared" si="18"/>
        <v>2.0408163265306123</v>
      </c>
      <c r="S31" s="10">
        <f t="shared" si="19"/>
        <v>0.30980391997148637</v>
      </c>
    </row>
    <row r="32" spans="1:19" x14ac:dyDescent="0.25">
      <c r="A32" s="14">
        <v>4</v>
      </c>
      <c r="B32" s="14">
        <v>5800</v>
      </c>
      <c r="C32">
        <f t="shared" si="8"/>
        <v>100</v>
      </c>
      <c r="D32">
        <f t="shared" si="9"/>
        <v>2</v>
      </c>
      <c r="E32" s="14">
        <v>20</v>
      </c>
      <c r="F32">
        <f t="shared" si="10"/>
        <v>0.34482758620689657</v>
      </c>
      <c r="G32">
        <f t="shared" si="11"/>
        <v>-0.46239799789895608</v>
      </c>
      <c r="H32" s="14">
        <v>12800</v>
      </c>
      <c r="I32">
        <f t="shared" si="12"/>
        <v>100</v>
      </c>
      <c r="J32">
        <f t="shared" si="13"/>
        <v>2</v>
      </c>
      <c r="K32" s="14">
        <v>130</v>
      </c>
      <c r="L32">
        <f t="shared" si="14"/>
        <v>2.2413793103448274</v>
      </c>
      <c r="M32">
        <f t="shared" si="15"/>
        <v>0.35051535874389944</v>
      </c>
      <c r="N32" s="14">
        <v>2020</v>
      </c>
      <c r="O32">
        <f t="shared" si="16"/>
        <v>100</v>
      </c>
      <c r="P32">
        <f t="shared" si="17"/>
        <v>2</v>
      </c>
      <c r="Q32" s="14">
        <v>10</v>
      </c>
      <c r="R32">
        <f t="shared" si="18"/>
        <v>0.17241379310344829</v>
      </c>
      <c r="S32" s="10">
        <f t="shared" si="19"/>
        <v>-0.76342799356293722</v>
      </c>
    </row>
    <row r="33" spans="1:19" x14ac:dyDescent="0.25">
      <c r="A33" s="14">
        <v>5</v>
      </c>
      <c r="B33" s="14">
        <v>6100</v>
      </c>
      <c r="C33">
        <f t="shared" si="8"/>
        <v>100</v>
      </c>
      <c r="D33">
        <f t="shared" si="9"/>
        <v>2</v>
      </c>
      <c r="E33" s="14">
        <v>50</v>
      </c>
      <c r="F33">
        <f t="shared" si="10"/>
        <v>0.81967213114754101</v>
      </c>
      <c r="G33">
        <f t="shared" si="11"/>
        <v>-8.6359830674748214E-2</v>
      </c>
      <c r="H33" s="14">
        <v>17300</v>
      </c>
      <c r="I33">
        <f t="shared" si="12"/>
        <v>100</v>
      </c>
      <c r="J33">
        <f t="shared" si="13"/>
        <v>2</v>
      </c>
      <c r="K33" s="14">
        <v>180</v>
      </c>
      <c r="L33">
        <f t="shared" si="14"/>
        <v>2.9508196721311477</v>
      </c>
      <c r="M33">
        <f t="shared" si="15"/>
        <v>0.46994267009253904</v>
      </c>
      <c r="N33" s="14">
        <v>14100</v>
      </c>
      <c r="O33">
        <f t="shared" si="16"/>
        <v>100</v>
      </c>
      <c r="P33">
        <f t="shared" si="17"/>
        <v>2</v>
      </c>
      <c r="Q33" s="14">
        <v>150</v>
      </c>
      <c r="R33">
        <f t="shared" si="18"/>
        <v>2.459016393442623</v>
      </c>
      <c r="S33" s="10">
        <f t="shared" si="19"/>
        <v>0.39076142404491421</v>
      </c>
    </row>
    <row r="34" spans="1:19" x14ac:dyDescent="0.25">
      <c r="A34" s="14">
        <v>6</v>
      </c>
      <c r="B34" s="14">
        <v>10200</v>
      </c>
      <c r="C34">
        <f t="shared" si="8"/>
        <v>100</v>
      </c>
      <c r="D34">
        <f t="shared" si="9"/>
        <v>2</v>
      </c>
      <c r="E34" s="14">
        <v>60</v>
      </c>
      <c r="F34">
        <f t="shared" si="10"/>
        <v>0.58823529411764708</v>
      </c>
      <c r="G34">
        <f t="shared" si="11"/>
        <v>-0.23044892137827391</v>
      </c>
      <c r="H34" s="14">
        <v>20000</v>
      </c>
      <c r="I34">
        <f t="shared" si="12"/>
        <v>100</v>
      </c>
      <c r="J34">
        <f t="shared" si="13"/>
        <v>2</v>
      </c>
      <c r="K34" s="14">
        <v>210</v>
      </c>
      <c r="L34">
        <f t="shared" si="14"/>
        <v>2.0588235294117645</v>
      </c>
      <c r="M34">
        <f t="shared" si="15"/>
        <v>0.31361912297200167</v>
      </c>
      <c r="N34" s="14">
        <v>5100</v>
      </c>
      <c r="O34">
        <f t="shared" si="16"/>
        <v>100</v>
      </c>
      <c r="P34">
        <f t="shared" si="17"/>
        <v>2</v>
      </c>
      <c r="Q34" s="14">
        <v>70</v>
      </c>
      <c r="R34">
        <f t="shared" si="18"/>
        <v>0.68627450980392157</v>
      </c>
      <c r="S34" s="10">
        <f t="shared" si="19"/>
        <v>-0.16350213174766073</v>
      </c>
    </row>
    <row r="35" spans="1:19" x14ac:dyDescent="0.25">
      <c r="A35" s="14">
        <v>7</v>
      </c>
      <c r="B35" s="14">
        <v>790</v>
      </c>
      <c r="C35">
        <f t="shared" si="8"/>
        <v>100</v>
      </c>
      <c r="D35">
        <f t="shared" si="9"/>
        <v>2</v>
      </c>
      <c r="E35" s="14">
        <v>30</v>
      </c>
      <c r="F35">
        <f t="shared" si="10"/>
        <v>3.79746835443038</v>
      </c>
      <c r="G35">
        <f t="shared" si="11"/>
        <v>0.579494163429221</v>
      </c>
      <c r="H35" s="14">
        <v>1470</v>
      </c>
      <c r="I35">
        <f t="shared" si="12"/>
        <v>100</v>
      </c>
      <c r="J35">
        <f t="shared" si="13"/>
        <v>2</v>
      </c>
      <c r="K35" s="14">
        <v>20</v>
      </c>
      <c r="L35">
        <f t="shared" si="14"/>
        <v>2.5316455696202533</v>
      </c>
      <c r="M35">
        <f t="shared" si="15"/>
        <v>0.40340290437353982</v>
      </c>
      <c r="N35" s="14">
        <v>650</v>
      </c>
      <c r="O35">
        <f t="shared" si="16"/>
        <v>100</v>
      </c>
      <c r="P35">
        <f t="shared" si="17"/>
        <v>2</v>
      </c>
      <c r="Q35" s="14">
        <v>90</v>
      </c>
      <c r="R35">
        <f t="shared" si="18"/>
        <v>11.39240506329114</v>
      </c>
      <c r="S35" s="10">
        <f t="shared" si="19"/>
        <v>1.0566154181488834</v>
      </c>
    </row>
    <row r="36" spans="1:19" x14ac:dyDescent="0.25">
      <c r="A36" s="14">
        <v>8</v>
      </c>
      <c r="B36" s="14">
        <v>480</v>
      </c>
      <c r="C36">
        <f t="shared" si="8"/>
        <v>100</v>
      </c>
      <c r="D36">
        <f t="shared" si="9"/>
        <v>2</v>
      </c>
      <c r="E36" s="14">
        <v>30</v>
      </c>
      <c r="F36">
        <f t="shared" si="10"/>
        <v>6.25</v>
      </c>
      <c r="G36">
        <f t="shared" si="11"/>
        <v>0.79588001734407521</v>
      </c>
      <c r="H36" s="14">
        <v>1640</v>
      </c>
      <c r="I36">
        <f t="shared" si="12"/>
        <v>100</v>
      </c>
      <c r="J36">
        <f t="shared" si="13"/>
        <v>2</v>
      </c>
      <c r="K36" s="14">
        <v>40</v>
      </c>
      <c r="L36">
        <f t="shared" si="14"/>
        <v>8.3333333333333321</v>
      </c>
      <c r="M36">
        <f t="shared" si="15"/>
        <v>0.92081875395237511</v>
      </c>
      <c r="N36" s="14">
        <v>1380</v>
      </c>
      <c r="O36">
        <f t="shared" si="16"/>
        <v>100</v>
      </c>
      <c r="P36">
        <f t="shared" si="17"/>
        <v>2</v>
      </c>
      <c r="Q36" s="14">
        <v>120</v>
      </c>
      <c r="R36">
        <f t="shared" si="18"/>
        <v>25</v>
      </c>
      <c r="S36" s="10">
        <f t="shared" si="19"/>
        <v>1.3979400086720377</v>
      </c>
    </row>
    <row r="37" spans="1:19" x14ac:dyDescent="0.25">
      <c r="A37" s="15">
        <v>9</v>
      </c>
      <c r="B37" s="15">
        <v>560</v>
      </c>
      <c r="C37" s="16">
        <f t="shared" si="8"/>
        <v>100</v>
      </c>
      <c r="D37" s="16">
        <f t="shared" si="9"/>
        <v>2</v>
      </c>
      <c r="E37" s="15">
        <v>80</v>
      </c>
      <c r="F37" s="16">
        <f t="shared" si="10"/>
        <v>14.285714285714285</v>
      </c>
      <c r="G37" s="16">
        <f t="shared" si="11"/>
        <v>1.1549019599857431</v>
      </c>
      <c r="H37" s="15">
        <v>1670</v>
      </c>
      <c r="I37" s="16">
        <f t="shared" si="12"/>
        <v>100</v>
      </c>
      <c r="J37" s="16">
        <f t="shared" si="13"/>
        <v>2</v>
      </c>
      <c r="K37" s="15">
        <v>10</v>
      </c>
      <c r="L37" s="16">
        <f t="shared" si="14"/>
        <v>1.7857142857142856</v>
      </c>
      <c r="M37" s="16">
        <f t="shared" si="15"/>
        <v>0.25181197299379954</v>
      </c>
      <c r="N37" s="15">
        <v>870</v>
      </c>
      <c r="O37" s="16">
        <f t="shared" si="16"/>
        <v>100</v>
      </c>
      <c r="P37" s="16">
        <f t="shared" si="17"/>
        <v>2</v>
      </c>
      <c r="Q37" s="15">
        <v>160</v>
      </c>
      <c r="R37" s="16">
        <f t="shared" si="18"/>
        <v>28.571428571428569</v>
      </c>
      <c r="S37" s="17">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abSelected="1" topLeftCell="B25" workbookViewId="0">
      <selection activeCell="AC39" sqref="AC39"/>
    </sheetView>
  </sheetViews>
  <sheetFormatPr defaultRowHeight="15" x14ac:dyDescent="0.25"/>
  <cols>
    <col min="2" max="2" width="5" bestFit="1" customWidth="1"/>
    <col min="3" max="4" width="4.5703125" bestFit="1" customWidth="1"/>
    <col min="5" max="5" width="5.140625" bestFit="1" customWidth="1"/>
    <col min="6" max="12" width="5" bestFit="1" customWidth="1"/>
    <col min="13" max="13" width="5.140625" bestFit="1" customWidth="1"/>
    <col min="14" max="14" width="5" bestFit="1" customWidth="1"/>
    <col min="15" max="15" width="12" bestFit="1" customWidth="1"/>
    <col min="16" max="27" width="3" bestFit="1" customWidth="1"/>
    <col min="28" max="28" width="12" bestFit="1" customWidth="1"/>
    <col min="29" max="29" width="3" bestFit="1" customWidth="1"/>
  </cols>
  <sheetData>
    <row r="1" spans="1:29" ht="15.75" thickBot="1" x14ac:dyDescent="0.3"/>
    <row r="2" spans="1:29" ht="30" x14ac:dyDescent="0.25">
      <c r="A2" s="20" t="s">
        <v>25</v>
      </c>
      <c r="B2" s="21">
        <v>42</v>
      </c>
      <c r="C2" s="21">
        <v>42</v>
      </c>
      <c r="D2" s="21">
        <v>85</v>
      </c>
      <c r="E2" s="21">
        <v>66</v>
      </c>
      <c r="F2" s="21">
        <v>86</v>
      </c>
      <c r="G2" s="21">
        <v>65</v>
      </c>
      <c r="H2" s="21">
        <v>86</v>
      </c>
      <c r="I2" s="21">
        <v>65</v>
      </c>
      <c r="J2" s="21">
        <v>86</v>
      </c>
      <c r="K2" s="21">
        <v>64</v>
      </c>
      <c r="L2" s="21">
        <v>85</v>
      </c>
      <c r="M2" s="21">
        <v>65</v>
      </c>
      <c r="N2" s="21">
        <v>85</v>
      </c>
      <c r="O2" s="21">
        <v>67</v>
      </c>
      <c r="P2" s="21">
        <v>86</v>
      </c>
      <c r="Q2" s="21">
        <v>71</v>
      </c>
      <c r="R2" s="21">
        <v>88</v>
      </c>
      <c r="S2" s="21">
        <v>75</v>
      </c>
      <c r="T2" s="21">
        <v>88</v>
      </c>
      <c r="U2" s="21">
        <v>69</v>
      </c>
      <c r="V2" s="21">
        <v>86</v>
      </c>
      <c r="W2" s="21">
        <v>62</v>
      </c>
      <c r="X2" s="21">
        <v>85</v>
      </c>
      <c r="Y2" s="21">
        <v>63</v>
      </c>
      <c r="Z2" s="21">
        <v>86</v>
      </c>
      <c r="AA2" s="21">
        <v>67</v>
      </c>
      <c r="AB2" s="21">
        <v>67</v>
      </c>
      <c r="AC2" s="22">
        <v>66</v>
      </c>
    </row>
    <row r="3" spans="1:29" ht="30" x14ac:dyDescent="0.25">
      <c r="A3" s="23" t="s">
        <v>26</v>
      </c>
      <c r="B3" s="24">
        <v>61</v>
      </c>
      <c r="C3" s="24">
        <v>61</v>
      </c>
      <c r="D3" s="24">
        <v>88</v>
      </c>
      <c r="E3" s="24">
        <v>59</v>
      </c>
      <c r="F3" s="24">
        <v>87</v>
      </c>
      <c r="G3" s="24">
        <v>57</v>
      </c>
      <c r="H3" s="24">
        <v>87</v>
      </c>
      <c r="I3" s="24">
        <v>56</v>
      </c>
      <c r="J3" s="24">
        <v>86</v>
      </c>
      <c r="K3" s="24">
        <v>53</v>
      </c>
      <c r="L3" s="24">
        <v>85</v>
      </c>
      <c r="M3" s="24">
        <v>57</v>
      </c>
      <c r="N3" s="24">
        <v>87</v>
      </c>
      <c r="O3" s="24">
        <v>63</v>
      </c>
      <c r="P3" s="24">
        <v>89</v>
      </c>
      <c r="Q3" s="24">
        <v>64</v>
      </c>
      <c r="R3" s="24">
        <v>91</v>
      </c>
      <c r="S3" s="24">
        <v>67</v>
      </c>
      <c r="T3" s="24">
        <v>90</v>
      </c>
      <c r="U3" s="24">
        <v>67</v>
      </c>
      <c r="V3" s="24">
        <v>87</v>
      </c>
      <c r="W3" s="24">
        <v>63</v>
      </c>
      <c r="X3" s="24">
        <v>88</v>
      </c>
      <c r="Y3" s="24">
        <v>60</v>
      </c>
      <c r="Z3" s="24">
        <v>88</v>
      </c>
      <c r="AA3" s="24">
        <v>61</v>
      </c>
      <c r="AB3" s="24">
        <v>88</v>
      </c>
      <c r="AC3" s="25">
        <v>61</v>
      </c>
    </row>
    <row r="4" spans="1:29" ht="30" x14ac:dyDescent="0.25">
      <c r="A4" s="23" t="s">
        <v>27</v>
      </c>
      <c r="B4" s="24">
        <v>61</v>
      </c>
      <c r="C4" s="24">
        <v>61</v>
      </c>
      <c r="D4" s="24">
        <v>89</v>
      </c>
      <c r="E4" s="24">
        <v>57</v>
      </c>
      <c r="F4" s="24">
        <v>89</v>
      </c>
      <c r="G4" s="24">
        <v>55</v>
      </c>
      <c r="H4" s="24">
        <v>89</v>
      </c>
      <c r="I4" s="24">
        <v>52</v>
      </c>
      <c r="J4" s="24">
        <v>88</v>
      </c>
      <c r="K4" s="24">
        <v>48</v>
      </c>
      <c r="L4" s="24">
        <v>88</v>
      </c>
      <c r="M4" s="24">
        <v>50</v>
      </c>
      <c r="N4" s="24">
        <v>89</v>
      </c>
      <c r="O4" s="24">
        <v>58</v>
      </c>
      <c r="P4" s="24">
        <v>89</v>
      </c>
      <c r="Q4" s="24">
        <v>60</v>
      </c>
      <c r="R4" s="24">
        <v>91</v>
      </c>
      <c r="S4" s="24">
        <v>61</v>
      </c>
      <c r="T4" s="24">
        <v>92</v>
      </c>
      <c r="U4" s="24">
        <v>61</v>
      </c>
      <c r="V4" s="24">
        <v>90</v>
      </c>
      <c r="W4" s="24">
        <v>57</v>
      </c>
      <c r="X4" s="24">
        <v>90</v>
      </c>
      <c r="Y4" s="24">
        <v>56</v>
      </c>
      <c r="Z4" s="24">
        <v>89</v>
      </c>
      <c r="AA4" s="24">
        <v>57</v>
      </c>
      <c r="AB4" s="24">
        <v>89</v>
      </c>
      <c r="AC4" s="25">
        <v>56</v>
      </c>
    </row>
    <row r="5" spans="1:29" ht="30" x14ac:dyDescent="0.25">
      <c r="A5" s="23" t="s">
        <v>28</v>
      </c>
      <c r="B5" s="24">
        <v>22</v>
      </c>
      <c r="C5" s="24">
        <v>22</v>
      </c>
      <c r="D5" s="24">
        <v>89</v>
      </c>
      <c r="E5" s="24">
        <v>59</v>
      </c>
      <c r="F5" s="24">
        <v>89</v>
      </c>
      <c r="G5" s="24">
        <v>56</v>
      </c>
      <c r="H5" s="24">
        <v>91</v>
      </c>
      <c r="I5" s="24">
        <v>53</v>
      </c>
      <c r="J5" s="24">
        <v>90</v>
      </c>
      <c r="K5" s="24">
        <v>49</v>
      </c>
      <c r="L5" s="24">
        <v>91</v>
      </c>
      <c r="M5" s="24">
        <v>50</v>
      </c>
      <c r="N5" s="24">
        <v>89</v>
      </c>
      <c r="O5" s="24">
        <v>57</v>
      </c>
      <c r="P5" s="24">
        <v>89</v>
      </c>
      <c r="Q5" s="24">
        <v>60</v>
      </c>
      <c r="R5" s="24">
        <v>91</v>
      </c>
      <c r="S5" s="24">
        <v>61</v>
      </c>
      <c r="T5" s="24">
        <v>95</v>
      </c>
      <c r="U5" s="24">
        <v>64</v>
      </c>
      <c r="V5" s="24">
        <v>93</v>
      </c>
      <c r="W5" s="24">
        <v>61</v>
      </c>
      <c r="X5" s="24">
        <v>93</v>
      </c>
      <c r="Y5" s="24">
        <v>59</v>
      </c>
      <c r="Z5" s="24">
        <v>91</v>
      </c>
      <c r="AA5" s="24">
        <v>60</v>
      </c>
      <c r="AB5" s="24">
        <v>91</v>
      </c>
      <c r="AC5" s="25">
        <v>57</v>
      </c>
    </row>
    <row r="6" spans="1:29" ht="30" x14ac:dyDescent="0.25">
      <c r="A6" s="23" t="s">
        <v>29</v>
      </c>
      <c r="B6" s="24">
        <v>69</v>
      </c>
      <c r="C6" s="24">
        <v>69</v>
      </c>
      <c r="D6" s="24">
        <v>88</v>
      </c>
      <c r="E6" s="24">
        <v>58</v>
      </c>
      <c r="F6" s="24">
        <v>87</v>
      </c>
      <c r="G6" s="24">
        <v>54</v>
      </c>
      <c r="H6" s="24">
        <v>87</v>
      </c>
      <c r="I6" s="24">
        <v>50</v>
      </c>
      <c r="J6" s="24">
        <v>87</v>
      </c>
      <c r="K6" s="24">
        <v>48</v>
      </c>
      <c r="L6" s="24">
        <v>86</v>
      </c>
      <c r="M6" s="24">
        <v>51</v>
      </c>
      <c r="N6" s="24">
        <v>88</v>
      </c>
      <c r="O6" s="24">
        <v>57</v>
      </c>
      <c r="P6" s="24">
        <v>89</v>
      </c>
      <c r="Q6" s="24">
        <v>59</v>
      </c>
      <c r="R6" s="24">
        <v>92</v>
      </c>
      <c r="S6" s="24">
        <v>61</v>
      </c>
      <c r="T6" s="24">
        <v>92</v>
      </c>
      <c r="U6" s="24">
        <v>63</v>
      </c>
      <c r="V6" s="24">
        <v>91</v>
      </c>
      <c r="W6" s="24">
        <v>59</v>
      </c>
      <c r="X6" s="24">
        <v>90</v>
      </c>
      <c r="Y6" s="24">
        <v>57</v>
      </c>
      <c r="Z6" s="24">
        <v>89</v>
      </c>
      <c r="AA6" s="24">
        <v>59</v>
      </c>
      <c r="AB6" s="24">
        <v>89</v>
      </c>
      <c r="AC6" s="25">
        <v>56</v>
      </c>
    </row>
    <row r="7" spans="1:29" ht="30" x14ac:dyDescent="0.25">
      <c r="A7" s="23" t="s">
        <v>30</v>
      </c>
      <c r="B7" s="24">
        <v>57</v>
      </c>
      <c r="C7" s="24">
        <v>57</v>
      </c>
      <c r="D7" s="24">
        <v>82</v>
      </c>
      <c r="E7" s="24">
        <v>69</v>
      </c>
      <c r="F7" s="24">
        <v>81</v>
      </c>
      <c r="G7" s="24">
        <v>67</v>
      </c>
      <c r="H7" s="24">
        <v>80</v>
      </c>
      <c r="I7" s="24">
        <v>66</v>
      </c>
      <c r="J7" s="24">
        <v>77</v>
      </c>
      <c r="K7" s="24">
        <v>64</v>
      </c>
      <c r="L7" s="24">
        <v>77</v>
      </c>
      <c r="M7" s="24">
        <v>66</v>
      </c>
      <c r="N7" s="24">
        <v>78</v>
      </c>
      <c r="O7" s="24">
        <v>69</v>
      </c>
      <c r="P7" s="24">
        <v>77</v>
      </c>
      <c r="Q7" s="24">
        <v>67</v>
      </c>
      <c r="R7" s="24">
        <v>78</v>
      </c>
      <c r="S7" s="24">
        <v>67</v>
      </c>
      <c r="T7" s="24">
        <v>81</v>
      </c>
      <c r="U7" s="24">
        <v>70</v>
      </c>
      <c r="V7" s="24">
        <v>82</v>
      </c>
      <c r="W7" s="24">
        <v>69</v>
      </c>
      <c r="X7" s="24">
        <v>83</v>
      </c>
      <c r="Y7" s="24">
        <v>69</v>
      </c>
      <c r="Z7" s="24">
        <v>83</v>
      </c>
      <c r="AA7" s="24">
        <v>70</v>
      </c>
      <c r="AB7" s="24">
        <v>80</v>
      </c>
      <c r="AC7" s="25">
        <v>68</v>
      </c>
    </row>
    <row r="8" spans="1:29" x14ac:dyDescent="0.25">
      <c r="A8" s="23" t="s">
        <v>31</v>
      </c>
      <c r="B8" s="24">
        <v>41</v>
      </c>
      <c r="C8" s="24">
        <v>41</v>
      </c>
      <c r="D8" s="24">
        <v>85</v>
      </c>
      <c r="E8" s="24">
        <v>60</v>
      </c>
      <c r="F8" s="24">
        <v>84</v>
      </c>
      <c r="G8" s="24">
        <v>58</v>
      </c>
      <c r="H8" s="24">
        <v>82</v>
      </c>
      <c r="I8" s="24">
        <v>57</v>
      </c>
      <c r="J8" s="24">
        <v>79</v>
      </c>
      <c r="K8" s="24">
        <v>54</v>
      </c>
      <c r="L8" s="24">
        <v>80</v>
      </c>
      <c r="M8" s="24">
        <v>59</v>
      </c>
      <c r="N8" s="24">
        <v>84</v>
      </c>
      <c r="O8" s="24">
        <v>66</v>
      </c>
      <c r="P8" s="24">
        <v>83</v>
      </c>
      <c r="Q8" s="24">
        <v>63</v>
      </c>
      <c r="R8" s="24">
        <v>85</v>
      </c>
      <c r="S8" s="24">
        <v>65</v>
      </c>
      <c r="T8" s="24">
        <v>87</v>
      </c>
      <c r="U8" s="24">
        <v>67</v>
      </c>
      <c r="V8" s="24">
        <v>86</v>
      </c>
      <c r="W8" s="24">
        <v>63</v>
      </c>
      <c r="X8" s="24">
        <v>84</v>
      </c>
      <c r="Y8" s="24">
        <v>62</v>
      </c>
      <c r="Z8" s="24">
        <v>84</v>
      </c>
      <c r="AA8" s="24">
        <v>60</v>
      </c>
      <c r="AB8" s="24">
        <v>83</v>
      </c>
      <c r="AC8" s="25">
        <v>61</v>
      </c>
    </row>
    <row r="9" spans="1:29" ht="30" x14ac:dyDescent="0.25">
      <c r="A9" s="23" t="s">
        <v>32</v>
      </c>
      <c r="B9" s="24">
        <v>42</v>
      </c>
      <c r="C9" s="24">
        <v>42</v>
      </c>
      <c r="D9" s="24">
        <v>88</v>
      </c>
      <c r="E9" s="24">
        <v>57</v>
      </c>
      <c r="F9" s="24">
        <v>88</v>
      </c>
      <c r="G9" s="24">
        <v>53</v>
      </c>
      <c r="H9" s="24">
        <v>89</v>
      </c>
      <c r="I9" s="24">
        <v>51</v>
      </c>
      <c r="J9" s="24">
        <v>88</v>
      </c>
      <c r="K9" s="24">
        <v>47</v>
      </c>
      <c r="L9" s="24">
        <v>88</v>
      </c>
      <c r="M9" s="24">
        <v>50</v>
      </c>
      <c r="N9" s="24">
        <v>90</v>
      </c>
      <c r="O9" s="24">
        <v>58</v>
      </c>
      <c r="P9" s="24">
        <v>91</v>
      </c>
      <c r="Q9" s="24">
        <v>59</v>
      </c>
      <c r="R9" s="24">
        <v>93</v>
      </c>
      <c r="S9" s="24">
        <v>60</v>
      </c>
      <c r="T9" s="24">
        <v>92</v>
      </c>
      <c r="U9" s="24">
        <v>61</v>
      </c>
      <c r="V9" s="24">
        <v>90</v>
      </c>
      <c r="W9" s="24">
        <v>57</v>
      </c>
      <c r="X9" s="24">
        <v>90</v>
      </c>
      <c r="Y9" s="24">
        <v>56</v>
      </c>
      <c r="Z9" s="24">
        <v>89</v>
      </c>
      <c r="AA9" s="24">
        <v>58</v>
      </c>
      <c r="AB9" s="24">
        <v>90</v>
      </c>
      <c r="AC9" s="25">
        <v>56</v>
      </c>
    </row>
    <row r="10" spans="1:29" ht="30" x14ac:dyDescent="0.25">
      <c r="A10" s="23" t="s">
        <v>33</v>
      </c>
      <c r="B10" s="24">
        <v>42</v>
      </c>
      <c r="C10" s="24">
        <v>42</v>
      </c>
      <c r="D10" s="24">
        <v>82</v>
      </c>
      <c r="E10" s="24">
        <v>66</v>
      </c>
      <c r="F10" s="24">
        <v>82</v>
      </c>
      <c r="G10" s="24">
        <v>63</v>
      </c>
      <c r="H10" s="24">
        <v>84</v>
      </c>
      <c r="I10" s="24">
        <v>63</v>
      </c>
      <c r="J10" s="24">
        <v>86</v>
      </c>
      <c r="K10" s="24">
        <v>62</v>
      </c>
      <c r="L10" s="24">
        <v>87</v>
      </c>
      <c r="M10" s="24">
        <v>63</v>
      </c>
      <c r="N10" s="24">
        <v>85</v>
      </c>
      <c r="O10" s="24">
        <v>63</v>
      </c>
      <c r="P10" s="24">
        <v>86</v>
      </c>
      <c r="Q10" s="24">
        <v>67</v>
      </c>
      <c r="R10" s="24">
        <v>88</v>
      </c>
      <c r="S10" s="24">
        <v>68</v>
      </c>
      <c r="T10" s="24">
        <v>85</v>
      </c>
      <c r="U10" s="24">
        <v>64</v>
      </c>
      <c r="V10" s="24">
        <v>82</v>
      </c>
      <c r="W10" s="24">
        <v>59</v>
      </c>
      <c r="X10" s="24">
        <v>82</v>
      </c>
      <c r="Y10" s="24">
        <v>62</v>
      </c>
      <c r="Z10" s="24">
        <v>81</v>
      </c>
      <c r="AA10" s="24">
        <v>66</v>
      </c>
      <c r="AB10" s="24">
        <v>84</v>
      </c>
      <c r="AC10" s="25">
        <v>64</v>
      </c>
    </row>
    <row r="11" spans="1:29" ht="30" x14ac:dyDescent="0.25">
      <c r="A11" s="23" t="s">
        <v>34</v>
      </c>
      <c r="B11" s="24">
        <v>44</v>
      </c>
      <c r="C11" s="24">
        <v>44</v>
      </c>
      <c r="D11" s="24">
        <v>87</v>
      </c>
      <c r="E11" s="24">
        <v>57</v>
      </c>
      <c r="F11" s="24">
        <v>87</v>
      </c>
      <c r="G11" s="24">
        <v>54</v>
      </c>
      <c r="H11" s="24">
        <v>89</v>
      </c>
      <c r="I11" s="24">
        <v>51</v>
      </c>
      <c r="J11" s="24">
        <v>91</v>
      </c>
      <c r="K11" s="24">
        <v>47</v>
      </c>
      <c r="L11" s="24">
        <v>90</v>
      </c>
      <c r="M11" s="24">
        <v>50</v>
      </c>
      <c r="N11" s="24">
        <v>91</v>
      </c>
      <c r="O11" s="24">
        <v>56</v>
      </c>
      <c r="P11" s="24">
        <v>93</v>
      </c>
      <c r="Q11" s="24">
        <v>61</v>
      </c>
      <c r="R11" s="24">
        <v>94</v>
      </c>
      <c r="S11" s="24">
        <v>61</v>
      </c>
      <c r="T11" s="24">
        <v>93</v>
      </c>
      <c r="U11" s="24">
        <v>58</v>
      </c>
      <c r="V11" s="24">
        <v>91</v>
      </c>
      <c r="W11" s="24">
        <v>53</v>
      </c>
      <c r="X11" s="24">
        <v>90</v>
      </c>
      <c r="Y11" s="24">
        <v>54</v>
      </c>
      <c r="Z11" s="24">
        <v>88</v>
      </c>
      <c r="AA11" s="24">
        <v>57</v>
      </c>
      <c r="AB11" s="24">
        <v>90</v>
      </c>
      <c r="AC11" s="25">
        <v>55</v>
      </c>
    </row>
    <row r="12" spans="1:29" x14ac:dyDescent="0.25">
      <c r="A12" s="23" t="s">
        <v>35</v>
      </c>
      <c r="B12" s="24">
        <v>42</v>
      </c>
      <c r="C12" s="24">
        <v>42</v>
      </c>
      <c r="D12" s="24">
        <v>87</v>
      </c>
      <c r="E12" s="24">
        <v>60</v>
      </c>
      <c r="F12" s="24">
        <v>86</v>
      </c>
      <c r="G12" s="24">
        <v>57</v>
      </c>
      <c r="H12" s="24">
        <v>87</v>
      </c>
      <c r="I12" s="24">
        <v>56</v>
      </c>
      <c r="J12" s="24">
        <v>86</v>
      </c>
      <c r="K12" s="24">
        <v>52</v>
      </c>
      <c r="L12" s="24">
        <v>85</v>
      </c>
      <c r="M12" s="24">
        <v>53</v>
      </c>
      <c r="N12" s="24">
        <v>86</v>
      </c>
      <c r="O12" s="24">
        <v>61</v>
      </c>
      <c r="P12" s="24">
        <v>87</v>
      </c>
      <c r="Q12" s="24">
        <v>64</v>
      </c>
      <c r="R12" s="24">
        <v>90</v>
      </c>
      <c r="S12" s="24">
        <v>65</v>
      </c>
      <c r="T12" s="24">
        <v>91</v>
      </c>
      <c r="U12" s="24">
        <v>63</v>
      </c>
      <c r="V12" s="24">
        <v>89</v>
      </c>
      <c r="W12" s="24">
        <v>58</v>
      </c>
      <c r="X12" s="24">
        <v>88</v>
      </c>
      <c r="Y12" s="24">
        <v>58</v>
      </c>
      <c r="Z12" s="24">
        <v>87</v>
      </c>
      <c r="AA12" s="24">
        <v>60</v>
      </c>
      <c r="AB12" s="24">
        <v>87</v>
      </c>
      <c r="AC12" s="25">
        <v>59</v>
      </c>
    </row>
    <row r="13" spans="1:29" ht="30" x14ac:dyDescent="0.25">
      <c r="A13" s="23" t="s">
        <v>36</v>
      </c>
      <c r="B13" s="24">
        <v>42</v>
      </c>
      <c r="C13" s="24">
        <v>42</v>
      </c>
      <c r="D13" s="24">
        <v>88</v>
      </c>
      <c r="E13" s="24">
        <v>60</v>
      </c>
      <c r="F13" s="24">
        <v>88</v>
      </c>
      <c r="G13" s="24">
        <v>56</v>
      </c>
      <c r="H13" s="24">
        <v>86</v>
      </c>
      <c r="I13" s="24">
        <v>56</v>
      </c>
      <c r="J13" s="24">
        <v>84</v>
      </c>
      <c r="K13" s="24">
        <v>55</v>
      </c>
      <c r="L13" s="24">
        <v>84</v>
      </c>
      <c r="M13" s="24">
        <v>58</v>
      </c>
      <c r="N13" s="24">
        <v>81</v>
      </c>
      <c r="O13" s="24">
        <v>60</v>
      </c>
      <c r="P13" s="24">
        <v>83</v>
      </c>
      <c r="Q13" s="24">
        <v>60</v>
      </c>
      <c r="R13" s="24">
        <v>85</v>
      </c>
      <c r="S13" s="24">
        <v>60</v>
      </c>
      <c r="T13" s="24">
        <v>82</v>
      </c>
      <c r="U13" s="24">
        <v>59</v>
      </c>
      <c r="V13" s="24">
        <v>81</v>
      </c>
      <c r="W13" s="24">
        <v>59</v>
      </c>
      <c r="X13" s="24">
        <v>79</v>
      </c>
      <c r="Y13" s="24">
        <v>57</v>
      </c>
      <c r="Z13" s="24">
        <v>82</v>
      </c>
      <c r="AA13" s="24">
        <v>56</v>
      </c>
      <c r="AB13" s="24">
        <v>84</v>
      </c>
      <c r="AC13" s="25">
        <v>58</v>
      </c>
    </row>
    <row r="14" spans="1:29" ht="45.75" thickBot="1" x14ac:dyDescent="0.3">
      <c r="A14" s="26" t="s">
        <v>37</v>
      </c>
      <c r="B14" s="27">
        <v>41</v>
      </c>
      <c r="C14" s="27">
        <v>41</v>
      </c>
      <c r="D14" s="27">
        <v>84</v>
      </c>
      <c r="E14" s="27">
        <v>59</v>
      </c>
      <c r="F14" s="27">
        <v>84</v>
      </c>
      <c r="G14" s="27">
        <v>57</v>
      </c>
      <c r="H14" s="27">
        <v>83</v>
      </c>
      <c r="I14" s="27">
        <v>56</v>
      </c>
      <c r="J14" s="27">
        <v>79</v>
      </c>
      <c r="K14" s="27">
        <v>55</v>
      </c>
      <c r="L14" s="27">
        <v>80</v>
      </c>
      <c r="M14" s="27">
        <v>59</v>
      </c>
      <c r="N14" s="27">
        <v>84</v>
      </c>
      <c r="O14" s="27">
        <v>66</v>
      </c>
      <c r="P14" s="27">
        <v>85</v>
      </c>
      <c r="Q14" s="27">
        <v>64</v>
      </c>
      <c r="R14" s="27">
        <v>86</v>
      </c>
      <c r="S14" s="27">
        <v>65</v>
      </c>
      <c r="T14" s="27">
        <v>87</v>
      </c>
      <c r="U14" s="27">
        <v>66</v>
      </c>
      <c r="V14" s="27">
        <v>84</v>
      </c>
      <c r="W14" s="27">
        <v>63</v>
      </c>
      <c r="X14" s="27">
        <v>83</v>
      </c>
      <c r="Y14" s="27">
        <v>61</v>
      </c>
      <c r="Z14" s="27">
        <v>84</v>
      </c>
      <c r="AA14" s="27">
        <v>60</v>
      </c>
      <c r="AB14" s="27">
        <v>84</v>
      </c>
      <c r="AC14" s="28">
        <v>61</v>
      </c>
    </row>
    <row r="15" spans="1:29" ht="15.75" thickBot="1" x14ac:dyDescent="0.3"/>
    <row r="16" spans="1:29" ht="15.75" thickBot="1" x14ac:dyDescent="0.3">
      <c r="B16" s="29" t="s">
        <v>52</v>
      </c>
      <c r="C16" s="30" t="s">
        <v>53</v>
      </c>
      <c r="D16" s="30" t="s">
        <v>54</v>
      </c>
      <c r="E16" s="30" t="s">
        <v>55</v>
      </c>
      <c r="F16" s="30" t="s">
        <v>56</v>
      </c>
      <c r="G16" s="30" t="s">
        <v>57</v>
      </c>
      <c r="H16" s="30" t="s">
        <v>58</v>
      </c>
      <c r="I16" s="30" t="s">
        <v>59</v>
      </c>
      <c r="J16" s="30" t="s">
        <v>60</v>
      </c>
      <c r="K16" s="30" t="s">
        <v>61</v>
      </c>
      <c r="L16" s="30" t="s">
        <v>62</v>
      </c>
      <c r="M16" s="30" t="s">
        <v>63</v>
      </c>
      <c r="N16" s="30" t="s">
        <v>64</v>
      </c>
      <c r="O16" s="31" t="s">
        <v>65</v>
      </c>
      <c r="AB16" s="3">
        <f>AVERAGE(AB2:AC14)</f>
        <v>72.461538461538467</v>
      </c>
    </row>
    <row r="17" spans="2:15" x14ac:dyDescent="0.25">
      <c r="B17" s="20">
        <v>2001</v>
      </c>
      <c r="C17" s="21">
        <v>53.1</v>
      </c>
      <c r="D17" s="21">
        <v>65.099999999999994</v>
      </c>
      <c r="E17" s="21">
        <v>64.2</v>
      </c>
      <c r="F17" s="21">
        <v>70</v>
      </c>
      <c r="G17" s="21">
        <v>74.7</v>
      </c>
      <c r="H17" s="21">
        <v>80.099999999999994</v>
      </c>
      <c r="I17" s="21">
        <v>81.2</v>
      </c>
      <c r="J17" s="21">
        <v>81.3</v>
      </c>
      <c r="K17" s="21">
        <v>77.599999999999994</v>
      </c>
      <c r="L17" s="21">
        <v>71.5</v>
      </c>
      <c r="M17" s="21">
        <v>68</v>
      </c>
      <c r="N17" s="21">
        <v>64.400000000000006</v>
      </c>
      <c r="O17" s="22">
        <v>70.900000000000006</v>
      </c>
    </row>
    <row r="18" spans="2:15" x14ac:dyDescent="0.25">
      <c r="B18" s="23">
        <v>2002</v>
      </c>
      <c r="C18" s="24">
        <v>59.3</v>
      </c>
      <c r="D18" s="24">
        <v>59.6</v>
      </c>
      <c r="E18" s="24">
        <v>66.7</v>
      </c>
      <c r="F18" s="24">
        <v>73.599999999999994</v>
      </c>
      <c r="G18" s="24">
        <v>76.599999999999994</v>
      </c>
      <c r="H18" s="24">
        <v>79.599999999999994</v>
      </c>
      <c r="I18" s="24">
        <v>81.5</v>
      </c>
      <c r="J18" s="24">
        <v>81.2</v>
      </c>
      <c r="K18" s="24">
        <v>81.099999999999994</v>
      </c>
      <c r="L18" s="24">
        <v>76.3</v>
      </c>
      <c r="M18" s="24">
        <v>63.2</v>
      </c>
      <c r="N18" s="24">
        <v>57.5</v>
      </c>
      <c r="O18" s="25">
        <v>71.400000000000006</v>
      </c>
    </row>
    <row r="19" spans="2:15" x14ac:dyDescent="0.25">
      <c r="B19" s="23">
        <v>2003</v>
      </c>
      <c r="C19" s="24">
        <v>52.4</v>
      </c>
      <c r="D19" s="24">
        <v>61.5</v>
      </c>
      <c r="E19" s="24">
        <v>70.2</v>
      </c>
      <c r="F19" s="24">
        <v>69.5</v>
      </c>
      <c r="G19" s="24">
        <v>78.2</v>
      </c>
      <c r="H19" s="24">
        <v>80.099999999999994</v>
      </c>
      <c r="I19" s="24">
        <v>81.3</v>
      </c>
      <c r="J19" s="24">
        <v>81</v>
      </c>
      <c r="K19" s="24">
        <v>78.900000000000006</v>
      </c>
      <c r="L19" s="24">
        <v>73.400000000000006</v>
      </c>
      <c r="M19" s="24">
        <v>68.7</v>
      </c>
      <c r="N19" s="24">
        <v>56.4</v>
      </c>
      <c r="O19" s="25">
        <v>71</v>
      </c>
    </row>
    <row r="20" spans="2:15" x14ac:dyDescent="0.25">
      <c r="B20" s="23">
        <v>2004</v>
      </c>
      <c r="C20" s="24">
        <v>56.9</v>
      </c>
      <c r="D20" s="24">
        <v>59.4</v>
      </c>
      <c r="E20" s="24">
        <v>65.8</v>
      </c>
      <c r="F20" s="24">
        <v>67.5</v>
      </c>
      <c r="G20" s="24">
        <v>76.099999999999994</v>
      </c>
      <c r="H20" s="24">
        <v>81.3</v>
      </c>
      <c r="I20" s="24">
        <v>81.8</v>
      </c>
      <c r="J20" s="24">
        <v>81.400000000000006</v>
      </c>
      <c r="K20" s="24">
        <v>79.900000000000006</v>
      </c>
      <c r="L20" s="24">
        <v>74.5</v>
      </c>
      <c r="M20" s="24">
        <v>67.3</v>
      </c>
      <c r="N20" s="24">
        <v>58</v>
      </c>
      <c r="O20" s="25">
        <v>70.8</v>
      </c>
    </row>
    <row r="21" spans="2:15" x14ac:dyDescent="0.25">
      <c r="B21" s="23">
        <v>2005</v>
      </c>
      <c r="C21" s="24">
        <v>60</v>
      </c>
      <c r="D21" s="24">
        <v>60.6</v>
      </c>
      <c r="E21" s="24">
        <v>62.9</v>
      </c>
      <c r="F21" s="24">
        <v>66.599999999999994</v>
      </c>
      <c r="G21" s="24">
        <v>74.2</v>
      </c>
      <c r="H21" s="24">
        <v>79.8</v>
      </c>
      <c r="I21" s="24">
        <v>83.1</v>
      </c>
      <c r="J21" s="24">
        <v>83.1</v>
      </c>
      <c r="K21" s="24">
        <v>80.599999999999994</v>
      </c>
      <c r="L21" s="24">
        <v>73.5</v>
      </c>
      <c r="M21" s="24">
        <v>67.099999999999994</v>
      </c>
      <c r="N21" s="24">
        <v>56.9</v>
      </c>
      <c r="O21" s="25">
        <v>70.7</v>
      </c>
    </row>
    <row r="22" spans="2:15" x14ac:dyDescent="0.25">
      <c r="B22" s="23">
        <v>2006</v>
      </c>
      <c r="C22" s="24">
        <v>60.6</v>
      </c>
      <c r="D22" s="24">
        <v>58.2</v>
      </c>
      <c r="E22" s="24">
        <v>64.599999999999994</v>
      </c>
      <c r="F22" s="24">
        <v>72.3</v>
      </c>
      <c r="G22" s="24">
        <v>75.400000000000006</v>
      </c>
      <c r="H22" s="24">
        <v>80.3</v>
      </c>
      <c r="I22" s="24">
        <v>81.7</v>
      </c>
      <c r="J22" s="24">
        <v>82.5</v>
      </c>
      <c r="K22" s="24">
        <v>79.2</v>
      </c>
      <c r="L22" s="24">
        <v>71.900000000000006</v>
      </c>
      <c r="M22" s="24">
        <v>63.4</v>
      </c>
      <c r="N22" s="24">
        <v>64.3</v>
      </c>
      <c r="O22" s="25">
        <v>71.2</v>
      </c>
    </row>
    <row r="23" spans="2:15" x14ac:dyDescent="0.25">
      <c r="B23" s="23">
        <v>2007</v>
      </c>
      <c r="C23" s="24">
        <v>61.3</v>
      </c>
      <c r="D23" s="24">
        <v>58</v>
      </c>
      <c r="E23" s="24">
        <v>66.2</v>
      </c>
      <c r="F23" s="24">
        <v>68.2</v>
      </c>
      <c r="G23" s="24">
        <v>74.7</v>
      </c>
      <c r="H23" s="24">
        <v>79.8</v>
      </c>
      <c r="I23" s="24">
        <v>82</v>
      </c>
      <c r="J23" s="24">
        <v>83.5</v>
      </c>
      <c r="K23" s="24">
        <v>80.3</v>
      </c>
      <c r="L23" s="24">
        <v>76.099999999999994</v>
      </c>
      <c r="M23" s="24">
        <v>64.7</v>
      </c>
      <c r="N23" s="24">
        <v>64.3</v>
      </c>
      <c r="O23" s="25">
        <v>71.599999999999994</v>
      </c>
    </row>
    <row r="24" spans="2:15" x14ac:dyDescent="0.25">
      <c r="B24" s="23">
        <v>2008</v>
      </c>
      <c r="C24" s="24">
        <v>58.1</v>
      </c>
      <c r="D24" s="24">
        <v>62.9</v>
      </c>
      <c r="E24" s="24">
        <v>64.400000000000006</v>
      </c>
      <c r="F24" s="24">
        <v>69.2</v>
      </c>
      <c r="G24" s="24">
        <v>75.900000000000006</v>
      </c>
      <c r="H24" s="24">
        <v>80.5</v>
      </c>
      <c r="I24" s="24">
        <v>81</v>
      </c>
      <c r="J24" s="24">
        <v>81.2</v>
      </c>
      <c r="K24" s="24">
        <v>79.599999999999994</v>
      </c>
      <c r="L24" s="24">
        <v>71.3</v>
      </c>
      <c r="M24" s="24">
        <v>61.4</v>
      </c>
      <c r="N24" s="24">
        <v>62</v>
      </c>
      <c r="O24" s="25">
        <v>70.599999999999994</v>
      </c>
    </row>
    <row r="25" spans="2:15" x14ac:dyDescent="0.25">
      <c r="B25" s="23">
        <v>2009</v>
      </c>
      <c r="C25" s="24">
        <v>57.4</v>
      </c>
      <c r="D25" s="24">
        <v>57.8</v>
      </c>
      <c r="E25" s="24">
        <v>65.5</v>
      </c>
      <c r="F25" s="24">
        <v>69.7</v>
      </c>
      <c r="G25" s="24">
        <v>76.7</v>
      </c>
      <c r="H25" s="24">
        <v>81.8</v>
      </c>
      <c r="I25" s="24">
        <v>81.599999999999994</v>
      </c>
      <c r="J25" s="24">
        <v>82</v>
      </c>
      <c r="K25" s="24">
        <v>84.4</v>
      </c>
      <c r="L25" s="24">
        <v>75.2</v>
      </c>
      <c r="M25" s="24">
        <v>66</v>
      </c>
      <c r="N25" s="24">
        <v>60.5</v>
      </c>
      <c r="O25" s="25">
        <v>71.099999999999994</v>
      </c>
    </row>
    <row r="26" spans="2:15" x14ac:dyDescent="0.25">
      <c r="B26" s="23">
        <v>2010</v>
      </c>
      <c r="C26" s="24">
        <v>52.4</v>
      </c>
      <c r="D26" s="24">
        <v>52.3</v>
      </c>
      <c r="E26" s="24">
        <v>58.7</v>
      </c>
      <c r="F26" s="24">
        <v>69.5</v>
      </c>
      <c r="G26" s="24">
        <v>78.3</v>
      </c>
      <c r="H26" s="24">
        <v>83</v>
      </c>
      <c r="I26" s="24">
        <v>83.3</v>
      </c>
      <c r="J26" s="24">
        <v>83.6</v>
      </c>
      <c r="K26" s="24">
        <v>81.099999999999994</v>
      </c>
      <c r="L26" s="24">
        <v>72.2</v>
      </c>
      <c r="M26" s="24">
        <v>64.900000000000006</v>
      </c>
      <c r="N26" s="24">
        <v>50</v>
      </c>
      <c r="O26" s="25">
        <v>69.099999999999994</v>
      </c>
    </row>
    <row r="27" spans="2:15" x14ac:dyDescent="0.25">
      <c r="B27" s="23">
        <v>2011</v>
      </c>
      <c r="C27" s="24">
        <v>55.1</v>
      </c>
      <c r="D27" s="24">
        <v>61.7</v>
      </c>
      <c r="E27" s="24">
        <v>66.5</v>
      </c>
      <c r="F27" s="24">
        <v>73</v>
      </c>
      <c r="G27" s="24">
        <v>76</v>
      </c>
      <c r="H27" s="24">
        <v>81.900000000000006</v>
      </c>
      <c r="I27" s="24">
        <v>82.4</v>
      </c>
      <c r="J27" s="24">
        <v>83.6</v>
      </c>
      <c r="K27" s="24">
        <v>79.7</v>
      </c>
      <c r="L27" s="24">
        <v>70.599999999999994</v>
      </c>
      <c r="M27" s="24">
        <v>66.7</v>
      </c>
      <c r="N27" s="24">
        <v>63.7</v>
      </c>
      <c r="O27" s="25">
        <v>71.7</v>
      </c>
    </row>
    <row r="28" spans="2:15" x14ac:dyDescent="0.25">
      <c r="B28" s="23">
        <v>2012</v>
      </c>
      <c r="C28" s="24">
        <v>59.3</v>
      </c>
      <c r="D28" s="24">
        <v>63.9</v>
      </c>
      <c r="E28" s="24">
        <v>70.2</v>
      </c>
      <c r="F28" s="24">
        <v>71.099999999999994</v>
      </c>
      <c r="G28" s="24">
        <v>77.400000000000006</v>
      </c>
      <c r="H28" s="24">
        <v>79.400000000000006</v>
      </c>
      <c r="I28" s="24">
        <v>82.2</v>
      </c>
      <c r="J28" s="24">
        <v>81.599999999999994</v>
      </c>
      <c r="K28" s="24">
        <v>79.5</v>
      </c>
      <c r="L28" s="24">
        <v>73.3</v>
      </c>
      <c r="M28" s="24">
        <v>62.3</v>
      </c>
      <c r="N28" s="24">
        <v>62.2</v>
      </c>
      <c r="O28" s="25">
        <v>71.8</v>
      </c>
    </row>
    <row r="29" spans="2:15" x14ac:dyDescent="0.25">
      <c r="B29" s="23">
        <v>2013</v>
      </c>
      <c r="C29" s="24">
        <v>64.099999999999994</v>
      </c>
      <c r="D29" s="24">
        <v>61.8</v>
      </c>
      <c r="E29" s="24">
        <v>59</v>
      </c>
      <c r="F29" s="24" t="s">
        <v>42</v>
      </c>
      <c r="G29" s="24" t="s">
        <v>43</v>
      </c>
      <c r="H29" s="24" t="s">
        <v>44</v>
      </c>
      <c r="I29" s="24" t="s">
        <v>45</v>
      </c>
      <c r="J29" s="24" t="s">
        <v>46</v>
      </c>
      <c r="K29" s="24" t="s">
        <v>47</v>
      </c>
      <c r="L29" s="24" t="s">
        <v>48</v>
      </c>
      <c r="M29" s="24" t="s">
        <v>49</v>
      </c>
      <c r="N29" s="24" t="s">
        <v>50</v>
      </c>
      <c r="O29" s="25" t="s">
        <v>51</v>
      </c>
    </row>
    <row r="30" spans="2:15" x14ac:dyDescent="0.25">
      <c r="B30" s="23">
        <v>2014</v>
      </c>
      <c r="C30" s="24">
        <v>54.6</v>
      </c>
      <c r="D30" s="24">
        <v>62.9</v>
      </c>
      <c r="E30" s="24">
        <v>63.6</v>
      </c>
      <c r="F30" s="24">
        <v>70.5</v>
      </c>
      <c r="G30" s="24">
        <v>76.099999999999994</v>
      </c>
      <c r="H30" s="24">
        <v>80.400000000000006</v>
      </c>
      <c r="I30" s="24">
        <v>81.8</v>
      </c>
      <c r="J30" s="24">
        <v>82.9</v>
      </c>
      <c r="K30" s="24">
        <v>79.7</v>
      </c>
      <c r="L30" s="24">
        <v>72.7</v>
      </c>
      <c r="M30" s="24">
        <v>61.1</v>
      </c>
      <c r="N30" s="24">
        <v>61.9</v>
      </c>
      <c r="O30" s="25">
        <v>70.7</v>
      </c>
    </row>
    <row r="31" spans="2:15" x14ac:dyDescent="0.25">
      <c r="B31" s="23">
        <v>2015</v>
      </c>
      <c r="C31" s="24">
        <v>58.6</v>
      </c>
      <c r="D31" s="24">
        <v>56.6</v>
      </c>
      <c r="E31" s="24">
        <v>69.599999999999994</v>
      </c>
      <c r="F31" s="24">
        <v>75.099999999999994</v>
      </c>
      <c r="G31" s="24">
        <v>77.599999999999994</v>
      </c>
      <c r="H31" s="24">
        <v>81.7</v>
      </c>
      <c r="I31" s="24">
        <v>82.8</v>
      </c>
      <c r="J31" s="24">
        <v>82.5</v>
      </c>
      <c r="K31" s="24">
        <v>80</v>
      </c>
      <c r="L31" s="24">
        <v>74.3</v>
      </c>
      <c r="M31" s="24">
        <v>72.2</v>
      </c>
      <c r="N31" s="24">
        <v>69.400000000000006</v>
      </c>
      <c r="O31" s="25">
        <v>73.5</v>
      </c>
    </row>
    <row r="32" spans="2:15" x14ac:dyDescent="0.25">
      <c r="B32" s="23">
        <v>2016</v>
      </c>
      <c r="C32" s="24">
        <v>56.9</v>
      </c>
      <c r="D32" s="24">
        <v>59.3</v>
      </c>
      <c r="E32" s="24">
        <v>68.900000000000006</v>
      </c>
      <c r="F32" s="24">
        <v>71.099999999999994</v>
      </c>
      <c r="G32" s="24">
        <v>76.099999999999994</v>
      </c>
      <c r="H32" s="24">
        <v>81.900000000000006</v>
      </c>
      <c r="I32" s="24">
        <v>84</v>
      </c>
      <c r="J32" s="24">
        <v>83</v>
      </c>
      <c r="K32" s="24">
        <v>81.2</v>
      </c>
      <c r="L32" s="24">
        <v>74.599999999999994</v>
      </c>
      <c r="M32" s="24">
        <v>66.7</v>
      </c>
      <c r="N32" s="24">
        <v>66.099999999999994</v>
      </c>
      <c r="O32" s="25">
        <v>72.5</v>
      </c>
    </row>
    <row r="33" spans="2:15" x14ac:dyDescent="0.25">
      <c r="B33" s="23">
        <v>2017</v>
      </c>
      <c r="C33" s="24">
        <v>64.7</v>
      </c>
      <c r="D33" s="24">
        <v>65.599999999999994</v>
      </c>
      <c r="E33" s="24">
        <v>66</v>
      </c>
      <c r="F33" s="24">
        <v>72.3</v>
      </c>
      <c r="G33" s="24">
        <v>77</v>
      </c>
      <c r="H33" s="24">
        <v>79.900000000000006</v>
      </c>
      <c r="I33" s="24">
        <v>82.6</v>
      </c>
      <c r="J33" s="24">
        <v>82.6</v>
      </c>
      <c r="K33" s="24">
        <v>80.2</v>
      </c>
      <c r="L33" s="24">
        <v>74.8</v>
      </c>
      <c r="M33" s="24">
        <v>67.3</v>
      </c>
      <c r="N33" s="24">
        <v>61.9</v>
      </c>
      <c r="O33" s="25">
        <v>72.7</v>
      </c>
    </row>
    <row r="34" spans="2:15" x14ac:dyDescent="0.25">
      <c r="B34" s="23">
        <v>2018</v>
      </c>
      <c r="C34" s="24">
        <v>54.8</v>
      </c>
      <c r="D34" s="24">
        <v>69</v>
      </c>
      <c r="E34" s="24">
        <v>62.7</v>
      </c>
      <c r="F34" s="24">
        <v>70</v>
      </c>
      <c r="G34" s="24">
        <v>76.099999999999994</v>
      </c>
      <c r="H34" s="24">
        <v>81.5</v>
      </c>
      <c r="I34" s="24">
        <v>82.4</v>
      </c>
      <c r="J34" s="24">
        <v>82.3</v>
      </c>
      <c r="K34" s="24">
        <v>82.4</v>
      </c>
      <c r="L34" s="24">
        <v>76.5</v>
      </c>
      <c r="M34" s="24">
        <v>66.7</v>
      </c>
      <c r="N34" s="24">
        <v>61.7</v>
      </c>
      <c r="O34" s="25">
        <v>72.3</v>
      </c>
    </row>
    <row r="35" spans="2:15" x14ac:dyDescent="0.25">
      <c r="B35" s="23">
        <v>2019</v>
      </c>
      <c r="C35" s="24">
        <v>58.4</v>
      </c>
      <c r="D35" s="24">
        <v>67.5</v>
      </c>
      <c r="E35" s="24">
        <v>65.7</v>
      </c>
      <c r="F35" s="24">
        <v>71.2</v>
      </c>
      <c r="G35" s="24">
        <v>78.8</v>
      </c>
      <c r="H35" s="24">
        <v>82.3</v>
      </c>
      <c r="I35" s="24">
        <v>82.8</v>
      </c>
      <c r="J35" s="24">
        <v>82.9</v>
      </c>
      <c r="K35" s="24">
        <v>81.900000000000006</v>
      </c>
      <c r="L35" s="24">
        <v>77.900000000000006</v>
      </c>
      <c r="M35" s="24">
        <v>64.900000000000006</v>
      </c>
      <c r="N35" s="24">
        <v>63.9</v>
      </c>
      <c r="O35" s="25">
        <v>73.2</v>
      </c>
    </row>
    <row r="36" spans="2:15" x14ac:dyDescent="0.25">
      <c r="B36" s="23">
        <v>2020</v>
      </c>
      <c r="C36" s="24">
        <v>61.8</v>
      </c>
      <c r="D36" s="24">
        <v>63.6</v>
      </c>
      <c r="E36" s="24">
        <v>71</v>
      </c>
      <c r="F36" s="24">
        <v>73.099999999999994</v>
      </c>
      <c r="G36" s="24">
        <v>75.8</v>
      </c>
      <c r="H36" s="24">
        <v>81</v>
      </c>
      <c r="I36" s="24">
        <v>83</v>
      </c>
      <c r="J36" s="24">
        <v>83.2</v>
      </c>
      <c r="K36" s="24">
        <v>80.599999999999994</v>
      </c>
      <c r="L36" s="24">
        <v>77.2</v>
      </c>
      <c r="M36" s="24">
        <v>70.8</v>
      </c>
      <c r="N36" s="24">
        <v>57.6</v>
      </c>
      <c r="O36" s="25">
        <v>73.2</v>
      </c>
    </row>
    <row r="37" spans="2:15" ht="15.75" thickBot="1" x14ac:dyDescent="0.3">
      <c r="B37" s="26">
        <v>2021</v>
      </c>
      <c r="C37" s="27">
        <v>58.6</v>
      </c>
      <c r="D37" s="27">
        <v>63.8</v>
      </c>
      <c r="E37" s="27">
        <v>67.7</v>
      </c>
      <c r="F37" s="27">
        <v>69.900000000000006</v>
      </c>
      <c r="G37" s="27">
        <v>76.400000000000006</v>
      </c>
      <c r="H37" s="27">
        <v>80.900000000000006</v>
      </c>
      <c r="I37" s="27">
        <v>82.1</v>
      </c>
      <c r="J37" s="27">
        <v>82.7</v>
      </c>
      <c r="K37" s="27">
        <v>79.8</v>
      </c>
      <c r="L37" s="27">
        <v>75.3</v>
      </c>
      <c r="M37" s="27">
        <v>63.6</v>
      </c>
      <c r="N37" s="27">
        <v>66.7</v>
      </c>
      <c r="O37" s="28">
        <v>72.3</v>
      </c>
    </row>
    <row r="40" spans="2:15" x14ac:dyDescent="0.25">
      <c r="O40">
        <f>AVERAGE(O17:O37)</f>
        <v>71.615000000000009</v>
      </c>
    </row>
    <row r="41" spans="2:15" x14ac:dyDescent="0.25">
      <c r="N41" t="s">
        <v>66</v>
      </c>
      <c r="O41" s="3">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R124"/>
  <sheetViews>
    <sheetView topLeftCell="A9" zoomScale="70" zoomScaleNormal="70" workbookViewId="0">
      <selection activeCell="Q124" sqref="Q124"/>
    </sheetView>
  </sheetViews>
  <sheetFormatPr defaultRowHeight="15" x14ac:dyDescent="0.25"/>
  <cols>
    <col min="1" max="1" width="15" customWidth="1"/>
    <col min="2" max="2" width="33.140625" customWidth="1"/>
    <col min="3" max="3" width="19.140625" customWidth="1"/>
    <col min="4" max="4" width="13.42578125" customWidth="1"/>
    <col min="5" max="5" width="22.28515625" customWidth="1"/>
    <col min="6" max="6" width="27.28515625" customWidth="1"/>
    <col min="12" max="12" width="13.28515625" bestFit="1" customWidth="1"/>
  </cols>
  <sheetData>
    <row r="1" spans="1:18" ht="30" x14ac:dyDescent="0.25">
      <c r="A1" s="2" t="s">
        <v>0</v>
      </c>
      <c r="B1" s="2" t="s">
        <v>5</v>
      </c>
      <c r="C1" s="2" t="s">
        <v>6</v>
      </c>
      <c r="D1" s="2" t="s">
        <v>7</v>
      </c>
      <c r="E1" s="2" t="s">
        <v>8</v>
      </c>
      <c r="F1" s="2" t="s">
        <v>13</v>
      </c>
    </row>
    <row r="12" spans="1:18" x14ac:dyDescent="0.25">
      <c r="A12" s="18">
        <f>10^3.4*1000</f>
        <v>2511886.4315095809</v>
      </c>
    </row>
    <row r="14" spans="1:18" x14ac:dyDescent="0.25">
      <c r="A14">
        <v>1</v>
      </c>
      <c r="B14">
        <v>1</v>
      </c>
      <c r="C14">
        <v>1</v>
      </c>
      <c r="D14">
        <v>1</v>
      </c>
      <c r="E14">
        <v>1</v>
      </c>
      <c r="F14">
        <v>1</v>
      </c>
      <c r="G14">
        <v>1</v>
      </c>
      <c r="H14">
        <v>1</v>
      </c>
      <c r="I14">
        <v>1</v>
      </c>
      <c r="J14">
        <v>1</v>
      </c>
    </row>
    <row r="15" spans="1:18" x14ac:dyDescent="0.25">
      <c r="A15">
        <f xml:space="preserve"> 3.4*EXP(A14/-8.31)</f>
        <v>3.0145135931139957</v>
      </c>
      <c r="B15">
        <f xml:space="preserve"> A15*EXP(B14/-8.31)</f>
        <v>2.6727330009026624</v>
      </c>
      <c r="C15">
        <f t="shared" ref="C15:J15" si="0" xml:space="preserve"> B15*EXP(C14/-8.31)</f>
        <v>2.3697029299957166</v>
      </c>
      <c r="D15">
        <f t="shared" si="0"/>
        <v>2.1010299100335739</v>
      </c>
      <c r="E15">
        <f t="shared" si="0"/>
        <v>1.8628185950986129</v>
      </c>
      <c r="F15">
        <f t="shared" si="0"/>
        <v>1.651615287185378</v>
      </c>
      <c r="G15">
        <f t="shared" si="0"/>
        <v>1.4643578628868228</v>
      </c>
      <c r="H15">
        <f t="shared" si="0"/>
        <v>1.2983313773104965</v>
      </c>
      <c r="I15">
        <f t="shared" si="0"/>
        <v>1.1511287015496787</v>
      </c>
      <c r="J15">
        <f t="shared" si="0"/>
        <v>1.0206156230132855</v>
      </c>
    </row>
    <row r="16" spans="1:18" x14ac:dyDescent="0.25">
      <c r="A16">
        <f>10^A15*(1000*A14)</f>
        <v>1033983.4634362356</v>
      </c>
      <c r="B16">
        <f>10^B15*(1000*B14)</f>
        <v>470687.86410993704</v>
      </c>
      <c r="C16">
        <f t="shared" ref="C16:J16" si="1">10^C15*(1000*C14)</f>
        <v>234262.58432154931</v>
      </c>
      <c r="D16">
        <f t="shared" si="1"/>
        <v>126191.44401470525</v>
      </c>
      <c r="E16">
        <f t="shared" si="1"/>
        <v>72915.287931742714</v>
      </c>
      <c r="F16">
        <f t="shared" si="1"/>
        <v>44834.805202665622</v>
      </c>
      <c r="G16">
        <f t="shared" si="1"/>
        <v>29131.165657955102</v>
      </c>
      <c r="H16">
        <f t="shared" si="1"/>
        <v>19876.109346554582</v>
      </c>
      <c r="I16">
        <f t="shared" si="1"/>
        <v>14162.134073369201</v>
      </c>
      <c r="J16">
        <f t="shared" si="1"/>
        <v>10486.139308241532</v>
      </c>
      <c r="R16" s="18">
        <f>SUM(A16:J16)</f>
        <v>2056530.9974029558</v>
      </c>
    </row>
    <row r="23" spans="1:10" x14ac:dyDescent="0.25">
      <c r="C23">
        <v>3.4</v>
      </c>
      <c r="D23" s="18">
        <f>10^C23*250</f>
        <v>627971.60787739523</v>
      </c>
    </row>
    <row r="24" spans="1:10" x14ac:dyDescent="0.25">
      <c r="C24">
        <v>3.4</v>
      </c>
      <c r="D24" s="18">
        <f>10^C24*250</f>
        <v>627971.60787739523</v>
      </c>
    </row>
    <row r="25" spans="1:10" hidden="1" x14ac:dyDescent="0.25">
      <c r="C25">
        <v>3.4</v>
      </c>
    </row>
    <row r="26" spans="1:10" hidden="1" x14ac:dyDescent="0.25">
      <c r="A26">
        <v>0.25</v>
      </c>
      <c r="B26">
        <v>0.25</v>
      </c>
      <c r="C26">
        <v>3.4</v>
      </c>
      <c r="D26">
        <v>0.25</v>
      </c>
      <c r="E26">
        <v>0.25</v>
      </c>
      <c r="F26">
        <v>0.25</v>
      </c>
      <c r="G26">
        <v>0.25</v>
      </c>
      <c r="H26">
        <v>0.25</v>
      </c>
      <c r="I26">
        <v>0.25</v>
      </c>
      <c r="J26">
        <v>0.25</v>
      </c>
    </row>
    <row r="27" spans="1:10" hidden="1" x14ac:dyDescent="0.25">
      <c r="A27">
        <f xml:space="preserve"> 3.4*EXP(A26/-8.31)</f>
        <v>3.2992368883014542</v>
      </c>
      <c r="B27">
        <f xml:space="preserve"> A27*EXP(B26/-8.31)</f>
        <v>3.201460013273254</v>
      </c>
      <c r="C27">
        <v>3.4</v>
      </c>
      <c r="D27">
        <f t="shared" ref="D27" si="2" xml:space="preserve"> C27*EXP(D26/-8.31)</f>
        <v>3.2992368883014542</v>
      </c>
      <c r="E27">
        <f t="shared" ref="E27" si="3" xml:space="preserve"> D27*EXP(E26/-8.31)</f>
        <v>3.201460013273254</v>
      </c>
      <c r="F27">
        <f t="shared" ref="F27" si="4" xml:space="preserve"> E27*EXP(F26/-8.31)</f>
        <v>3.1065808741803482</v>
      </c>
      <c r="G27">
        <f t="shared" ref="G27" si="5" xml:space="preserve"> F27*EXP(G26/-8.31)</f>
        <v>3.0145135931139952</v>
      </c>
      <c r="H27">
        <f t="shared" ref="H27" si="6" xml:space="preserve"> G27*EXP(H26/-8.31)</f>
        <v>2.9251748372611335</v>
      </c>
      <c r="I27">
        <f t="shared" ref="I27" si="7" xml:space="preserve"> H27*EXP(I26/-8.31)</f>
        <v>2.8384837434773926</v>
      </c>
      <c r="J27">
        <f t="shared" ref="J27" si="8" xml:space="preserve"> I27*EXP(J26/-8.31)</f>
        <v>2.7543618450954757</v>
      </c>
    </row>
    <row r="28" spans="1:10" hidden="1" x14ac:dyDescent="0.25">
      <c r="A28">
        <f>10^A27</f>
        <v>1991.7594588402533</v>
      </c>
      <c r="B28">
        <f>10^B27</f>
        <v>1590.2302600639791</v>
      </c>
      <c r="C28">
        <v>3.4</v>
      </c>
      <c r="D28">
        <f t="shared" ref="D28" si="9">10^D27</f>
        <v>1991.7594588402533</v>
      </c>
      <c r="E28">
        <f t="shared" ref="E28" si="10">10^E27</f>
        <v>1590.2302600639791</v>
      </c>
      <c r="F28">
        <f t="shared" ref="F28" si="11">10^F27</f>
        <v>1278.147203571915</v>
      </c>
      <c r="G28">
        <f t="shared" ref="G28" si="12">10^G27</f>
        <v>1033.9834634362346</v>
      </c>
      <c r="H28">
        <f t="shared" ref="H28" si="13">10^H27</f>
        <v>841.73393673295914</v>
      </c>
      <c r="I28">
        <f t="shared" ref="I28" si="14">10^I27</f>
        <v>689.41978630813094</v>
      </c>
      <c r="J28">
        <f t="shared" ref="J28" si="15">10^J27</f>
        <v>568.01766877093269</v>
      </c>
    </row>
    <row r="29" spans="1:10" hidden="1" x14ac:dyDescent="0.25">
      <c r="C29">
        <v>3.4</v>
      </c>
    </row>
    <row r="30" spans="1:10" hidden="1" x14ac:dyDescent="0.25">
      <c r="B30">
        <v>3.4</v>
      </c>
      <c r="C30">
        <v>3.4</v>
      </c>
    </row>
    <row r="31" spans="1:10" hidden="1" x14ac:dyDescent="0.25">
      <c r="A31">
        <v>0.25</v>
      </c>
      <c r="B31">
        <f xml:space="preserve"> 3.43*EXP(A31/-8.31)</f>
        <v>3.3283478020217614</v>
      </c>
      <c r="C31">
        <v>3.4</v>
      </c>
      <c r="F31">
        <v>1</v>
      </c>
      <c r="G31">
        <f>3.4*EXP(F31/-8.31)</f>
        <v>3.0145135931139957</v>
      </c>
    </row>
    <row r="32" spans="1:10" hidden="1" x14ac:dyDescent="0.25">
      <c r="A32">
        <v>0.5</v>
      </c>
      <c r="B32">
        <f t="shared" ref="B32:B67" si="16" xml:space="preserve"> 3.43*EXP(A32/-8.31)</f>
        <v>3.2297081898609594</v>
      </c>
      <c r="C32">
        <v>3.4</v>
      </c>
      <c r="F32">
        <v>2</v>
      </c>
      <c r="G32">
        <f t="shared" ref="G32:G40" si="17">3.4*EXP(F32/-8.31)</f>
        <v>2.6727330009026629</v>
      </c>
    </row>
    <row r="33" spans="1:7" hidden="1" x14ac:dyDescent="0.25">
      <c r="A33">
        <v>0.75</v>
      </c>
      <c r="B33">
        <f t="shared" si="16"/>
        <v>3.1339918818937047</v>
      </c>
      <c r="C33">
        <v>3.4</v>
      </c>
      <c r="F33">
        <v>3</v>
      </c>
      <c r="G33">
        <f t="shared" si="17"/>
        <v>2.3697029299957171</v>
      </c>
    </row>
    <row r="34" spans="1:7" hidden="1" x14ac:dyDescent="0.25">
      <c r="A34">
        <v>1</v>
      </c>
      <c r="B34">
        <f t="shared" si="16"/>
        <v>3.0411122424650014</v>
      </c>
      <c r="C34">
        <v>3.4</v>
      </c>
      <c r="D34">
        <f xml:space="preserve"> 3.4*EXP(1/-8.31)</f>
        <v>3.0145135931139957</v>
      </c>
      <c r="E34">
        <f>10^D34*1000</f>
        <v>1033983.4634362356</v>
      </c>
      <c r="F34">
        <v>4</v>
      </c>
      <c r="G34">
        <f t="shared" si="17"/>
        <v>2.1010299100335743</v>
      </c>
    </row>
    <row r="35" spans="1:7" hidden="1" x14ac:dyDescent="0.25">
      <c r="A35">
        <v>1.25</v>
      </c>
      <c r="B35">
        <f t="shared" si="16"/>
        <v>2.9509852034722619</v>
      </c>
      <c r="C35">
        <v>3.4</v>
      </c>
      <c r="F35">
        <v>5</v>
      </c>
      <c r="G35">
        <f t="shared" si="17"/>
        <v>1.8628185950986134</v>
      </c>
    </row>
    <row r="36" spans="1:7" hidden="1" x14ac:dyDescent="0.25">
      <c r="A36">
        <v>1.5</v>
      </c>
      <c r="B36">
        <f t="shared" si="16"/>
        <v>2.8635291882727825</v>
      </c>
      <c r="C36">
        <v>3.4</v>
      </c>
      <c r="F36">
        <v>6</v>
      </c>
      <c r="G36">
        <f t="shared" si="17"/>
        <v>1.6516152871853784</v>
      </c>
    </row>
    <row r="37" spans="1:7" hidden="1" x14ac:dyDescent="0.25">
      <c r="A37">
        <v>1.75</v>
      </c>
      <c r="B37">
        <f t="shared" si="16"/>
        <v>2.7786650378463191</v>
      </c>
      <c r="C37">
        <v>3.4</v>
      </c>
      <c r="F37">
        <v>7</v>
      </c>
      <c r="G37">
        <f t="shared" si="17"/>
        <v>1.4643578628868232</v>
      </c>
    </row>
    <row r="38" spans="1:7" hidden="1" x14ac:dyDescent="0.25">
      <c r="A38">
        <v>2</v>
      </c>
      <c r="B38">
        <f t="shared" si="16"/>
        <v>2.6963159391459217</v>
      </c>
      <c r="C38">
        <v>3.4</v>
      </c>
      <c r="F38">
        <v>8</v>
      </c>
      <c r="G38">
        <f t="shared" si="17"/>
        <v>1.298331377310497</v>
      </c>
    </row>
    <row r="39" spans="1:7" hidden="1" x14ac:dyDescent="0.25">
      <c r="A39">
        <v>2.25</v>
      </c>
      <c r="B39">
        <f t="shared" si="16"/>
        <v>2.6164073555721776</v>
      </c>
      <c r="C39">
        <v>3.4</v>
      </c>
      <c r="F39">
        <v>9</v>
      </c>
      <c r="G39">
        <f t="shared" si="17"/>
        <v>1.1511287015496792</v>
      </c>
    </row>
    <row r="40" spans="1:7" hidden="1" x14ac:dyDescent="0.25">
      <c r="A40">
        <v>2.5</v>
      </c>
      <c r="B40">
        <f t="shared" si="16"/>
        <v>2.5388669595079381</v>
      </c>
      <c r="C40">
        <v>3.4</v>
      </c>
      <c r="F40">
        <v>10</v>
      </c>
      <c r="G40">
        <f t="shared" si="17"/>
        <v>1.0206156230132859</v>
      </c>
    </row>
    <row r="41" spans="1:7" hidden="1" x14ac:dyDescent="0.25">
      <c r="A41">
        <v>2.75</v>
      </c>
      <c r="B41">
        <f t="shared" si="16"/>
        <v>2.4636245668524546</v>
      </c>
      <c r="C41">
        <v>3.4</v>
      </c>
    </row>
    <row r="42" spans="1:7" hidden="1" x14ac:dyDescent="0.25">
      <c r="A42">
        <v>3</v>
      </c>
      <c r="B42">
        <f t="shared" si="16"/>
        <v>2.3906120734956797</v>
      </c>
      <c r="C42">
        <v>3.4</v>
      </c>
    </row>
    <row r="43" spans="1:7" hidden="1" x14ac:dyDescent="0.25">
      <c r="A43">
        <v>3.25</v>
      </c>
      <c r="B43">
        <f t="shared" si="16"/>
        <v>2.3197633936752275</v>
      </c>
      <c r="C43">
        <v>3.4</v>
      </c>
    </row>
    <row r="44" spans="1:7" hidden="1" x14ac:dyDescent="0.25">
      <c r="A44">
        <v>3.5</v>
      </c>
      <c r="B44">
        <f t="shared" si="16"/>
        <v>2.2510144001602002</v>
      </c>
      <c r="C44">
        <v>3.4</v>
      </c>
    </row>
    <row r="45" spans="1:7" hidden="1" x14ac:dyDescent="0.25">
      <c r="A45">
        <v>3.75</v>
      </c>
      <c r="B45">
        <f t="shared" si="16"/>
        <v>2.1843028662077364</v>
      </c>
      <c r="C45">
        <v>3.4</v>
      </c>
    </row>
    <row r="46" spans="1:7" hidden="1" x14ac:dyDescent="0.25">
      <c r="A46">
        <v>4</v>
      </c>
      <c r="B46">
        <f t="shared" si="16"/>
        <v>2.1195684092397533</v>
      </c>
      <c r="C46">
        <v>3.4</v>
      </c>
    </row>
    <row r="47" spans="1:7" hidden="1" x14ac:dyDescent="0.25">
      <c r="A47">
        <v>4.25</v>
      </c>
      <c r="B47">
        <f t="shared" si="16"/>
        <v>2.0567524361888903</v>
      </c>
      <c r="C47">
        <v>3.4</v>
      </c>
    </row>
    <row r="48" spans="1:7" hidden="1" x14ac:dyDescent="0.25">
      <c r="A48">
        <v>4.5</v>
      </c>
      <c r="B48">
        <f t="shared" si="16"/>
        <v>1.9957980904641972</v>
      </c>
      <c r="C48">
        <v>3.4</v>
      </c>
    </row>
    <row r="49" spans="1:4" hidden="1" x14ac:dyDescent="0.25">
      <c r="A49">
        <v>4.75</v>
      </c>
      <c r="B49">
        <f t="shared" si="16"/>
        <v>1.936650200488554</v>
      </c>
      <c r="C49">
        <v>3.4</v>
      </c>
    </row>
    <row r="50" spans="1:4" hidden="1" x14ac:dyDescent="0.25">
      <c r="A50">
        <v>5</v>
      </c>
      <c r="B50">
        <f t="shared" si="16"/>
        <v>1.8792552297612484</v>
      </c>
      <c r="C50">
        <v>3.4</v>
      </c>
    </row>
    <row r="51" spans="1:4" hidden="1" x14ac:dyDescent="0.25">
      <c r="A51">
        <v>5.25</v>
      </c>
      <c r="B51">
        <f t="shared" si="16"/>
        <v>1.8235612284005103</v>
      </c>
      <c r="C51">
        <v>3.4</v>
      </c>
    </row>
    <row r="52" spans="1:4" hidden="1" x14ac:dyDescent="0.25">
      <c r="A52">
        <v>5.5</v>
      </c>
      <c r="B52">
        <f t="shared" si="16"/>
        <v>1.7695177861221409</v>
      </c>
      <c r="C52">
        <v>3.4</v>
      </c>
    </row>
    <row r="53" spans="1:4" hidden="1" x14ac:dyDescent="0.25">
      <c r="A53">
        <v>5.75</v>
      </c>
      <c r="B53">
        <f t="shared" si="16"/>
        <v>1.7170759866116738</v>
      </c>
      <c r="C53">
        <v>3.4</v>
      </c>
    </row>
    <row r="54" spans="1:4" hidden="1" x14ac:dyDescent="0.25">
      <c r="A54">
        <v>6</v>
      </c>
      <c r="B54">
        <f t="shared" si="16"/>
        <v>1.6661883632487791</v>
      </c>
      <c r="C54">
        <v>3.4</v>
      </c>
      <c r="D54">
        <f>260/454</f>
        <v>0.57268722466960353</v>
      </c>
    </row>
    <row r="55" spans="1:4" hidden="1" x14ac:dyDescent="0.25">
      <c r="A55">
        <v>6.25</v>
      </c>
      <c r="B55">
        <f t="shared" si="16"/>
        <v>1.6168088561438219</v>
      </c>
      <c r="C55">
        <v>3.4</v>
      </c>
    </row>
    <row r="56" spans="1:4" hidden="1" x14ac:dyDescent="0.25">
      <c r="A56">
        <v>6.5</v>
      </c>
      <c r="B56">
        <f t="shared" si="16"/>
        <v>1.5688927704476994</v>
      </c>
      <c r="C56">
        <v>3.4</v>
      </c>
    </row>
    <row r="57" spans="1:4" hidden="1" x14ac:dyDescent="0.25">
      <c r="A57">
        <v>6.75</v>
      </c>
      <c r="B57">
        <f t="shared" si="16"/>
        <v>1.5223967358972106</v>
      </c>
      <c r="C57">
        <v>3.4</v>
      </c>
    </row>
    <row r="58" spans="1:4" hidden="1" x14ac:dyDescent="0.25">
      <c r="A58">
        <v>7</v>
      </c>
      <c r="B58">
        <f t="shared" si="16"/>
        <v>1.4772786675593541</v>
      </c>
      <c r="C58">
        <v>3.4</v>
      </c>
    </row>
    <row r="59" spans="1:4" hidden="1" x14ac:dyDescent="0.25">
      <c r="A59">
        <v>7.25</v>
      </c>
      <c r="B59">
        <f t="shared" si="16"/>
        <v>1.4334977277390124</v>
      </c>
      <c r="C59">
        <v>3.4</v>
      </c>
    </row>
    <row r="60" spans="1:4" hidden="1" x14ac:dyDescent="0.25">
      <c r="A60">
        <v>7.5</v>
      </c>
      <c r="B60">
        <f t="shared" si="16"/>
        <v>1.3910142890155486</v>
      </c>
      <c r="C60">
        <v>3.4</v>
      </c>
    </row>
    <row r="61" spans="1:4" hidden="1" x14ac:dyDescent="0.25">
      <c r="A61">
        <v>7.75</v>
      </c>
      <c r="B61">
        <f t="shared" si="16"/>
        <v>1.3497898983748586</v>
      </c>
      <c r="C61">
        <v>3.4</v>
      </c>
    </row>
    <row r="62" spans="1:4" hidden="1" x14ac:dyDescent="0.25">
      <c r="A62">
        <v>8</v>
      </c>
      <c r="B62">
        <f t="shared" si="16"/>
        <v>1.3097872424044132</v>
      </c>
      <c r="C62">
        <v>3.4</v>
      </c>
    </row>
    <row r="63" spans="1:4" hidden="1" x14ac:dyDescent="0.25">
      <c r="A63">
        <v>8.25</v>
      </c>
      <c r="B63">
        <f t="shared" si="16"/>
        <v>1.2709701135197879</v>
      </c>
      <c r="C63">
        <v>3.4</v>
      </c>
    </row>
    <row r="64" spans="1:4" hidden="1" x14ac:dyDescent="0.25">
      <c r="A64">
        <v>8.5</v>
      </c>
      <c r="B64">
        <f t="shared" si="16"/>
        <v>1.2333033771921094</v>
      </c>
      <c r="C64">
        <v>3.4</v>
      </c>
    </row>
    <row r="65" spans="1:6" hidden="1" x14ac:dyDescent="0.25">
      <c r="A65">
        <v>8.75</v>
      </c>
      <c r="B65">
        <f t="shared" si="16"/>
        <v>1.1967529401467558</v>
      </c>
      <c r="C65">
        <v>3.4</v>
      </c>
    </row>
    <row r="66" spans="1:6" hidden="1" x14ac:dyDescent="0.25">
      <c r="A66">
        <v>9</v>
      </c>
      <c r="B66">
        <f t="shared" si="16"/>
        <v>1.1612857195045294</v>
      </c>
      <c r="C66">
        <v>3.4</v>
      </c>
    </row>
    <row r="67" spans="1:6" hidden="1" x14ac:dyDescent="0.25">
      <c r="A67">
        <v>9.25</v>
      </c>
      <c r="B67">
        <f t="shared" si="16"/>
        <v>1.1268696128373645</v>
      </c>
      <c r="C67">
        <v>3.4</v>
      </c>
    </row>
    <row r="68" spans="1:6" hidden="1" x14ac:dyDescent="0.25">
      <c r="C68">
        <v>3.4</v>
      </c>
    </row>
    <row r="69" spans="1:6" x14ac:dyDescent="0.25">
      <c r="C69">
        <v>3.4</v>
      </c>
      <c r="D69" s="18">
        <f>10^C69*250</f>
        <v>627971.60787739523</v>
      </c>
    </row>
    <row r="70" spans="1:6" x14ac:dyDescent="0.25">
      <c r="A70">
        <v>0</v>
      </c>
      <c r="C70">
        <v>3.4</v>
      </c>
      <c r="D70" s="18">
        <f>10^C70*250</f>
        <v>627971.60787739523</v>
      </c>
      <c r="E70" s="19">
        <f>D70-D71</f>
        <v>130031.74316733191</v>
      </c>
      <c r="F70" s="19">
        <f>LOG10(E70/250)</f>
        <v>2.7161093759392472</v>
      </c>
    </row>
    <row r="71" spans="1:6" x14ac:dyDescent="0.25">
      <c r="A71">
        <v>0.25</v>
      </c>
      <c r="B71">
        <v>0.25</v>
      </c>
      <c r="C71">
        <f xml:space="preserve"> 3.4*EXP(B71/-8.31)</f>
        <v>3.2992368883014542</v>
      </c>
      <c r="D71" s="18">
        <f>10^C71*(1000*B71)</f>
        <v>497939.86471006332</v>
      </c>
      <c r="E71" s="19">
        <f t="shared" ref="E71:E109" si="18">D71-D72</f>
        <v>100382.29969406856</v>
      </c>
      <c r="F71" s="19">
        <f t="shared" ref="F71:F110" si="19">LOG10(E71/250)</f>
        <v>2.6037171321958539</v>
      </c>
    </row>
    <row r="72" spans="1:6" x14ac:dyDescent="0.25">
      <c r="A72">
        <v>0.5</v>
      </c>
      <c r="B72">
        <v>0.25</v>
      </c>
      <c r="C72">
        <f xml:space="preserve"> C71*EXP(B72/-8.31)</f>
        <v>3.201460013273254</v>
      </c>
      <c r="D72" s="18">
        <f>10^C72*(1000*B72)</f>
        <v>397557.56501599477</v>
      </c>
      <c r="E72" s="19">
        <f t="shared" si="18"/>
        <v>78020.764123016037</v>
      </c>
      <c r="F72" s="19">
        <f t="shared" si="19"/>
        <v>2.4942701907359868</v>
      </c>
    </row>
    <row r="73" spans="1:6" x14ac:dyDescent="0.25">
      <c r="A73">
        <v>0.75</v>
      </c>
      <c r="B73">
        <v>0.25</v>
      </c>
      <c r="C73">
        <f t="shared" ref="C73:C110" si="20" xml:space="preserve"> C72*EXP(B73/-8.31)</f>
        <v>3.1065808741803482</v>
      </c>
      <c r="D73" s="18">
        <f t="shared" ref="D73:D110" si="21">10^C73*(1000*B73)</f>
        <v>319536.80089297873</v>
      </c>
      <c r="E73" s="19">
        <f t="shared" si="18"/>
        <v>61040.935033920076</v>
      </c>
      <c r="F73" s="19">
        <f t="shared" si="19"/>
        <v>2.3876811689117732</v>
      </c>
    </row>
    <row r="74" spans="1:6" x14ac:dyDescent="0.25">
      <c r="A74">
        <v>1</v>
      </c>
      <c r="B74">
        <v>0.25</v>
      </c>
      <c r="C74">
        <f t="shared" si="20"/>
        <v>3.0145135931139952</v>
      </c>
      <c r="D74" s="18">
        <f t="shared" si="21"/>
        <v>258495.86585905866</v>
      </c>
      <c r="E74" s="19">
        <f t="shared" si="18"/>
        <v>48062.381675818877</v>
      </c>
      <c r="F74" s="19">
        <f t="shared" si="19"/>
        <v>2.283865279290588</v>
      </c>
    </row>
    <row r="75" spans="1:6" x14ac:dyDescent="0.25">
      <c r="A75">
        <v>1.25</v>
      </c>
      <c r="B75">
        <v>0.25</v>
      </c>
      <c r="C75">
        <f t="shared" si="20"/>
        <v>2.9251748372611335</v>
      </c>
      <c r="D75" s="18">
        <f t="shared" si="21"/>
        <v>210433.48418323978</v>
      </c>
      <c r="E75" s="19">
        <f t="shared" si="18"/>
        <v>38078.537606207043</v>
      </c>
      <c r="F75" s="19">
        <f t="shared" si="19"/>
        <v>2.1827402524230126</v>
      </c>
    </row>
    <row r="76" spans="1:6" x14ac:dyDescent="0.25">
      <c r="A76">
        <v>1.5</v>
      </c>
      <c r="B76">
        <v>0.25</v>
      </c>
      <c r="C76">
        <f t="shared" si="20"/>
        <v>2.8384837434773926</v>
      </c>
      <c r="D76" s="18">
        <f t="shared" si="21"/>
        <v>172354.94657703274</v>
      </c>
      <c r="E76" s="19">
        <f t="shared" si="18"/>
        <v>30350.52938429956</v>
      </c>
      <c r="F76" s="19">
        <f t="shared" si="19"/>
        <v>2.0842262619179874</v>
      </c>
    </row>
    <row r="77" spans="1:6" x14ac:dyDescent="0.25">
      <c r="A77">
        <v>1.75</v>
      </c>
      <c r="B77">
        <v>0.25</v>
      </c>
      <c r="C77">
        <f t="shared" si="20"/>
        <v>2.7543618450954757</v>
      </c>
      <c r="D77" s="18">
        <f t="shared" si="21"/>
        <v>142004.41719273318</v>
      </c>
      <c r="E77" s="19">
        <f t="shared" si="18"/>
        <v>24332.451165249135</v>
      </c>
      <c r="F77" s="19">
        <f t="shared" si="19"/>
        <v>1.9882458517557706</v>
      </c>
    </row>
    <row r="78" spans="1:6" x14ac:dyDescent="0.25">
      <c r="A78">
        <v>2</v>
      </c>
      <c r="B78">
        <v>0.25</v>
      </c>
      <c r="C78">
        <f t="shared" si="20"/>
        <v>2.6727330009026615</v>
      </c>
      <c r="D78" s="18">
        <f t="shared" si="21"/>
        <v>117671.96602748404</v>
      </c>
      <c r="E78" s="19">
        <f t="shared" si="18"/>
        <v>19618.41306924817</v>
      </c>
      <c r="F78" s="19">
        <f t="shared" si="19"/>
        <v>1.8947238657713628</v>
      </c>
    </row>
    <row r="79" spans="1:6" x14ac:dyDescent="0.25">
      <c r="A79">
        <v>2.25</v>
      </c>
      <c r="B79">
        <v>0.25</v>
      </c>
      <c r="C79">
        <f t="shared" si="20"/>
        <v>2.5935233262231487</v>
      </c>
      <c r="D79" s="18">
        <f t="shared" si="21"/>
        <v>98053.552958235872</v>
      </c>
      <c r="E79" s="19">
        <f t="shared" si="18"/>
        <v>15904.769809183737</v>
      </c>
      <c r="F79" s="19">
        <f t="shared" si="19"/>
        <v>1.803587379243226</v>
      </c>
    </row>
    <row r="80" spans="1:6" x14ac:dyDescent="0.25">
      <c r="A80">
        <v>2.5</v>
      </c>
      <c r="B80">
        <v>0.25</v>
      </c>
      <c r="C80">
        <f t="shared" si="20"/>
        <v>2.5166611260428526</v>
      </c>
      <c r="D80" s="18">
        <f t="shared" si="21"/>
        <v>82148.783149052135</v>
      </c>
      <c r="E80" s="19">
        <f t="shared" si="18"/>
        <v>12963.003586737614</v>
      </c>
      <c r="F80" s="19">
        <f t="shared" si="19"/>
        <v>1.7147656325239509</v>
      </c>
    </row>
    <row r="81" spans="1:6" x14ac:dyDescent="0.25">
      <c r="A81">
        <v>2.75</v>
      </c>
      <c r="B81">
        <v>0.25</v>
      </c>
      <c r="C81">
        <f t="shared" si="20"/>
        <v>2.4420768301161342</v>
      </c>
      <c r="D81" s="18">
        <f t="shared" si="21"/>
        <v>69185.779562314521</v>
      </c>
      <c r="E81" s="19">
        <f t="shared" si="18"/>
        <v>10620.133481927303</v>
      </c>
      <c r="F81" s="19">
        <f t="shared" si="19"/>
        <v>1.6281899666515813</v>
      </c>
    </row>
    <row r="82" spans="1:6" x14ac:dyDescent="0.25">
      <c r="A82">
        <v>3</v>
      </c>
      <c r="B82">
        <v>0.25</v>
      </c>
      <c r="C82">
        <f t="shared" si="20"/>
        <v>2.3697029299957157</v>
      </c>
      <c r="D82" s="18">
        <f t="shared" si="21"/>
        <v>58565.646080387218</v>
      </c>
      <c r="E82" s="19">
        <f t="shared" si="18"/>
        <v>8744.4755857162381</v>
      </c>
      <c r="F82" s="19">
        <f t="shared" si="19"/>
        <v>1.5437937608820826</v>
      </c>
    </row>
    <row r="83" spans="1:6" x14ac:dyDescent="0.25">
      <c r="A83">
        <v>3.25</v>
      </c>
      <c r="B83">
        <v>0.25</v>
      </c>
      <c r="C83">
        <f t="shared" si="20"/>
        <v>2.2994739179287955</v>
      </c>
      <c r="D83" s="18">
        <f t="shared" si="21"/>
        <v>49821.17049467098</v>
      </c>
      <c r="E83" s="19">
        <f t="shared" si="18"/>
        <v>7235.230655380401</v>
      </c>
      <c r="F83" s="19">
        <f t="shared" si="19"/>
        <v>1.4615123720853256</v>
      </c>
    </row>
    <row r="84" spans="1:6" x14ac:dyDescent="0.25">
      <c r="A84">
        <v>3.5</v>
      </c>
      <c r="B84">
        <v>0.25</v>
      </c>
      <c r="C84">
        <f t="shared" si="20"/>
        <v>2.2313262275640451</v>
      </c>
      <c r="D84" s="18">
        <f t="shared" si="21"/>
        <v>42585.939839290579</v>
      </c>
      <c r="E84" s="19">
        <f t="shared" si="18"/>
        <v>6014.8262251766209</v>
      </c>
      <c r="F84" s="19">
        <f t="shared" si="19"/>
        <v>1.3812830759486183</v>
      </c>
    </row>
    <row r="85" spans="1:6" x14ac:dyDescent="0.25">
      <c r="A85">
        <v>3.75</v>
      </c>
      <c r="B85">
        <v>0.25</v>
      </c>
      <c r="C85">
        <f t="shared" si="20"/>
        <v>2.1651981764158306</v>
      </c>
      <c r="D85" s="18">
        <f t="shared" si="21"/>
        <v>36571.113614113958</v>
      </c>
      <c r="E85" s="19">
        <f t="shared" si="18"/>
        <v>5023.2526104376993</v>
      </c>
      <c r="F85" s="19">
        <f t="shared" si="19"/>
        <v>1.3030450099335849</v>
      </c>
    </row>
    <row r="86" spans="1:6" x14ac:dyDescent="0.25">
      <c r="A86">
        <v>4</v>
      </c>
      <c r="B86">
        <v>0.25</v>
      </c>
      <c r="C86">
        <f t="shared" si="20"/>
        <v>2.101029910033573</v>
      </c>
      <c r="D86" s="18">
        <f t="shared" si="21"/>
        <v>31547.861003676258</v>
      </c>
      <c r="E86" s="19">
        <f t="shared" si="18"/>
        <v>4213.8505297326519</v>
      </c>
      <c r="F86" s="19">
        <f t="shared" si="19"/>
        <v>1.2267391179337899</v>
      </c>
    </row>
    <row r="87" spans="1:6" x14ac:dyDescent="0.25">
      <c r="A87">
        <v>4.25</v>
      </c>
      <c r="B87">
        <v>0.25</v>
      </c>
      <c r="C87">
        <f t="shared" si="20"/>
        <v>2.0387633478257206</v>
      </c>
      <c r="D87" s="18">
        <f t="shared" si="21"/>
        <v>27334.010473943606</v>
      </c>
      <c r="E87" s="19">
        <f t="shared" si="18"/>
        <v>3550.1614616447987</v>
      </c>
      <c r="F87" s="19">
        <f t="shared" si="19"/>
        <v>1.1523080965821482</v>
      </c>
    </row>
    <row r="88" spans="1:6" x14ac:dyDescent="0.25">
      <c r="A88">
        <v>4.5</v>
      </c>
      <c r="B88">
        <v>0.25</v>
      </c>
      <c r="C88">
        <f t="shared" si="20"/>
        <v>1.9783421304892901</v>
      </c>
      <c r="D88" s="18">
        <f t="shared" si="21"/>
        <v>23783.849012298808</v>
      </c>
      <c r="E88" s="19">
        <f t="shared" si="18"/>
        <v>3003.560275711945</v>
      </c>
      <c r="F88" s="19">
        <f t="shared" si="19"/>
        <v>1.0796963431586724</v>
      </c>
    </row>
    <row r="89" spans="1:6" x14ac:dyDescent="0.25">
      <c r="A89">
        <v>4.75</v>
      </c>
      <c r="B89">
        <v>0.25</v>
      </c>
      <c r="C89">
        <f t="shared" si="20"/>
        <v>1.9197115689973987</v>
      </c>
      <c r="D89" s="18">
        <f t="shared" si="21"/>
        <v>20780.288736586863</v>
      </c>
      <c r="E89" s="19">
        <f t="shared" si="18"/>
        <v>2551.466753651217</v>
      </c>
      <c r="F89" s="19">
        <f t="shared" si="19"/>
        <v>1.0088499050505377</v>
      </c>
    </row>
    <row r="90" spans="1:6" x14ac:dyDescent="0.25">
      <c r="A90">
        <v>5</v>
      </c>
      <c r="B90">
        <v>0.25</v>
      </c>
      <c r="C90">
        <f t="shared" si="20"/>
        <v>1.862818595098612</v>
      </c>
      <c r="D90" s="18">
        <f t="shared" si="21"/>
        <v>18228.821982935646</v>
      </c>
      <c r="E90" s="19">
        <f t="shared" si="18"/>
        <v>2175.9877162958546</v>
      </c>
      <c r="F90" s="19">
        <f t="shared" si="19"/>
        <v>0.93971643071808209</v>
      </c>
    </row>
    <row r="91" spans="1:6" x14ac:dyDescent="0.25">
      <c r="A91">
        <v>5.25</v>
      </c>
      <c r="B91">
        <v>0.25</v>
      </c>
      <c r="C91">
        <f t="shared" si="20"/>
        <v>1.8076117132833034</v>
      </c>
      <c r="D91" s="18">
        <f t="shared" si="21"/>
        <v>16052.834266639791</v>
      </c>
      <c r="E91" s="19">
        <f t="shared" si="18"/>
        <v>1862.8810752684858</v>
      </c>
      <c r="F91" s="19">
        <f t="shared" si="19"/>
        <v>0.87224512212156591</v>
      </c>
    </row>
    <row r="92" spans="1:6" x14ac:dyDescent="0.25">
      <c r="A92">
        <v>5.5</v>
      </c>
      <c r="B92">
        <v>0.25</v>
      </c>
      <c r="C92">
        <f t="shared" si="20"/>
        <v>1.7540409541735491</v>
      </c>
      <c r="D92" s="18">
        <f t="shared" si="21"/>
        <v>14189.953191371305</v>
      </c>
      <c r="E92" s="19">
        <f t="shared" si="18"/>
        <v>1600.7617459334324</v>
      </c>
      <c r="F92" s="19">
        <f t="shared" si="19"/>
        <v>0.80638668856498219</v>
      </c>
    </row>
    <row r="93" spans="1:6" x14ac:dyDescent="0.25">
      <c r="A93">
        <v>5.75</v>
      </c>
      <c r="B93">
        <v>0.25</v>
      </c>
      <c r="C93">
        <f t="shared" si="20"/>
        <v>1.7020578292943689</v>
      </c>
      <c r="D93" s="18">
        <f t="shared" si="21"/>
        <v>12589.191445437873</v>
      </c>
      <c r="E93" s="19">
        <f t="shared" si="18"/>
        <v>1380.4901447714874</v>
      </c>
      <c r="F93" s="19">
        <f t="shared" si="19"/>
        <v>0.74209330191451683</v>
      </c>
    </row>
    <row r="94" spans="1:6" x14ac:dyDescent="0.25">
      <c r="A94">
        <v>6</v>
      </c>
      <c r="B94">
        <v>0.25</v>
      </c>
      <c r="C94">
        <f t="shared" si="20"/>
        <v>1.6516152871853771</v>
      </c>
      <c r="D94" s="18">
        <f t="shared" si="21"/>
        <v>11208.701300666386</v>
      </c>
      <c r="E94" s="19">
        <f t="shared" si="18"/>
        <v>1194.6991695855395</v>
      </c>
      <c r="F94" s="19">
        <f t="shared" si="19"/>
        <v>0.67931855315053025</v>
      </c>
    </row>
    <row r="95" spans="1:6" x14ac:dyDescent="0.25">
      <c r="A95">
        <v>6.25</v>
      </c>
      <c r="B95">
        <v>0.25</v>
      </c>
      <c r="C95">
        <f t="shared" si="20"/>
        <v>1.6026676708131167</v>
      </c>
      <c r="D95" s="18">
        <f t="shared" si="21"/>
        <v>10014.002131080846</v>
      </c>
      <c r="E95" s="19">
        <f t="shared" si="18"/>
        <v>1037.4266946295247</v>
      </c>
      <c r="F95" s="19">
        <f t="shared" si="19"/>
        <v>0.6180174102131557</v>
      </c>
    </row>
    <row r="96" spans="1:6" x14ac:dyDescent="0.25">
      <c r="A96">
        <v>6.5</v>
      </c>
      <c r="B96">
        <v>0.25</v>
      </c>
      <c r="C96">
        <f t="shared" si="20"/>
        <v>1.5551706762455315</v>
      </c>
      <c r="D96" s="18">
        <f t="shared" si="21"/>
        <v>8976.5754364513214</v>
      </c>
      <c r="E96" s="19">
        <f t="shared" si="18"/>
        <v>903.8288208282238</v>
      </c>
      <c r="F96" s="19">
        <f t="shared" si="19"/>
        <v>0.55814617710284875</v>
      </c>
    </row>
    <row r="97" spans="1:6" x14ac:dyDescent="0.25">
      <c r="A97">
        <v>6.75</v>
      </c>
      <c r="B97">
        <v>0.25</v>
      </c>
      <c r="C97">
        <f t="shared" si="20"/>
        <v>1.5090813125511695</v>
      </c>
      <c r="D97" s="18">
        <f t="shared" si="21"/>
        <v>8072.7466156230976</v>
      </c>
      <c r="E97" s="19">
        <f t="shared" si="18"/>
        <v>789.95520113433213</v>
      </c>
      <c r="F97" s="19">
        <f t="shared" si="19"/>
        <v>0.49966245419837479</v>
      </c>
    </row>
    <row r="98" spans="1:6" x14ac:dyDescent="0.25">
      <c r="A98">
        <v>7</v>
      </c>
      <c r="B98">
        <v>0.25</v>
      </c>
      <c r="C98">
        <f t="shared" si="20"/>
        <v>1.4643578628868221</v>
      </c>
      <c r="D98" s="18">
        <f t="shared" si="21"/>
        <v>7282.7914144887654</v>
      </c>
      <c r="E98" s="19">
        <f t="shared" si="18"/>
        <v>692.57228538103391</v>
      </c>
      <c r="F98" s="19">
        <f t="shared" si="19"/>
        <v>0.44252509975579968</v>
      </c>
    </row>
    <row r="99" spans="1:6" x14ac:dyDescent="0.25">
      <c r="A99">
        <v>7.25</v>
      </c>
      <c r="B99">
        <v>0.25</v>
      </c>
      <c r="C99">
        <f t="shared" si="20"/>
        <v>1.4209598467383786</v>
      </c>
      <c r="D99" s="18">
        <f t="shared" si="21"/>
        <v>6590.2191291077315</v>
      </c>
      <c r="E99" s="19">
        <f t="shared" si="18"/>
        <v>609.02371094656701</v>
      </c>
      <c r="F99" s="19">
        <f t="shared" si="19"/>
        <v>0.38669419255327897</v>
      </c>
    </row>
    <row r="100" spans="1:6" x14ac:dyDescent="0.25">
      <c r="A100">
        <v>7.5</v>
      </c>
      <c r="B100">
        <v>0.25</v>
      </c>
      <c r="C100">
        <f t="shared" si="20"/>
        <v>1.3788479832807177</v>
      </c>
      <c r="D100" s="18">
        <f t="shared" si="21"/>
        <v>5981.1954181611645</v>
      </c>
      <c r="E100" s="19">
        <f t="shared" si="18"/>
        <v>537.11960474926764</v>
      </c>
      <c r="F100" s="19">
        <f t="shared" si="19"/>
        <v>0.3321309956473093</v>
      </c>
    </row>
    <row r="101" spans="1:6" x14ac:dyDescent="0.25">
      <c r="A101">
        <v>7.75</v>
      </c>
      <c r="B101">
        <v>0.25</v>
      </c>
      <c r="C101">
        <f t="shared" si="20"/>
        <v>1.3379841558234737</v>
      </c>
      <c r="D101" s="18">
        <f t="shared" si="21"/>
        <v>5444.0758134118969</v>
      </c>
      <c r="E101" s="19">
        <f t="shared" si="18"/>
        <v>475.04847677326052</v>
      </c>
      <c r="F101" s="19">
        <f t="shared" si="19"/>
        <v>0.27879792120734331</v>
      </c>
    </row>
    <row r="102" spans="1:6" x14ac:dyDescent="0.25">
      <c r="A102">
        <v>8</v>
      </c>
      <c r="B102">
        <v>0.25</v>
      </c>
      <c r="C102">
        <f t="shared" si="20"/>
        <v>1.2983313773104959</v>
      </c>
      <c r="D102" s="18">
        <f t="shared" si="21"/>
        <v>4969.0273366386364</v>
      </c>
      <c r="E102" s="19">
        <f t="shared" si="18"/>
        <v>421.30683517621856</v>
      </c>
      <c r="F102" s="19">
        <f t="shared" si="19"/>
        <v>0.22665849639650132</v>
      </c>
    </row>
    <row r="103" spans="1:6" x14ac:dyDescent="0.25">
      <c r="A103">
        <v>8.25</v>
      </c>
      <c r="B103">
        <v>0.25</v>
      </c>
      <c r="C103">
        <f t="shared" si="20"/>
        <v>1.2598537568417711</v>
      </c>
      <c r="D103" s="18">
        <f t="shared" si="21"/>
        <v>4547.7205014624178</v>
      </c>
      <c r="E103" s="19">
        <f t="shared" si="18"/>
        <v>374.64275542631822</v>
      </c>
      <c r="F103" s="19">
        <f t="shared" si="19"/>
        <v>0.17567733026717022</v>
      </c>
    </row>
    <row r="104" spans="1:6" x14ac:dyDescent="0.25">
      <c r="A104">
        <v>8.5</v>
      </c>
      <c r="B104">
        <v>0.25</v>
      </c>
      <c r="C104">
        <f t="shared" si="20"/>
        <v>1.2225164671875124</v>
      </c>
      <c r="D104" s="18">
        <f t="shared" si="21"/>
        <v>4173.0777460360996</v>
      </c>
      <c r="E104" s="19">
        <f t="shared" si="18"/>
        <v>334.01047750114139</v>
      </c>
      <c r="F104" s="19">
        <f t="shared" si="19"/>
        <v>0.12582008164120376</v>
      </c>
    </row>
    <row r="105" spans="1:6" x14ac:dyDescent="0.25">
      <c r="A105">
        <v>8.75</v>
      </c>
      <c r="B105">
        <v>0.25</v>
      </c>
      <c r="C105">
        <f t="shared" si="20"/>
        <v>1.1862857132650046</v>
      </c>
      <c r="D105" s="18">
        <f t="shared" si="21"/>
        <v>3839.0672685349582</v>
      </c>
      <c r="E105" s="19">
        <f t="shared" si="18"/>
        <v>298.53375019266286</v>
      </c>
      <c r="F105" s="19">
        <f t="shared" si="19"/>
        <v>7.7053427945328851E-2</v>
      </c>
    </row>
    <row r="106" spans="1:6" x14ac:dyDescent="0.25">
      <c r="A106">
        <v>9</v>
      </c>
      <c r="B106">
        <v>0.25</v>
      </c>
      <c r="C106">
        <f t="shared" si="20"/>
        <v>1.1511287015496781</v>
      </c>
      <c r="D106" s="18">
        <f t="shared" si="21"/>
        <v>3540.5335183422953</v>
      </c>
      <c r="E106" s="19">
        <f t="shared" si="18"/>
        <v>267.47613781977589</v>
      </c>
      <c r="F106" s="19">
        <f t="shared" si="19"/>
        <v>2.934503497325755E-2</v>
      </c>
    </row>
    <row r="107" spans="1:6" x14ac:dyDescent="0.25">
      <c r="A107">
        <v>9.25</v>
      </c>
      <c r="B107">
        <v>0.25</v>
      </c>
      <c r="C107">
        <f t="shared" si="20"/>
        <v>1.1170136103927215</v>
      </c>
      <c r="D107" s="18">
        <f t="shared" si="21"/>
        <v>3273.0573805225195</v>
      </c>
      <c r="E107" s="19">
        <f t="shared" si="18"/>
        <v>240.21688789804602</v>
      </c>
      <c r="F107" s="19">
        <f t="shared" si="19"/>
        <v>-1.7336472453131333E-2</v>
      </c>
    </row>
    <row r="108" spans="1:6" x14ac:dyDescent="0.25">
      <c r="A108">
        <v>9.5</v>
      </c>
      <c r="B108">
        <v>0.25</v>
      </c>
      <c r="C108">
        <f t="shared" si="20"/>
        <v>1.0839095612183693</v>
      </c>
      <c r="D108" s="18">
        <f t="shared" si="21"/>
        <v>3032.8404926244734</v>
      </c>
      <c r="E108" s="19">
        <f t="shared" si="18"/>
        <v>216.23125538136173</v>
      </c>
      <c r="F108" s="19">
        <f t="shared" si="19"/>
        <v>-6.3021538950348441E-2</v>
      </c>
    </row>
    <row r="109" spans="1:6" x14ac:dyDescent="0.25">
      <c r="A109">
        <v>9.75</v>
      </c>
      <c r="B109">
        <v>0.25</v>
      </c>
      <c r="C109">
        <f t="shared" si="20"/>
        <v>1.0517865905747905</v>
      </c>
      <c r="D109" s="18">
        <f t="shared" si="21"/>
        <v>2816.6092372431117</v>
      </c>
      <c r="E109" s="19">
        <f t="shared" si="18"/>
        <v>195.07441018273403</v>
      </c>
      <c r="F109" s="19">
        <f t="shared" si="19"/>
        <v>-0.10773970619363409</v>
      </c>
    </row>
    <row r="110" spans="1:6" x14ac:dyDescent="0.25">
      <c r="A110">
        <v>10</v>
      </c>
      <c r="B110">
        <v>0.25</v>
      </c>
      <c r="C110">
        <f t="shared" si="20"/>
        <v>1.0206156230132846</v>
      </c>
      <c r="D110" s="18">
        <f t="shared" si="21"/>
        <v>2621.5348270603777</v>
      </c>
      <c r="E110" s="19">
        <f>D110-D111</f>
        <v>2621.5348270603777</v>
      </c>
      <c r="F110" s="19">
        <f t="shared" si="19"/>
        <v>1.0206156230132846</v>
      </c>
    </row>
    <row r="124" spans="17:17" x14ac:dyDescent="0.25">
      <c r="Q124">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0D75-E632-4C45-8858-0E9889F8287D}">
  <sheetPr>
    <tabColor theme="9" tint="0.79998168889431442"/>
  </sheetPr>
  <dimension ref="A1"/>
  <sheetViews>
    <sheetView workbookViewId="0">
      <selection activeCell="M33" sqref="M3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1AF1-5AD4-4EF3-8E46-E6A561BE2E61}">
  <dimension ref="A1:G22"/>
  <sheetViews>
    <sheetView workbookViewId="0">
      <selection activeCell="D18" sqref="D18"/>
    </sheetView>
  </sheetViews>
  <sheetFormatPr defaultRowHeight="15" x14ac:dyDescent="0.25"/>
  <cols>
    <col min="1" max="1" width="29.140625" customWidth="1"/>
    <col min="2" max="2" width="32.42578125" customWidth="1"/>
    <col min="3" max="3" width="17.85546875" customWidth="1"/>
    <col min="4" max="4" width="13.5703125" customWidth="1"/>
    <col min="5" max="5" width="24.5703125" customWidth="1"/>
    <col min="6" max="7" width="29.140625" customWidth="1"/>
  </cols>
  <sheetData>
    <row r="1" spans="1:7" x14ac:dyDescent="0.25">
      <c r="A1" s="2" t="s">
        <v>79</v>
      </c>
      <c r="B1" s="2"/>
      <c r="C1" s="2"/>
      <c r="D1" s="2"/>
      <c r="E1" s="2"/>
      <c r="F1" s="2"/>
      <c r="G1" s="2"/>
    </row>
    <row r="2" spans="1:7" x14ac:dyDescent="0.25">
      <c r="A2" s="4" t="s">
        <v>0</v>
      </c>
      <c r="B2" s="4" t="s">
        <v>5</v>
      </c>
      <c r="C2" s="4" t="s">
        <v>6</v>
      </c>
      <c r="D2" s="4" t="s">
        <v>7</v>
      </c>
      <c r="E2" s="4" t="s">
        <v>8</v>
      </c>
      <c r="F2" s="4" t="s">
        <v>13</v>
      </c>
      <c r="G2" s="4" t="s">
        <v>22</v>
      </c>
    </row>
    <row r="3" spans="1:7" ht="30" x14ac:dyDescent="0.25">
      <c r="A3" s="2" t="s">
        <v>186</v>
      </c>
      <c r="B3" s="2" t="s">
        <v>184</v>
      </c>
      <c r="C3" s="2" t="s">
        <v>187</v>
      </c>
      <c r="D3" s="2" t="s">
        <v>185</v>
      </c>
      <c r="E3" s="2" t="s">
        <v>183</v>
      </c>
      <c r="F3" s="2"/>
      <c r="G3" s="2"/>
    </row>
    <row r="4" spans="1:7" ht="30" x14ac:dyDescent="0.25">
      <c r="A4" s="2"/>
      <c r="B4" s="2" t="s">
        <v>188</v>
      </c>
      <c r="C4" s="2" t="s">
        <v>191</v>
      </c>
      <c r="D4" s="2" t="s">
        <v>185</v>
      </c>
      <c r="E4" s="2" t="s">
        <v>183</v>
      </c>
      <c r="F4" s="2"/>
      <c r="G4" s="2"/>
    </row>
    <row r="5" spans="1:7" ht="30" x14ac:dyDescent="0.25">
      <c r="A5" s="2"/>
      <c r="B5" s="2" t="s">
        <v>189</v>
      </c>
      <c r="C5" s="2" t="s">
        <v>190</v>
      </c>
      <c r="D5" s="2" t="s">
        <v>185</v>
      </c>
      <c r="E5" s="2" t="s">
        <v>183</v>
      </c>
      <c r="F5" s="2"/>
      <c r="G5" s="2"/>
    </row>
    <row r="6" spans="1:7" x14ac:dyDescent="0.25">
      <c r="A6" s="2"/>
      <c r="B6" s="2" t="s">
        <v>193</v>
      </c>
      <c r="C6" s="2">
        <v>1.63</v>
      </c>
      <c r="D6" s="2"/>
      <c r="E6" s="2" t="s">
        <v>203</v>
      </c>
      <c r="F6" s="2" t="s">
        <v>192</v>
      </c>
      <c r="G6" s="2"/>
    </row>
    <row r="7" spans="1:7" x14ac:dyDescent="0.25">
      <c r="A7" s="2"/>
      <c r="B7" s="2" t="s">
        <v>194</v>
      </c>
      <c r="C7" s="2">
        <v>1.85</v>
      </c>
      <c r="D7" s="2"/>
      <c r="E7" s="2" t="s">
        <v>203</v>
      </c>
      <c r="F7" s="2" t="s">
        <v>192</v>
      </c>
      <c r="G7" s="2"/>
    </row>
    <row r="8" spans="1:7" x14ac:dyDescent="0.25">
      <c r="A8" s="2"/>
      <c r="B8" s="2" t="s">
        <v>195</v>
      </c>
      <c r="C8" s="2">
        <f>C6+0.96</f>
        <v>2.59</v>
      </c>
      <c r="D8" s="2"/>
      <c r="E8" s="2" t="s">
        <v>203</v>
      </c>
      <c r="F8" s="2" t="s">
        <v>192</v>
      </c>
      <c r="G8" s="2"/>
    </row>
    <row r="9" spans="1:7" x14ac:dyDescent="0.25">
      <c r="A9" s="2"/>
      <c r="B9" s="2" t="s">
        <v>196</v>
      </c>
      <c r="C9" s="2">
        <f>C7+0.71</f>
        <v>2.56</v>
      </c>
      <c r="D9" s="2"/>
      <c r="E9" s="2" t="s">
        <v>203</v>
      </c>
      <c r="F9" s="2" t="s">
        <v>192</v>
      </c>
      <c r="G9" s="2"/>
    </row>
    <row r="10" spans="1:7" x14ac:dyDescent="0.25">
      <c r="A10" s="2"/>
      <c r="B10" s="2" t="s">
        <v>197</v>
      </c>
      <c r="C10" s="2" t="s">
        <v>201</v>
      </c>
      <c r="D10" s="2"/>
      <c r="E10" s="2" t="s">
        <v>203</v>
      </c>
      <c r="F10" s="2" t="s">
        <v>192</v>
      </c>
      <c r="G10" s="2"/>
    </row>
    <row r="11" spans="1:7" x14ac:dyDescent="0.25">
      <c r="A11" s="2"/>
      <c r="B11" s="2" t="s">
        <v>198</v>
      </c>
      <c r="C11" s="2" t="s">
        <v>202</v>
      </c>
      <c r="D11" s="2"/>
      <c r="E11" s="2" t="s">
        <v>203</v>
      </c>
      <c r="F11" s="2" t="s">
        <v>192</v>
      </c>
      <c r="G11" s="2"/>
    </row>
    <row r="12" spans="1:7" x14ac:dyDescent="0.25">
      <c r="A12" s="2"/>
      <c r="B12" s="2" t="s">
        <v>199</v>
      </c>
      <c r="C12" s="2"/>
      <c r="D12" s="2"/>
      <c r="E12" s="2" t="s">
        <v>203</v>
      </c>
      <c r="F12" s="2" t="s">
        <v>192</v>
      </c>
      <c r="G12" s="2"/>
    </row>
    <row r="13" spans="1:7" x14ac:dyDescent="0.25">
      <c r="A13" s="2"/>
      <c r="B13" s="2" t="s">
        <v>200</v>
      </c>
      <c r="C13" s="2"/>
      <c r="D13" s="2"/>
      <c r="E13" s="2" t="s">
        <v>203</v>
      </c>
      <c r="F13" s="2" t="s">
        <v>192</v>
      </c>
      <c r="G13" s="2"/>
    </row>
    <row r="14" spans="1:7" x14ac:dyDescent="0.25">
      <c r="A14" s="2"/>
      <c r="B14" s="2" t="s">
        <v>205</v>
      </c>
      <c r="C14" s="2" t="s">
        <v>204</v>
      </c>
      <c r="D14" s="2"/>
      <c r="E14" s="2"/>
      <c r="F14" s="2"/>
      <c r="G14" s="2"/>
    </row>
    <row r="15" spans="1:7" x14ac:dyDescent="0.25">
      <c r="A15" s="2"/>
      <c r="B15" s="2" t="s">
        <v>206</v>
      </c>
      <c r="C15" s="2" t="s">
        <v>207</v>
      </c>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Flume Washing</vt:lpstr>
      <vt:lpstr>Transfer Coefficients</vt:lpstr>
      <vt:lpstr>Growth Survival Model</vt:lpstr>
      <vt:lpstr>Waxing</vt:lpstr>
      <vt:lpstr>Temperature &amp; RH Calculations</vt:lpstr>
      <vt:lpstr>Freshcut-Dicing</vt:lpstr>
      <vt:lpstr>FreshCut-CC</vt:lpstr>
      <vt:lpstr>FreshCut-Flume Washing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2023-01-27T20:26:30Z</dcterms:modified>
</cp:coreProperties>
</file>