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<sst xmlns="http://schemas.openxmlformats.org/spreadsheetml/2006/main" count="17" uniqueCount="16">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</sst>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#,##0.00;(#,##0.00)"/>
    <numFmt numFmtId="166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Evaluation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Sheet1!$A$2:$A$283</c:f>
            </c:strRef>
          </c:cat>
          <c:val>
            <c:numRef>
              <c:f>Sheet1!$B$2:$B$283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Sheet1!$A$2:$A$283</c:f>
            </c:strRef>
          </c:cat>
          <c:val>
            <c:numRef>
              <c:f>Sheet1!$C$2:$C$283</c:f>
              <c:numCache/>
            </c:numRef>
          </c:val>
          <c:smooth val="0"/>
        </c:ser>
        <c:axId val="1585579498"/>
        <c:axId val="1343366165"/>
      </c:lineChart>
      <c:catAx>
        <c:axId val="1585579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366165"/>
      </c:catAx>
      <c:valAx>
        <c:axId val="1343366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579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yhat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Sheet1!$C$254:$C$283</c:f>
              <c:numCache/>
            </c:numRef>
          </c:val>
          <c:smooth val="0"/>
        </c:ser>
        <c:axId val="677730297"/>
        <c:axId val="1776051612"/>
      </c:lineChart>
      <c:catAx>
        <c:axId val="677730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051612"/>
      </c:catAx>
      <c:valAx>
        <c:axId val="1776051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730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20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</cols>
  <sheetData>
    <row r="1">
      <c r="A1" s="1" t="str">
        <f>IFERROR(__xludf.DUMMYFUNCTION("GOOGLEFINANCE(""TSLA"", ""price"", DATE(2023, 5, 1), DATE(2024, 5, 1))
"),"Date")</f>
        <v>Date</v>
      </c>
      <c r="B1" s="2" t="str">
        <f>IFERROR(__xludf.DUMMYFUNCTION("""COMPUTED_VALUE"""),"Close")</f>
        <v>Close</v>
      </c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f>IFERROR(__xludf.DUMMYFUNCTION("""COMPUTED_VALUE"""),45047.66666666667)</f>
        <v>45047.66667</v>
      </c>
      <c r="B2" s="5">
        <f>IFERROR(__xludf.DUMMYFUNCTION("""COMPUTED_VALUE"""),161.83)</f>
        <v>161.83</v>
      </c>
      <c r="C2" s="6">
        <v>166.991719663589</v>
      </c>
    </row>
    <row r="3">
      <c r="A3" s="4">
        <f>IFERROR(__xludf.DUMMYFUNCTION("""COMPUTED_VALUE"""),45048.66666666667)</f>
        <v>45048.66667</v>
      </c>
      <c r="B3" s="5">
        <f>IFERROR(__xludf.DUMMYFUNCTION("""COMPUTED_VALUE"""),160.31)</f>
        <v>160.31</v>
      </c>
      <c r="C3" s="6">
        <v>170.362240382353</v>
      </c>
    </row>
    <row r="4">
      <c r="A4" s="4">
        <f>IFERROR(__xludf.DUMMYFUNCTION("""COMPUTED_VALUE"""),45049.66666666667)</f>
        <v>45049.66667</v>
      </c>
      <c r="B4" s="5">
        <f>IFERROR(__xludf.DUMMYFUNCTION("""COMPUTED_VALUE"""),160.61)</f>
        <v>160.61</v>
      </c>
      <c r="C4" s="6">
        <v>171.138559648908</v>
      </c>
    </row>
    <row r="5">
      <c r="A5" s="4">
        <f>IFERROR(__xludf.DUMMYFUNCTION("""COMPUTED_VALUE"""),45050.66666666667)</f>
        <v>45050.66667</v>
      </c>
      <c r="B5" s="5">
        <f>IFERROR(__xludf.DUMMYFUNCTION("""COMPUTED_VALUE"""),161.2)</f>
        <v>161.2</v>
      </c>
      <c r="C5" s="6">
        <v>171.428421401145</v>
      </c>
    </row>
    <row r="6">
      <c r="A6" s="4">
        <f>IFERROR(__xludf.DUMMYFUNCTION("""COMPUTED_VALUE"""),45051.66666666667)</f>
        <v>45051.66667</v>
      </c>
      <c r="B6" s="5">
        <f>IFERROR(__xludf.DUMMYFUNCTION("""COMPUTED_VALUE"""),170.06)</f>
        <v>170.06</v>
      </c>
      <c r="C6" s="6">
        <v>172.391876261345</v>
      </c>
    </row>
    <row r="7">
      <c r="A7" s="4">
        <f>IFERROR(__xludf.DUMMYFUNCTION("""COMPUTED_VALUE"""),45054.66666666667)</f>
        <v>45054.66667</v>
      </c>
      <c r="B7" s="5">
        <f>IFERROR(__xludf.DUMMYFUNCTION("""COMPUTED_VALUE"""),171.79)</f>
        <v>171.79</v>
      </c>
      <c r="C7" s="6">
        <v>177.329334554408</v>
      </c>
    </row>
    <row r="8">
      <c r="A8" s="4">
        <f>IFERROR(__xludf.DUMMYFUNCTION("""COMPUTED_VALUE"""),45055.66666666667)</f>
        <v>45055.66667</v>
      </c>
      <c r="B8" s="5">
        <f>IFERROR(__xludf.DUMMYFUNCTION("""COMPUTED_VALUE"""),169.15)</f>
        <v>169.15</v>
      </c>
      <c r="C8" s="6">
        <v>180.699855273171</v>
      </c>
    </row>
    <row r="9">
      <c r="A9" s="4">
        <f>IFERROR(__xludf.DUMMYFUNCTION("""COMPUTED_VALUE"""),45056.66666666667)</f>
        <v>45056.66667</v>
      </c>
      <c r="B9" s="5">
        <f>IFERROR(__xludf.DUMMYFUNCTION("""COMPUTED_VALUE"""),168.54)</f>
        <v>168.54</v>
      </c>
      <c r="C9" s="6">
        <v>181.476174539723</v>
      </c>
    </row>
    <row r="10">
      <c r="A10" s="4">
        <f>IFERROR(__xludf.DUMMYFUNCTION("""COMPUTED_VALUE"""),45057.66666666667)</f>
        <v>45057.66667</v>
      </c>
      <c r="B10" s="5">
        <f>IFERROR(__xludf.DUMMYFUNCTION("""COMPUTED_VALUE"""),172.08)</f>
        <v>172.08</v>
      </c>
      <c r="C10" s="6">
        <v>181.766036291961</v>
      </c>
    </row>
    <row r="11">
      <c r="A11" s="4">
        <f>IFERROR(__xludf.DUMMYFUNCTION("""COMPUTED_VALUE"""),45058.66666666667)</f>
        <v>45058.66667</v>
      </c>
      <c r="B11" s="5">
        <f>IFERROR(__xludf.DUMMYFUNCTION("""COMPUTED_VALUE"""),167.98)</f>
        <v>167.98</v>
      </c>
      <c r="C11" s="6">
        <v>182.729491152384</v>
      </c>
    </row>
    <row r="12">
      <c r="A12" s="4">
        <f>IFERROR(__xludf.DUMMYFUNCTION("""COMPUTED_VALUE"""),45061.66666666667)</f>
        <v>45061.66667</v>
      </c>
      <c r="B12" s="5">
        <f>IFERROR(__xludf.DUMMYFUNCTION("""COMPUTED_VALUE"""),166.35)</f>
        <v>166.35</v>
      </c>
      <c r="C12" s="6">
        <v>187.666949446109</v>
      </c>
    </row>
    <row r="13">
      <c r="A13" s="4">
        <f>IFERROR(__xludf.DUMMYFUNCTION("""COMPUTED_VALUE"""),45062.66666666667)</f>
        <v>45062.66667</v>
      </c>
      <c r="B13" s="5">
        <f>IFERROR(__xludf.DUMMYFUNCTION("""COMPUTED_VALUE"""),166.52)</f>
        <v>166.52</v>
      </c>
      <c r="C13" s="6">
        <v>191.037470165105</v>
      </c>
    </row>
    <row r="14">
      <c r="A14" s="4">
        <f>IFERROR(__xludf.DUMMYFUNCTION("""COMPUTED_VALUE"""),45063.66666666667)</f>
        <v>45063.66667</v>
      </c>
      <c r="B14" s="5">
        <f>IFERROR(__xludf.DUMMYFUNCTION("""COMPUTED_VALUE"""),173.86)</f>
        <v>173.86</v>
      </c>
      <c r="C14" s="6">
        <v>191.813789431882</v>
      </c>
    </row>
    <row r="15">
      <c r="A15" s="4">
        <f>IFERROR(__xludf.DUMMYFUNCTION("""COMPUTED_VALUE"""),45064.66666666667)</f>
        <v>45064.66667</v>
      </c>
      <c r="B15" s="5">
        <f>IFERROR(__xludf.DUMMYFUNCTION("""COMPUTED_VALUE"""),176.89)</f>
        <v>176.89</v>
      </c>
      <c r="C15" s="6">
        <v>192.103651184344</v>
      </c>
    </row>
    <row r="16">
      <c r="A16" s="4">
        <f>IFERROR(__xludf.DUMMYFUNCTION("""COMPUTED_VALUE"""),45065.66666666667)</f>
        <v>45065.66667</v>
      </c>
      <c r="B16" s="5">
        <f>IFERROR(__xludf.DUMMYFUNCTION("""COMPUTED_VALUE"""),180.14)</f>
        <v>180.14</v>
      </c>
      <c r="C16" s="6">
        <v>193.067106044765</v>
      </c>
    </row>
    <row r="17">
      <c r="A17" s="4">
        <f>IFERROR(__xludf.DUMMYFUNCTION("""COMPUTED_VALUE"""),45068.66666666667)</f>
        <v>45068.66667</v>
      </c>
      <c r="B17" s="5">
        <f>IFERROR(__xludf.DUMMYFUNCTION("""COMPUTED_VALUE"""),188.87)</f>
        <v>188.87</v>
      </c>
      <c r="C17" s="6">
        <v>198.004564338494</v>
      </c>
    </row>
    <row r="18">
      <c r="A18" s="4">
        <f>IFERROR(__xludf.DUMMYFUNCTION("""COMPUTED_VALUE"""),45069.66666666667)</f>
        <v>45069.66667</v>
      </c>
      <c r="B18" s="5">
        <f>IFERROR(__xludf.DUMMYFUNCTION("""COMPUTED_VALUE"""),185.77)</f>
        <v>185.77</v>
      </c>
      <c r="C18" s="6">
        <v>201.375085057488</v>
      </c>
    </row>
    <row r="19">
      <c r="A19" s="4">
        <f>IFERROR(__xludf.DUMMYFUNCTION("""COMPUTED_VALUE"""),45070.66666666667)</f>
        <v>45070.66667</v>
      </c>
      <c r="B19" s="5">
        <f>IFERROR(__xludf.DUMMYFUNCTION("""COMPUTED_VALUE"""),182.9)</f>
        <v>182.9</v>
      </c>
      <c r="C19" s="6">
        <v>202.151404323512</v>
      </c>
    </row>
    <row r="20">
      <c r="A20" s="4">
        <f>IFERROR(__xludf.DUMMYFUNCTION("""COMPUTED_VALUE"""),45071.66666666667)</f>
        <v>45071.66667</v>
      </c>
      <c r="B20" s="5">
        <f>IFERROR(__xludf.DUMMYFUNCTION("""COMPUTED_VALUE"""),184.47)</f>
        <v>184.47</v>
      </c>
      <c r="C20" s="6">
        <v>202.441266075224</v>
      </c>
    </row>
    <row r="21">
      <c r="A21" s="4">
        <f>IFERROR(__xludf.DUMMYFUNCTION("""COMPUTED_VALUE"""),45072.66666666667)</f>
        <v>45072.66667</v>
      </c>
      <c r="B21" s="5">
        <f>IFERROR(__xludf.DUMMYFUNCTION("""COMPUTED_VALUE"""),193.17)</f>
        <v>193.17</v>
      </c>
      <c r="C21" s="6">
        <v>203.4047209349</v>
      </c>
    </row>
    <row r="22">
      <c r="A22" s="4">
        <f>IFERROR(__xludf.DUMMYFUNCTION("""COMPUTED_VALUE"""),45076.66666666667)</f>
        <v>45076.66667</v>
      </c>
      <c r="B22" s="5">
        <f>IFERROR(__xludf.DUMMYFUNCTION("""COMPUTED_VALUE"""),201.16)</f>
        <v>201.16</v>
      </c>
      <c r="C22" s="6">
        <v>211.712699944611</v>
      </c>
    </row>
    <row r="23">
      <c r="A23" s="4">
        <f>IFERROR(__xludf.DUMMYFUNCTION("""COMPUTED_VALUE"""),45077.66666666667)</f>
        <v>45077.66667</v>
      </c>
      <c r="B23" s="5">
        <f>IFERROR(__xludf.DUMMYFUNCTION("""COMPUTED_VALUE"""),203.93)</f>
        <v>203.93</v>
      </c>
      <c r="C23" s="6">
        <v>212.489019210641</v>
      </c>
    </row>
    <row r="24">
      <c r="A24" s="4">
        <f>IFERROR(__xludf.DUMMYFUNCTION("""COMPUTED_VALUE"""),45078.66666666667)</f>
        <v>45078.66667</v>
      </c>
      <c r="B24" s="5">
        <f>IFERROR(__xludf.DUMMYFUNCTION("""COMPUTED_VALUE"""),207.52)</f>
        <v>207.52</v>
      </c>
      <c r="C24" s="6">
        <v>212.778880962348</v>
      </c>
    </row>
    <row r="25">
      <c r="A25" s="4">
        <f>IFERROR(__xludf.DUMMYFUNCTION("""COMPUTED_VALUE"""),45079.66666666667)</f>
        <v>45079.66667</v>
      </c>
      <c r="B25" s="5">
        <f>IFERROR(__xludf.DUMMYFUNCTION("""COMPUTED_VALUE"""),213.97)</f>
        <v>213.97</v>
      </c>
      <c r="C25" s="6">
        <v>213.742335822023</v>
      </c>
    </row>
    <row r="26">
      <c r="A26" s="4">
        <f>IFERROR(__xludf.DUMMYFUNCTION("""COMPUTED_VALUE"""),45082.66666666667)</f>
        <v>45082.66667</v>
      </c>
      <c r="B26" s="5">
        <f>IFERROR(__xludf.DUMMYFUNCTION("""COMPUTED_VALUE"""),217.61)</f>
        <v>217.61</v>
      </c>
      <c r="C26" s="6">
        <v>218.679794113498</v>
      </c>
    </row>
    <row r="27">
      <c r="A27" s="4">
        <f>IFERROR(__xludf.DUMMYFUNCTION("""COMPUTED_VALUE"""),45083.66666666667)</f>
        <v>45083.66667</v>
      </c>
      <c r="B27" s="5">
        <f>IFERROR(__xludf.DUMMYFUNCTION("""COMPUTED_VALUE"""),221.31)</f>
        <v>221.31</v>
      </c>
      <c r="C27" s="6">
        <v>222.050314832692</v>
      </c>
    </row>
    <row r="28">
      <c r="A28" s="4">
        <f>IFERROR(__xludf.DUMMYFUNCTION("""COMPUTED_VALUE"""),45084.66666666667)</f>
        <v>45084.66667</v>
      </c>
      <c r="B28" s="5">
        <f>IFERROR(__xludf.DUMMYFUNCTION("""COMPUTED_VALUE"""),224.57)</f>
        <v>224.57</v>
      </c>
      <c r="C28" s="6">
        <v>222.826634099676</v>
      </c>
    </row>
    <row r="29">
      <c r="A29" s="4">
        <f>IFERROR(__xludf.DUMMYFUNCTION("""COMPUTED_VALUE"""),45085.66666666667)</f>
        <v>45085.66667</v>
      </c>
      <c r="B29" s="5">
        <f>IFERROR(__xludf.DUMMYFUNCTION("""COMPUTED_VALUE"""),234.86)</f>
        <v>234.86</v>
      </c>
      <c r="C29" s="6">
        <v>223.11649585234</v>
      </c>
    </row>
    <row r="30">
      <c r="A30" s="4">
        <f>IFERROR(__xludf.DUMMYFUNCTION("""COMPUTED_VALUE"""),45086.66666666667)</f>
        <v>45086.66667</v>
      </c>
      <c r="B30" s="5">
        <f>IFERROR(__xludf.DUMMYFUNCTION("""COMPUTED_VALUE"""),244.4)</f>
        <v>244.4</v>
      </c>
      <c r="C30" s="6">
        <v>224.07995071297</v>
      </c>
    </row>
    <row r="31">
      <c r="A31" s="4">
        <f>IFERROR(__xludf.DUMMYFUNCTION("""COMPUTED_VALUE"""),45089.66666666667)</f>
        <v>45089.66667</v>
      </c>
      <c r="B31" s="5">
        <f>IFERROR(__xludf.DUMMYFUNCTION("""COMPUTED_VALUE"""),249.83)</f>
        <v>249.83</v>
      </c>
      <c r="C31" s="6">
        <v>229.017409007316</v>
      </c>
    </row>
    <row r="32">
      <c r="A32" s="4">
        <f>IFERROR(__xludf.DUMMYFUNCTION("""COMPUTED_VALUE"""),45090.66666666667)</f>
        <v>45090.66667</v>
      </c>
      <c r="B32" s="5">
        <f>IFERROR(__xludf.DUMMYFUNCTION("""COMPUTED_VALUE"""),258.71)</f>
        <v>258.71</v>
      </c>
      <c r="C32" s="6">
        <v>232.387929726508</v>
      </c>
    </row>
    <row r="33">
      <c r="A33" s="4">
        <f>IFERROR(__xludf.DUMMYFUNCTION("""COMPUTED_VALUE"""),45091.66666666667)</f>
        <v>45091.66667</v>
      </c>
      <c r="B33" s="5">
        <f>IFERROR(__xludf.DUMMYFUNCTION("""COMPUTED_VALUE"""),256.79)</f>
        <v>256.79</v>
      </c>
      <c r="C33" s="6">
        <v>233.164248993491</v>
      </c>
    </row>
    <row r="34">
      <c r="A34" s="4">
        <f>IFERROR(__xludf.DUMMYFUNCTION("""COMPUTED_VALUE"""),45092.66666666667)</f>
        <v>45092.66667</v>
      </c>
      <c r="B34" s="5">
        <f>IFERROR(__xludf.DUMMYFUNCTION("""COMPUTED_VALUE"""),255.9)</f>
        <v>255.9</v>
      </c>
      <c r="C34" s="6">
        <v>233.454110746155</v>
      </c>
    </row>
    <row r="35">
      <c r="A35" s="4">
        <f>IFERROR(__xludf.DUMMYFUNCTION("""COMPUTED_VALUE"""),45093.66666666667)</f>
        <v>45093.66667</v>
      </c>
      <c r="B35" s="5">
        <f>IFERROR(__xludf.DUMMYFUNCTION("""COMPUTED_VALUE"""),260.54)</f>
        <v>260.54</v>
      </c>
      <c r="C35" s="6">
        <v>234.24127148388</v>
      </c>
    </row>
    <row r="36">
      <c r="A36" s="4">
        <f>IFERROR(__xludf.DUMMYFUNCTION("""COMPUTED_VALUE"""),45097.66666666667)</f>
        <v>45097.66667</v>
      </c>
      <c r="B36" s="5">
        <f>IFERROR(__xludf.DUMMYFUNCTION("""COMPUTED_VALUE"""),274.45)</f>
        <v>274.45</v>
      </c>
      <c r="C36" s="6">
        <v>241.844074005768</v>
      </c>
    </row>
    <row r="37">
      <c r="A37" s="4">
        <f>IFERROR(__xludf.DUMMYFUNCTION("""COMPUTED_VALUE"""),45098.66666666667)</f>
        <v>45098.66667</v>
      </c>
      <c r="B37" s="5">
        <f>IFERROR(__xludf.DUMMYFUNCTION("""COMPUTED_VALUE"""),259.46)</f>
        <v>259.46</v>
      </c>
      <c r="C37" s="6">
        <v>242.444099149838</v>
      </c>
    </row>
    <row r="38">
      <c r="A38" s="4">
        <f>IFERROR(__xludf.DUMMYFUNCTION("""COMPUTED_VALUE"""),45099.66666666667)</f>
        <v>45099.66667</v>
      </c>
      <c r="B38" s="5">
        <f>IFERROR(__xludf.DUMMYFUNCTION("""COMPUTED_VALUE"""),264.61)</f>
        <v>264.61</v>
      </c>
      <c r="C38" s="6">
        <v>242.557666779594</v>
      </c>
    </row>
    <row r="39">
      <c r="A39" s="4">
        <f>IFERROR(__xludf.DUMMYFUNCTION("""COMPUTED_VALUE"""),45100.66666666667)</f>
        <v>45100.66667</v>
      </c>
      <c r="B39" s="5">
        <f>IFERROR(__xludf.DUMMYFUNCTION("""COMPUTED_VALUE"""),256.6)</f>
        <v>256.6</v>
      </c>
      <c r="C39" s="6">
        <v>243.344827517317</v>
      </c>
    </row>
    <row r="40">
      <c r="A40" s="4">
        <f>IFERROR(__xludf.DUMMYFUNCTION("""COMPUTED_VALUE"""),45103.66666666667)</f>
        <v>45103.66667</v>
      </c>
      <c r="B40" s="5">
        <f>IFERROR(__xludf.DUMMYFUNCTION("""COMPUTED_VALUE"""),241.05)</f>
        <v>241.05</v>
      </c>
      <c r="C40" s="6">
        <v>247.753403442918</v>
      </c>
    </row>
    <row r="41">
      <c r="A41" s="4">
        <f>IFERROR(__xludf.DUMMYFUNCTION("""COMPUTED_VALUE"""),45104.66666666667)</f>
        <v>45104.66667</v>
      </c>
      <c r="B41" s="5">
        <f>IFERROR(__xludf.DUMMYFUNCTION("""COMPUTED_VALUE"""),250.21)</f>
        <v>250.21</v>
      </c>
      <c r="C41" s="6">
        <v>250.947630039205</v>
      </c>
    </row>
    <row r="42">
      <c r="A42" s="4">
        <f>IFERROR(__xludf.DUMMYFUNCTION("""COMPUTED_VALUE"""),45105.66666666667)</f>
        <v>45105.66667</v>
      </c>
      <c r="B42" s="5">
        <f>IFERROR(__xludf.DUMMYFUNCTION("""COMPUTED_VALUE"""),256.24)</f>
        <v>256.24</v>
      </c>
      <c r="C42" s="6">
        <v>251.547655183275</v>
      </c>
    </row>
    <row r="43">
      <c r="A43" s="4">
        <f>IFERROR(__xludf.DUMMYFUNCTION("""COMPUTED_VALUE"""),45106.66666666667)</f>
        <v>45106.66667</v>
      </c>
      <c r="B43" s="5">
        <f>IFERROR(__xludf.DUMMYFUNCTION("""COMPUTED_VALUE"""),257.5)</f>
        <v>257.5</v>
      </c>
      <c r="C43" s="6">
        <v>251.042973811764</v>
      </c>
    </row>
    <row r="44">
      <c r="A44" s="4">
        <f>IFERROR(__xludf.DUMMYFUNCTION("""COMPUTED_VALUE"""),45107.66666666667)</f>
        <v>45107.66667</v>
      </c>
      <c r="B44" s="5">
        <f>IFERROR(__xludf.DUMMYFUNCTION("""COMPUTED_VALUE"""),261.77)</f>
        <v>261.77</v>
      </c>
      <c r="C44" s="6">
        <v>251.211885548217</v>
      </c>
    </row>
    <row r="45">
      <c r="A45" s="4">
        <f>IFERROR(__xludf.DUMMYFUNCTION("""COMPUTED_VALUE"""),45110.54513888889)</f>
        <v>45110.54514</v>
      </c>
      <c r="B45" s="5">
        <f>IFERROR(__xludf.DUMMYFUNCTION("""COMPUTED_VALUE"""),279.82)</f>
        <v>279.82</v>
      </c>
      <c r="C45" s="6">
        <v>253.765714470018</v>
      </c>
    </row>
    <row r="46">
      <c r="A46" s="4">
        <f>IFERROR(__xludf.DUMMYFUNCTION("""COMPUTED_VALUE"""),45112.66666666667)</f>
        <v>45112.66667</v>
      </c>
      <c r="B46" s="5">
        <f>IFERROR(__xludf.DUMMYFUNCTION("""COMPUTED_VALUE"""),282.48)</f>
        <v>282.48</v>
      </c>
      <c r="C46" s="6">
        <v>256.323468207835</v>
      </c>
    </row>
    <row r="47">
      <c r="A47" s="4">
        <f>IFERROR(__xludf.DUMMYFUNCTION("""COMPUTED_VALUE"""),45113.66666666667)</f>
        <v>45113.66667</v>
      </c>
      <c r="B47" s="5">
        <f>IFERROR(__xludf.DUMMYFUNCTION("""COMPUTED_VALUE"""),276.54)</f>
        <v>276.54</v>
      </c>
      <c r="C47" s="6">
        <v>255.818786836324</v>
      </c>
    </row>
    <row r="48">
      <c r="A48" s="4">
        <f>IFERROR(__xludf.DUMMYFUNCTION("""COMPUTED_VALUE"""),45114.66666666667)</f>
        <v>45114.66667</v>
      </c>
      <c r="B48" s="5">
        <f>IFERROR(__xludf.DUMMYFUNCTION("""COMPUTED_VALUE"""),274.43)</f>
        <v>274.43</v>
      </c>
      <c r="C48" s="6">
        <v>255.987698572777</v>
      </c>
    </row>
    <row r="49">
      <c r="A49" s="4">
        <f>IFERROR(__xludf.DUMMYFUNCTION("""COMPUTED_VALUE"""),45117.66666666667)</f>
        <v>45117.66667</v>
      </c>
      <c r="B49" s="5">
        <f>IFERROR(__xludf.DUMMYFUNCTION("""COMPUTED_VALUE"""),269.61)</f>
        <v>269.61</v>
      </c>
      <c r="C49" s="6">
        <v>258.54152749458</v>
      </c>
    </row>
    <row r="50">
      <c r="A50" s="4">
        <f>IFERROR(__xludf.DUMMYFUNCTION("""COMPUTED_VALUE"""),45118.66666666667)</f>
        <v>45118.66667</v>
      </c>
      <c r="B50" s="5">
        <f>IFERROR(__xludf.DUMMYFUNCTION("""COMPUTED_VALUE"""),269.79)</f>
        <v>269.79</v>
      </c>
      <c r="C50" s="6">
        <v>261.117505089594</v>
      </c>
    </row>
    <row r="51">
      <c r="A51" s="4">
        <f>IFERROR(__xludf.DUMMYFUNCTION("""COMPUTED_VALUE"""),45119.66666666667)</f>
        <v>45119.66667</v>
      </c>
      <c r="B51" s="5">
        <f>IFERROR(__xludf.DUMMYFUNCTION("""COMPUTED_VALUE"""),271.99)</f>
        <v>271.99</v>
      </c>
      <c r="C51" s="6">
        <v>260.59581175137</v>
      </c>
    </row>
    <row r="52">
      <c r="A52" s="4">
        <f>IFERROR(__xludf.DUMMYFUNCTION("""COMPUTED_VALUE"""),45120.66666666667)</f>
        <v>45120.66667</v>
      </c>
      <c r="B52" s="5">
        <f>IFERROR(__xludf.DUMMYFUNCTION("""COMPUTED_VALUE"""),277.9)</f>
        <v>277.9</v>
      </c>
      <c r="C52" s="6">
        <v>259.587660898836</v>
      </c>
    </row>
    <row r="53">
      <c r="A53" s="4">
        <f>IFERROR(__xludf.DUMMYFUNCTION("""COMPUTED_VALUE"""),45121.66666666667)</f>
        <v>45121.66667</v>
      </c>
      <c r="B53" s="5">
        <f>IFERROR(__xludf.DUMMYFUNCTION("""COMPUTED_VALUE"""),281.38)</f>
        <v>281.38</v>
      </c>
      <c r="C53" s="6">
        <v>259.253103154261</v>
      </c>
    </row>
    <row r="54">
      <c r="A54" s="4">
        <f>IFERROR(__xludf.DUMMYFUNCTION("""COMPUTED_VALUE"""),45124.66666666667)</f>
        <v>45124.66667</v>
      </c>
      <c r="B54" s="5">
        <f>IFERROR(__xludf.DUMMYFUNCTION("""COMPUTED_VALUE"""),290.38)</f>
        <v>290.38</v>
      </c>
      <c r="C54" s="6">
        <v>260.296523632994</v>
      </c>
    </row>
    <row r="55">
      <c r="A55" s="4">
        <f>IFERROR(__xludf.DUMMYFUNCTION("""COMPUTED_VALUE"""),45125.66666666667)</f>
        <v>45125.66667</v>
      </c>
      <c r="B55" s="5">
        <f>IFERROR(__xludf.DUMMYFUNCTION("""COMPUTED_VALUE"""),293.34)</f>
        <v>293.34</v>
      </c>
      <c r="C55" s="6">
        <v>262.369031746981</v>
      </c>
    </row>
    <row r="56">
      <c r="A56" s="4">
        <f>IFERROR(__xludf.DUMMYFUNCTION("""COMPUTED_VALUE"""),45126.66666666667)</f>
        <v>45126.66667</v>
      </c>
      <c r="B56" s="5">
        <f>IFERROR(__xludf.DUMMYFUNCTION("""COMPUTED_VALUE"""),291.26)</f>
        <v>291.26</v>
      </c>
      <c r="C56" s="6">
        <v>261.84733840876</v>
      </c>
    </row>
    <row r="57">
      <c r="A57" s="4">
        <f>IFERROR(__xludf.DUMMYFUNCTION("""COMPUTED_VALUE"""),45127.66666666667)</f>
        <v>45127.66667</v>
      </c>
      <c r="B57" s="5">
        <f>IFERROR(__xludf.DUMMYFUNCTION("""COMPUTED_VALUE"""),262.9)</f>
        <v>262.9</v>
      </c>
      <c r="C57" s="6">
        <v>260.839187556221</v>
      </c>
    </row>
    <row r="58">
      <c r="A58" s="4">
        <f>IFERROR(__xludf.DUMMYFUNCTION("""COMPUTED_VALUE"""),45128.66666666667)</f>
        <v>45128.66667</v>
      </c>
      <c r="B58" s="5">
        <f>IFERROR(__xludf.DUMMYFUNCTION("""COMPUTED_VALUE"""),260.02)</f>
        <v>260.02</v>
      </c>
      <c r="C58" s="6">
        <v>260.504629811645</v>
      </c>
    </row>
    <row r="59">
      <c r="A59" s="4">
        <f>IFERROR(__xludf.DUMMYFUNCTION("""COMPUTED_VALUE"""),45131.66666666667)</f>
        <v>45131.66667</v>
      </c>
      <c r="B59" s="5">
        <f>IFERROR(__xludf.DUMMYFUNCTION("""COMPUTED_VALUE"""),269.06)</f>
        <v>269.06</v>
      </c>
      <c r="C59" s="6">
        <v>260.38566925893</v>
      </c>
    </row>
    <row r="60">
      <c r="A60" s="4">
        <f>IFERROR(__xludf.DUMMYFUNCTION("""COMPUTED_VALUE"""),45132.66666666667)</f>
        <v>45132.66667</v>
      </c>
      <c r="B60" s="5">
        <f>IFERROR(__xludf.DUMMYFUNCTION("""COMPUTED_VALUE"""),265.28)</f>
        <v>265.28</v>
      </c>
      <c r="C60" s="6">
        <v>262.070717029116</v>
      </c>
    </row>
    <row r="61">
      <c r="A61" s="4">
        <f>IFERROR(__xludf.DUMMYFUNCTION("""COMPUTED_VALUE"""),45133.66666666667)</f>
        <v>45133.66667</v>
      </c>
      <c r="B61" s="5">
        <f>IFERROR(__xludf.DUMMYFUNCTION("""COMPUTED_VALUE"""),264.35)</f>
        <v>264.35</v>
      </c>
      <c r="C61" s="6">
        <v>261.161563347081</v>
      </c>
    </row>
    <row r="62">
      <c r="A62" s="4">
        <f>IFERROR(__xludf.DUMMYFUNCTION("""COMPUTED_VALUE"""),45134.66666666667)</f>
        <v>45134.66667</v>
      </c>
      <c r="B62" s="5">
        <f>IFERROR(__xludf.DUMMYFUNCTION("""COMPUTED_VALUE"""),255.71)</f>
        <v>255.71</v>
      </c>
      <c r="C62" s="6">
        <v>259.765952150732</v>
      </c>
    </row>
    <row r="63">
      <c r="A63" s="4">
        <f>IFERROR(__xludf.DUMMYFUNCTION("""COMPUTED_VALUE"""),45135.66666666667)</f>
        <v>45135.66667</v>
      </c>
      <c r="B63" s="5">
        <f>IFERROR(__xludf.DUMMYFUNCTION("""COMPUTED_VALUE"""),266.44)</f>
        <v>266.44</v>
      </c>
      <c r="C63" s="6">
        <v>259.043934062342</v>
      </c>
    </row>
    <row r="64">
      <c r="A64" s="4">
        <f>IFERROR(__xludf.DUMMYFUNCTION("""COMPUTED_VALUE"""),45138.66666666667)</f>
        <v>45138.66667</v>
      </c>
      <c r="B64" s="5">
        <f>IFERROR(__xludf.DUMMYFUNCTION("""COMPUTED_VALUE"""),267.43)</f>
        <v>267.43</v>
      </c>
      <c r="C64" s="6">
        <v>258.924973509631</v>
      </c>
    </row>
    <row r="65">
      <c r="A65" s="4">
        <f>IFERROR(__xludf.DUMMYFUNCTION("""COMPUTED_VALUE"""),45139.66666666667)</f>
        <v>45139.66667</v>
      </c>
      <c r="B65" s="5">
        <f>IFERROR(__xludf.DUMMYFUNCTION("""COMPUTED_VALUE"""),261.07)</f>
        <v>261.07</v>
      </c>
      <c r="C65" s="6">
        <v>260.610021279815</v>
      </c>
    </row>
    <row r="66">
      <c r="A66" s="4">
        <f>IFERROR(__xludf.DUMMYFUNCTION("""COMPUTED_VALUE"""),45140.66666666667)</f>
        <v>45140.66667</v>
      </c>
      <c r="B66" s="5">
        <f>IFERROR(__xludf.DUMMYFUNCTION("""COMPUTED_VALUE"""),254.11)</f>
        <v>254.11</v>
      </c>
      <c r="C66" s="6">
        <v>259.700867597779</v>
      </c>
    </row>
    <row r="67">
      <c r="A67" s="4">
        <f>IFERROR(__xludf.DUMMYFUNCTION("""COMPUTED_VALUE"""),45141.66666666667)</f>
        <v>45141.66667</v>
      </c>
      <c r="B67" s="5">
        <f>IFERROR(__xludf.DUMMYFUNCTION("""COMPUTED_VALUE"""),259.32)</f>
        <v>259.32</v>
      </c>
      <c r="C67" s="6">
        <v>258.305256400316</v>
      </c>
    </row>
    <row r="68">
      <c r="A68" s="4">
        <f>IFERROR(__xludf.DUMMYFUNCTION("""COMPUTED_VALUE"""),45142.66666666667)</f>
        <v>45142.66667</v>
      </c>
      <c r="B68" s="5">
        <f>IFERROR(__xludf.DUMMYFUNCTION("""COMPUTED_VALUE"""),253.86)</f>
        <v>253.86</v>
      </c>
      <c r="C68" s="6">
        <v>257.583238310819</v>
      </c>
    </row>
    <row r="69">
      <c r="A69" s="4">
        <f>IFERROR(__xludf.DUMMYFUNCTION("""COMPUTED_VALUE"""),45145.66666666667)</f>
        <v>45145.66667</v>
      </c>
      <c r="B69" s="5">
        <f>IFERROR(__xludf.DUMMYFUNCTION("""COMPUTED_VALUE"""),251.45)</f>
        <v>251.45</v>
      </c>
      <c r="C69" s="6">
        <v>257.464277754764</v>
      </c>
    </row>
    <row r="70">
      <c r="A70" s="4">
        <f>IFERROR(__xludf.DUMMYFUNCTION("""COMPUTED_VALUE"""),45146.66666666667)</f>
        <v>45146.66667</v>
      </c>
      <c r="B70" s="5">
        <f>IFERROR(__xludf.DUMMYFUNCTION("""COMPUTED_VALUE"""),249.7)</f>
        <v>249.7</v>
      </c>
      <c r="C70" s="6">
        <v>259.149325523833</v>
      </c>
    </row>
    <row r="71">
      <c r="A71" s="4">
        <f>IFERROR(__xludf.DUMMYFUNCTION("""COMPUTED_VALUE"""),45147.66666666667)</f>
        <v>45147.66667</v>
      </c>
      <c r="B71" s="5">
        <f>IFERROR(__xludf.DUMMYFUNCTION("""COMPUTED_VALUE"""),242.19)</f>
        <v>242.19</v>
      </c>
      <c r="C71" s="6">
        <v>258.240171840688</v>
      </c>
    </row>
    <row r="72">
      <c r="A72" s="4">
        <f>IFERROR(__xludf.DUMMYFUNCTION("""COMPUTED_VALUE"""),45148.66666666667)</f>
        <v>45148.66667</v>
      </c>
      <c r="B72" s="5">
        <f>IFERROR(__xludf.DUMMYFUNCTION("""COMPUTED_VALUE"""),245.34)</f>
        <v>245.34</v>
      </c>
      <c r="C72" s="6">
        <v>256.844560643221</v>
      </c>
    </row>
    <row r="73">
      <c r="A73" s="4">
        <f>IFERROR(__xludf.DUMMYFUNCTION("""COMPUTED_VALUE"""),45149.66666666667)</f>
        <v>45149.66667</v>
      </c>
      <c r="B73" s="5">
        <f>IFERROR(__xludf.DUMMYFUNCTION("""COMPUTED_VALUE"""),242.65)</f>
        <v>242.65</v>
      </c>
      <c r="C73" s="6">
        <v>256.122542553723</v>
      </c>
    </row>
    <row r="74">
      <c r="A74" s="4">
        <f>IFERROR(__xludf.DUMMYFUNCTION("""COMPUTED_VALUE"""),45152.66666666667)</f>
        <v>45152.66667</v>
      </c>
      <c r="B74" s="5">
        <f>IFERROR(__xludf.DUMMYFUNCTION("""COMPUTED_VALUE"""),239.76)</f>
        <v>239.76</v>
      </c>
      <c r="C74" s="6">
        <v>256.003581997673</v>
      </c>
    </row>
    <row r="75">
      <c r="A75" s="4">
        <f>IFERROR(__xludf.DUMMYFUNCTION("""COMPUTED_VALUE"""),45153.66666666667)</f>
        <v>45153.66667</v>
      </c>
      <c r="B75" s="5">
        <f>IFERROR(__xludf.DUMMYFUNCTION("""COMPUTED_VALUE"""),232.96)</f>
        <v>232.96</v>
      </c>
      <c r="C75" s="6">
        <v>257.688629765305</v>
      </c>
    </row>
    <row r="76">
      <c r="A76" s="4">
        <f>IFERROR(__xludf.DUMMYFUNCTION("""COMPUTED_VALUE"""),45154.66666666667)</f>
        <v>45154.66667</v>
      </c>
      <c r="B76" s="5">
        <f>IFERROR(__xludf.DUMMYFUNCTION("""COMPUTED_VALUE"""),225.6)</f>
        <v>225.6</v>
      </c>
      <c r="C76" s="6">
        <v>256.779476080727</v>
      </c>
    </row>
    <row r="77">
      <c r="A77" s="4">
        <f>IFERROR(__xludf.DUMMYFUNCTION("""COMPUTED_VALUE"""),45155.66666666667)</f>
        <v>45155.66667</v>
      </c>
      <c r="B77" s="5">
        <f>IFERROR(__xludf.DUMMYFUNCTION("""COMPUTED_VALUE"""),219.22)</f>
        <v>219.22</v>
      </c>
      <c r="C77" s="6">
        <v>255.383864881828</v>
      </c>
    </row>
    <row r="78">
      <c r="A78" s="4">
        <f>IFERROR(__xludf.DUMMYFUNCTION("""COMPUTED_VALUE"""),45156.66666666667)</f>
        <v>45156.66667</v>
      </c>
      <c r="B78" s="5">
        <f>IFERROR(__xludf.DUMMYFUNCTION("""COMPUTED_VALUE"""),215.49)</f>
        <v>215.49</v>
      </c>
      <c r="C78" s="6">
        <v>254.661846790896</v>
      </c>
    </row>
    <row r="79">
      <c r="A79" s="4">
        <f>IFERROR(__xludf.DUMMYFUNCTION("""COMPUTED_VALUE"""),45159.66666666667)</f>
        <v>45159.66667</v>
      </c>
      <c r="B79" s="5">
        <f>IFERROR(__xludf.DUMMYFUNCTION("""COMPUTED_VALUE"""),231.28)</f>
        <v>231.28</v>
      </c>
      <c r="C79" s="6">
        <v>254.542886230551</v>
      </c>
    </row>
    <row r="80">
      <c r="A80" s="4">
        <f>IFERROR(__xludf.DUMMYFUNCTION("""COMPUTED_VALUE"""),45160.66666666667)</f>
        <v>45160.66667</v>
      </c>
      <c r="B80" s="5">
        <f>IFERROR(__xludf.DUMMYFUNCTION("""COMPUTED_VALUE"""),233.19)</f>
        <v>233.19</v>
      </c>
      <c r="C80" s="6">
        <v>256.227933998181</v>
      </c>
    </row>
    <row r="81">
      <c r="A81" s="4">
        <f>IFERROR(__xludf.DUMMYFUNCTION("""COMPUTED_VALUE"""),45161.66666666667)</f>
        <v>45161.66667</v>
      </c>
      <c r="B81" s="5">
        <f>IFERROR(__xludf.DUMMYFUNCTION("""COMPUTED_VALUE"""),236.86)</f>
        <v>236.86</v>
      </c>
      <c r="C81" s="6">
        <v>255.318780313602</v>
      </c>
    </row>
    <row r="82">
      <c r="A82" s="4">
        <f>IFERROR(__xludf.DUMMYFUNCTION("""COMPUTED_VALUE"""),45162.66666666667)</f>
        <v>45162.66667</v>
      </c>
      <c r="B82" s="5">
        <f>IFERROR(__xludf.DUMMYFUNCTION("""COMPUTED_VALUE"""),230.04)</f>
        <v>230.04</v>
      </c>
      <c r="C82" s="6">
        <v>253.923169114704</v>
      </c>
    </row>
    <row r="83">
      <c r="A83" s="4">
        <f>IFERROR(__xludf.DUMMYFUNCTION("""COMPUTED_VALUE"""),45163.66666666667)</f>
        <v>45163.66667</v>
      </c>
      <c r="B83" s="5">
        <f>IFERROR(__xludf.DUMMYFUNCTION("""COMPUTED_VALUE"""),238.59)</f>
        <v>238.59</v>
      </c>
      <c r="C83" s="6">
        <v>253.201151013103</v>
      </c>
    </row>
    <row r="84">
      <c r="A84" s="4">
        <f>IFERROR(__xludf.DUMMYFUNCTION("""COMPUTED_VALUE"""),45166.66666666667)</f>
        <v>45166.66667</v>
      </c>
      <c r="B84" s="5">
        <f>IFERROR(__xludf.DUMMYFUNCTION("""COMPUTED_VALUE"""),238.82)</f>
        <v>238.82</v>
      </c>
      <c r="C84" s="6">
        <v>253.08219042076</v>
      </c>
    </row>
    <row r="85">
      <c r="A85" s="4">
        <f>IFERROR(__xludf.DUMMYFUNCTION("""COMPUTED_VALUE"""),45167.66666666667)</f>
        <v>45167.66667</v>
      </c>
      <c r="B85" s="5">
        <f>IFERROR(__xludf.DUMMYFUNCTION("""COMPUTED_VALUE"""),257.18)</f>
        <v>257.18</v>
      </c>
      <c r="C85" s="6">
        <v>254.767238177721</v>
      </c>
    </row>
    <row r="86">
      <c r="A86" s="4">
        <f>IFERROR(__xludf.DUMMYFUNCTION("""COMPUTED_VALUE"""),45168.66666666667)</f>
        <v>45168.66667</v>
      </c>
      <c r="B86" s="5">
        <f>IFERROR(__xludf.DUMMYFUNCTION("""COMPUTED_VALUE"""),256.9)</f>
        <v>256.9</v>
      </c>
      <c r="C86" s="6">
        <v>253.858084482473</v>
      </c>
    </row>
    <row r="87">
      <c r="A87" s="4">
        <f>IFERROR(__xludf.DUMMYFUNCTION("""COMPUTED_VALUE"""),45169.66666666667)</f>
        <v>45169.66667</v>
      </c>
      <c r="B87" s="5">
        <f>IFERROR(__xludf.DUMMYFUNCTION("""COMPUTED_VALUE"""),258.08)</f>
        <v>258.08</v>
      </c>
      <c r="C87" s="6">
        <v>252.46247327291</v>
      </c>
    </row>
    <row r="88">
      <c r="A88" s="4">
        <f>IFERROR(__xludf.DUMMYFUNCTION("""COMPUTED_VALUE"""),45170.66666666667)</f>
        <v>45170.66667</v>
      </c>
      <c r="B88" s="5">
        <f>IFERROR(__xludf.DUMMYFUNCTION("""COMPUTED_VALUE"""),245.01)</f>
        <v>245.01</v>
      </c>
      <c r="C88" s="6">
        <v>251.740455171307</v>
      </c>
    </row>
    <row r="89">
      <c r="A89" s="4">
        <f>IFERROR(__xludf.DUMMYFUNCTION("""COMPUTED_VALUE"""),45174.66666666667)</f>
        <v>45174.66667</v>
      </c>
      <c r="B89" s="5">
        <f>IFERROR(__xludf.DUMMYFUNCTION("""COMPUTED_VALUE"""),256.49)</f>
        <v>256.49</v>
      </c>
      <c r="C89" s="6">
        <v>253.306542335924</v>
      </c>
    </row>
    <row r="90">
      <c r="A90" s="4">
        <f>IFERROR(__xludf.DUMMYFUNCTION("""COMPUTED_VALUE"""),45175.66666666667)</f>
        <v>45175.66667</v>
      </c>
      <c r="B90" s="5">
        <f>IFERROR(__xludf.DUMMYFUNCTION("""COMPUTED_VALUE"""),251.92)</f>
        <v>251.92</v>
      </c>
      <c r="C90" s="6">
        <v>252.397388640677</v>
      </c>
    </row>
    <row r="91">
      <c r="A91" s="4">
        <f>IFERROR(__xludf.DUMMYFUNCTION("""COMPUTED_VALUE"""),45176.66666666667)</f>
        <v>45176.66667</v>
      </c>
      <c r="B91" s="5">
        <f>IFERROR(__xludf.DUMMYFUNCTION("""COMPUTED_VALUE"""),251.49)</f>
        <v>251.49</v>
      </c>
      <c r="C91" s="6">
        <v>251.001777446918</v>
      </c>
    </row>
    <row r="92">
      <c r="A92" s="4">
        <f>IFERROR(__xludf.DUMMYFUNCTION("""COMPUTED_VALUE"""),45177.66666666667)</f>
        <v>45177.66667</v>
      </c>
      <c r="B92" s="5">
        <f>IFERROR(__xludf.DUMMYFUNCTION("""COMPUTED_VALUE"""),248.5)</f>
        <v>248.5</v>
      </c>
      <c r="C92" s="6">
        <v>250.279759361118</v>
      </c>
    </row>
    <row r="93">
      <c r="A93" s="4">
        <f>IFERROR(__xludf.DUMMYFUNCTION("""COMPUTED_VALUE"""),45180.66666666667)</f>
        <v>45180.66667</v>
      </c>
      <c r="B93" s="5">
        <f>IFERROR(__xludf.DUMMYFUNCTION("""COMPUTED_VALUE"""),273.58)</f>
        <v>273.58</v>
      </c>
      <c r="C93" s="6">
        <v>250.160798816179</v>
      </c>
    </row>
    <row r="94">
      <c r="A94" s="4">
        <f>IFERROR(__xludf.DUMMYFUNCTION("""COMPUTED_VALUE"""),45181.66666666667)</f>
        <v>45181.66667</v>
      </c>
      <c r="B94" s="5">
        <f>IFERROR(__xludf.DUMMYFUNCTION("""COMPUTED_VALUE"""),267.48)</f>
        <v>267.48</v>
      </c>
      <c r="C94" s="6">
        <v>251.845846588954</v>
      </c>
    </row>
    <row r="95">
      <c r="A95" s="4">
        <f>IFERROR(__xludf.DUMMYFUNCTION("""COMPUTED_VALUE"""),45182.66666666667)</f>
        <v>45182.66667</v>
      </c>
      <c r="B95" s="5">
        <f>IFERROR(__xludf.DUMMYFUNCTION("""COMPUTED_VALUE"""),271.3)</f>
        <v>271.3</v>
      </c>
      <c r="C95" s="6">
        <v>250.936692909509</v>
      </c>
    </row>
    <row r="96">
      <c r="A96" s="4">
        <f>IFERROR(__xludf.DUMMYFUNCTION("""COMPUTED_VALUE"""),45183.66666666667)</f>
        <v>45183.66667</v>
      </c>
      <c r="B96" s="5">
        <f>IFERROR(__xludf.DUMMYFUNCTION("""COMPUTED_VALUE"""),276.04)</f>
        <v>276.04</v>
      </c>
      <c r="C96" s="6">
        <v>249.541081715751</v>
      </c>
    </row>
    <row r="97">
      <c r="A97" s="4">
        <f>IFERROR(__xludf.DUMMYFUNCTION("""COMPUTED_VALUE"""),45184.66666666667)</f>
        <v>45184.66667</v>
      </c>
      <c r="B97" s="5">
        <f>IFERROR(__xludf.DUMMYFUNCTION("""COMPUTED_VALUE"""),274.39)</f>
        <v>274.39</v>
      </c>
      <c r="C97" s="6">
        <v>248.81906362995</v>
      </c>
    </row>
    <row r="98">
      <c r="A98" s="4">
        <f>IFERROR(__xludf.DUMMYFUNCTION("""COMPUTED_VALUE"""),45187.66666666667)</f>
        <v>45187.66667</v>
      </c>
      <c r="B98" s="5">
        <f>IFERROR(__xludf.DUMMYFUNCTION("""COMPUTED_VALUE"""),265.28)</f>
        <v>265.28</v>
      </c>
      <c r="C98" s="6">
        <v>248.700103085017</v>
      </c>
    </row>
    <row r="99">
      <c r="A99" s="4">
        <f>IFERROR(__xludf.DUMMYFUNCTION("""COMPUTED_VALUE"""),45188.66666666667)</f>
        <v>45188.66667</v>
      </c>
      <c r="B99" s="5">
        <f>IFERROR(__xludf.DUMMYFUNCTION("""COMPUTED_VALUE"""),266.5)</f>
        <v>266.5</v>
      </c>
      <c r="C99" s="6">
        <v>250.385150855674</v>
      </c>
    </row>
    <row r="100">
      <c r="A100" s="4">
        <f>IFERROR(__xludf.DUMMYFUNCTION("""COMPUTED_VALUE"""),45189.66666666667)</f>
        <v>45189.66667</v>
      </c>
      <c r="B100" s="5">
        <f>IFERROR(__xludf.DUMMYFUNCTION("""COMPUTED_VALUE"""),262.59)</f>
        <v>262.59</v>
      </c>
      <c r="C100" s="6">
        <v>249.475997174117</v>
      </c>
    </row>
    <row r="101">
      <c r="A101" s="4">
        <f>IFERROR(__xludf.DUMMYFUNCTION("""COMPUTED_VALUE"""),45190.66666666667)</f>
        <v>45190.66667</v>
      </c>
      <c r="B101" s="5">
        <f>IFERROR(__xludf.DUMMYFUNCTION("""COMPUTED_VALUE"""),255.7)</f>
        <v>255.7</v>
      </c>
      <c r="C101" s="6">
        <v>248.080385978248</v>
      </c>
    </row>
    <row r="102">
      <c r="A102" s="4">
        <f>IFERROR(__xludf.DUMMYFUNCTION("""COMPUTED_VALUE"""),45191.66666666667)</f>
        <v>45191.66667</v>
      </c>
      <c r="B102" s="5">
        <f>IFERROR(__xludf.DUMMYFUNCTION("""COMPUTED_VALUE"""),244.88)</f>
        <v>244.88</v>
      </c>
      <c r="C102" s="6">
        <v>247.358367890342</v>
      </c>
    </row>
    <row r="103">
      <c r="A103" s="4">
        <f>IFERROR(__xludf.DUMMYFUNCTION("""COMPUTED_VALUE"""),45194.66666666667)</f>
        <v>45194.66667</v>
      </c>
      <c r="B103" s="5">
        <f>IFERROR(__xludf.DUMMYFUNCTION("""COMPUTED_VALUE"""),246.99)</f>
        <v>246.99</v>
      </c>
      <c r="C103" s="6">
        <v>247.239407339069</v>
      </c>
    </row>
    <row r="104">
      <c r="A104" s="4">
        <f>IFERROR(__xludf.DUMMYFUNCTION("""COMPUTED_VALUE"""),45195.66666666667)</f>
        <v>45195.66667</v>
      </c>
      <c r="B104" s="5">
        <f>IFERROR(__xludf.DUMMYFUNCTION("""COMPUTED_VALUE"""),244.12)</f>
        <v>244.12</v>
      </c>
      <c r="C104" s="6">
        <v>248.924455109726</v>
      </c>
    </row>
    <row r="105">
      <c r="A105" s="4">
        <f>IFERROR(__xludf.DUMMYFUNCTION("""COMPUTED_VALUE"""),45196.66666666667)</f>
        <v>45196.66667</v>
      </c>
      <c r="B105" s="5">
        <f>IFERROR(__xludf.DUMMYFUNCTION("""COMPUTED_VALUE"""),240.5)</f>
        <v>240.5</v>
      </c>
      <c r="C105" s="6">
        <v>248.015301428173</v>
      </c>
    </row>
    <row r="106">
      <c r="A106" s="4">
        <f>IFERROR(__xludf.DUMMYFUNCTION("""COMPUTED_VALUE"""),45197.66666666667)</f>
        <v>45197.66667</v>
      </c>
      <c r="B106" s="5">
        <f>IFERROR(__xludf.DUMMYFUNCTION("""COMPUTED_VALUE"""),246.38)</f>
        <v>246.38</v>
      </c>
      <c r="C106" s="6">
        <v>246.619690232299</v>
      </c>
    </row>
    <row r="107">
      <c r="A107" s="4">
        <f>IFERROR(__xludf.DUMMYFUNCTION("""COMPUTED_VALUE"""),45198.66666666667)</f>
        <v>45198.66667</v>
      </c>
      <c r="B107" s="5">
        <f>IFERROR(__xludf.DUMMYFUNCTION("""COMPUTED_VALUE"""),250.22)</f>
        <v>250.22</v>
      </c>
      <c r="C107" s="6">
        <v>245.897672144474</v>
      </c>
    </row>
    <row r="108">
      <c r="A108" s="4">
        <f>IFERROR(__xludf.DUMMYFUNCTION("""COMPUTED_VALUE"""),45201.66666666667)</f>
        <v>45201.66667</v>
      </c>
      <c r="B108" s="5">
        <f>IFERROR(__xludf.DUMMYFUNCTION("""COMPUTED_VALUE"""),251.6)</f>
        <v>251.6</v>
      </c>
      <c r="C108" s="6">
        <v>245.778711593454</v>
      </c>
    </row>
    <row r="109">
      <c r="A109" s="4">
        <f>IFERROR(__xludf.DUMMYFUNCTION("""COMPUTED_VALUE"""),45202.66666666667)</f>
        <v>45202.66667</v>
      </c>
      <c r="B109" s="5">
        <f>IFERROR(__xludf.DUMMYFUNCTION("""COMPUTED_VALUE"""),246.53)</f>
        <v>246.53</v>
      </c>
      <c r="C109" s="6">
        <v>247.463759364191</v>
      </c>
    </row>
    <row r="110">
      <c r="A110" s="4">
        <f>IFERROR(__xludf.DUMMYFUNCTION("""COMPUTED_VALUE"""),45203.66666666667)</f>
        <v>45203.66667</v>
      </c>
      <c r="B110" s="5">
        <f>IFERROR(__xludf.DUMMYFUNCTION("""COMPUTED_VALUE"""),261.16)</f>
        <v>261.16</v>
      </c>
      <c r="C110" s="6">
        <v>246.554605682718</v>
      </c>
    </row>
    <row r="111">
      <c r="A111" s="4">
        <f>IFERROR(__xludf.DUMMYFUNCTION("""COMPUTED_VALUE"""),45204.66666666667)</f>
        <v>45204.66667</v>
      </c>
      <c r="B111" s="5">
        <f>IFERROR(__xludf.DUMMYFUNCTION("""COMPUTED_VALUE"""),260.05)</f>
        <v>260.05</v>
      </c>
      <c r="C111" s="6">
        <v>245.158994486928</v>
      </c>
    </row>
    <row r="112">
      <c r="A112" s="4">
        <f>IFERROR(__xludf.DUMMYFUNCTION("""COMPUTED_VALUE"""),45205.66666666667)</f>
        <v>45205.66667</v>
      </c>
      <c r="B112" s="5">
        <f>IFERROR(__xludf.DUMMYFUNCTION("""COMPUTED_VALUE"""),260.53)</f>
        <v>260.53</v>
      </c>
      <c r="C112" s="6">
        <v>244.436976399103</v>
      </c>
    </row>
    <row r="113">
      <c r="A113" s="4">
        <f>IFERROR(__xludf.DUMMYFUNCTION("""COMPUTED_VALUE"""),45208.66666666667)</f>
        <v>45208.66667</v>
      </c>
      <c r="B113" s="5">
        <f>IFERROR(__xludf.DUMMYFUNCTION("""COMPUTED_VALUE"""),259.67)</f>
        <v>259.67</v>
      </c>
      <c r="C113" s="6">
        <v>244.318015848072</v>
      </c>
    </row>
    <row r="114">
      <c r="A114" s="4">
        <f>IFERROR(__xludf.DUMMYFUNCTION("""COMPUTED_VALUE"""),45209.66666666667)</f>
        <v>45209.66667</v>
      </c>
      <c r="B114" s="5">
        <f>IFERROR(__xludf.DUMMYFUNCTION("""COMPUTED_VALUE"""),263.62)</f>
        <v>263.62</v>
      </c>
      <c r="C114" s="6">
        <v>246.003063618819</v>
      </c>
    </row>
    <row r="115">
      <c r="A115" s="4">
        <f>IFERROR(__xludf.DUMMYFUNCTION("""COMPUTED_VALUE"""),45210.66666666667)</f>
        <v>45210.66667</v>
      </c>
      <c r="B115" s="5">
        <f>IFERROR(__xludf.DUMMYFUNCTION("""COMPUTED_VALUE"""),262.99)</f>
        <v>262.99</v>
      </c>
      <c r="C115" s="6">
        <v>245.093909937464</v>
      </c>
    </row>
    <row r="116">
      <c r="A116" s="4">
        <f>IFERROR(__xludf.DUMMYFUNCTION("""COMPUTED_VALUE"""),45211.66666666667)</f>
        <v>45211.66667</v>
      </c>
      <c r="B116" s="5">
        <f>IFERROR(__xludf.DUMMYFUNCTION("""COMPUTED_VALUE"""),258.87)</f>
        <v>258.87</v>
      </c>
      <c r="C116" s="6">
        <v>243.698298741789</v>
      </c>
    </row>
    <row r="117">
      <c r="A117" s="4">
        <f>IFERROR(__xludf.DUMMYFUNCTION("""COMPUTED_VALUE"""),45212.66666666667)</f>
        <v>45212.66667</v>
      </c>
      <c r="B117" s="5">
        <f>IFERROR(__xludf.DUMMYFUNCTION("""COMPUTED_VALUE"""),251.12)</f>
        <v>251.12</v>
      </c>
      <c r="C117" s="6">
        <v>242.976280654085</v>
      </c>
    </row>
    <row r="118">
      <c r="A118" s="4">
        <f>IFERROR(__xludf.DUMMYFUNCTION("""COMPUTED_VALUE"""),45215.66666666667)</f>
        <v>45215.66667</v>
      </c>
      <c r="B118" s="5">
        <f>IFERROR(__xludf.DUMMYFUNCTION("""COMPUTED_VALUE"""),253.92)</f>
        <v>253.92</v>
      </c>
      <c r="C118" s="6">
        <v>242.857320103398</v>
      </c>
    </row>
    <row r="119">
      <c r="A119" s="4">
        <f>IFERROR(__xludf.DUMMYFUNCTION("""COMPUTED_VALUE"""),45216.66666666667)</f>
        <v>45216.66667</v>
      </c>
      <c r="B119" s="5">
        <f>IFERROR(__xludf.DUMMYFUNCTION("""COMPUTED_VALUE"""),254.85)</f>
        <v>254.85</v>
      </c>
      <c r="C119" s="6">
        <v>244.542367874259</v>
      </c>
    </row>
    <row r="120">
      <c r="A120" s="4">
        <f>IFERROR(__xludf.DUMMYFUNCTION("""COMPUTED_VALUE"""),45217.66666666667)</f>
        <v>45217.66667</v>
      </c>
      <c r="B120" s="5">
        <f>IFERROR(__xludf.DUMMYFUNCTION("""COMPUTED_VALUE"""),242.68)</f>
        <v>242.68</v>
      </c>
      <c r="C120" s="6">
        <v>243.6332141929</v>
      </c>
    </row>
    <row r="121">
      <c r="A121" s="4">
        <f>IFERROR(__xludf.DUMMYFUNCTION("""COMPUTED_VALUE"""),45218.66666666667)</f>
        <v>45218.66667</v>
      </c>
      <c r="B121" s="5">
        <f>IFERROR(__xludf.DUMMYFUNCTION("""COMPUTED_VALUE"""),220.11)</f>
        <v>220.11</v>
      </c>
      <c r="C121" s="6">
        <v>242.237602997228</v>
      </c>
    </row>
    <row r="122">
      <c r="A122" s="4">
        <f>IFERROR(__xludf.DUMMYFUNCTION("""COMPUTED_VALUE"""),45219.66666666667)</f>
        <v>45219.66667</v>
      </c>
      <c r="B122" s="5">
        <f>IFERROR(__xludf.DUMMYFUNCTION("""COMPUTED_VALUE"""),211.99)</f>
        <v>211.99</v>
      </c>
      <c r="C122" s="6">
        <v>241.515584909522</v>
      </c>
    </row>
    <row r="123">
      <c r="A123" s="4">
        <f>IFERROR(__xludf.DUMMYFUNCTION("""COMPUTED_VALUE"""),45222.66666666667)</f>
        <v>45222.66667</v>
      </c>
      <c r="B123" s="5">
        <f>IFERROR(__xludf.DUMMYFUNCTION("""COMPUTED_VALUE"""),212.08)</f>
        <v>212.08</v>
      </c>
      <c r="C123" s="6">
        <v>241.396624362839</v>
      </c>
    </row>
    <row r="124">
      <c r="A124" s="4">
        <f>IFERROR(__xludf.DUMMYFUNCTION("""COMPUTED_VALUE"""),45223.66666666667)</f>
        <v>45223.66667</v>
      </c>
      <c r="B124" s="5">
        <f>IFERROR(__xludf.DUMMYFUNCTION("""COMPUTED_VALUE"""),216.52)</f>
        <v>216.52</v>
      </c>
      <c r="C124" s="6">
        <v>243.08167213503</v>
      </c>
    </row>
    <row r="125">
      <c r="A125" s="4">
        <f>IFERROR(__xludf.DUMMYFUNCTION("""COMPUTED_VALUE"""),45224.66666666667)</f>
        <v>45224.66667</v>
      </c>
      <c r="B125" s="5">
        <f>IFERROR(__xludf.DUMMYFUNCTION("""COMPUTED_VALUE"""),212.42)</f>
        <v>212.42</v>
      </c>
      <c r="C125" s="6">
        <v>242.172518455004</v>
      </c>
    </row>
    <row r="126">
      <c r="A126" s="4">
        <f>IFERROR(__xludf.DUMMYFUNCTION("""COMPUTED_VALUE"""),45225.66666666667)</f>
        <v>45225.66667</v>
      </c>
      <c r="B126" s="5">
        <f>IFERROR(__xludf.DUMMYFUNCTION("""COMPUTED_VALUE"""),205.76)</f>
        <v>205.76</v>
      </c>
      <c r="C126" s="6">
        <v>240.776907260666</v>
      </c>
    </row>
    <row r="127">
      <c r="A127" s="4">
        <f>IFERROR(__xludf.DUMMYFUNCTION("""COMPUTED_VALUE"""),45226.66666666667)</f>
        <v>45226.66667</v>
      </c>
      <c r="B127" s="5">
        <f>IFERROR(__xludf.DUMMYFUNCTION("""COMPUTED_VALUE"""),207.3)</f>
        <v>207.3</v>
      </c>
      <c r="C127" s="6">
        <v>240.054889174292</v>
      </c>
    </row>
    <row r="128">
      <c r="A128" s="4">
        <f>IFERROR(__xludf.DUMMYFUNCTION("""COMPUTED_VALUE"""),45229.66666666667)</f>
        <v>45229.66667</v>
      </c>
      <c r="B128" s="5">
        <f>IFERROR(__xludf.DUMMYFUNCTION("""COMPUTED_VALUE"""),197.36)</f>
        <v>197.36</v>
      </c>
      <c r="C128" s="6">
        <v>239.935928627613</v>
      </c>
    </row>
    <row r="129">
      <c r="A129" s="4">
        <f>IFERROR(__xludf.DUMMYFUNCTION("""COMPUTED_VALUE"""),45230.66666666667)</f>
        <v>45230.66667</v>
      </c>
      <c r="B129" s="5">
        <f>IFERROR(__xludf.DUMMYFUNCTION("""COMPUTED_VALUE"""),200.84)</f>
        <v>200.84</v>
      </c>
      <c r="C129" s="6">
        <v>241.620976399802</v>
      </c>
    </row>
    <row r="130">
      <c r="A130" s="4">
        <f>IFERROR(__xludf.DUMMYFUNCTION("""COMPUTED_VALUE"""),45231.66666666667)</f>
        <v>45231.66667</v>
      </c>
      <c r="B130" s="5">
        <f>IFERROR(__xludf.DUMMYFUNCTION("""COMPUTED_VALUE"""),205.66)</f>
        <v>205.66</v>
      </c>
      <c r="C130" s="6">
        <v>240.711822719775</v>
      </c>
    </row>
    <row r="131">
      <c r="A131" s="4">
        <f>IFERROR(__xludf.DUMMYFUNCTION("""COMPUTED_VALUE"""),45232.66666666667)</f>
        <v>45232.66667</v>
      </c>
      <c r="B131" s="5">
        <f>IFERROR(__xludf.DUMMYFUNCTION("""COMPUTED_VALUE"""),218.51)</f>
        <v>218.51</v>
      </c>
      <c r="C131" s="6">
        <v>239.316290577592</v>
      </c>
    </row>
    <row r="132">
      <c r="A132" s="4">
        <f>IFERROR(__xludf.DUMMYFUNCTION("""COMPUTED_VALUE"""),45233.66666666667)</f>
        <v>45233.66667</v>
      </c>
      <c r="B132" s="5">
        <f>IFERROR(__xludf.DUMMYFUNCTION("""COMPUTED_VALUE"""),219.96)</f>
        <v>219.96</v>
      </c>
      <c r="C132" s="6">
        <v>238.594351543373</v>
      </c>
    </row>
    <row r="133">
      <c r="A133" s="4">
        <f>IFERROR(__xludf.DUMMYFUNCTION("""COMPUTED_VALUE"""),45236.66666666667)</f>
        <v>45236.66667</v>
      </c>
      <c r="B133" s="5">
        <f>IFERROR(__xludf.DUMMYFUNCTION("""COMPUTED_VALUE"""),219.27)</f>
        <v>219.27</v>
      </c>
      <c r="C133" s="6">
        <v>238.475628153163</v>
      </c>
    </row>
    <row r="134">
      <c r="A134" s="4">
        <f>IFERROR(__xludf.DUMMYFUNCTION("""COMPUTED_VALUE"""),45237.66666666667)</f>
        <v>45237.66667</v>
      </c>
      <c r="B134" s="5">
        <f>IFERROR(__xludf.DUMMYFUNCTION("""COMPUTED_VALUE"""),222.18)</f>
        <v>222.18</v>
      </c>
      <c r="C134" s="6">
        <v>240.160754977506</v>
      </c>
    </row>
    <row r="135">
      <c r="A135" s="4">
        <f>IFERROR(__xludf.DUMMYFUNCTION("""COMPUTED_VALUE"""),45238.66666666667)</f>
        <v>45238.66667</v>
      </c>
      <c r="B135" s="5">
        <f>IFERROR(__xludf.DUMMYFUNCTION("""COMPUTED_VALUE"""),222.11)</f>
        <v>222.11</v>
      </c>
      <c r="C135" s="6">
        <v>239.251680349632</v>
      </c>
    </row>
    <row r="136">
      <c r="A136" s="4">
        <f>IFERROR(__xludf.DUMMYFUNCTION("""COMPUTED_VALUE"""),45239.66666666667)</f>
        <v>45239.66667</v>
      </c>
      <c r="B136" s="5">
        <f>IFERROR(__xludf.DUMMYFUNCTION("""COMPUTED_VALUE"""),209.98)</f>
        <v>209.98</v>
      </c>
      <c r="C136" s="6">
        <v>237.856148207453</v>
      </c>
    </row>
    <row r="137">
      <c r="A137" s="4">
        <f>IFERROR(__xludf.DUMMYFUNCTION("""COMPUTED_VALUE"""),45240.66666666667)</f>
        <v>45240.66667</v>
      </c>
      <c r="B137" s="5">
        <f>IFERROR(__xludf.DUMMYFUNCTION("""COMPUTED_VALUE"""),214.65)</f>
        <v>214.65</v>
      </c>
      <c r="C137" s="6">
        <v>237.13420917323</v>
      </c>
    </row>
    <row r="138">
      <c r="A138" s="4">
        <f>IFERROR(__xludf.DUMMYFUNCTION("""COMPUTED_VALUE"""),45243.66666666667)</f>
        <v>45243.66667</v>
      </c>
      <c r="B138" s="5">
        <f>IFERROR(__xludf.DUMMYFUNCTION("""COMPUTED_VALUE"""),223.71)</f>
        <v>223.71</v>
      </c>
      <c r="C138" s="6">
        <v>237.015485783026</v>
      </c>
    </row>
    <row r="139">
      <c r="A139" s="4">
        <f>IFERROR(__xludf.DUMMYFUNCTION("""COMPUTED_VALUE"""),45244.66666666667)</f>
        <v>45244.66667</v>
      </c>
      <c r="B139" s="5">
        <f>IFERROR(__xludf.DUMMYFUNCTION("""COMPUTED_VALUE"""),237.41)</f>
        <v>237.41</v>
      </c>
      <c r="C139" s="6">
        <v>238.700612605051</v>
      </c>
    </row>
    <row r="140">
      <c r="A140" s="4">
        <f>IFERROR(__xludf.DUMMYFUNCTION("""COMPUTED_VALUE"""),45245.66666666667)</f>
        <v>45245.66667</v>
      </c>
      <c r="B140" s="5">
        <f>IFERROR(__xludf.DUMMYFUNCTION("""COMPUTED_VALUE"""),242.84)</f>
        <v>242.84</v>
      </c>
      <c r="C140" s="6">
        <v>237.791537974869</v>
      </c>
    </row>
    <row r="141">
      <c r="A141" s="4">
        <f>IFERROR(__xludf.DUMMYFUNCTION("""COMPUTED_VALUE"""),45246.66666666667)</f>
        <v>45246.66667</v>
      </c>
      <c r="B141" s="5">
        <f>IFERROR(__xludf.DUMMYFUNCTION("""COMPUTED_VALUE"""),233.59)</f>
        <v>233.59</v>
      </c>
      <c r="C141" s="6">
        <v>236.396005830371</v>
      </c>
    </row>
    <row r="142">
      <c r="A142" s="4">
        <f>IFERROR(__xludf.DUMMYFUNCTION("""COMPUTED_VALUE"""),45247.66666666667)</f>
        <v>45247.66667</v>
      </c>
      <c r="B142" s="5">
        <f>IFERROR(__xludf.DUMMYFUNCTION("""COMPUTED_VALUE"""),234.3)</f>
        <v>234.3</v>
      </c>
      <c r="C142" s="6">
        <v>235.674066793835</v>
      </c>
    </row>
    <row r="143">
      <c r="A143" s="4">
        <f>IFERROR(__xludf.DUMMYFUNCTION("""COMPUTED_VALUE"""),45250.66666666667)</f>
        <v>45250.66667</v>
      </c>
      <c r="B143" s="5">
        <f>IFERROR(__xludf.DUMMYFUNCTION("""COMPUTED_VALUE"""),235.6)</f>
        <v>235.6</v>
      </c>
      <c r="C143" s="6">
        <v>235.555343396679</v>
      </c>
    </row>
    <row r="144">
      <c r="A144" s="4">
        <f>IFERROR(__xludf.DUMMYFUNCTION("""COMPUTED_VALUE"""),45251.66666666667)</f>
        <v>45251.66667</v>
      </c>
      <c r="B144" s="5">
        <f>IFERROR(__xludf.DUMMYFUNCTION("""COMPUTED_VALUE"""),241.2)</f>
        <v>241.2</v>
      </c>
      <c r="C144" s="6">
        <v>237.240470218716</v>
      </c>
    </row>
    <row r="145">
      <c r="A145" s="4">
        <f>IFERROR(__xludf.DUMMYFUNCTION("""COMPUTED_VALUE"""),45252.66666666667)</f>
        <v>45252.66667</v>
      </c>
      <c r="B145" s="5">
        <f>IFERROR(__xludf.DUMMYFUNCTION("""COMPUTED_VALUE"""),234.21)</f>
        <v>234.21</v>
      </c>
      <c r="C145" s="6">
        <v>236.331395588534</v>
      </c>
    </row>
    <row r="146">
      <c r="A146" s="4">
        <f>IFERROR(__xludf.DUMMYFUNCTION("""COMPUTED_VALUE"""),45254.54513888889)</f>
        <v>45254.54514</v>
      </c>
      <c r="B146" s="5">
        <f>IFERROR(__xludf.DUMMYFUNCTION("""COMPUTED_VALUE"""),235.45)</f>
        <v>235.45</v>
      </c>
      <c r="C146" s="6">
        <v>234.213924407498</v>
      </c>
    </row>
    <row r="147">
      <c r="A147" s="4">
        <f>IFERROR(__xludf.DUMMYFUNCTION("""COMPUTED_VALUE"""),45257.66666666667)</f>
        <v>45257.66667</v>
      </c>
      <c r="B147" s="5">
        <f>IFERROR(__xludf.DUMMYFUNCTION("""COMPUTED_VALUE"""),236.08)</f>
        <v>236.08</v>
      </c>
      <c r="C147" s="6">
        <v>234.095201008133</v>
      </c>
    </row>
    <row r="148">
      <c r="A148" s="4">
        <f>IFERROR(__xludf.DUMMYFUNCTION("""COMPUTED_VALUE"""),45258.66666666667)</f>
        <v>45258.66667</v>
      </c>
      <c r="B148" s="5">
        <f>IFERROR(__xludf.DUMMYFUNCTION("""COMPUTED_VALUE"""),246.72)</f>
        <v>246.72</v>
      </c>
      <c r="C148" s="6">
        <v>235.78032782943</v>
      </c>
    </row>
    <row r="149">
      <c r="A149" s="4">
        <f>IFERROR(__xludf.DUMMYFUNCTION("""COMPUTED_VALUE"""),45259.66666666667)</f>
        <v>45259.66667</v>
      </c>
      <c r="B149" s="5">
        <f>IFERROR(__xludf.DUMMYFUNCTION("""COMPUTED_VALUE"""),244.14)</f>
        <v>244.14</v>
      </c>
      <c r="C149" s="6">
        <v>234.871253198508</v>
      </c>
    </row>
    <row r="150">
      <c r="A150" s="4">
        <f>IFERROR(__xludf.DUMMYFUNCTION("""COMPUTED_VALUE"""),45260.66666666667)</f>
        <v>45260.66667</v>
      </c>
      <c r="B150" s="5">
        <f>IFERROR(__xludf.DUMMYFUNCTION("""COMPUTED_VALUE"""),240.08)</f>
        <v>240.08</v>
      </c>
      <c r="C150" s="6">
        <v>233.475721053273</v>
      </c>
    </row>
    <row r="151">
      <c r="A151" s="4">
        <f>IFERROR(__xludf.DUMMYFUNCTION("""COMPUTED_VALUE"""),45261.66666666667)</f>
        <v>45261.66667</v>
      </c>
      <c r="B151" s="5">
        <f>IFERROR(__xludf.DUMMYFUNCTION("""COMPUTED_VALUE"""),238.83)</f>
        <v>238.83</v>
      </c>
      <c r="C151" s="6">
        <v>232.753782016003</v>
      </c>
    </row>
    <row r="152">
      <c r="A152" s="4">
        <f>IFERROR(__xludf.DUMMYFUNCTION("""COMPUTED_VALUE"""),45264.66666666667)</f>
        <v>45264.66667</v>
      </c>
      <c r="B152" s="5">
        <f>IFERROR(__xludf.DUMMYFUNCTION("""COMPUTED_VALUE"""),235.58)</f>
        <v>235.58</v>
      </c>
      <c r="C152" s="6">
        <v>232.635058616633</v>
      </c>
    </row>
    <row r="153">
      <c r="A153" s="4">
        <f>IFERROR(__xludf.DUMMYFUNCTION("""COMPUTED_VALUE"""),45265.66666666667)</f>
        <v>45265.66667</v>
      </c>
      <c r="B153" s="5">
        <f>IFERROR(__xludf.DUMMYFUNCTION("""COMPUTED_VALUE"""),238.72)</f>
        <v>238.72</v>
      </c>
      <c r="C153" s="6">
        <v>234.320185437928</v>
      </c>
    </row>
    <row r="154">
      <c r="A154" s="4">
        <f>IFERROR(__xludf.DUMMYFUNCTION("""COMPUTED_VALUE"""),45266.66666666667)</f>
        <v>45266.66667</v>
      </c>
      <c r="B154" s="5">
        <f>IFERROR(__xludf.DUMMYFUNCTION("""COMPUTED_VALUE"""),239.37)</f>
        <v>239.37</v>
      </c>
      <c r="C154" s="6">
        <v>233.411110807011</v>
      </c>
    </row>
    <row r="155">
      <c r="A155" s="4">
        <f>IFERROR(__xludf.DUMMYFUNCTION("""COMPUTED_VALUE"""),45267.66666666667)</f>
        <v>45267.66667</v>
      </c>
      <c r="B155" s="5">
        <f>IFERROR(__xludf.DUMMYFUNCTION("""COMPUTED_VALUE"""),242.64)</f>
        <v>242.64</v>
      </c>
      <c r="C155" s="6">
        <v>232.015578605527</v>
      </c>
    </row>
    <row r="156">
      <c r="A156" s="4">
        <f>IFERROR(__xludf.DUMMYFUNCTION("""COMPUTED_VALUE"""),45268.66666666667)</f>
        <v>45268.66667</v>
      </c>
      <c r="B156" s="5">
        <f>IFERROR(__xludf.DUMMYFUNCTION("""COMPUTED_VALUE"""),243.84)</f>
        <v>243.84</v>
      </c>
      <c r="C156" s="6">
        <v>231.293639512012</v>
      </c>
    </row>
    <row r="157">
      <c r="A157" s="4">
        <f>IFERROR(__xludf.DUMMYFUNCTION("""COMPUTED_VALUE"""),45271.66666666667)</f>
        <v>45271.66667</v>
      </c>
      <c r="B157" s="5">
        <f>IFERROR(__xludf.DUMMYFUNCTION("""COMPUTED_VALUE"""),239.74)</f>
        <v>239.74</v>
      </c>
      <c r="C157" s="6">
        <v>231.174915943911</v>
      </c>
    </row>
    <row r="158">
      <c r="A158" s="4">
        <f>IFERROR(__xludf.DUMMYFUNCTION("""COMPUTED_VALUE"""),45272.66666666667)</f>
        <v>45272.66667</v>
      </c>
      <c r="B158" s="5">
        <f>IFERROR(__xludf.DUMMYFUNCTION("""COMPUTED_VALUE"""),237.01)</f>
        <v>237.01</v>
      </c>
      <c r="C158" s="6">
        <v>232.86004270896</v>
      </c>
    </row>
    <row r="159">
      <c r="A159" s="4">
        <f>IFERROR(__xludf.DUMMYFUNCTION("""COMPUTED_VALUE"""),45273.66666666667)</f>
        <v>45273.66667</v>
      </c>
      <c r="B159" s="5">
        <f>IFERROR(__xludf.DUMMYFUNCTION("""COMPUTED_VALUE"""),239.29)</f>
        <v>239.29</v>
      </c>
      <c r="C159" s="6">
        <v>231.950968021798</v>
      </c>
    </row>
    <row r="160">
      <c r="A160" s="4">
        <f>IFERROR(__xludf.DUMMYFUNCTION("""COMPUTED_VALUE"""),45274.66666666667)</f>
        <v>45274.66667</v>
      </c>
      <c r="B160" s="5">
        <f>IFERROR(__xludf.DUMMYFUNCTION("""COMPUTED_VALUE"""),251.05)</f>
        <v>251.05</v>
      </c>
      <c r="C160" s="6">
        <v>230.555435820315</v>
      </c>
    </row>
    <row r="161">
      <c r="A161" s="4">
        <f>IFERROR(__xludf.DUMMYFUNCTION("""COMPUTED_VALUE"""),45275.66666666667)</f>
        <v>45275.66667</v>
      </c>
      <c r="B161" s="5">
        <f>IFERROR(__xludf.DUMMYFUNCTION("""COMPUTED_VALUE"""),253.5)</f>
        <v>253.5</v>
      </c>
      <c r="C161" s="6">
        <v>229.833496726799</v>
      </c>
    </row>
    <row r="162">
      <c r="A162" s="4">
        <f>IFERROR(__xludf.DUMMYFUNCTION("""COMPUTED_VALUE"""),45278.66666666667)</f>
        <v>45278.66667</v>
      </c>
      <c r="B162" s="5">
        <f>IFERROR(__xludf.DUMMYFUNCTION("""COMPUTED_VALUE"""),252.08)</f>
        <v>252.08</v>
      </c>
      <c r="C162" s="6">
        <v>229.714773158704</v>
      </c>
    </row>
    <row r="163">
      <c r="A163" s="4">
        <f>IFERROR(__xludf.DUMMYFUNCTION("""COMPUTED_VALUE"""),45279.66666666667)</f>
        <v>45279.66667</v>
      </c>
      <c r="B163" s="5">
        <f>IFERROR(__xludf.DUMMYFUNCTION("""COMPUTED_VALUE"""),257.22)</f>
        <v>257.22</v>
      </c>
      <c r="C163" s="6">
        <v>231.206289097017</v>
      </c>
    </row>
    <row r="164">
      <c r="A164" s="4">
        <f>IFERROR(__xludf.DUMMYFUNCTION("""COMPUTED_VALUE"""),45280.66666666667)</f>
        <v>45280.66667</v>
      </c>
      <c r="B164" s="5">
        <f>IFERROR(__xludf.DUMMYFUNCTION("""COMPUTED_VALUE"""),247.14)</f>
        <v>247.14</v>
      </c>
      <c r="C164" s="6">
        <v>230.103603583125</v>
      </c>
    </row>
    <row r="165">
      <c r="A165" s="4">
        <f>IFERROR(__xludf.DUMMYFUNCTION("""COMPUTED_VALUE"""),45281.66666666667)</f>
        <v>45281.66667</v>
      </c>
      <c r="B165" s="5">
        <f>IFERROR(__xludf.DUMMYFUNCTION("""COMPUTED_VALUE"""),254.5)</f>
        <v>254.5</v>
      </c>
      <c r="C165" s="6">
        <v>228.514460554913</v>
      </c>
    </row>
    <row r="166">
      <c r="A166" s="4">
        <f>IFERROR(__xludf.DUMMYFUNCTION("""COMPUTED_VALUE"""),45282.66666666667)</f>
        <v>45282.66667</v>
      </c>
      <c r="B166" s="5">
        <f>IFERROR(__xludf.DUMMYFUNCTION("""COMPUTED_VALUE"""),252.54)</f>
        <v>252.54</v>
      </c>
      <c r="C166" s="6">
        <v>227.598910634667</v>
      </c>
    </row>
    <row r="167">
      <c r="A167" s="4">
        <f>IFERROR(__xludf.DUMMYFUNCTION("""COMPUTED_VALUE"""),45286.66666666667)</f>
        <v>45286.66667</v>
      </c>
      <c r="B167" s="5">
        <f>IFERROR(__xludf.DUMMYFUNCTION("""COMPUTED_VALUE"""),256.61)</f>
        <v>256.61</v>
      </c>
      <c r="C167" s="6">
        <v>228.390870524698</v>
      </c>
    </row>
    <row r="168">
      <c r="A168" s="4">
        <f>IFERROR(__xludf.DUMMYFUNCTION("""COMPUTED_VALUE"""),45287.66666666667)</f>
        <v>45287.66667</v>
      </c>
      <c r="B168" s="5">
        <f>IFERROR(__xludf.DUMMYFUNCTION("""COMPUTED_VALUE"""),261.44)</f>
        <v>261.44</v>
      </c>
      <c r="C168" s="6">
        <v>227.288185010804</v>
      </c>
    </row>
    <row r="169">
      <c r="A169" s="4">
        <f>IFERROR(__xludf.DUMMYFUNCTION("""COMPUTED_VALUE"""),45288.66666666667)</f>
        <v>45288.66667</v>
      </c>
      <c r="B169" s="5">
        <f>IFERROR(__xludf.DUMMYFUNCTION("""COMPUTED_VALUE"""),253.18)</f>
        <v>253.18</v>
      </c>
      <c r="C169" s="6">
        <v>225.699041982594</v>
      </c>
    </row>
    <row r="170">
      <c r="A170" s="4">
        <f>IFERROR(__xludf.DUMMYFUNCTION("""COMPUTED_VALUE"""),45289.66666666667)</f>
        <v>45289.66667</v>
      </c>
      <c r="B170" s="5">
        <f>IFERROR(__xludf.DUMMYFUNCTION("""COMPUTED_VALUE"""),248.48)</f>
        <v>248.48</v>
      </c>
      <c r="C170" s="6">
        <v>224.783492062345</v>
      </c>
    </row>
    <row r="171">
      <c r="A171" s="4">
        <f>IFERROR(__xludf.DUMMYFUNCTION("""COMPUTED_VALUE"""),45293.66666666667)</f>
        <v>45293.66667</v>
      </c>
      <c r="B171" s="5">
        <f>IFERROR(__xludf.DUMMYFUNCTION("""COMPUTED_VALUE"""),248.42)</f>
        <v>248.42</v>
      </c>
      <c r="C171" s="6">
        <v>224.857693184082</v>
      </c>
    </row>
    <row r="172">
      <c r="A172" s="4">
        <f>IFERROR(__xludf.DUMMYFUNCTION("""COMPUTED_VALUE"""),45294.66666666667)</f>
        <v>45294.66667</v>
      </c>
      <c r="B172" s="5">
        <f>IFERROR(__xludf.DUMMYFUNCTION("""COMPUTED_VALUE"""),238.45)</f>
        <v>238.45</v>
      </c>
      <c r="C172" s="6">
        <v>223.575567978113</v>
      </c>
    </row>
    <row r="173">
      <c r="A173" s="4">
        <f>IFERROR(__xludf.DUMMYFUNCTION("""COMPUTED_VALUE"""),45295.66666666667)</f>
        <v>45295.66667</v>
      </c>
      <c r="B173" s="5">
        <f>IFERROR(__xludf.DUMMYFUNCTION("""COMPUTED_VALUE"""),237.93)</f>
        <v>237.93</v>
      </c>
      <c r="C173" s="6">
        <v>221.806985257831</v>
      </c>
    </row>
    <row r="174">
      <c r="A174" s="4">
        <f>IFERROR(__xludf.DUMMYFUNCTION("""COMPUTED_VALUE"""),45296.66666666667)</f>
        <v>45296.66667</v>
      </c>
      <c r="B174" s="5">
        <f>IFERROR(__xludf.DUMMYFUNCTION("""COMPUTED_VALUE"""),237.49)</f>
        <v>237.49</v>
      </c>
      <c r="C174" s="6">
        <v>220.711995645514</v>
      </c>
    </row>
    <row r="175">
      <c r="A175" s="4">
        <f>IFERROR(__xludf.DUMMYFUNCTION("""COMPUTED_VALUE"""),45299.66666666667)</f>
        <v>45299.66667</v>
      </c>
      <c r="B175" s="5">
        <f>IFERROR(__xludf.DUMMYFUNCTION("""COMPUTED_VALUE"""),240.45)</f>
        <v>240.45</v>
      </c>
      <c r="C175" s="6">
        <v>219.474120520998</v>
      </c>
    </row>
    <row r="176">
      <c r="A176" s="4">
        <f>IFERROR(__xludf.DUMMYFUNCTION("""COMPUTED_VALUE"""),45300.66666666667)</f>
        <v>45300.66667</v>
      </c>
      <c r="B176" s="5">
        <f>IFERROR(__xludf.DUMMYFUNCTION("""COMPUTED_VALUE"""),234.96)</f>
        <v>234.96</v>
      </c>
      <c r="C176" s="6">
        <v>220.786196767245</v>
      </c>
    </row>
    <row r="177">
      <c r="A177" s="4">
        <f>IFERROR(__xludf.DUMMYFUNCTION("""COMPUTED_VALUE"""),45301.66666666667)</f>
        <v>45301.66667</v>
      </c>
      <c r="B177" s="5">
        <f>IFERROR(__xludf.DUMMYFUNCTION("""COMPUTED_VALUE"""),233.94)</f>
        <v>233.94</v>
      </c>
      <c r="C177" s="6">
        <v>219.504071561277</v>
      </c>
    </row>
    <row r="178">
      <c r="A178" s="4">
        <f>IFERROR(__xludf.DUMMYFUNCTION("""COMPUTED_VALUE"""),45302.66666666667)</f>
        <v>45302.66667</v>
      </c>
      <c r="B178" s="5">
        <f>IFERROR(__xludf.DUMMYFUNCTION("""COMPUTED_VALUE"""),227.22)</f>
        <v>227.22</v>
      </c>
      <c r="C178" s="6">
        <v>217.735488840995</v>
      </c>
    </row>
    <row r="179">
      <c r="A179" s="4">
        <f>IFERROR(__xludf.DUMMYFUNCTION("""COMPUTED_VALUE"""),45303.66666666667)</f>
        <v>45303.66667</v>
      </c>
      <c r="B179" s="5">
        <f>IFERROR(__xludf.DUMMYFUNCTION("""COMPUTED_VALUE"""),218.89)</f>
        <v>218.89</v>
      </c>
      <c r="C179" s="6">
        <v>216.640499197018</v>
      </c>
    </row>
    <row r="180">
      <c r="A180" s="4">
        <f>IFERROR(__xludf.DUMMYFUNCTION("""COMPUTED_VALUE"""),45307.66666666667)</f>
        <v>45307.66667</v>
      </c>
      <c r="B180" s="5">
        <f>IFERROR(__xludf.DUMMYFUNCTION("""COMPUTED_VALUE"""),219.91)</f>
        <v>219.91</v>
      </c>
      <c r="C180" s="6">
        <v>216.71470019212</v>
      </c>
    </row>
    <row r="181">
      <c r="A181" s="4">
        <f>IFERROR(__xludf.DUMMYFUNCTION("""COMPUTED_VALUE"""),45308.66666666667)</f>
        <v>45308.66667</v>
      </c>
      <c r="B181" s="5">
        <f>IFERROR(__xludf.DUMMYFUNCTION("""COMPUTED_VALUE"""),215.55)</f>
        <v>215.55</v>
      </c>
      <c r="C181" s="6">
        <v>215.432574954492</v>
      </c>
    </row>
    <row r="182">
      <c r="A182" s="4">
        <f>IFERROR(__xludf.DUMMYFUNCTION("""COMPUTED_VALUE"""),45309.66666666667)</f>
        <v>45309.66667</v>
      </c>
      <c r="B182" s="5">
        <f>IFERROR(__xludf.DUMMYFUNCTION("""COMPUTED_VALUE"""),211.88)</f>
        <v>211.88</v>
      </c>
      <c r="C182" s="6">
        <v>213.663992202553</v>
      </c>
    </row>
    <row r="183">
      <c r="A183" s="4">
        <f>IFERROR(__xludf.DUMMYFUNCTION("""COMPUTED_VALUE"""),45310.66666666667)</f>
        <v>45310.66667</v>
      </c>
      <c r="B183" s="5">
        <f>IFERROR(__xludf.DUMMYFUNCTION("""COMPUTED_VALUE"""),212.19)</f>
        <v>212.19</v>
      </c>
      <c r="C183" s="6">
        <v>212.569002558576</v>
      </c>
    </row>
    <row r="184">
      <c r="A184" s="4">
        <f>IFERROR(__xludf.DUMMYFUNCTION("""COMPUTED_VALUE"""),45313.66666666667)</f>
        <v>45313.66667</v>
      </c>
      <c r="B184" s="5">
        <f>IFERROR(__xludf.DUMMYFUNCTION("""COMPUTED_VALUE"""),208.8)</f>
        <v>208.8</v>
      </c>
      <c r="C184" s="6">
        <v>211.331127339096</v>
      </c>
    </row>
    <row r="185">
      <c r="A185" s="4">
        <f>IFERROR(__xludf.DUMMYFUNCTION("""COMPUTED_VALUE"""),45314.66666666667)</f>
        <v>45314.66667</v>
      </c>
      <c r="B185" s="5">
        <f>IFERROR(__xludf.DUMMYFUNCTION("""COMPUTED_VALUE"""),209.14)</f>
        <v>209.14</v>
      </c>
      <c r="C185" s="6">
        <v>212.64320355368</v>
      </c>
    </row>
    <row r="186">
      <c r="A186" s="4">
        <f>IFERROR(__xludf.DUMMYFUNCTION("""COMPUTED_VALUE"""),45315.66666666667)</f>
        <v>45315.66667</v>
      </c>
      <c r="B186" s="5">
        <f>IFERROR(__xludf.DUMMYFUNCTION("""COMPUTED_VALUE"""),207.83)</f>
        <v>207.83</v>
      </c>
      <c r="C186" s="6">
        <v>211.361078316056</v>
      </c>
    </row>
    <row r="187">
      <c r="A187" s="4">
        <f>IFERROR(__xludf.DUMMYFUNCTION("""COMPUTED_VALUE"""),45316.66666666667)</f>
        <v>45316.66667</v>
      </c>
      <c r="B187" s="5">
        <f>IFERROR(__xludf.DUMMYFUNCTION("""COMPUTED_VALUE"""),182.63)</f>
        <v>182.63</v>
      </c>
      <c r="C187" s="6">
        <v>209.592495560736</v>
      </c>
    </row>
    <row r="188">
      <c r="A188" s="4">
        <f>IFERROR(__xludf.DUMMYFUNCTION("""COMPUTED_VALUE"""),45317.66666666667)</f>
        <v>45317.66667</v>
      </c>
      <c r="B188" s="5">
        <f>IFERROR(__xludf.DUMMYFUNCTION("""COMPUTED_VALUE"""),183.25)</f>
        <v>183.25</v>
      </c>
      <c r="C188" s="6">
        <v>208.497505913382</v>
      </c>
    </row>
    <row r="189">
      <c r="A189" s="4">
        <f>IFERROR(__xludf.DUMMYFUNCTION("""COMPUTED_VALUE"""),45320.66666666667)</f>
        <v>45320.66667</v>
      </c>
      <c r="B189" s="5">
        <f>IFERROR(__xludf.DUMMYFUNCTION("""COMPUTED_VALUE"""),190.93)</f>
        <v>190.93</v>
      </c>
      <c r="C189" s="6">
        <v>207.259630683764</v>
      </c>
    </row>
    <row r="190">
      <c r="A190" s="4">
        <f>IFERROR(__xludf.DUMMYFUNCTION("""COMPUTED_VALUE"""),45321.66666666667)</f>
        <v>45321.66667</v>
      </c>
      <c r="B190" s="5">
        <f>IFERROR(__xludf.DUMMYFUNCTION("""COMPUTED_VALUE"""),191.59)</f>
        <v>191.59</v>
      </c>
      <c r="C190" s="6">
        <v>208.571706894985</v>
      </c>
    </row>
    <row r="191">
      <c r="A191" s="4">
        <f>IFERROR(__xludf.DUMMYFUNCTION("""COMPUTED_VALUE"""),45322.66666666667)</f>
        <v>45322.66667</v>
      </c>
      <c r="B191" s="5">
        <f>IFERROR(__xludf.DUMMYFUNCTION("""COMPUTED_VALUE"""),187.29)</f>
        <v>187.29</v>
      </c>
      <c r="C191" s="6">
        <v>207.289581653983</v>
      </c>
    </row>
    <row r="192">
      <c r="A192" s="4">
        <f>IFERROR(__xludf.DUMMYFUNCTION("""COMPUTED_VALUE"""),45323.66666666667)</f>
        <v>45323.66667</v>
      </c>
      <c r="B192" s="5">
        <f>IFERROR(__xludf.DUMMYFUNCTION("""COMPUTED_VALUE"""),188.86)</f>
        <v>188.86</v>
      </c>
      <c r="C192" s="6">
        <v>205.520998898665</v>
      </c>
    </row>
    <row r="193">
      <c r="A193" s="4">
        <f>IFERROR(__xludf.DUMMYFUNCTION("""COMPUTED_VALUE"""),45324.66666666667)</f>
        <v>45324.66667</v>
      </c>
      <c r="B193" s="5">
        <f>IFERROR(__xludf.DUMMYFUNCTION("""COMPUTED_VALUE"""),187.91)</f>
        <v>187.91</v>
      </c>
      <c r="C193" s="6">
        <v>204.426009251309</v>
      </c>
    </row>
    <row r="194">
      <c r="A194" s="4">
        <f>IFERROR(__xludf.DUMMYFUNCTION("""COMPUTED_VALUE"""),45327.66666666667)</f>
        <v>45327.66667</v>
      </c>
      <c r="B194" s="5">
        <f>IFERROR(__xludf.DUMMYFUNCTION("""COMPUTED_VALUE"""),181.06)</f>
        <v>181.06</v>
      </c>
      <c r="C194" s="6">
        <v>203.188134021694</v>
      </c>
    </row>
    <row r="195">
      <c r="A195" s="4">
        <f>IFERROR(__xludf.DUMMYFUNCTION("""COMPUTED_VALUE"""),45328.66666666667)</f>
        <v>45328.66667</v>
      </c>
      <c r="B195" s="5">
        <f>IFERROR(__xludf.DUMMYFUNCTION("""COMPUTED_VALUE"""),185.1)</f>
        <v>185.1</v>
      </c>
      <c r="C195" s="6">
        <v>204.500210239444</v>
      </c>
    </row>
    <row r="196">
      <c r="A196" s="4">
        <f>IFERROR(__xludf.DUMMYFUNCTION("""COMPUTED_VALUE"""),45329.66666666667)</f>
        <v>45329.66667</v>
      </c>
      <c r="B196" s="5">
        <f>IFERROR(__xludf.DUMMYFUNCTION("""COMPUTED_VALUE"""),187.58)</f>
        <v>187.58</v>
      </c>
      <c r="C196" s="6">
        <v>203.218085004972</v>
      </c>
    </row>
    <row r="197">
      <c r="A197" s="4">
        <f>IFERROR(__xludf.DUMMYFUNCTION("""COMPUTED_VALUE"""),45330.66666666667)</f>
        <v>45330.66667</v>
      </c>
      <c r="B197" s="5">
        <f>IFERROR(__xludf.DUMMYFUNCTION("""COMPUTED_VALUE"""),189.56)</f>
        <v>189.56</v>
      </c>
      <c r="C197" s="6">
        <v>201.449502256186</v>
      </c>
    </row>
    <row r="198">
      <c r="A198" s="4">
        <f>IFERROR(__xludf.DUMMYFUNCTION("""COMPUTED_VALUE"""),45331.66666666667)</f>
        <v>45331.66667</v>
      </c>
      <c r="B198" s="5">
        <f>IFERROR(__xludf.DUMMYFUNCTION("""COMPUTED_VALUE"""),193.57)</f>
        <v>193.57</v>
      </c>
      <c r="C198" s="6">
        <v>200.354512615367</v>
      </c>
    </row>
    <row r="199">
      <c r="A199" s="4">
        <f>IFERROR(__xludf.DUMMYFUNCTION("""COMPUTED_VALUE"""),45334.66666666667)</f>
        <v>45334.66667</v>
      </c>
      <c r="B199" s="5">
        <f>IFERROR(__xludf.DUMMYFUNCTION("""COMPUTED_VALUE"""),188.13)</f>
        <v>188.13</v>
      </c>
      <c r="C199" s="6">
        <v>199.116637405342</v>
      </c>
    </row>
    <row r="200">
      <c r="A200" s="4">
        <f>IFERROR(__xludf.DUMMYFUNCTION("""COMPUTED_VALUE"""),45335.66666666667)</f>
        <v>45335.66667</v>
      </c>
      <c r="B200" s="5">
        <f>IFERROR(__xludf.DUMMYFUNCTION("""COMPUTED_VALUE"""),184.02)</f>
        <v>184.02</v>
      </c>
      <c r="C200" s="6">
        <v>200.428713623088</v>
      </c>
    </row>
    <row r="201">
      <c r="A201" s="4">
        <f>IFERROR(__xludf.DUMMYFUNCTION("""COMPUTED_VALUE"""),45336.66666666667)</f>
        <v>45336.66667</v>
      </c>
      <c r="B201" s="5">
        <f>IFERROR(__xludf.DUMMYFUNCTION("""COMPUTED_VALUE"""),188.71)</f>
        <v>188.71</v>
      </c>
      <c r="C201" s="6">
        <v>199.146588388615</v>
      </c>
    </row>
    <row r="202">
      <c r="A202" s="4">
        <f>IFERROR(__xludf.DUMMYFUNCTION("""COMPUTED_VALUE"""),45337.66666666667)</f>
        <v>45337.66667</v>
      </c>
      <c r="B202" s="5">
        <f>IFERROR(__xludf.DUMMYFUNCTION("""COMPUTED_VALUE"""),200.45)</f>
        <v>200.45</v>
      </c>
      <c r="C202" s="6">
        <v>197.378005639829</v>
      </c>
    </row>
    <row r="203">
      <c r="A203" s="4">
        <f>IFERROR(__xludf.DUMMYFUNCTION("""COMPUTED_VALUE"""),45338.66666666667)</f>
        <v>45338.66667</v>
      </c>
      <c r="B203" s="5">
        <f>IFERROR(__xludf.DUMMYFUNCTION("""COMPUTED_VALUE"""),199.95)</f>
        <v>199.95</v>
      </c>
      <c r="C203" s="6">
        <v>196.283015998149</v>
      </c>
    </row>
    <row r="204">
      <c r="A204" s="4">
        <f>IFERROR(__xludf.DUMMYFUNCTION("""COMPUTED_VALUE"""),45342.66666666667)</f>
        <v>45342.66667</v>
      </c>
      <c r="B204" s="5">
        <f>IFERROR(__xludf.DUMMYFUNCTION("""COMPUTED_VALUE"""),193.76)</f>
        <v>193.76</v>
      </c>
      <c r="C204" s="6">
        <v>196.35721700243</v>
      </c>
    </row>
    <row r="205">
      <c r="A205" s="4">
        <f>IFERROR(__xludf.DUMMYFUNCTION("""COMPUTED_VALUE"""),45343.66666666667)</f>
        <v>45343.66667</v>
      </c>
      <c r="B205" s="5">
        <f>IFERROR(__xludf.DUMMYFUNCTION("""COMPUTED_VALUE"""),194.77)</f>
        <v>194.77</v>
      </c>
      <c r="C205" s="6">
        <v>195.075091767096</v>
      </c>
    </row>
    <row r="206">
      <c r="A206" s="4">
        <f>IFERROR(__xludf.DUMMYFUNCTION("""COMPUTED_VALUE"""),45344.66666666667)</f>
        <v>45344.66667</v>
      </c>
      <c r="B206" s="5">
        <f>IFERROR(__xludf.DUMMYFUNCTION("""COMPUTED_VALUE"""),197.41)</f>
        <v>197.41</v>
      </c>
      <c r="C206" s="6">
        <v>193.306509017452</v>
      </c>
    </row>
    <row r="207">
      <c r="A207" s="4">
        <f>IFERROR(__xludf.DUMMYFUNCTION("""COMPUTED_VALUE"""),45345.66666666667)</f>
        <v>45345.66667</v>
      </c>
      <c r="B207" s="5">
        <f>IFERROR(__xludf.DUMMYFUNCTION("""COMPUTED_VALUE"""),191.97)</f>
        <v>191.97</v>
      </c>
      <c r="C207" s="6">
        <v>192.21151937577</v>
      </c>
    </row>
    <row r="208">
      <c r="A208" s="4">
        <f>IFERROR(__xludf.DUMMYFUNCTION("""COMPUTED_VALUE"""),45348.66666666667)</f>
        <v>45348.66667</v>
      </c>
      <c r="B208" s="5">
        <f>IFERROR(__xludf.DUMMYFUNCTION("""COMPUTED_VALUE"""),199.4)</f>
        <v>199.4</v>
      </c>
      <c r="C208" s="6">
        <v>190.973644163172</v>
      </c>
    </row>
    <row r="209">
      <c r="A209" s="4">
        <f>IFERROR(__xludf.DUMMYFUNCTION("""COMPUTED_VALUE"""),45349.66666666667)</f>
        <v>45349.66667</v>
      </c>
      <c r="B209" s="5">
        <f>IFERROR(__xludf.DUMMYFUNCTION("""COMPUTED_VALUE"""),199.73)</f>
        <v>199.73</v>
      </c>
      <c r="C209" s="6">
        <v>192.285720380053</v>
      </c>
    </row>
    <row r="210">
      <c r="A210" s="4">
        <f>IFERROR(__xludf.DUMMYFUNCTION("""COMPUTED_VALUE"""),45350.66666666667)</f>
        <v>45350.66667</v>
      </c>
      <c r="B210" s="5">
        <f>IFERROR(__xludf.DUMMYFUNCTION("""COMPUTED_VALUE"""),202.04)</f>
        <v>202.04</v>
      </c>
      <c r="C210" s="6">
        <v>191.003595144724</v>
      </c>
    </row>
    <row r="211">
      <c r="A211" s="4">
        <f>IFERROR(__xludf.DUMMYFUNCTION("""COMPUTED_VALUE"""),45351.66666666667)</f>
        <v>45351.66667</v>
      </c>
      <c r="B211" s="5">
        <f>IFERROR(__xludf.DUMMYFUNCTION("""COMPUTED_VALUE"""),201.88)</f>
        <v>201.88</v>
      </c>
      <c r="C211" s="6">
        <v>189.235012395074</v>
      </c>
    </row>
    <row r="212">
      <c r="A212" s="4">
        <f>IFERROR(__xludf.DUMMYFUNCTION("""COMPUTED_VALUE"""),45352.66666666667)</f>
        <v>45352.66667</v>
      </c>
      <c r="B212" s="5">
        <f>IFERROR(__xludf.DUMMYFUNCTION("""COMPUTED_VALUE"""),202.64)</f>
        <v>202.64</v>
      </c>
      <c r="C212" s="6">
        <v>188.140022753391</v>
      </c>
    </row>
    <row r="213">
      <c r="A213" s="4">
        <f>IFERROR(__xludf.DUMMYFUNCTION("""COMPUTED_VALUE"""),45355.66666666667)</f>
        <v>45355.66667</v>
      </c>
      <c r="B213" s="5">
        <f>IFERROR(__xludf.DUMMYFUNCTION("""COMPUTED_VALUE"""),188.14)</f>
        <v>188.14</v>
      </c>
      <c r="C213" s="6">
        <v>186.902147540796</v>
      </c>
    </row>
    <row r="214">
      <c r="A214" s="4">
        <f>IFERROR(__xludf.DUMMYFUNCTION("""COMPUTED_VALUE"""),45356.66666666667)</f>
        <v>45356.66667</v>
      </c>
      <c r="B214" s="5">
        <f>IFERROR(__xludf.DUMMYFUNCTION("""COMPUTED_VALUE"""),180.74)</f>
        <v>180.74</v>
      </c>
      <c r="C214" s="6">
        <v>188.214223757674</v>
      </c>
    </row>
    <row r="215">
      <c r="A215" s="4">
        <f>IFERROR(__xludf.DUMMYFUNCTION("""COMPUTED_VALUE"""),45357.66666666667)</f>
        <v>45357.66667</v>
      </c>
      <c r="B215" s="5">
        <f>IFERROR(__xludf.DUMMYFUNCTION("""COMPUTED_VALUE"""),176.54)</f>
        <v>176.54</v>
      </c>
      <c r="C215" s="6">
        <v>186.932098522346</v>
      </c>
    </row>
    <row r="216">
      <c r="A216" s="4">
        <f>IFERROR(__xludf.DUMMYFUNCTION("""COMPUTED_VALUE"""),45358.66666666667)</f>
        <v>45358.66667</v>
      </c>
      <c r="B216" s="5">
        <f>IFERROR(__xludf.DUMMYFUNCTION("""COMPUTED_VALUE"""),178.65)</f>
        <v>178.65</v>
      </c>
      <c r="C216" s="6">
        <v>185.163515772698</v>
      </c>
    </row>
    <row r="217">
      <c r="A217" s="4">
        <f>IFERROR(__xludf.DUMMYFUNCTION("""COMPUTED_VALUE"""),45359.66666666667)</f>
        <v>45359.66667</v>
      </c>
      <c r="B217" s="5">
        <f>IFERROR(__xludf.DUMMYFUNCTION("""COMPUTED_VALUE"""),175.34)</f>
        <v>175.34</v>
      </c>
      <c r="C217" s="6">
        <v>184.068526131012</v>
      </c>
    </row>
    <row r="218">
      <c r="A218" s="4">
        <f>IFERROR(__xludf.DUMMYFUNCTION("""COMPUTED_VALUE"""),45362.66666666667)</f>
        <v>45362.66667</v>
      </c>
      <c r="B218" s="5">
        <f>IFERROR(__xludf.DUMMYFUNCTION("""COMPUTED_VALUE"""),177.77)</f>
        <v>177.77</v>
      </c>
      <c r="C218" s="6">
        <v>182.830650918422</v>
      </c>
    </row>
    <row r="219">
      <c r="A219" s="4">
        <f>IFERROR(__xludf.DUMMYFUNCTION("""COMPUTED_VALUE"""),45363.66666666667)</f>
        <v>45363.66667</v>
      </c>
      <c r="B219" s="5">
        <f>IFERROR(__xludf.DUMMYFUNCTION("""COMPUTED_VALUE"""),177.54)</f>
        <v>177.54</v>
      </c>
      <c r="C219" s="6">
        <v>184.142727135298</v>
      </c>
    </row>
    <row r="220">
      <c r="A220" s="4">
        <f>IFERROR(__xludf.DUMMYFUNCTION("""COMPUTED_VALUE"""),45364.66666666667)</f>
        <v>45364.66667</v>
      </c>
      <c r="B220" s="5">
        <f>IFERROR(__xludf.DUMMYFUNCTION("""COMPUTED_VALUE"""),169.48)</f>
        <v>169.48</v>
      </c>
      <c r="C220" s="6">
        <v>182.860601899967</v>
      </c>
    </row>
    <row r="221">
      <c r="A221" s="4">
        <f>IFERROR(__xludf.DUMMYFUNCTION("""COMPUTED_VALUE"""),45365.66666666667)</f>
        <v>45365.66667</v>
      </c>
      <c r="B221" s="5">
        <f>IFERROR(__xludf.DUMMYFUNCTION("""COMPUTED_VALUE"""),162.5)</f>
        <v>162.5</v>
      </c>
      <c r="C221" s="6">
        <v>181.09201915032</v>
      </c>
    </row>
    <row r="222">
      <c r="A222" s="4">
        <f>IFERROR(__xludf.DUMMYFUNCTION("""COMPUTED_VALUE"""),45366.66666666667)</f>
        <v>45366.66667</v>
      </c>
      <c r="B222" s="5">
        <f>IFERROR(__xludf.DUMMYFUNCTION("""COMPUTED_VALUE"""),163.57)</f>
        <v>163.57</v>
      </c>
      <c r="C222" s="6">
        <v>179.997029508634</v>
      </c>
    </row>
    <row r="223">
      <c r="A223" s="4">
        <f>IFERROR(__xludf.DUMMYFUNCTION("""COMPUTED_VALUE"""),45369.66666666667)</f>
        <v>45369.66667</v>
      </c>
      <c r="B223" s="5">
        <f>IFERROR(__xludf.DUMMYFUNCTION("""COMPUTED_VALUE"""),173.8)</f>
        <v>173.8</v>
      </c>
      <c r="C223" s="6">
        <v>178.759154296033</v>
      </c>
    </row>
    <row r="224">
      <c r="A224" s="4">
        <f>IFERROR(__xludf.DUMMYFUNCTION("""COMPUTED_VALUE"""),45370.66666666667)</f>
        <v>45370.66667</v>
      </c>
      <c r="B224" s="5">
        <f>IFERROR(__xludf.DUMMYFUNCTION("""COMPUTED_VALUE"""),171.32)</f>
        <v>171.32</v>
      </c>
      <c r="C224" s="6">
        <v>180.07123051292</v>
      </c>
    </row>
    <row r="225">
      <c r="A225" s="4">
        <f>IFERROR(__xludf.DUMMYFUNCTION("""COMPUTED_VALUE"""),45371.66666666667)</f>
        <v>45371.66667</v>
      </c>
      <c r="B225" s="5">
        <f>IFERROR(__xludf.DUMMYFUNCTION("""COMPUTED_VALUE"""),175.66)</f>
        <v>175.66</v>
      </c>
      <c r="C225" s="6">
        <v>178.789105277588</v>
      </c>
    </row>
    <row r="226">
      <c r="A226" s="4">
        <f>IFERROR(__xludf.DUMMYFUNCTION("""COMPUTED_VALUE"""),45372.66666666667)</f>
        <v>45372.66667</v>
      </c>
      <c r="B226" s="5">
        <f>IFERROR(__xludf.DUMMYFUNCTION("""COMPUTED_VALUE"""),172.82)</f>
        <v>172.82</v>
      </c>
      <c r="C226" s="6">
        <v>177.020522527942</v>
      </c>
    </row>
    <row r="227">
      <c r="A227" s="4">
        <f>IFERROR(__xludf.DUMMYFUNCTION("""COMPUTED_VALUE"""),45373.66666666667)</f>
        <v>45373.66667</v>
      </c>
      <c r="B227" s="5">
        <f>IFERROR(__xludf.DUMMYFUNCTION("""COMPUTED_VALUE"""),170.83)</f>
        <v>170.83</v>
      </c>
      <c r="C227" s="6">
        <v>175.925532886255</v>
      </c>
    </row>
    <row r="228">
      <c r="A228" s="4">
        <f>IFERROR(__xludf.DUMMYFUNCTION("""COMPUTED_VALUE"""),45376.66666666667)</f>
        <v>45376.66667</v>
      </c>
      <c r="B228" s="5">
        <f>IFERROR(__xludf.DUMMYFUNCTION("""COMPUTED_VALUE"""),172.63)</f>
        <v>172.63</v>
      </c>
      <c r="C228" s="6">
        <v>174.687657673658</v>
      </c>
    </row>
    <row r="229">
      <c r="A229" s="4">
        <f>IFERROR(__xludf.DUMMYFUNCTION("""COMPUTED_VALUE"""),45377.66666666667)</f>
        <v>45377.66667</v>
      </c>
      <c r="B229" s="5">
        <f>IFERROR(__xludf.DUMMYFUNCTION("""COMPUTED_VALUE"""),177.67)</f>
        <v>177.67</v>
      </c>
      <c r="C229" s="6">
        <v>175.999733890544</v>
      </c>
    </row>
    <row r="230">
      <c r="A230" s="4">
        <f>IFERROR(__xludf.DUMMYFUNCTION("""COMPUTED_VALUE"""),45378.66666666667)</f>
        <v>45378.66667</v>
      </c>
      <c r="B230" s="5">
        <f>IFERROR(__xludf.DUMMYFUNCTION("""COMPUTED_VALUE"""),179.83)</f>
        <v>179.83</v>
      </c>
      <c r="C230" s="6">
        <v>174.71760865521</v>
      </c>
    </row>
    <row r="231">
      <c r="A231" s="4">
        <f>IFERROR(__xludf.DUMMYFUNCTION("""COMPUTED_VALUE"""),45379.66666666667)</f>
        <v>45379.66667</v>
      </c>
      <c r="B231" s="5">
        <f>IFERROR(__xludf.DUMMYFUNCTION("""COMPUTED_VALUE"""),175.79)</f>
        <v>175.79</v>
      </c>
      <c r="C231" s="6">
        <v>172.949025905564</v>
      </c>
    </row>
    <row r="232">
      <c r="A232" s="4">
        <f>IFERROR(__xludf.DUMMYFUNCTION("""COMPUTED_VALUE"""),45383.66666666667)</f>
        <v>45383.66667</v>
      </c>
      <c r="B232" s="5">
        <f>IFERROR(__xludf.DUMMYFUNCTION("""COMPUTED_VALUE"""),175.22)</f>
        <v>175.22</v>
      </c>
      <c r="C232" s="6">
        <v>170.616161051282</v>
      </c>
    </row>
    <row r="233">
      <c r="A233" s="4">
        <f>IFERROR(__xludf.DUMMYFUNCTION("""COMPUTED_VALUE"""),45384.66666666667)</f>
        <v>45384.66667</v>
      </c>
      <c r="B233" s="5">
        <f>IFERROR(__xludf.DUMMYFUNCTION("""COMPUTED_VALUE"""),166.63)</f>
        <v>166.63</v>
      </c>
      <c r="C233" s="6">
        <v>171.928237268165</v>
      </c>
    </row>
    <row r="234">
      <c r="A234" s="4">
        <f>IFERROR(__xludf.DUMMYFUNCTION("""COMPUTED_VALUE"""),45385.66666666667)</f>
        <v>45385.66667</v>
      </c>
      <c r="B234" s="5">
        <f>IFERROR(__xludf.DUMMYFUNCTION("""COMPUTED_VALUE"""),168.38)</f>
        <v>168.38</v>
      </c>
      <c r="C234" s="6">
        <v>170.646112032836</v>
      </c>
    </row>
    <row r="235">
      <c r="A235" s="4">
        <f>IFERROR(__xludf.DUMMYFUNCTION("""COMPUTED_VALUE"""),45386.66666666667)</f>
        <v>45386.66667</v>
      </c>
      <c r="B235" s="5">
        <f>IFERROR(__xludf.DUMMYFUNCTION("""COMPUTED_VALUE"""),171.11)</f>
        <v>171.11</v>
      </c>
      <c r="C235" s="6">
        <v>168.877529283187</v>
      </c>
    </row>
    <row r="236">
      <c r="A236" s="4">
        <f>IFERROR(__xludf.DUMMYFUNCTION("""COMPUTED_VALUE"""),45387.66666666667)</f>
        <v>45387.66667</v>
      </c>
      <c r="B236" s="5">
        <f>IFERROR(__xludf.DUMMYFUNCTION("""COMPUTED_VALUE"""),164.9)</f>
        <v>164.9</v>
      </c>
      <c r="C236" s="6">
        <v>167.782539641505</v>
      </c>
    </row>
    <row r="237">
      <c r="A237" s="4">
        <f>IFERROR(__xludf.DUMMYFUNCTION("""COMPUTED_VALUE"""),45390.66666666667)</f>
        <v>45390.66667</v>
      </c>
      <c r="B237" s="5">
        <f>IFERROR(__xludf.DUMMYFUNCTION("""COMPUTED_VALUE"""),172.98)</f>
        <v>172.98</v>
      </c>
      <c r="C237" s="6">
        <v>166.544664428909</v>
      </c>
    </row>
    <row r="238">
      <c r="A238" s="4">
        <f>IFERROR(__xludf.DUMMYFUNCTION("""COMPUTED_VALUE"""),45391.66666666667)</f>
        <v>45391.66667</v>
      </c>
      <c r="B238" s="5">
        <f>IFERROR(__xludf.DUMMYFUNCTION("""COMPUTED_VALUE"""),176.88)</f>
        <v>176.88</v>
      </c>
      <c r="C238" s="6">
        <v>167.856740645787</v>
      </c>
    </row>
    <row r="239">
      <c r="A239" s="4">
        <f>IFERROR(__xludf.DUMMYFUNCTION("""COMPUTED_VALUE"""),45392.66666666667)</f>
        <v>45392.66667</v>
      </c>
      <c r="B239" s="5">
        <f>IFERROR(__xludf.DUMMYFUNCTION("""COMPUTED_VALUE"""),171.76)</f>
        <v>171.76</v>
      </c>
      <c r="C239" s="6">
        <v>166.574615410459</v>
      </c>
    </row>
    <row r="240">
      <c r="A240" s="4">
        <f>IFERROR(__xludf.DUMMYFUNCTION("""COMPUTED_VALUE"""),45393.66666666667)</f>
        <v>45393.66667</v>
      </c>
      <c r="B240" s="5">
        <f>IFERROR(__xludf.DUMMYFUNCTION("""COMPUTED_VALUE"""),174.6)</f>
        <v>174.6</v>
      </c>
      <c r="C240" s="6">
        <v>164.806032660809</v>
      </c>
    </row>
    <row r="241">
      <c r="A241" s="4">
        <f>IFERROR(__xludf.DUMMYFUNCTION("""COMPUTED_VALUE"""),45394.66666666667)</f>
        <v>45394.66667</v>
      </c>
      <c r="B241" s="5">
        <f>IFERROR(__xludf.DUMMYFUNCTION("""COMPUTED_VALUE"""),171.05)</f>
        <v>171.05</v>
      </c>
      <c r="C241" s="6">
        <v>163.711043019126</v>
      </c>
    </row>
    <row r="242">
      <c r="A242" s="4">
        <f>IFERROR(__xludf.DUMMYFUNCTION("""COMPUTED_VALUE"""),45397.66666666667)</f>
        <v>45397.66667</v>
      </c>
      <c r="B242" s="5">
        <f>IFERROR(__xludf.DUMMYFUNCTION("""COMPUTED_VALUE"""),161.48)</f>
        <v>161.48</v>
      </c>
      <c r="C242" s="6">
        <v>162.473167806533</v>
      </c>
    </row>
    <row r="243">
      <c r="A243" s="4">
        <f>IFERROR(__xludf.DUMMYFUNCTION("""COMPUTED_VALUE"""),45398.66666666667)</f>
        <v>45398.66667</v>
      </c>
      <c r="B243" s="5">
        <f>IFERROR(__xludf.DUMMYFUNCTION("""COMPUTED_VALUE"""),157.11)</f>
        <v>157.11</v>
      </c>
      <c r="C243" s="6">
        <v>163.785244023409</v>
      </c>
    </row>
    <row r="244">
      <c r="A244" s="4">
        <f>IFERROR(__xludf.DUMMYFUNCTION("""COMPUTED_VALUE"""),45399.66666666667)</f>
        <v>45399.66667</v>
      </c>
      <c r="B244" s="5">
        <f>IFERROR(__xludf.DUMMYFUNCTION("""COMPUTED_VALUE"""),155.45)</f>
        <v>155.45</v>
      </c>
      <c r="C244" s="6">
        <v>162.50311878808</v>
      </c>
    </row>
    <row r="245">
      <c r="A245" s="4">
        <f>IFERROR(__xludf.DUMMYFUNCTION("""COMPUTED_VALUE"""),45400.66666666667)</f>
        <v>45400.66667</v>
      </c>
      <c r="B245" s="5">
        <f>IFERROR(__xludf.DUMMYFUNCTION("""COMPUTED_VALUE"""),149.93)</f>
        <v>149.93</v>
      </c>
      <c r="C245" s="6">
        <v>160.734536038432</v>
      </c>
    </row>
    <row r="246">
      <c r="A246" s="4">
        <f>IFERROR(__xludf.DUMMYFUNCTION("""COMPUTED_VALUE"""),45401.66666666667)</f>
        <v>45401.66667</v>
      </c>
      <c r="B246" s="5">
        <f>IFERROR(__xludf.DUMMYFUNCTION("""COMPUTED_VALUE"""),147.05)</f>
        <v>147.05</v>
      </c>
      <c r="C246" s="6">
        <v>159.639546396754</v>
      </c>
    </row>
    <row r="247">
      <c r="A247" s="4">
        <f>IFERROR(__xludf.DUMMYFUNCTION("""COMPUTED_VALUE"""),45404.66666666667)</f>
        <v>45404.66667</v>
      </c>
      <c r="B247" s="5">
        <f>IFERROR(__xludf.DUMMYFUNCTION("""COMPUTED_VALUE"""),142.05)</f>
        <v>142.05</v>
      </c>
      <c r="C247" s="6">
        <v>158.401671184157</v>
      </c>
    </row>
    <row r="248">
      <c r="A248" s="4">
        <f>IFERROR(__xludf.DUMMYFUNCTION("""COMPUTED_VALUE"""),45405.66666666667)</f>
        <v>45405.66667</v>
      </c>
      <c r="B248" s="5">
        <f>IFERROR(__xludf.DUMMYFUNCTION("""COMPUTED_VALUE"""),144.68)</f>
        <v>144.68</v>
      </c>
      <c r="C248" s="6">
        <v>159.713747401033</v>
      </c>
    </row>
    <row r="249">
      <c r="A249" s="4">
        <f>IFERROR(__xludf.DUMMYFUNCTION("""COMPUTED_VALUE"""),45406.66666666667)</f>
        <v>45406.66667</v>
      </c>
      <c r="B249" s="5">
        <f>IFERROR(__xludf.DUMMYFUNCTION("""COMPUTED_VALUE"""),162.13)</f>
        <v>162.13</v>
      </c>
      <c r="C249" s="6">
        <v>158.431622165701</v>
      </c>
    </row>
    <row r="250">
      <c r="A250" s="4">
        <f>IFERROR(__xludf.DUMMYFUNCTION("""COMPUTED_VALUE"""),45407.66666666667)</f>
        <v>45407.66667</v>
      </c>
      <c r="B250" s="5">
        <f>IFERROR(__xludf.DUMMYFUNCTION("""COMPUTED_VALUE"""),170.18)</f>
        <v>170.18</v>
      </c>
      <c r="C250" s="6">
        <v>156.663039416056</v>
      </c>
    </row>
    <row r="251">
      <c r="A251" s="4">
        <f>IFERROR(__xludf.DUMMYFUNCTION("""COMPUTED_VALUE"""),45408.66666666667)</f>
        <v>45408.66667</v>
      </c>
      <c r="B251" s="5">
        <f>IFERROR(__xludf.DUMMYFUNCTION("""COMPUTED_VALUE"""),168.29)</f>
        <v>168.29</v>
      </c>
      <c r="C251" s="6">
        <v>155.568049774376</v>
      </c>
    </row>
    <row r="252">
      <c r="A252" s="4">
        <f>IFERROR(__xludf.DUMMYFUNCTION("""COMPUTED_VALUE"""),45411.66666666667)</f>
        <v>45411.66667</v>
      </c>
      <c r="B252" s="5">
        <f>IFERROR(__xludf.DUMMYFUNCTION("""COMPUTED_VALUE"""),194.05)</f>
        <v>194.05</v>
      </c>
      <c r="C252" s="6">
        <v>154.33017456177</v>
      </c>
    </row>
    <row r="253">
      <c r="A253" s="4">
        <f>IFERROR(__xludf.DUMMYFUNCTION("""COMPUTED_VALUE"""),45412.66666666667)</f>
        <v>45412.66667</v>
      </c>
      <c r="B253" s="5">
        <f>IFERROR(__xludf.DUMMYFUNCTION("""COMPUTED_VALUE"""),183.28)</f>
        <v>183.28</v>
      </c>
      <c r="C253" s="6">
        <v>155.642250778655</v>
      </c>
    </row>
    <row r="254">
      <c r="A254" s="4"/>
      <c r="C254" s="6">
        <v>154.360125543323</v>
      </c>
    </row>
    <row r="255">
      <c r="A255" s="4"/>
      <c r="C255" s="6">
        <v>152.591542793678</v>
      </c>
    </row>
    <row r="256">
      <c r="A256" s="4"/>
      <c r="C256" s="6">
        <v>151.496553151997</v>
      </c>
    </row>
    <row r="257">
      <c r="A257" s="4"/>
      <c r="C257" s="6">
        <v>148.226383464363</v>
      </c>
    </row>
    <row r="258">
      <c r="A258" s="4"/>
      <c r="C258" s="6">
        <v>147.644741358516</v>
      </c>
    </row>
    <row r="259">
      <c r="A259" s="4"/>
      <c r="C259" s="6">
        <v>150.258677939394</v>
      </c>
    </row>
    <row r="260">
      <c r="A260" s="4"/>
      <c r="C260" s="6">
        <v>151.570754156278</v>
      </c>
    </row>
    <row r="261">
      <c r="A261" s="4"/>
      <c r="C261" s="6">
        <v>150.288628920945</v>
      </c>
    </row>
    <row r="262">
      <c r="A262" s="4"/>
      <c r="C262" s="6">
        <v>148.5200461713</v>
      </c>
    </row>
    <row r="263">
      <c r="A263" s="4"/>
      <c r="C263" s="6">
        <v>147.425056529618</v>
      </c>
    </row>
    <row r="264">
      <c r="A264" s="4"/>
      <c r="C264" s="6">
        <v>144.154886841993</v>
      </c>
    </row>
    <row r="265">
      <c r="A265" s="4"/>
      <c r="C265" s="6">
        <v>143.57324473614</v>
      </c>
    </row>
    <row r="266">
      <c r="A266" s="4"/>
      <c r="C266" s="6">
        <v>146.187181317021</v>
      </c>
    </row>
    <row r="267">
      <c r="A267" s="4"/>
      <c r="C267" s="6">
        <v>147.499257533899</v>
      </c>
    </row>
    <row r="268">
      <c r="A268" s="4"/>
      <c r="C268" s="6">
        <v>146.217132298566</v>
      </c>
    </row>
    <row r="269">
      <c r="A269" s="4"/>
      <c r="C269" s="6">
        <v>144.448549548924</v>
      </c>
    </row>
    <row r="270">
      <c r="A270" s="4"/>
      <c r="C270" s="6">
        <v>143.35355990724</v>
      </c>
    </row>
    <row r="271">
      <c r="A271" s="4"/>
      <c r="C271" s="6">
        <v>140.083390219613</v>
      </c>
    </row>
    <row r="272">
      <c r="A272" s="4"/>
      <c r="C272" s="6">
        <v>139.501748113763</v>
      </c>
    </row>
    <row r="273">
      <c r="A273" s="4"/>
      <c r="C273" s="6">
        <v>142.115684694645</v>
      </c>
    </row>
    <row r="274">
      <c r="A274" s="4"/>
      <c r="C274" s="6">
        <v>143.427760911523</v>
      </c>
    </row>
    <row r="275">
      <c r="A275" s="4"/>
      <c r="C275" s="6">
        <v>142.145635676193</v>
      </c>
    </row>
    <row r="276">
      <c r="A276" s="4"/>
      <c r="C276" s="6">
        <v>140.377052926546</v>
      </c>
    </row>
    <row r="277">
      <c r="A277" s="4"/>
      <c r="C277" s="6">
        <v>139.28206328486</v>
      </c>
    </row>
    <row r="278">
      <c r="A278" s="4"/>
      <c r="C278" s="6">
        <v>136.011893597235</v>
      </c>
    </row>
    <row r="279">
      <c r="A279" s="4"/>
      <c r="C279" s="6">
        <v>135.430251491379</v>
      </c>
    </row>
    <row r="280">
      <c r="A280" s="4"/>
      <c r="C280" s="6">
        <v>138.044188072256</v>
      </c>
    </row>
    <row r="281">
      <c r="A281" s="4"/>
      <c r="C281" s="6">
        <v>139.356264289147</v>
      </c>
    </row>
    <row r="282">
      <c r="A282" s="4"/>
      <c r="C282" s="6">
        <v>138.074139053814</v>
      </c>
    </row>
    <row r="283">
      <c r="A283" s="4"/>
      <c r="C283" s="6">
        <v>136.305556304168</v>
      </c>
    </row>
    <row r="284">
      <c r="A284" s="4"/>
      <c r="C284" s="7"/>
    </row>
    <row r="285">
      <c r="A285" s="4"/>
      <c r="C285" s="7"/>
    </row>
    <row r="286">
      <c r="A286" s="4"/>
      <c r="C286" s="7"/>
    </row>
    <row r="287">
      <c r="A287" s="4"/>
      <c r="C287" s="7"/>
    </row>
    <row r="288">
      <c r="A288" s="4"/>
      <c r="C288" s="7"/>
    </row>
    <row r="289">
      <c r="A289" s="4"/>
      <c r="C289" s="7"/>
    </row>
    <row r="290">
      <c r="A290" s="4"/>
      <c r="C290" s="7"/>
    </row>
    <row r="291">
      <c r="A291" s="4"/>
      <c r="C291" s="7"/>
    </row>
    <row r="292">
      <c r="A292" s="4"/>
      <c r="C292" s="7"/>
    </row>
    <row r="293">
      <c r="A293" s="4"/>
      <c r="C293" s="7"/>
    </row>
    <row r="294">
      <c r="A294" s="4"/>
      <c r="C294" s="7"/>
    </row>
    <row r="295">
      <c r="A295" s="4"/>
      <c r="C295" s="7"/>
    </row>
    <row r="296">
      <c r="A296" s="4"/>
      <c r="C296" s="7"/>
    </row>
    <row r="297">
      <c r="A297" s="4"/>
      <c r="C297" s="7"/>
    </row>
    <row r="298">
      <c r="A298" s="4"/>
      <c r="C298" s="7"/>
    </row>
    <row r="299">
      <c r="A299" s="4"/>
      <c r="C299" s="7"/>
    </row>
    <row r="300">
      <c r="A300" s="4"/>
      <c r="C300" s="7"/>
    </row>
    <row r="301">
      <c r="A301" s="4"/>
      <c r="C301" s="7"/>
    </row>
    <row r="302">
      <c r="A302" s="4"/>
      <c r="C302" s="7"/>
    </row>
    <row r="303">
      <c r="A303" s="4"/>
      <c r="C303" s="7"/>
    </row>
    <row r="304">
      <c r="A304" s="4"/>
      <c r="C304" s="7"/>
    </row>
    <row r="305">
      <c r="A305" s="4"/>
      <c r="C305" s="7"/>
    </row>
    <row r="306">
      <c r="A306" s="4"/>
      <c r="C306" s="7"/>
    </row>
    <row r="307">
      <c r="A307" s="4"/>
      <c r="C307" s="7"/>
    </row>
    <row r="308">
      <c r="A308" s="4"/>
      <c r="C308" s="7"/>
    </row>
    <row r="309">
      <c r="A309" s="4"/>
      <c r="C309" s="7"/>
    </row>
    <row r="310">
      <c r="A310" s="4"/>
      <c r="C310" s="7"/>
    </row>
    <row r="311">
      <c r="A311" s="4"/>
      <c r="C311" s="7"/>
    </row>
    <row r="312">
      <c r="A312" s="4"/>
      <c r="C312" s="7"/>
    </row>
    <row r="313">
      <c r="A313" s="4"/>
      <c r="C313" s="7"/>
    </row>
    <row r="314">
      <c r="A314" s="4"/>
      <c r="C314" s="7"/>
    </row>
    <row r="315">
      <c r="A315" s="4"/>
      <c r="C315" s="7"/>
    </row>
    <row r="316">
      <c r="A316" s="4"/>
      <c r="C316" s="7"/>
    </row>
    <row r="317">
      <c r="A317" s="4"/>
      <c r="C317" s="7"/>
    </row>
    <row r="318">
      <c r="A318" s="4"/>
      <c r="C318" s="7"/>
    </row>
    <row r="319">
      <c r="A319" s="4"/>
      <c r="C319" s="7"/>
    </row>
    <row r="320">
      <c r="A320" s="4"/>
      <c r="C320" s="7"/>
    </row>
    <row r="321">
      <c r="A321" s="4"/>
      <c r="C321" s="7"/>
    </row>
    <row r="322">
      <c r="A322" s="4"/>
      <c r="C322" s="7"/>
    </row>
    <row r="323">
      <c r="A323" s="4"/>
      <c r="C323" s="7"/>
    </row>
    <row r="324">
      <c r="A324" s="4"/>
      <c r="C324" s="7"/>
    </row>
    <row r="325">
      <c r="A325" s="4"/>
      <c r="C325" s="7"/>
    </row>
    <row r="326">
      <c r="A326" s="4"/>
      <c r="C326" s="7"/>
    </row>
    <row r="327">
      <c r="A327" s="4"/>
      <c r="C327" s="7"/>
    </row>
    <row r="328">
      <c r="A328" s="4"/>
      <c r="C328" s="7"/>
    </row>
    <row r="329">
      <c r="A329" s="4"/>
      <c r="C329" s="7"/>
    </row>
    <row r="330">
      <c r="A330" s="4"/>
      <c r="C330" s="7"/>
    </row>
    <row r="331">
      <c r="A331" s="4"/>
      <c r="C331" s="7"/>
    </row>
    <row r="332">
      <c r="A332" s="4"/>
      <c r="C332" s="7"/>
    </row>
    <row r="333">
      <c r="A333" s="4"/>
      <c r="C333" s="7"/>
    </row>
    <row r="334">
      <c r="A334" s="4"/>
      <c r="C334" s="7"/>
    </row>
    <row r="335">
      <c r="A335" s="4"/>
      <c r="C335" s="7"/>
    </row>
    <row r="336">
      <c r="A336" s="4"/>
      <c r="C336" s="7"/>
    </row>
    <row r="337">
      <c r="A337" s="4"/>
      <c r="C337" s="7"/>
    </row>
    <row r="338">
      <c r="A338" s="4"/>
      <c r="C338" s="7"/>
    </row>
    <row r="339">
      <c r="A339" s="4"/>
      <c r="C339" s="7"/>
    </row>
    <row r="340">
      <c r="A340" s="4"/>
      <c r="C340" s="7"/>
    </row>
    <row r="341">
      <c r="A341" s="4"/>
      <c r="C341" s="7"/>
    </row>
    <row r="342">
      <c r="A342" s="4"/>
      <c r="C342" s="7"/>
    </row>
    <row r="343">
      <c r="A343" s="4"/>
      <c r="C343" s="7"/>
    </row>
    <row r="344">
      <c r="A344" s="4"/>
      <c r="C344" s="7"/>
    </row>
    <row r="345">
      <c r="A345" s="4"/>
      <c r="C345" s="7"/>
    </row>
    <row r="346">
      <c r="A346" s="4"/>
      <c r="C346" s="7"/>
    </row>
    <row r="347">
      <c r="A347" s="4"/>
      <c r="C347" s="7"/>
    </row>
    <row r="348">
      <c r="A348" s="4"/>
      <c r="C348" s="7"/>
    </row>
    <row r="349">
      <c r="A349" s="4"/>
      <c r="C349" s="7"/>
    </row>
    <row r="350">
      <c r="A350" s="4"/>
      <c r="C350" s="7"/>
    </row>
    <row r="351">
      <c r="A351" s="4"/>
      <c r="C351" s="7"/>
    </row>
    <row r="352">
      <c r="A352" s="4"/>
      <c r="C352" s="7"/>
    </row>
    <row r="353">
      <c r="A353" s="4"/>
      <c r="C353" s="7"/>
    </row>
    <row r="354">
      <c r="A354" s="4"/>
      <c r="C354" s="7"/>
    </row>
    <row r="355">
      <c r="A355" s="4"/>
      <c r="C355" s="7"/>
    </row>
    <row r="356">
      <c r="A356" s="4"/>
      <c r="C356" s="7"/>
    </row>
    <row r="357">
      <c r="A357" s="4"/>
      <c r="C357" s="7"/>
    </row>
    <row r="358">
      <c r="A358" s="4"/>
      <c r="C358" s="7"/>
    </row>
    <row r="359">
      <c r="A359" s="4"/>
      <c r="C359" s="7"/>
    </row>
    <row r="360">
      <c r="A360" s="4"/>
      <c r="C360" s="7"/>
    </row>
    <row r="361">
      <c r="A361" s="4"/>
      <c r="C361" s="7"/>
    </row>
    <row r="362">
      <c r="A362" s="4"/>
      <c r="C362" s="7"/>
    </row>
    <row r="363">
      <c r="A363" s="4"/>
      <c r="C363" s="7"/>
    </row>
    <row r="364">
      <c r="A364" s="4"/>
      <c r="C364" s="7"/>
    </row>
    <row r="365">
      <c r="A365" s="4"/>
      <c r="C365" s="7"/>
    </row>
    <row r="366">
      <c r="A366" s="4"/>
      <c r="C366" s="7"/>
    </row>
    <row r="367">
      <c r="A367" s="4"/>
      <c r="C367" s="7"/>
    </row>
    <row r="368">
      <c r="A368" s="4"/>
      <c r="C368" s="7"/>
    </row>
    <row r="369">
      <c r="A369" s="4"/>
      <c r="C369" s="7"/>
    </row>
    <row r="370">
      <c r="A370" s="4"/>
      <c r="C370" s="7"/>
    </row>
    <row r="371">
      <c r="A371" s="4"/>
      <c r="C371" s="7"/>
    </row>
    <row r="372">
      <c r="A372" s="4"/>
      <c r="C372" s="7"/>
    </row>
    <row r="373">
      <c r="A373" s="4"/>
      <c r="C373" s="7"/>
    </row>
    <row r="374">
      <c r="A374" s="4"/>
      <c r="C374" s="7"/>
    </row>
    <row r="375">
      <c r="A375" s="4"/>
      <c r="C375" s="7"/>
    </row>
    <row r="376">
      <c r="A376" s="4"/>
      <c r="C376" s="7"/>
    </row>
    <row r="377">
      <c r="A377" s="4"/>
      <c r="C377" s="7"/>
    </row>
    <row r="378">
      <c r="A378" s="4"/>
      <c r="C378" s="7"/>
    </row>
    <row r="379">
      <c r="A379" s="4"/>
      <c r="C379" s="7"/>
    </row>
    <row r="380">
      <c r="A380" s="4"/>
      <c r="C380" s="7"/>
    </row>
    <row r="381">
      <c r="A381" s="4"/>
      <c r="C381" s="7"/>
    </row>
    <row r="382">
      <c r="A382" s="4"/>
      <c r="C382" s="7"/>
    </row>
    <row r="383">
      <c r="A383" s="4"/>
      <c r="C383" s="7"/>
    </row>
    <row r="384">
      <c r="A384" s="4"/>
      <c r="C384" s="7"/>
    </row>
    <row r="385">
      <c r="A385" s="4"/>
      <c r="C385" s="7"/>
    </row>
    <row r="386">
      <c r="A386" s="4"/>
      <c r="C386" s="7"/>
    </row>
    <row r="387">
      <c r="A387" s="4"/>
      <c r="C387" s="7"/>
    </row>
    <row r="388">
      <c r="A388" s="4"/>
      <c r="C388" s="7"/>
    </row>
    <row r="389">
      <c r="A389" s="4"/>
      <c r="C389" s="7"/>
    </row>
    <row r="390">
      <c r="A390" s="4"/>
      <c r="C390" s="7"/>
    </row>
    <row r="391">
      <c r="A391" s="4"/>
      <c r="C391" s="7"/>
    </row>
    <row r="392">
      <c r="A392" s="4"/>
      <c r="C392" s="7"/>
    </row>
    <row r="393">
      <c r="A393" s="4"/>
      <c r="C393" s="7"/>
    </row>
    <row r="394">
      <c r="A394" s="4"/>
      <c r="C394" s="7"/>
    </row>
    <row r="395">
      <c r="A395" s="4"/>
      <c r="C395" s="7"/>
    </row>
    <row r="396">
      <c r="A396" s="4"/>
      <c r="C396" s="7"/>
    </row>
    <row r="397">
      <c r="A397" s="4"/>
      <c r="C397" s="7"/>
    </row>
    <row r="398">
      <c r="A398" s="4"/>
      <c r="C398" s="7"/>
    </row>
    <row r="399">
      <c r="A399" s="4"/>
      <c r="C399" s="7"/>
    </row>
    <row r="400">
      <c r="A400" s="4"/>
      <c r="C400" s="7"/>
    </row>
    <row r="401">
      <c r="A401" s="4"/>
      <c r="C401" s="7"/>
    </row>
    <row r="402">
      <c r="A402" s="4"/>
      <c r="C402" s="7"/>
    </row>
    <row r="403">
      <c r="A403" s="4"/>
      <c r="C403" s="7"/>
    </row>
    <row r="404">
      <c r="A404" s="4"/>
      <c r="C404" s="7"/>
    </row>
    <row r="405">
      <c r="A405" s="4"/>
      <c r="C405" s="7"/>
    </row>
    <row r="406">
      <c r="A406" s="4"/>
      <c r="C406" s="7"/>
    </row>
    <row r="407">
      <c r="A407" s="4"/>
      <c r="C407" s="7"/>
    </row>
    <row r="408">
      <c r="A408" s="4"/>
      <c r="C408" s="7"/>
    </row>
    <row r="409">
      <c r="A409" s="4"/>
      <c r="C409" s="7"/>
    </row>
    <row r="410">
      <c r="A410" s="4"/>
      <c r="C410" s="7"/>
    </row>
    <row r="411">
      <c r="A411" s="4"/>
      <c r="C411" s="7"/>
    </row>
    <row r="412">
      <c r="A412" s="4"/>
      <c r="C412" s="7"/>
    </row>
    <row r="413">
      <c r="A413" s="4"/>
      <c r="C413" s="7"/>
    </row>
    <row r="414">
      <c r="A414" s="4"/>
      <c r="C414" s="7"/>
    </row>
    <row r="415">
      <c r="A415" s="4"/>
      <c r="C415" s="7"/>
    </row>
    <row r="416">
      <c r="A416" s="4"/>
      <c r="C416" s="7"/>
    </row>
    <row r="417">
      <c r="A417" s="4"/>
      <c r="C417" s="7"/>
    </row>
    <row r="418">
      <c r="A418" s="4"/>
      <c r="C418" s="7"/>
    </row>
    <row r="419">
      <c r="A419" s="4"/>
      <c r="C419" s="7"/>
    </row>
    <row r="420">
      <c r="A420" s="4"/>
      <c r="C420" s="7"/>
    </row>
    <row r="421">
      <c r="A421" s="4"/>
      <c r="C421" s="7"/>
    </row>
    <row r="422">
      <c r="A422" s="4"/>
      <c r="C422" s="7"/>
    </row>
    <row r="423">
      <c r="A423" s="4"/>
      <c r="C423" s="7"/>
    </row>
    <row r="424">
      <c r="A424" s="4"/>
      <c r="C424" s="7"/>
    </row>
    <row r="425">
      <c r="A425" s="4"/>
      <c r="C425" s="7"/>
    </row>
    <row r="426">
      <c r="A426" s="4"/>
      <c r="C426" s="7"/>
    </row>
    <row r="427">
      <c r="A427" s="4"/>
      <c r="C427" s="7"/>
    </row>
    <row r="428">
      <c r="A428" s="4"/>
      <c r="C428" s="7"/>
    </row>
    <row r="429">
      <c r="A429" s="4"/>
      <c r="C429" s="7"/>
    </row>
    <row r="430">
      <c r="A430" s="4"/>
      <c r="C430" s="7"/>
    </row>
    <row r="431">
      <c r="A431" s="4"/>
      <c r="C431" s="7"/>
    </row>
    <row r="432">
      <c r="A432" s="4"/>
      <c r="C432" s="7"/>
    </row>
    <row r="433">
      <c r="A433" s="4"/>
      <c r="C433" s="7"/>
    </row>
    <row r="434">
      <c r="A434" s="4"/>
      <c r="C434" s="7"/>
    </row>
    <row r="435">
      <c r="A435" s="4"/>
      <c r="C435" s="7"/>
    </row>
    <row r="436">
      <c r="A436" s="4"/>
      <c r="C436" s="7"/>
    </row>
    <row r="437">
      <c r="A437" s="4"/>
      <c r="C437" s="7"/>
    </row>
    <row r="438">
      <c r="A438" s="4"/>
      <c r="C438" s="7"/>
    </row>
    <row r="439">
      <c r="A439" s="4"/>
      <c r="C439" s="7"/>
    </row>
    <row r="440">
      <c r="A440" s="4"/>
      <c r="C440" s="7"/>
    </row>
    <row r="441">
      <c r="A441" s="4"/>
      <c r="C441" s="7"/>
    </row>
    <row r="442">
      <c r="A442" s="4"/>
      <c r="C442" s="7"/>
    </row>
    <row r="443">
      <c r="A443" s="4"/>
      <c r="C443" s="7"/>
    </row>
    <row r="444">
      <c r="A444" s="4"/>
      <c r="C444" s="7"/>
    </row>
    <row r="445">
      <c r="A445" s="4"/>
      <c r="C445" s="7"/>
    </row>
    <row r="446">
      <c r="A446" s="4"/>
      <c r="C446" s="7"/>
    </row>
    <row r="447">
      <c r="A447" s="4"/>
      <c r="C447" s="7"/>
    </row>
    <row r="448">
      <c r="A448" s="4"/>
      <c r="C448" s="7"/>
    </row>
    <row r="449">
      <c r="A449" s="4"/>
      <c r="C449" s="7"/>
    </row>
    <row r="450">
      <c r="A450" s="4"/>
      <c r="C450" s="7"/>
    </row>
    <row r="451">
      <c r="A451" s="4"/>
      <c r="C451" s="7"/>
    </row>
    <row r="452">
      <c r="A452" s="4"/>
      <c r="C452" s="7"/>
    </row>
    <row r="453">
      <c r="A453" s="4"/>
      <c r="C453" s="7"/>
    </row>
    <row r="454">
      <c r="A454" s="4"/>
      <c r="C454" s="7"/>
    </row>
    <row r="455">
      <c r="A455" s="4"/>
      <c r="C455" s="7"/>
    </row>
    <row r="456">
      <c r="A456" s="4"/>
      <c r="C456" s="7"/>
    </row>
    <row r="457">
      <c r="A457" s="4"/>
      <c r="C457" s="7"/>
    </row>
    <row r="458">
      <c r="A458" s="4"/>
      <c r="C458" s="7"/>
    </row>
    <row r="459">
      <c r="A459" s="4"/>
      <c r="C459" s="7"/>
    </row>
    <row r="460">
      <c r="A460" s="4"/>
      <c r="C460" s="7"/>
    </row>
    <row r="461">
      <c r="A461" s="4"/>
      <c r="C461" s="7"/>
    </row>
    <row r="462">
      <c r="A462" s="4"/>
      <c r="C462" s="7"/>
    </row>
    <row r="463">
      <c r="A463" s="4"/>
      <c r="C463" s="7"/>
    </row>
    <row r="464">
      <c r="A464" s="4"/>
      <c r="C464" s="7"/>
    </row>
    <row r="465">
      <c r="A465" s="4"/>
      <c r="C465" s="7"/>
    </row>
    <row r="466">
      <c r="A466" s="4"/>
      <c r="C466" s="7"/>
    </row>
    <row r="467">
      <c r="A467" s="4"/>
      <c r="C467" s="7"/>
    </row>
    <row r="468">
      <c r="A468" s="4"/>
      <c r="C468" s="7"/>
    </row>
    <row r="469">
      <c r="A469" s="4"/>
      <c r="C469" s="7"/>
    </row>
    <row r="470">
      <c r="A470" s="4"/>
      <c r="C470" s="7"/>
    </row>
    <row r="471">
      <c r="A471" s="4"/>
      <c r="C471" s="7"/>
    </row>
    <row r="472">
      <c r="A472" s="4"/>
      <c r="C472" s="7"/>
    </row>
    <row r="473">
      <c r="A473" s="4"/>
      <c r="C473" s="7"/>
    </row>
    <row r="474">
      <c r="A474" s="4"/>
      <c r="C474" s="7"/>
    </row>
    <row r="475">
      <c r="A475" s="4"/>
      <c r="C475" s="7"/>
    </row>
    <row r="476">
      <c r="A476" s="4"/>
      <c r="C476" s="7"/>
    </row>
    <row r="477">
      <c r="A477" s="4"/>
      <c r="C477" s="7"/>
    </row>
    <row r="478">
      <c r="A478" s="4"/>
      <c r="C478" s="7"/>
    </row>
    <row r="479">
      <c r="A479" s="4"/>
      <c r="C479" s="7"/>
    </row>
    <row r="480">
      <c r="A480" s="4"/>
      <c r="C480" s="7"/>
    </row>
    <row r="481">
      <c r="A481" s="4"/>
      <c r="C481" s="7"/>
    </row>
    <row r="482">
      <c r="A482" s="4"/>
      <c r="C482" s="7"/>
    </row>
    <row r="483">
      <c r="A483" s="4"/>
      <c r="C483" s="7"/>
    </row>
    <row r="484">
      <c r="A484" s="4"/>
      <c r="C484" s="7"/>
    </row>
    <row r="485">
      <c r="A485" s="4"/>
      <c r="C485" s="7"/>
    </row>
    <row r="486">
      <c r="A486" s="4"/>
      <c r="C486" s="7"/>
    </row>
    <row r="487">
      <c r="A487" s="4"/>
      <c r="C487" s="7"/>
    </row>
    <row r="488">
      <c r="A488" s="4"/>
      <c r="C488" s="7"/>
    </row>
    <row r="489">
      <c r="A489" s="4"/>
      <c r="C489" s="7"/>
    </row>
    <row r="490">
      <c r="A490" s="4"/>
      <c r="C490" s="7"/>
    </row>
    <row r="491">
      <c r="A491" s="4"/>
      <c r="C491" s="7"/>
    </row>
    <row r="492">
      <c r="A492" s="4"/>
      <c r="C492" s="7"/>
    </row>
    <row r="493">
      <c r="A493" s="4"/>
      <c r="C493" s="7"/>
    </row>
    <row r="494">
      <c r="A494" s="4"/>
      <c r="C494" s="7"/>
    </row>
    <row r="495">
      <c r="A495" s="4"/>
      <c r="C495" s="7"/>
    </row>
    <row r="496">
      <c r="A496" s="4"/>
      <c r="C496" s="7"/>
    </row>
    <row r="497">
      <c r="A497" s="4"/>
      <c r="C497" s="7"/>
    </row>
    <row r="498">
      <c r="A498" s="4"/>
      <c r="C498" s="7"/>
    </row>
    <row r="499">
      <c r="A499" s="4"/>
      <c r="C499" s="7"/>
    </row>
    <row r="500">
      <c r="A500" s="4"/>
      <c r="C500" s="7"/>
    </row>
    <row r="501">
      <c r="A501" s="4"/>
      <c r="C501" s="7"/>
    </row>
    <row r="502">
      <c r="A502" s="4"/>
      <c r="C502" s="7"/>
    </row>
    <row r="503">
      <c r="A503" s="4"/>
      <c r="C503" s="7"/>
    </row>
    <row r="504">
      <c r="A504" s="4"/>
      <c r="C504" s="7"/>
    </row>
    <row r="505">
      <c r="A505" s="4"/>
      <c r="C505" s="7"/>
    </row>
    <row r="506">
      <c r="A506" s="4"/>
      <c r="C506" s="7"/>
    </row>
    <row r="507">
      <c r="A507" s="4"/>
      <c r="C507" s="7"/>
    </row>
    <row r="508">
      <c r="A508" s="4"/>
      <c r="C508" s="7"/>
    </row>
    <row r="509">
      <c r="A509" s="4"/>
      <c r="C509" s="7"/>
    </row>
    <row r="510">
      <c r="A510" s="4"/>
      <c r="C510" s="7"/>
    </row>
    <row r="511">
      <c r="A511" s="4"/>
      <c r="C511" s="7"/>
    </row>
    <row r="512">
      <c r="A512" s="4"/>
      <c r="C512" s="7"/>
    </row>
    <row r="513">
      <c r="A513" s="4"/>
      <c r="C513" s="7"/>
    </row>
    <row r="514">
      <c r="A514" s="4"/>
      <c r="C514" s="7"/>
    </row>
    <row r="515">
      <c r="A515" s="4"/>
      <c r="C515" s="7"/>
    </row>
    <row r="516">
      <c r="A516" s="4"/>
      <c r="C516" s="7"/>
    </row>
    <row r="517">
      <c r="A517" s="4"/>
      <c r="C517" s="7"/>
    </row>
    <row r="518">
      <c r="A518" s="4"/>
      <c r="C518" s="7"/>
    </row>
    <row r="519">
      <c r="A519" s="4"/>
      <c r="C519" s="7"/>
    </row>
    <row r="520">
      <c r="A520" s="4"/>
      <c r="C520" s="7"/>
    </row>
    <row r="521">
      <c r="A521" s="4"/>
      <c r="C521" s="7"/>
    </row>
    <row r="522">
      <c r="A522" s="4"/>
      <c r="C522" s="7"/>
    </row>
    <row r="523">
      <c r="A523" s="4"/>
      <c r="C523" s="7"/>
    </row>
    <row r="524">
      <c r="A524" s="4"/>
      <c r="C524" s="7"/>
    </row>
    <row r="525">
      <c r="A525" s="4"/>
      <c r="C525" s="7"/>
    </row>
    <row r="526">
      <c r="A526" s="4"/>
      <c r="C526" s="7"/>
    </row>
    <row r="527">
      <c r="A527" s="4"/>
      <c r="C527" s="7"/>
    </row>
    <row r="528">
      <c r="A528" s="4"/>
      <c r="C528" s="7"/>
    </row>
    <row r="529">
      <c r="A529" s="4"/>
      <c r="C529" s="7"/>
    </row>
    <row r="530">
      <c r="A530" s="4"/>
      <c r="C530" s="7"/>
    </row>
    <row r="531">
      <c r="A531" s="4"/>
      <c r="C531" s="7"/>
    </row>
    <row r="532">
      <c r="A532" s="4"/>
      <c r="C532" s="7"/>
    </row>
    <row r="533">
      <c r="A533" s="4"/>
      <c r="C533" s="7"/>
    </row>
    <row r="534">
      <c r="A534" s="4"/>
      <c r="C534" s="7"/>
    </row>
    <row r="535">
      <c r="A535" s="4"/>
      <c r="C535" s="7"/>
    </row>
    <row r="536">
      <c r="A536" s="4"/>
      <c r="C536" s="7"/>
    </row>
    <row r="537">
      <c r="A537" s="4"/>
      <c r="C537" s="7"/>
    </row>
    <row r="538">
      <c r="A538" s="4"/>
      <c r="C538" s="7"/>
    </row>
    <row r="539">
      <c r="A539" s="4"/>
      <c r="C539" s="7"/>
    </row>
    <row r="540">
      <c r="A540" s="4"/>
      <c r="C540" s="7"/>
    </row>
    <row r="541">
      <c r="A541" s="4"/>
      <c r="C541" s="7"/>
    </row>
    <row r="542">
      <c r="A542" s="4"/>
      <c r="C542" s="7"/>
    </row>
    <row r="543">
      <c r="A543" s="4"/>
      <c r="C543" s="7"/>
    </row>
    <row r="544">
      <c r="A544" s="4"/>
      <c r="C544" s="7"/>
    </row>
    <row r="545">
      <c r="A545" s="4"/>
      <c r="C545" s="7"/>
    </row>
    <row r="546">
      <c r="A546" s="4"/>
      <c r="C546" s="7"/>
    </row>
    <row r="547">
      <c r="A547" s="4"/>
      <c r="C547" s="7"/>
    </row>
    <row r="548">
      <c r="A548" s="4"/>
      <c r="C548" s="7"/>
    </row>
    <row r="549">
      <c r="A549" s="4"/>
      <c r="C549" s="7"/>
    </row>
    <row r="550">
      <c r="A550" s="4"/>
      <c r="C550" s="7"/>
    </row>
    <row r="551">
      <c r="A551" s="4"/>
      <c r="C551" s="7"/>
    </row>
    <row r="552">
      <c r="A552" s="4"/>
      <c r="C552" s="7"/>
    </row>
    <row r="553">
      <c r="A553" s="4"/>
      <c r="C553" s="7"/>
    </row>
    <row r="554">
      <c r="A554" s="4"/>
      <c r="C554" s="7"/>
    </row>
    <row r="555">
      <c r="A555" s="4"/>
      <c r="C555" s="7"/>
    </row>
    <row r="556">
      <c r="A556" s="4"/>
      <c r="C556" s="7"/>
    </row>
    <row r="557">
      <c r="A557" s="4"/>
      <c r="C557" s="7"/>
    </row>
    <row r="558">
      <c r="A558" s="4"/>
      <c r="C558" s="7"/>
    </row>
    <row r="559">
      <c r="A559" s="4"/>
      <c r="C559" s="7"/>
    </row>
    <row r="560">
      <c r="A560" s="4"/>
      <c r="C560" s="7"/>
    </row>
    <row r="561">
      <c r="A561" s="4"/>
      <c r="C561" s="7"/>
    </row>
    <row r="562">
      <c r="A562" s="4"/>
      <c r="C562" s="7"/>
    </row>
    <row r="563">
      <c r="A563" s="4"/>
      <c r="C563" s="7"/>
    </row>
    <row r="564">
      <c r="A564" s="4"/>
      <c r="C564" s="7"/>
    </row>
    <row r="565">
      <c r="A565" s="4"/>
      <c r="C565" s="7"/>
    </row>
    <row r="566">
      <c r="A566" s="4"/>
      <c r="C566" s="7"/>
    </row>
    <row r="567">
      <c r="A567" s="4"/>
      <c r="C567" s="7"/>
    </row>
    <row r="568">
      <c r="A568" s="4"/>
      <c r="C568" s="7"/>
    </row>
    <row r="569">
      <c r="A569" s="4"/>
      <c r="C569" s="7"/>
    </row>
    <row r="570">
      <c r="A570" s="4"/>
      <c r="C570" s="7"/>
    </row>
    <row r="571">
      <c r="A571" s="4"/>
      <c r="C571" s="7"/>
    </row>
    <row r="572">
      <c r="A572" s="4"/>
      <c r="C572" s="7"/>
    </row>
    <row r="573">
      <c r="A573" s="4"/>
      <c r="C573" s="7"/>
    </row>
    <row r="574">
      <c r="A574" s="4"/>
      <c r="C574" s="7"/>
    </row>
    <row r="575">
      <c r="A575" s="4"/>
      <c r="C575" s="7"/>
    </row>
    <row r="576">
      <c r="A576" s="4"/>
      <c r="C576" s="7"/>
    </row>
    <row r="577">
      <c r="A577" s="4"/>
      <c r="C577" s="7"/>
    </row>
    <row r="578">
      <c r="A578" s="4"/>
      <c r="C578" s="7"/>
    </row>
    <row r="579">
      <c r="A579" s="4"/>
      <c r="C579" s="7"/>
    </row>
    <row r="580">
      <c r="A580" s="4"/>
      <c r="C580" s="7"/>
    </row>
    <row r="581">
      <c r="A581" s="4"/>
      <c r="C581" s="7"/>
    </row>
    <row r="582">
      <c r="A582" s="4"/>
      <c r="C582" s="7"/>
    </row>
    <row r="583">
      <c r="A583" s="4"/>
      <c r="C583" s="7"/>
    </row>
    <row r="584">
      <c r="A584" s="4"/>
      <c r="C584" s="7"/>
    </row>
    <row r="585">
      <c r="A585" s="4"/>
      <c r="C585" s="7"/>
    </row>
    <row r="586">
      <c r="A586" s="4"/>
      <c r="C586" s="7"/>
    </row>
    <row r="587">
      <c r="A587" s="4"/>
      <c r="C587" s="7"/>
    </row>
    <row r="588">
      <c r="A588" s="4"/>
      <c r="C588" s="7"/>
    </row>
    <row r="589">
      <c r="A589" s="4"/>
      <c r="C589" s="7"/>
    </row>
    <row r="590">
      <c r="A590" s="4"/>
      <c r="C590" s="7"/>
    </row>
    <row r="591">
      <c r="A591" s="4"/>
      <c r="C591" s="7"/>
    </row>
    <row r="592">
      <c r="A592" s="4"/>
      <c r="C592" s="7"/>
    </row>
    <row r="593">
      <c r="A593" s="4"/>
      <c r="C593" s="7"/>
    </row>
    <row r="594">
      <c r="A594" s="4"/>
      <c r="C594" s="7"/>
    </row>
    <row r="595">
      <c r="A595" s="4"/>
      <c r="C595" s="7"/>
    </row>
    <row r="596">
      <c r="A596" s="4"/>
      <c r="C596" s="7"/>
    </row>
    <row r="597">
      <c r="A597" s="4"/>
      <c r="C597" s="7"/>
    </row>
    <row r="598">
      <c r="A598" s="4"/>
      <c r="C598" s="7"/>
    </row>
    <row r="599">
      <c r="A599" s="4"/>
      <c r="C599" s="7"/>
    </row>
    <row r="600">
      <c r="A600" s="4"/>
      <c r="C600" s="7"/>
    </row>
    <row r="601">
      <c r="A601" s="4"/>
      <c r="C601" s="7"/>
    </row>
    <row r="602">
      <c r="A602" s="4"/>
      <c r="C602" s="7"/>
    </row>
    <row r="603">
      <c r="A603" s="4"/>
      <c r="C603" s="7"/>
    </row>
    <row r="604">
      <c r="A604" s="4"/>
      <c r="C604" s="7"/>
    </row>
    <row r="605">
      <c r="A605" s="4"/>
      <c r="C605" s="7"/>
    </row>
    <row r="606">
      <c r="A606" s="4"/>
      <c r="C606" s="7"/>
    </row>
    <row r="607">
      <c r="A607" s="4"/>
      <c r="C607" s="7"/>
    </row>
    <row r="608">
      <c r="A608" s="4"/>
      <c r="C608" s="7"/>
    </row>
    <row r="609">
      <c r="A609" s="4"/>
      <c r="C609" s="7"/>
    </row>
    <row r="610">
      <c r="A610" s="4"/>
      <c r="C610" s="7"/>
    </row>
    <row r="611">
      <c r="A611" s="4"/>
      <c r="C611" s="7"/>
    </row>
    <row r="612">
      <c r="A612" s="4"/>
      <c r="C612" s="7"/>
    </row>
    <row r="613">
      <c r="A613" s="4"/>
      <c r="C613" s="7"/>
    </row>
    <row r="614">
      <c r="A614" s="4"/>
      <c r="C614" s="7"/>
    </row>
    <row r="615">
      <c r="A615" s="4"/>
      <c r="C615" s="7"/>
    </row>
    <row r="616">
      <c r="A616" s="4"/>
      <c r="C616" s="7"/>
    </row>
    <row r="617">
      <c r="A617" s="4"/>
      <c r="C617" s="7"/>
    </row>
    <row r="618">
      <c r="A618" s="4"/>
      <c r="C618" s="7"/>
    </row>
    <row r="619">
      <c r="A619" s="4"/>
      <c r="C619" s="7"/>
    </row>
    <row r="620">
      <c r="A620" s="4"/>
      <c r="C620" s="7"/>
    </row>
    <row r="621">
      <c r="A621" s="4"/>
      <c r="C621" s="7"/>
    </row>
    <row r="622">
      <c r="A622" s="4"/>
      <c r="C622" s="7"/>
    </row>
    <row r="623">
      <c r="A623" s="4"/>
      <c r="C623" s="7"/>
    </row>
    <row r="624">
      <c r="A624" s="4"/>
      <c r="C624" s="7"/>
    </row>
    <row r="625">
      <c r="A625" s="4"/>
      <c r="C625" s="7"/>
    </row>
    <row r="626">
      <c r="A626" s="4"/>
      <c r="C626" s="7"/>
    </row>
    <row r="627">
      <c r="A627" s="4"/>
      <c r="C627" s="7"/>
    </row>
    <row r="628">
      <c r="A628" s="4"/>
      <c r="C628" s="7"/>
    </row>
    <row r="629">
      <c r="A629" s="4"/>
      <c r="C629" s="7"/>
    </row>
    <row r="630">
      <c r="A630" s="4"/>
      <c r="C630" s="7"/>
    </row>
    <row r="631">
      <c r="A631" s="4"/>
      <c r="C631" s="7"/>
    </row>
    <row r="632">
      <c r="A632" s="4"/>
      <c r="C632" s="7"/>
    </row>
    <row r="633">
      <c r="A633" s="4"/>
      <c r="C633" s="7"/>
    </row>
    <row r="634">
      <c r="A634" s="4"/>
      <c r="C634" s="7"/>
    </row>
    <row r="635">
      <c r="A635" s="4"/>
      <c r="C635" s="7"/>
    </row>
    <row r="636">
      <c r="A636" s="4"/>
      <c r="C636" s="7"/>
    </row>
    <row r="637">
      <c r="A637" s="4"/>
      <c r="C637" s="7"/>
    </row>
    <row r="638">
      <c r="A638" s="4"/>
      <c r="C638" s="7"/>
    </row>
    <row r="639">
      <c r="A639" s="4"/>
      <c r="C639" s="7"/>
    </row>
    <row r="640">
      <c r="A640" s="4"/>
      <c r="C640" s="7"/>
    </row>
    <row r="641">
      <c r="A641" s="4"/>
      <c r="C641" s="7"/>
    </row>
    <row r="642">
      <c r="A642" s="4"/>
      <c r="C642" s="7"/>
    </row>
    <row r="643">
      <c r="A643" s="4"/>
      <c r="C643" s="7"/>
    </row>
    <row r="644">
      <c r="A644" s="4"/>
      <c r="C644" s="7"/>
    </row>
    <row r="645">
      <c r="A645" s="4"/>
      <c r="C645" s="7"/>
    </row>
    <row r="646">
      <c r="A646" s="4"/>
      <c r="C646" s="7"/>
    </row>
    <row r="647">
      <c r="A647" s="4"/>
      <c r="C647" s="7"/>
    </row>
    <row r="648">
      <c r="A648" s="4"/>
      <c r="C648" s="7"/>
    </row>
    <row r="649">
      <c r="A649" s="4"/>
      <c r="C649" s="7"/>
    </row>
    <row r="650">
      <c r="A650" s="4"/>
      <c r="C650" s="7"/>
    </row>
    <row r="651">
      <c r="A651" s="4"/>
      <c r="C651" s="7"/>
    </row>
    <row r="652">
      <c r="A652" s="4"/>
      <c r="C652" s="7"/>
    </row>
    <row r="653">
      <c r="A653" s="4"/>
      <c r="C653" s="7"/>
    </row>
    <row r="654">
      <c r="A654" s="4"/>
      <c r="C654" s="7"/>
    </row>
    <row r="655">
      <c r="A655" s="4"/>
      <c r="C655" s="7"/>
    </row>
    <row r="656">
      <c r="A656" s="4"/>
      <c r="C656" s="7"/>
    </row>
    <row r="657">
      <c r="A657" s="4"/>
      <c r="C657" s="7"/>
    </row>
    <row r="658">
      <c r="A658" s="4"/>
      <c r="C658" s="7"/>
    </row>
    <row r="659">
      <c r="A659" s="4"/>
      <c r="C659" s="7"/>
    </row>
    <row r="660">
      <c r="A660" s="4"/>
      <c r="C660" s="7"/>
    </row>
    <row r="661">
      <c r="A661" s="4"/>
      <c r="C661" s="7"/>
    </row>
    <row r="662">
      <c r="A662" s="4"/>
      <c r="C662" s="7"/>
    </row>
    <row r="663">
      <c r="A663" s="4"/>
      <c r="C663" s="7"/>
    </row>
    <row r="664">
      <c r="A664" s="4"/>
      <c r="C664" s="7"/>
    </row>
    <row r="665">
      <c r="A665" s="4"/>
      <c r="C665" s="7"/>
    </row>
    <row r="666">
      <c r="A666" s="4"/>
      <c r="C666" s="7"/>
    </row>
    <row r="667">
      <c r="A667" s="4"/>
      <c r="C667" s="7"/>
    </row>
    <row r="668">
      <c r="A668" s="4"/>
      <c r="C668" s="7"/>
    </row>
    <row r="669">
      <c r="A669" s="4"/>
      <c r="C669" s="7"/>
    </row>
    <row r="670">
      <c r="A670" s="4"/>
      <c r="C670" s="7"/>
    </row>
    <row r="671">
      <c r="A671" s="4"/>
      <c r="C671" s="7"/>
    </row>
    <row r="672">
      <c r="A672" s="4"/>
      <c r="C672" s="7"/>
    </row>
    <row r="673">
      <c r="A673" s="4"/>
      <c r="C673" s="7"/>
    </row>
    <row r="674">
      <c r="A674" s="4"/>
      <c r="C674" s="7"/>
    </row>
    <row r="675">
      <c r="A675" s="4"/>
      <c r="C675" s="7"/>
    </row>
    <row r="676">
      <c r="A676" s="4"/>
      <c r="C676" s="7"/>
    </row>
    <row r="677">
      <c r="A677" s="4"/>
      <c r="C677" s="7"/>
    </row>
    <row r="678">
      <c r="A678" s="4"/>
      <c r="C678" s="7"/>
    </row>
    <row r="679">
      <c r="A679" s="4"/>
      <c r="C679" s="7"/>
    </row>
    <row r="680">
      <c r="A680" s="4"/>
      <c r="C680" s="7"/>
    </row>
    <row r="681">
      <c r="A681" s="4"/>
      <c r="C681" s="7"/>
    </row>
    <row r="682">
      <c r="A682" s="4"/>
      <c r="C682" s="7"/>
    </row>
    <row r="683">
      <c r="A683" s="4"/>
      <c r="C683" s="7"/>
    </row>
    <row r="684">
      <c r="A684" s="4"/>
      <c r="C684" s="7"/>
    </row>
    <row r="685">
      <c r="A685" s="4"/>
      <c r="C685" s="7"/>
    </row>
    <row r="686">
      <c r="A686" s="4"/>
      <c r="C686" s="7"/>
    </row>
    <row r="687">
      <c r="A687" s="4"/>
      <c r="C687" s="7"/>
    </row>
    <row r="688">
      <c r="A688" s="4"/>
      <c r="C688" s="7"/>
    </row>
    <row r="689">
      <c r="A689" s="4"/>
      <c r="C689" s="7"/>
    </row>
    <row r="690">
      <c r="A690" s="4"/>
      <c r="C690" s="7"/>
    </row>
    <row r="691">
      <c r="A691" s="4"/>
      <c r="C691" s="7"/>
    </row>
    <row r="692">
      <c r="A692" s="4"/>
      <c r="C692" s="7"/>
    </row>
    <row r="693">
      <c r="A693" s="4"/>
      <c r="C693" s="7"/>
    </row>
    <row r="694">
      <c r="A694" s="4"/>
      <c r="C694" s="7"/>
    </row>
    <row r="695">
      <c r="A695" s="4"/>
      <c r="C695" s="7"/>
    </row>
    <row r="696">
      <c r="A696" s="4"/>
      <c r="C696" s="7"/>
    </row>
    <row r="697">
      <c r="A697" s="4"/>
      <c r="C697" s="7"/>
    </row>
    <row r="698">
      <c r="A698" s="4"/>
      <c r="C698" s="7"/>
    </row>
    <row r="699">
      <c r="A699" s="4"/>
      <c r="C699" s="7"/>
    </row>
    <row r="700">
      <c r="A700" s="4"/>
      <c r="C700" s="7"/>
    </row>
    <row r="701">
      <c r="A701" s="4"/>
      <c r="C701" s="7"/>
    </row>
    <row r="702">
      <c r="A702" s="4"/>
      <c r="C702" s="7"/>
    </row>
    <row r="703">
      <c r="A703" s="4"/>
      <c r="C703" s="7"/>
    </row>
    <row r="704">
      <c r="A704" s="4"/>
      <c r="C704" s="7"/>
    </row>
    <row r="705">
      <c r="A705" s="4"/>
      <c r="C705" s="7"/>
    </row>
    <row r="706">
      <c r="A706" s="4"/>
      <c r="C706" s="7"/>
    </row>
    <row r="707">
      <c r="A707" s="4"/>
      <c r="C707" s="7"/>
    </row>
    <row r="708">
      <c r="A708" s="4"/>
      <c r="C708" s="7"/>
    </row>
    <row r="709">
      <c r="A709" s="4"/>
      <c r="C709" s="7"/>
    </row>
    <row r="710">
      <c r="A710" s="4"/>
      <c r="C710" s="7"/>
    </row>
    <row r="711">
      <c r="A711" s="4"/>
      <c r="C711" s="7"/>
    </row>
    <row r="712">
      <c r="A712" s="4"/>
      <c r="C712" s="7"/>
    </row>
    <row r="713">
      <c r="A713" s="4"/>
      <c r="C713" s="7"/>
    </row>
    <row r="714">
      <c r="A714" s="4"/>
      <c r="C714" s="7"/>
    </row>
    <row r="715">
      <c r="A715" s="4"/>
      <c r="C715" s="7"/>
    </row>
    <row r="716">
      <c r="A716" s="4"/>
      <c r="C716" s="7"/>
    </row>
    <row r="717">
      <c r="A717" s="4"/>
      <c r="C717" s="7"/>
    </row>
    <row r="718">
      <c r="A718" s="4"/>
      <c r="C718" s="7"/>
    </row>
    <row r="719">
      <c r="A719" s="4"/>
      <c r="C719" s="7"/>
    </row>
    <row r="720">
      <c r="A720" s="4"/>
      <c r="C720" s="7"/>
    </row>
    <row r="721">
      <c r="A721" s="4"/>
      <c r="C721" s="7"/>
    </row>
    <row r="722">
      <c r="A722" s="4"/>
      <c r="C722" s="7"/>
    </row>
    <row r="723">
      <c r="A723" s="4"/>
      <c r="C723" s="7"/>
    </row>
    <row r="724">
      <c r="A724" s="4"/>
      <c r="C724" s="7"/>
    </row>
    <row r="725">
      <c r="A725" s="4"/>
      <c r="C725" s="7"/>
    </row>
    <row r="726">
      <c r="A726" s="4"/>
      <c r="C726" s="7"/>
    </row>
    <row r="727">
      <c r="A727" s="4"/>
      <c r="C727" s="7"/>
    </row>
    <row r="728">
      <c r="A728" s="4"/>
      <c r="C728" s="7"/>
    </row>
    <row r="729">
      <c r="A729" s="4"/>
      <c r="C729" s="7"/>
    </row>
    <row r="730">
      <c r="A730" s="4"/>
      <c r="C730" s="7"/>
    </row>
    <row r="731">
      <c r="A731" s="4"/>
      <c r="C731" s="7"/>
    </row>
    <row r="732">
      <c r="A732" s="4"/>
      <c r="C732" s="7"/>
    </row>
    <row r="733">
      <c r="A733" s="4"/>
      <c r="C733" s="7"/>
    </row>
    <row r="734">
      <c r="A734" s="4"/>
      <c r="C734" s="7"/>
    </row>
    <row r="735">
      <c r="A735" s="4"/>
      <c r="C735" s="7"/>
    </row>
    <row r="736">
      <c r="A736" s="4"/>
      <c r="C736" s="7"/>
    </row>
    <row r="737">
      <c r="A737" s="4"/>
      <c r="C737" s="7"/>
    </row>
    <row r="738">
      <c r="A738" s="4"/>
      <c r="C738" s="7"/>
    </row>
    <row r="739">
      <c r="A739" s="4"/>
      <c r="C739" s="7"/>
    </row>
    <row r="740">
      <c r="A740" s="4"/>
      <c r="C740" s="7"/>
    </row>
    <row r="741">
      <c r="A741" s="4"/>
      <c r="C741" s="7"/>
    </row>
    <row r="742">
      <c r="A742" s="4"/>
      <c r="C742" s="7"/>
    </row>
    <row r="743">
      <c r="A743" s="4"/>
      <c r="C743" s="7"/>
    </row>
    <row r="744">
      <c r="A744" s="4"/>
      <c r="C744" s="7"/>
    </row>
    <row r="745">
      <c r="A745" s="4"/>
      <c r="C745" s="7"/>
    </row>
    <row r="746">
      <c r="A746" s="4"/>
      <c r="C746" s="7"/>
    </row>
    <row r="747">
      <c r="A747" s="4"/>
      <c r="C747" s="7"/>
    </row>
    <row r="748">
      <c r="A748" s="4"/>
      <c r="C748" s="7"/>
    </row>
    <row r="749">
      <c r="A749" s="4"/>
      <c r="C749" s="7"/>
    </row>
    <row r="750">
      <c r="A750" s="4"/>
      <c r="C750" s="7"/>
    </row>
    <row r="751">
      <c r="A751" s="4"/>
      <c r="C751" s="7"/>
    </row>
    <row r="752">
      <c r="A752" s="4"/>
      <c r="C752" s="7"/>
    </row>
    <row r="753">
      <c r="A753" s="4"/>
      <c r="C753" s="7"/>
    </row>
    <row r="754">
      <c r="A754" s="4"/>
      <c r="C754" s="7"/>
    </row>
    <row r="755">
      <c r="A755" s="4"/>
      <c r="C755" s="7"/>
    </row>
    <row r="756">
      <c r="A756" s="4"/>
      <c r="C756" s="7"/>
    </row>
    <row r="757">
      <c r="A757" s="4"/>
      <c r="C757" s="7"/>
    </row>
    <row r="758">
      <c r="A758" s="4"/>
      <c r="C758" s="7"/>
    </row>
    <row r="759">
      <c r="A759" s="4"/>
      <c r="C759" s="7"/>
    </row>
    <row r="760">
      <c r="A760" s="4"/>
      <c r="C760" s="7"/>
    </row>
    <row r="761">
      <c r="A761" s="4"/>
      <c r="C761" s="7"/>
    </row>
    <row r="762">
      <c r="A762" s="4"/>
      <c r="C762" s="7"/>
    </row>
    <row r="763">
      <c r="A763" s="4"/>
      <c r="C763" s="7"/>
    </row>
    <row r="764">
      <c r="A764" s="4"/>
      <c r="C764" s="7"/>
    </row>
    <row r="765">
      <c r="A765" s="4"/>
      <c r="C765" s="7"/>
    </row>
    <row r="766">
      <c r="A766" s="4"/>
      <c r="C766" s="7"/>
    </row>
    <row r="767">
      <c r="A767" s="4"/>
      <c r="C767" s="7"/>
    </row>
    <row r="768">
      <c r="A768" s="4"/>
      <c r="C768" s="7"/>
    </row>
    <row r="769">
      <c r="A769" s="4"/>
      <c r="C769" s="7"/>
    </row>
    <row r="770">
      <c r="A770" s="4"/>
      <c r="C770" s="7"/>
    </row>
    <row r="771">
      <c r="A771" s="4"/>
      <c r="C771" s="7"/>
    </row>
    <row r="772">
      <c r="A772" s="4"/>
      <c r="C772" s="7"/>
    </row>
    <row r="773">
      <c r="A773" s="4"/>
      <c r="C773" s="7"/>
    </row>
    <row r="774">
      <c r="A774" s="4"/>
      <c r="C774" s="7"/>
    </row>
    <row r="775">
      <c r="A775" s="4"/>
      <c r="C775" s="7"/>
    </row>
    <row r="776">
      <c r="A776" s="4"/>
      <c r="C776" s="7"/>
    </row>
    <row r="777">
      <c r="A777" s="4"/>
      <c r="C777" s="7"/>
    </row>
    <row r="778">
      <c r="A778" s="4"/>
      <c r="C778" s="7"/>
    </row>
    <row r="779">
      <c r="A779" s="4"/>
      <c r="C779" s="7"/>
    </row>
    <row r="780">
      <c r="A780" s="4"/>
      <c r="C780" s="7"/>
    </row>
    <row r="781">
      <c r="A781" s="4"/>
      <c r="C781" s="7"/>
    </row>
    <row r="782">
      <c r="A782" s="4"/>
      <c r="C782" s="7"/>
    </row>
    <row r="783">
      <c r="A783" s="4"/>
      <c r="C783" s="7"/>
    </row>
    <row r="784">
      <c r="A784" s="4"/>
      <c r="C784" s="7"/>
    </row>
    <row r="785">
      <c r="A785" s="4"/>
      <c r="C785" s="7"/>
    </row>
    <row r="786">
      <c r="A786" s="4"/>
      <c r="C786" s="7"/>
    </row>
    <row r="787">
      <c r="A787" s="4"/>
      <c r="C787" s="7"/>
    </row>
    <row r="788">
      <c r="A788" s="4"/>
      <c r="C788" s="7"/>
    </row>
    <row r="789">
      <c r="A789" s="4"/>
      <c r="C789" s="7"/>
    </row>
    <row r="790">
      <c r="A790" s="4"/>
      <c r="C790" s="7"/>
    </row>
    <row r="791">
      <c r="A791" s="4"/>
      <c r="C791" s="7"/>
    </row>
    <row r="792">
      <c r="A792" s="4"/>
      <c r="C792" s="7"/>
    </row>
    <row r="793">
      <c r="A793" s="4"/>
      <c r="C793" s="7"/>
    </row>
    <row r="794">
      <c r="A794" s="4"/>
      <c r="C794" s="7"/>
    </row>
    <row r="795">
      <c r="A795" s="4"/>
      <c r="C795" s="7"/>
    </row>
    <row r="796">
      <c r="A796" s="4"/>
      <c r="C796" s="7"/>
    </row>
    <row r="797">
      <c r="A797" s="4"/>
      <c r="C797" s="7"/>
    </row>
    <row r="798">
      <c r="A798" s="4"/>
      <c r="C798" s="7"/>
    </row>
    <row r="799">
      <c r="A799" s="4"/>
      <c r="C799" s="7"/>
    </row>
    <row r="800">
      <c r="A800" s="4"/>
      <c r="C800" s="7"/>
    </row>
    <row r="801">
      <c r="A801" s="4"/>
      <c r="C801" s="7"/>
    </row>
    <row r="802">
      <c r="A802" s="4"/>
      <c r="C802" s="7"/>
    </row>
    <row r="803">
      <c r="A803" s="4"/>
      <c r="C803" s="7"/>
    </row>
    <row r="804">
      <c r="A804" s="4"/>
      <c r="C804" s="7"/>
    </row>
    <row r="805">
      <c r="A805" s="4"/>
      <c r="C805" s="7"/>
    </row>
    <row r="806">
      <c r="A806" s="4"/>
      <c r="C806" s="7"/>
    </row>
    <row r="807">
      <c r="A807" s="4"/>
      <c r="C807" s="7"/>
    </row>
    <row r="808">
      <c r="A808" s="4"/>
      <c r="C808" s="7"/>
    </row>
    <row r="809">
      <c r="A809" s="4"/>
      <c r="C809" s="7"/>
    </row>
    <row r="810">
      <c r="A810" s="4"/>
      <c r="C810" s="7"/>
    </row>
    <row r="811">
      <c r="A811" s="4"/>
      <c r="C811" s="7"/>
    </row>
    <row r="812">
      <c r="A812" s="4"/>
      <c r="C812" s="7"/>
    </row>
    <row r="813">
      <c r="A813" s="4"/>
      <c r="C813" s="7"/>
    </row>
    <row r="814">
      <c r="A814" s="4"/>
      <c r="C814" s="7"/>
    </row>
    <row r="815">
      <c r="A815" s="4"/>
      <c r="C815" s="7"/>
    </row>
    <row r="816">
      <c r="A816" s="4"/>
      <c r="C816" s="7"/>
    </row>
    <row r="817">
      <c r="A817" s="4"/>
      <c r="C817" s="7"/>
    </row>
    <row r="818">
      <c r="A818" s="4"/>
      <c r="C818" s="7"/>
    </row>
    <row r="819">
      <c r="A819" s="4"/>
      <c r="C819" s="7"/>
    </row>
    <row r="820">
      <c r="A820" s="4"/>
      <c r="C820" s="7"/>
    </row>
    <row r="821">
      <c r="A821" s="4"/>
      <c r="C821" s="7"/>
    </row>
    <row r="822">
      <c r="A822" s="4"/>
      <c r="C822" s="7"/>
    </row>
    <row r="823">
      <c r="A823" s="4"/>
      <c r="C823" s="7"/>
    </row>
    <row r="824">
      <c r="A824" s="4"/>
      <c r="C824" s="7"/>
    </row>
    <row r="825">
      <c r="A825" s="4"/>
      <c r="C825" s="7"/>
    </row>
    <row r="826">
      <c r="A826" s="4"/>
      <c r="C826" s="7"/>
    </row>
    <row r="827">
      <c r="A827" s="4"/>
      <c r="C827" s="7"/>
    </row>
    <row r="828">
      <c r="A828" s="4"/>
      <c r="C828" s="7"/>
    </row>
    <row r="829">
      <c r="A829" s="4"/>
      <c r="C829" s="7"/>
    </row>
    <row r="830">
      <c r="A830" s="4"/>
      <c r="C830" s="7"/>
    </row>
    <row r="831">
      <c r="A831" s="4"/>
      <c r="C831" s="7"/>
    </row>
    <row r="832">
      <c r="A832" s="4"/>
      <c r="C832" s="7"/>
    </row>
    <row r="833">
      <c r="A833" s="4"/>
      <c r="C833" s="7"/>
    </row>
    <row r="834">
      <c r="A834" s="4"/>
      <c r="C834" s="7"/>
    </row>
    <row r="835">
      <c r="A835" s="4"/>
      <c r="C835" s="7"/>
    </row>
    <row r="836">
      <c r="A836" s="4"/>
      <c r="C836" s="7"/>
    </row>
    <row r="837">
      <c r="A837" s="4"/>
      <c r="C837" s="7"/>
    </row>
    <row r="838">
      <c r="A838" s="4"/>
      <c r="C838" s="7"/>
    </row>
    <row r="839">
      <c r="A839" s="4"/>
      <c r="C839" s="7"/>
    </row>
    <row r="840">
      <c r="A840" s="4"/>
      <c r="C840" s="7"/>
    </row>
    <row r="841">
      <c r="A841" s="4"/>
      <c r="C841" s="7"/>
    </row>
    <row r="842">
      <c r="A842" s="4"/>
      <c r="C842" s="7"/>
    </row>
    <row r="843">
      <c r="A843" s="4"/>
      <c r="C843" s="7"/>
    </row>
    <row r="844">
      <c r="A844" s="4"/>
      <c r="C844" s="7"/>
    </row>
    <row r="845">
      <c r="A845" s="4"/>
      <c r="C845" s="7"/>
    </row>
    <row r="846">
      <c r="A846" s="4"/>
      <c r="C846" s="7"/>
    </row>
    <row r="847">
      <c r="A847" s="4"/>
      <c r="C847" s="7"/>
    </row>
    <row r="848">
      <c r="A848" s="4"/>
      <c r="C848" s="7"/>
    </row>
    <row r="849">
      <c r="A849" s="4"/>
      <c r="C849" s="7"/>
    </row>
    <row r="850">
      <c r="A850" s="4"/>
      <c r="C850" s="7"/>
    </row>
    <row r="851">
      <c r="A851" s="4"/>
      <c r="C851" s="7"/>
    </row>
    <row r="852">
      <c r="A852" s="4"/>
      <c r="C852" s="7"/>
    </row>
    <row r="853">
      <c r="A853" s="4"/>
      <c r="C853" s="7"/>
    </row>
    <row r="854">
      <c r="A854" s="4"/>
      <c r="C854" s="7"/>
    </row>
    <row r="855">
      <c r="A855" s="4"/>
      <c r="C855" s="7"/>
    </row>
    <row r="856">
      <c r="A856" s="4"/>
      <c r="C856" s="7"/>
    </row>
    <row r="857">
      <c r="A857" s="4"/>
      <c r="C857" s="7"/>
    </row>
    <row r="858">
      <c r="A858" s="4"/>
      <c r="C858" s="7"/>
    </row>
    <row r="859">
      <c r="A859" s="4"/>
      <c r="C859" s="7"/>
    </row>
    <row r="860">
      <c r="A860" s="4"/>
      <c r="C860" s="7"/>
    </row>
    <row r="861">
      <c r="A861" s="4"/>
      <c r="C861" s="7"/>
    </row>
    <row r="862">
      <c r="A862" s="4"/>
      <c r="C862" s="7"/>
    </row>
    <row r="863">
      <c r="A863" s="4"/>
      <c r="C863" s="7"/>
    </row>
    <row r="864">
      <c r="A864" s="4"/>
      <c r="C864" s="7"/>
    </row>
    <row r="865">
      <c r="A865" s="4"/>
      <c r="C865" s="7"/>
    </row>
    <row r="866">
      <c r="A866" s="4"/>
      <c r="C866" s="7"/>
    </row>
    <row r="867">
      <c r="A867" s="4"/>
      <c r="C867" s="7"/>
    </row>
    <row r="868">
      <c r="A868" s="4"/>
      <c r="C868" s="7"/>
    </row>
    <row r="869">
      <c r="A869" s="4"/>
      <c r="C869" s="7"/>
    </row>
    <row r="870">
      <c r="A870" s="4"/>
      <c r="C870" s="7"/>
    </row>
    <row r="871">
      <c r="A871" s="4"/>
      <c r="C871" s="7"/>
    </row>
    <row r="872">
      <c r="A872" s="4"/>
      <c r="C872" s="7"/>
    </row>
    <row r="873">
      <c r="A873" s="4"/>
      <c r="C873" s="7"/>
    </row>
    <row r="874">
      <c r="A874" s="4"/>
      <c r="C874" s="7"/>
    </row>
    <row r="875">
      <c r="A875" s="4"/>
      <c r="C875" s="7"/>
    </row>
    <row r="876">
      <c r="A876" s="4"/>
      <c r="C876" s="7"/>
    </row>
    <row r="877">
      <c r="A877" s="4"/>
      <c r="C877" s="7"/>
    </row>
    <row r="878">
      <c r="A878" s="4"/>
      <c r="C878" s="7"/>
    </row>
    <row r="879">
      <c r="A879" s="4"/>
      <c r="C879" s="7"/>
    </row>
    <row r="880">
      <c r="A880" s="4"/>
      <c r="C880" s="7"/>
    </row>
    <row r="881">
      <c r="A881" s="4"/>
      <c r="C881" s="7"/>
    </row>
    <row r="882">
      <c r="A882" s="4"/>
      <c r="C882" s="7"/>
    </row>
    <row r="883">
      <c r="A883" s="4"/>
      <c r="C883" s="7"/>
    </row>
    <row r="884">
      <c r="A884" s="4"/>
      <c r="C884" s="7"/>
    </row>
    <row r="885">
      <c r="A885" s="4"/>
      <c r="C885" s="7"/>
    </row>
    <row r="886">
      <c r="A886" s="4"/>
      <c r="C886" s="7"/>
    </row>
    <row r="887">
      <c r="A887" s="4"/>
      <c r="C887" s="7"/>
    </row>
    <row r="888">
      <c r="A888" s="4"/>
      <c r="C888" s="7"/>
    </row>
    <row r="889">
      <c r="A889" s="4"/>
      <c r="C889" s="7"/>
    </row>
    <row r="890">
      <c r="A890" s="4"/>
      <c r="C890" s="7"/>
    </row>
    <row r="891">
      <c r="A891" s="4"/>
      <c r="C891" s="7"/>
    </row>
    <row r="892">
      <c r="A892" s="4"/>
      <c r="C892" s="7"/>
    </row>
    <row r="893">
      <c r="A893" s="4"/>
      <c r="C893" s="7"/>
    </row>
    <row r="894">
      <c r="A894" s="4"/>
      <c r="C894" s="7"/>
    </row>
    <row r="895">
      <c r="A895" s="4"/>
      <c r="C895" s="7"/>
    </row>
    <row r="896">
      <c r="A896" s="4"/>
      <c r="C896" s="7"/>
    </row>
    <row r="897">
      <c r="A897" s="4"/>
      <c r="C897" s="7"/>
    </row>
    <row r="898">
      <c r="A898" s="4"/>
      <c r="C898" s="7"/>
    </row>
    <row r="899">
      <c r="A899" s="4"/>
      <c r="C899" s="7"/>
    </row>
    <row r="900">
      <c r="A900" s="4"/>
      <c r="C900" s="7"/>
    </row>
    <row r="901">
      <c r="A901" s="4"/>
      <c r="C901" s="7"/>
    </row>
    <row r="902">
      <c r="A902" s="4"/>
      <c r="C902" s="7"/>
    </row>
    <row r="903">
      <c r="A903" s="4"/>
      <c r="C903" s="7"/>
    </row>
    <row r="904">
      <c r="A904" s="4"/>
      <c r="C904" s="7"/>
    </row>
    <row r="905">
      <c r="A905" s="4"/>
      <c r="C905" s="7"/>
    </row>
    <row r="906">
      <c r="A906" s="4"/>
      <c r="C906" s="7"/>
    </row>
    <row r="907">
      <c r="A907" s="4"/>
      <c r="C907" s="7"/>
    </row>
    <row r="908">
      <c r="A908" s="4"/>
      <c r="C908" s="7"/>
    </row>
    <row r="909">
      <c r="A909" s="4"/>
      <c r="C909" s="7"/>
    </row>
    <row r="910">
      <c r="A910" s="4"/>
      <c r="C910" s="7"/>
    </row>
    <row r="911">
      <c r="A911" s="4"/>
      <c r="C911" s="7"/>
    </row>
    <row r="912">
      <c r="A912" s="4"/>
      <c r="C912" s="7"/>
    </row>
    <row r="913">
      <c r="A913" s="4"/>
      <c r="C913" s="7"/>
    </row>
    <row r="914">
      <c r="A914" s="4"/>
      <c r="C914" s="7"/>
    </row>
    <row r="915">
      <c r="A915" s="4"/>
      <c r="C915" s="7"/>
    </row>
    <row r="916">
      <c r="A916" s="4"/>
      <c r="C916" s="7"/>
    </row>
    <row r="917">
      <c r="A917" s="4"/>
      <c r="C917" s="7"/>
    </row>
    <row r="918">
      <c r="A918" s="4"/>
      <c r="C918" s="7"/>
    </row>
    <row r="919">
      <c r="A919" s="4"/>
      <c r="C919" s="7"/>
    </row>
    <row r="920">
      <c r="A920" s="4"/>
      <c r="C920" s="7"/>
    </row>
    <row r="921">
      <c r="A921" s="4"/>
      <c r="C921" s="7"/>
    </row>
    <row r="922">
      <c r="A922" s="4"/>
      <c r="C922" s="7"/>
    </row>
    <row r="923">
      <c r="A923" s="4"/>
      <c r="C923" s="7"/>
    </row>
    <row r="924">
      <c r="A924" s="4"/>
      <c r="C924" s="7"/>
    </row>
    <row r="925">
      <c r="A925" s="4"/>
      <c r="C925" s="7"/>
    </row>
    <row r="926">
      <c r="A926" s="4"/>
      <c r="C926" s="7"/>
    </row>
    <row r="927">
      <c r="A927" s="4"/>
      <c r="C927" s="7"/>
    </row>
    <row r="928">
      <c r="A928" s="4"/>
      <c r="C928" s="7"/>
    </row>
    <row r="929">
      <c r="A929" s="4"/>
      <c r="C929" s="7"/>
    </row>
    <row r="930">
      <c r="A930" s="4"/>
      <c r="C930" s="7"/>
    </row>
    <row r="931">
      <c r="A931" s="4"/>
      <c r="C931" s="7"/>
    </row>
    <row r="932">
      <c r="A932" s="4"/>
      <c r="C932" s="7"/>
    </row>
    <row r="933">
      <c r="A933" s="4"/>
      <c r="C933" s="7"/>
    </row>
    <row r="934">
      <c r="A934" s="4"/>
      <c r="C934" s="7"/>
    </row>
    <row r="935">
      <c r="A935" s="4"/>
      <c r="C935" s="7"/>
    </row>
    <row r="936">
      <c r="A936" s="4"/>
      <c r="C936" s="7"/>
    </row>
    <row r="937">
      <c r="A937" s="4"/>
      <c r="C937" s="7"/>
    </row>
    <row r="938">
      <c r="A938" s="4"/>
      <c r="C938" s="7"/>
    </row>
    <row r="939">
      <c r="A939" s="4"/>
      <c r="C939" s="7"/>
    </row>
    <row r="940">
      <c r="A940" s="4"/>
      <c r="C940" s="7"/>
    </row>
    <row r="941">
      <c r="A941" s="4"/>
      <c r="C941" s="7"/>
    </row>
    <row r="942">
      <c r="A942" s="4"/>
      <c r="C942" s="7"/>
    </row>
    <row r="943">
      <c r="A943" s="4"/>
      <c r="C943" s="7"/>
    </row>
    <row r="944">
      <c r="A944" s="4"/>
      <c r="C944" s="7"/>
    </row>
    <row r="945">
      <c r="A945" s="4"/>
      <c r="C945" s="7"/>
    </row>
    <row r="946">
      <c r="A946" s="4"/>
      <c r="C946" s="7"/>
    </row>
    <row r="947">
      <c r="A947" s="4"/>
      <c r="C947" s="7"/>
    </row>
    <row r="948">
      <c r="A948" s="4"/>
      <c r="C948" s="7"/>
    </row>
    <row r="949">
      <c r="A949" s="4"/>
      <c r="C949" s="7"/>
    </row>
    <row r="950">
      <c r="A950" s="4"/>
      <c r="C950" s="7"/>
    </row>
    <row r="951">
      <c r="A951" s="4"/>
      <c r="C951" s="7"/>
    </row>
    <row r="952">
      <c r="A952" s="4"/>
      <c r="C952" s="7"/>
    </row>
    <row r="953">
      <c r="A953" s="4"/>
      <c r="C953" s="7"/>
    </row>
    <row r="954">
      <c r="A954" s="4"/>
      <c r="C954" s="7"/>
    </row>
    <row r="955">
      <c r="A955" s="4"/>
      <c r="C955" s="7"/>
    </row>
    <row r="956">
      <c r="A956" s="4"/>
      <c r="C956" s="7"/>
    </row>
    <row r="957">
      <c r="A957" s="4"/>
      <c r="C957" s="7"/>
    </row>
    <row r="958">
      <c r="A958" s="4"/>
      <c r="C958" s="7"/>
    </row>
    <row r="959">
      <c r="A959" s="4"/>
      <c r="C959" s="7"/>
    </row>
    <row r="960">
      <c r="A960" s="4"/>
      <c r="C960" s="7"/>
    </row>
    <row r="961">
      <c r="A961" s="4"/>
      <c r="C961" s="7"/>
    </row>
    <row r="962">
      <c r="A962" s="4"/>
      <c r="C962" s="7"/>
    </row>
    <row r="963">
      <c r="A963" s="4"/>
      <c r="C963" s="7"/>
    </row>
    <row r="964">
      <c r="A964" s="4"/>
      <c r="C964" s="7"/>
    </row>
    <row r="965">
      <c r="A965" s="4"/>
      <c r="C965" s="7"/>
    </row>
    <row r="966">
      <c r="A966" s="4"/>
      <c r="C966" s="7"/>
    </row>
    <row r="967">
      <c r="A967" s="4"/>
      <c r="C967" s="7"/>
    </row>
    <row r="968">
      <c r="A968" s="4"/>
      <c r="C968" s="7"/>
    </row>
    <row r="969">
      <c r="A969" s="4"/>
      <c r="C969" s="7"/>
    </row>
    <row r="970">
      <c r="A970" s="4"/>
      <c r="C970" s="7"/>
    </row>
    <row r="971">
      <c r="A971" s="4"/>
      <c r="C971" s="7"/>
    </row>
    <row r="972">
      <c r="A972" s="4"/>
      <c r="C972" s="7"/>
    </row>
    <row r="973">
      <c r="A973" s="4"/>
      <c r="C973" s="7"/>
    </row>
    <row r="974">
      <c r="A974" s="4"/>
      <c r="C974" s="7"/>
    </row>
    <row r="975">
      <c r="A975" s="4"/>
      <c r="C975" s="7"/>
    </row>
    <row r="976">
      <c r="A976" s="4"/>
      <c r="C976" s="7"/>
    </row>
    <row r="977">
      <c r="A977" s="4"/>
      <c r="C977" s="7"/>
    </row>
    <row r="978">
      <c r="A978" s="4"/>
      <c r="C978" s="7"/>
    </row>
    <row r="979">
      <c r="A979" s="4"/>
      <c r="C979" s="7"/>
    </row>
    <row r="980">
      <c r="A980" s="4"/>
      <c r="C980" s="7"/>
    </row>
    <row r="981">
      <c r="A981" s="4"/>
      <c r="C981" s="7"/>
    </row>
    <row r="982">
      <c r="A982" s="4"/>
      <c r="C982" s="7"/>
    </row>
    <row r="983">
      <c r="A983" s="4"/>
      <c r="C983" s="7"/>
    </row>
    <row r="984">
      <c r="A984" s="4"/>
      <c r="C984" s="7"/>
    </row>
    <row r="985">
      <c r="A985" s="4"/>
      <c r="C985" s="7"/>
    </row>
    <row r="986">
      <c r="A986" s="4"/>
      <c r="C986" s="7"/>
    </row>
    <row r="987">
      <c r="A987" s="4"/>
      <c r="C987" s="7"/>
    </row>
    <row r="988">
      <c r="A988" s="4"/>
      <c r="C988" s="7"/>
    </row>
    <row r="989">
      <c r="A989" s="4"/>
      <c r="C989" s="7"/>
    </row>
    <row r="990">
      <c r="A990" s="4"/>
      <c r="C990" s="7"/>
    </row>
    <row r="991">
      <c r="A991" s="4"/>
      <c r="C991" s="7"/>
    </row>
    <row r="992">
      <c r="A992" s="4"/>
      <c r="C992" s="7"/>
    </row>
    <row r="993">
      <c r="A993" s="4"/>
      <c r="C993" s="7"/>
    </row>
    <row r="994">
      <c r="A994" s="4"/>
      <c r="C994" s="7"/>
    </row>
    <row r="995">
      <c r="A995" s="4"/>
      <c r="C995" s="7"/>
    </row>
    <row r="996">
      <c r="A996" s="4"/>
      <c r="C996" s="7"/>
    </row>
    <row r="997">
      <c r="A997" s="4"/>
      <c r="C997" s="7"/>
    </row>
    <row r="998">
      <c r="A998" s="4"/>
      <c r="C998" s="7"/>
    </row>
    <row r="999">
      <c r="A999" s="4"/>
      <c r="C999" s="7"/>
    </row>
    <row r="1000">
      <c r="A1000" s="4"/>
      <c r="C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0</v>
      </c>
    </row>
    <row r="2">
      <c r="A2" s="8">
        <v>0.0</v>
      </c>
      <c r="B2" s="9">
        <v>45047.0</v>
      </c>
      <c r="C2" s="8">
        <v>166.448153890304</v>
      </c>
      <c r="D2" s="8">
        <v>145.810568996424</v>
      </c>
      <c r="E2" s="8">
        <v>186.406986484206</v>
      </c>
      <c r="F2" s="8">
        <v>166.448153890304</v>
      </c>
      <c r="G2" s="8">
        <v>166.448153890304</v>
      </c>
      <c r="H2" s="8">
        <v>0.543565773285428</v>
      </c>
      <c r="I2" s="8">
        <v>0.543565773285428</v>
      </c>
      <c r="J2" s="8">
        <v>0.543565773285428</v>
      </c>
      <c r="K2" s="8">
        <v>0.543565773285428</v>
      </c>
      <c r="L2" s="8">
        <v>0.543565773285428</v>
      </c>
      <c r="M2" s="8">
        <v>0.543565773285428</v>
      </c>
      <c r="N2" s="8">
        <v>0.0</v>
      </c>
      <c r="O2" s="8">
        <v>0.0</v>
      </c>
      <c r="P2" s="8">
        <v>0.0</v>
      </c>
      <c r="Q2" s="8">
        <v>166.991719663589</v>
      </c>
    </row>
    <row r="3">
      <c r="A3" s="8">
        <v>1.0</v>
      </c>
      <c r="B3" s="9">
        <v>45048.0</v>
      </c>
      <c r="C3" s="8">
        <v>167.924956017563</v>
      </c>
      <c r="D3" s="8">
        <v>149.878628419187</v>
      </c>
      <c r="E3" s="8">
        <v>191.535744528196</v>
      </c>
      <c r="F3" s="8">
        <v>167.924956017563</v>
      </c>
      <c r="G3" s="8">
        <v>167.924956017563</v>
      </c>
      <c r="H3" s="8">
        <v>2.43728436479028</v>
      </c>
      <c r="I3" s="8">
        <v>2.43728436479028</v>
      </c>
      <c r="J3" s="8">
        <v>2.43728436479028</v>
      </c>
      <c r="K3" s="8">
        <v>2.43728436479028</v>
      </c>
      <c r="L3" s="8">
        <v>2.43728436479028</v>
      </c>
      <c r="M3" s="8">
        <v>2.43728436479028</v>
      </c>
      <c r="N3" s="8">
        <v>0.0</v>
      </c>
      <c r="O3" s="8">
        <v>0.0</v>
      </c>
      <c r="P3" s="8">
        <v>0.0</v>
      </c>
      <c r="Q3" s="8">
        <v>170.362240382353</v>
      </c>
    </row>
    <row r="4">
      <c r="A4" s="8">
        <v>2.0</v>
      </c>
      <c r="B4" s="9">
        <v>45049.0</v>
      </c>
      <c r="C4" s="8">
        <v>169.401758144823</v>
      </c>
      <c r="D4" s="8">
        <v>150.307989828171</v>
      </c>
      <c r="E4" s="8">
        <v>190.960209793334</v>
      </c>
      <c r="F4" s="8">
        <v>169.401758144823</v>
      </c>
      <c r="G4" s="8">
        <v>169.401758144823</v>
      </c>
      <c r="H4" s="8">
        <v>1.73680150408525</v>
      </c>
      <c r="I4" s="8">
        <v>1.73680150408525</v>
      </c>
      <c r="J4" s="8">
        <v>1.73680150408525</v>
      </c>
      <c r="K4" s="8">
        <v>1.73680150408525</v>
      </c>
      <c r="L4" s="8">
        <v>1.73680150408525</v>
      </c>
      <c r="M4" s="8">
        <v>1.73680150408525</v>
      </c>
      <c r="N4" s="8">
        <v>0.0</v>
      </c>
      <c r="O4" s="8">
        <v>0.0</v>
      </c>
      <c r="P4" s="8">
        <v>0.0</v>
      </c>
      <c r="Q4" s="8">
        <v>171.138559648908</v>
      </c>
    </row>
    <row r="5">
      <c r="A5" s="8">
        <v>3.0</v>
      </c>
      <c r="B5" s="9">
        <v>45050.0</v>
      </c>
      <c r="C5" s="8">
        <v>170.878560272082</v>
      </c>
      <c r="D5" s="8">
        <v>149.080536383259</v>
      </c>
      <c r="E5" s="8">
        <v>190.969757729926</v>
      </c>
      <c r="F5" s="8">
        <v>170.878560272082</v>
      </c>
      <c r="G5" s="8">
        <v>170.878560272082</v>
      </c>
      <c r="H5" s="8">
        <v>0.549861129063046</v>
      </c>
      <c r="I5" s="8">
        <v>0.549861129063046</v>
      </c>
      <c r="J5" s="8">
        <v>0.549861129063046</v>
      </c>
      <c r="K5" s="8">
        <v>0.549861129063046</v>
      </c>
      <c r="L5" s="8">
        <v>0.549861129063046</v>
      </c>
      <c r="M5" s="8">
        <v>0.549861129063046</v>
      </c>
      <c r="N5" s="8">
        <v>0.0</v>
      </c>
      <c r="O5" s="8">
        <v>0.0</v>
      </c>
      <c r="P5" s="8">
        <v>0.0</v>
      </c>
      <c r="Q5" s="8">
        <v>171.428421401145</v>
      </c>
    </row>
    <row r="6">
      <c r="A6" s="8">
        <v>4.0</v>
      </c>
      <c r="B6" s="9">
        <v>45051.0</v>
      </c>
      <c r="C6" s="8">
        <v>172.355362399342</v>
      </c>
      <c r="D6" s="8">
        <v>152.317445165151</v>
      </c>
      <c r="E6" s="8">
        <v>192.425236197055</v>
      </c>
      <c r="F6" s="8">
        <v>172.355362399342</v>
      </c>
      <c r="G6" s="8">
        <v>172.355362399342</v>
      </c>
      <c r="H6" s="8">
        <v>0.0365138620029987</v>
      </c>
      <c r="I6" s="8">
        <v>0.0365138620029987</v>
      </c>
      <c r="J6" s="8">
        <v>0.0365138620029987</v>
      </c>
      <c r="K6" s="8">
        <v>0.0365138620029987</v>
      </c>
      <c r="L6" s="8">
        <v>0.0365138620029987</v>
      </c>
      <c r="M6" s="8">
        <v>0.0365138620029987</v>
      </c>
      <c r="N6" s="8">
        <v>0.0</v>
      </c>
      <c r="O6" s="8">
        <v>0.0</v>
      </c>
      <c r="P6" s="8">
        <v>0.0</v>
      </c>
      <c r="Q6" s="8">
        <v>172.391876261345</v>
      </c>
    </row>
    <row r="7">
      <c r="A7" s="8">
        <v>5.0</v>
      </c>
      <c r="B7" s="9">
        <v>45054.0</v>
      </c>
      <c r="C7" s="8">
        <v>176.78576878112</v>
      </c>
      <c r="D7" s="8">
        <v>158.215781695606</v>
      </c>
      <c r="E7" s="8">
        <v>198.496485720041</v>
      </c>
      <c r="F7" s="8">
        <v>176.78576878112</v>
      </c>
      <c r="G7" s="8">
        <v>176.78576878112</v>
      </c>
      <c r="H7" s="8">
        <v>0.543565773288373</v>
      </c>
      <c r="I7" s="8">
        <v>0.543565773288373</v>
      </c>
      <c r="J7" s="8">
        <v>0.543565773288373</v>
      </c>
      <c r="K7" s="8">
        <v>0.543565773288373</v>
      </c>
      <c r="L7" s="8">
        <v>0.543565773288373</v>
      </c>
      <c r="M7" s="8">
        <v>0.543565773288373</v>
      </c>
      <c r="N7" s="8">
        <v>0.0</v>
      </c>
      <c r="O7" s="8">
        <v>0.0</v>
      </c>
      <c r="P7" s="8">
        <v>0.0</v>
      </c>
      <c r="Q7" s="8">
        <v>177.329334554408</v>
      </c>
    </row>
    <row r="8">
      <c r="A8" s="8">
        <v>6.0</v>
      </c>
      <c r="B8" s="9">
        <v>45055.0</v>
      </c>
      <c r="C8" s="8">
        <v>178.26257090838</v>
      </c>
      <c r="D8" s="8">
        <v>160.768382040464</v>
      </c>
      <c r="E8" s="8">
        <v>201.488383233601</v>
      </c>
      <c r="F8" s="8">
        <v>178.26257090838</v>
      </c>
      <c r="G8" s="8">
        <v>178.26257090838</v>
      </c>
      <c r="H8" s="8">
        <v>2.43728436479141</v>
      </c>
      <c r="I8" s="8">
        <v>2.43728436479141</v>
      </c>
      <c r="J8" s="8">
        <v>2.43728436479141</v>
      </c>
      <c r="K8" s="8">
        <v>2.43728436479141</v>
      </c>
      <c r="L8" s="8">
        <v>2.43728436479141</v>
      </c>
      <c r="M8" s="8">
        <v>2.43728436479141</v>
      </c>
      <c r="N8" s="8">
        <v>0.0</v>
      </c>
      <c r="O8" s="8">
        <v>0.0</v>
      </c>
      <c r="P8" s="8">
        <v>0.0</v>
      </c>
      <c r="Q8" s="8">
        <v>180.699855273171</v>
      </c>
    </row>
    <row r="9">
      <c r="A9" s="8">
        <v>7.0</v>
      </c>
      <c r="B9" s="9">
        <v>45056.0</v>
      </c>
      <c r="C9" s="8">
        <v>179.739373035639</v>
      </c>
      <c r="D9" s="8">
        <v>160.91926895411</v>
      </c>
      <c r="E9" s="8">
        <v>202.059572679209</v>
      </c>
      <c r="F9" s="8">
        <v>179.739373035639</v>
      </c>
      <c r="G9" s="8">
        <v>179.739373035639</v>
      </c>
      <c r="H9" s="8">
        <v>1.73680150408359</v>
      </c>
      <c r="I9" s="8">
        <v>1.73680150408359</v>
      </c>
      <c r="J9" s="8">
        <v>1.73680150408359</v>
      </c>
      <c r="K9" s="8">
        <v>1.73680150408359</v>
      </c>
      <c r="L9" s="8">
        <v>1.73680150408359</v>
      </c>
      <c r="M9" s="8">
        <v>1.73680150408359</v>
      </c>
      <c r="N9" s="8">
        <v>0.0</v>
      </c>
      <c r="O9" s="8">
        <v>0.0</v>
      </c>
      <c r="P9" s="8">
        <v>0.0</v>
      </c>
      <c r="Q9" s="8">
        <v>181.476174539723</v>
      </c>
    </row>
    <row r="10">
      <c r="A10" s="8">
        <v>8.0</v>
      </c>
      <c r="B10" s="9">
        <v>45057.0</v>
      </c>
      <c r="C10" s="8">
        <v>181.216175162899</v>
      </c>
      <c r="D10" s="8">
        <v>161.222272641355</v>
      </c>
      <c r="E10" s="8">
        <v>202.948888859774</v>
      </c>
      <c r="F10" s="8">
        <v>181.216175162899</v>
      </c>
      <c r="G10" s="8">
        <v>181.216175162899</v>
      </c>
      <c r="H10" s="8">
        <v>0.549861129062688</v>
      </c>
      <c r="I10" s="8">
        <v>0.549861129062688</v>
      </c>
      <c r="J10" s="8">
        <v>0.549861129062688</v>
      </c>
      <c r="K10" s="8">
        <v>0.549861129062688</v>
      </c>
      <c r="L10" s="8">
        <v>0.549861129062688</v>
      </c>
      <c r="M10" s="8">
        <v>0.549861129062688</v>
      </c>
      <c r="N10" s="8">
        <v>0.0</v>
      </c>
      <c r="O10" s="8">
        <v>0.0</v>
      </c>
      <c r="P10" s="8">
        <v>0.0</v>
      </c>
      <c r="Q10" s="8">
        <v>181.766036291961</v>
      </c>
    </row>
    <row r="11">
      <c r="A11" s="8">
        <v>9.0</v>
      </c>
      <c r="B11" s="9">
        <v>45058.0</v>
      </c>
      <c r="C11" s="8">
        <v>182.692977290382</v>
      </c>
      <c r="D11" s="8">
        <v>161.153490258309</v>
      </c>
      <c r="E11" s="8">
        <v>202.241121239371</v>
      </c>
      <c r="F11" s="8">
        <v>182.692977290382</v>
      </c>
      <c r="G11" s="8">
        <v>182.692977290382</v>
      </c>
      <c r="H11" s="8">
        <v>0.0365138620019774</v>
      </c>
      <c r="I11" s="8">
        <v>0.0365138620019774</v>
      </c>
      <c r="J11" s="8">
        <v>0.0365138620019774</v>
      </c>
      <c r="K11" s="8">
        <v>0.0365138620019774</v>
      </c>
      <c r="L11" s="8">
        <v>0.0365138620019774</v>
      </c>
      <c r="M11" s="8">
        <v>0.0365138620019774</v>
      </c>
      <c r="N11" s="8">
        <v>0.0</v>
      </c>
      <c r="O11" s="8">
        <v>0.0</v>
      </c>
      <c r="P11" s="8">
        <v>0.0</v>
      </c>
      <c r="Q11" s="8">
        <v>182.729491152384</v>
      </c>
    </row>
    <row r="12">
      <c r="A12" s="8">
        <v>10.0</v>
      </c>
      <c r="B12" s="9">
        <v>45061.0</v>
      </c>
      <c r="C12" s="8">
        <v>187.123383672832</v>
      </c>
      <c r="D12" s="8">
        <v>166.617462536397</v>
      </c>
      <c r="E12" s="8">
        <v>208.720279539385</v>
      </c>
      <c r="F12" s="8">
        <v>187.123383672832</v>
      </c>
      <c r="G12" s="8">
        <v>187.123383672832</v>
      </c>
      <c r="H12" s="8">
        <v>0.543565773276981</v>
      </c>
      <c r="I12" s="8">
        <v>0.543565773276981</v>
      </c>
      <c r="J12" s="8">
        <v>0.543565773276981</v>
      </c>
      <c r="K12" s="8">
        <v>0.543565773276981</v>
      </c>
      <c r="L12" s="8">
        <v>0.543565773276981</v>
      </c>
      <c r="M12" s="8">
        <v>0.543565773276981</v>
      </c>
      <c r="N12" s="8">
        <v>0.0</v>
      </c>
      <c r="O12" s="8">
        <v>0.0</v>
      </c>
      <c r="P12" s="8">
        <v>0.0</v>
      </c>
      <c r="Q12" s="8">
        <v>187.666949446109</v>
      </c>
    </row>
    <row r="13">
      <c r="A13" s="8">
        <v>11.0</v>
      </c>
      <c r="B13" s="9">
        <v>45062.0</v>
      </c>
      <c r="C13" s="8">
        <v>188.600185800315</v>
      </c>
      <c r="D13" s="8">
        <v>170.97063484555</v>
      </c>
      <c r="E13" s="8">
        <v>212.063504351448</v>
      </c>
      <c r="F13" s="8">
        <v>188.600185800315</v>
      </c>
      <c r="G13" s="8">
        <v>188.600185800315</v>
      </c>
      <c r="H13" s="8">
        <v>2.43728436478989</v>
      </c>
      <c r="I13" s="8">
        <v>2.43728436478989</v>
      </c>
      <c r="J13" s="8">
        <v>2.43728436478989</v>
      </c>
      <c r="K13" s="8">
        <v>2.43728436478989</v>
      </c>
      <c r="L13" s="8">
        <v>2.43728436478989</v>
      </c>
      <c r="M13" s="8">
        <v>2.43728436478989</v>
      </c>
      <c r="N13" s="8">
        <v>0.0</v>
      </c>
      <c r="O13" s="8">
        <v>0.0</v>
      </c>
      <c r="P13" s="8">
        <v>0.0</v>
      </c>
      <c r="Q13" s="8">
        <v>191.037470165105</v>
      </c>
    </row>
    <row r="14">
      <c r="A14" s="8">
        <v>12.0</v>
      </c>
      <c r="B14" s="9">
        <v>45063.0</v>
      </c>
      <c r="C14" s="8">
        <v>190.076987927798</v>
      </c>
      <c r="D14" s="8">
        <v>171.767565209789</v>
      </c>
      <c r="E14" s="8">
        <v>212.47944404465</v>
      </c>
      <c r="F14" s="8">
        <v>190.076987927798</v>
      </c>
      <c r="G14" s="8">
        <v>190.076987927798</v>
      </c>
      <c r="H14" s="8">
        <v>1.73680150408368</v>
      </c>
      <c r="I14" s="8">
        <v>1.73680150408368</v>
      </c>
      <c r="J14" s="8">
        <v>1.73680150408368</v>
      </c>
      <c r="K14" s="8">
        <v>1.73680150408368</v>
      </c>
      <c r="L14" s="8">
        <v>1.73680150408368</v>
      </c>
      <c r="M14" s="8">
        <v>1.73680150408368</v>
      </c>
      <c r="N14" s="8">
        <v>0.0</v>
      </c>
      <c r="O14" s="8">
        <v>0.0</v>
      </c>
      <c r="P14" s="8">
        <v>0.0</v>
      </c>
      <c r="Q14" s="8">
        <v>191.813789431882</v>
      </c>
    </row>
    <row r="15">
      <c r="A15" s="8">
        <v>13.0</v>
      </c>
      <c r="B15" s="9">
        <v>45064.0</v>
      </c>
      <c r="C15" s="8">
        <v>191.553790055281</v>
      </c>
      <c r="D15" s="8">
        <v>173.542706196445</v>
      </c>
      <c r="E15" s="8">
        <v>212.231337632203</v>
      </c>
      <c r="F15" s="8">
        <v>191.553790055281</v>
      </c>
      <c r="G15" s="8">
        <v>191.553790055281</v>
      </c>
      <c r="H15" s="8">
        <v>0.549861129062592</v>
      </c>
      <c r="I15" s="8">
        <v>0.549861129062592</v>
      </c>
      <c r="J15" s="8">
        <v>0.549861129062592</v>
      </c>
      <c r="K15" s="8">
        <v>0.549861129062592</v>
      </c>
      <c r="L15" s="8">
        <v>0.549861129062592</v>
      </c>
      <c r="M15" s="8">
        <v>0.549861129062592</v>
      </c>
      <c r="N15" s="8">
        <v>0.0</v>
      </c>
      <c r="O15" s="8">
        <v>0.0</v>
      </c>
      <c r="P15" s="8">
        <v>0.0</v>
      </c>
      <c r="Q15" s="8">
        <v>192.103651184344</v>
      </c>
    </row>
    <row r="16">
      <c r="A16" s="8">
        <v>14.0</v>
      </c>
      <c r="B16" s="9">
        <v>45065.0</v>
      </c>
      <c r="C16" s="8">
        <v>193.030592182765</v>
      </c>
      <c r="D16" s="8">
        <v>173.057275722134</v>
      </c>
      <c r="E16" s="8">
        <v>212.812482661692</v>
      </c>
      <c r="F16" s="8">
        <v>193.030592182765</v>
      </c>
      <c r="G16" s="8">
        <v>193.030592182765</v>
      </c>
      <c r="H16" s="8">
        <v>0.0365138620005489</v>
      </c>
      <c r="I16" s="8">
        <v>0.0365138620005489</v>
      </c>
      <c r="J16" s="8">
        <v>0.0365138620005489</v>
      </c>
      <c r="K16" s="8">
        <v>0.0365138620005489</v>
      </c>
      <c r="L16" s="8">
        <v>0.0365138620005489</v>
      </c>
      <c r="M16" s="8">
        <v>0.0365138620005489</v>
      </c>
      <c r="N16" s="8">
        <v>0.0</v>
      </c>
      <c r="O16" s="8">
        <v>0.0</v>
      </c>
      <c r="P16" s="8">
        <v>0.0</v>
      </c>
      <c r="Q16" s="8">
        <v>193.067106044765</v>
      </c>
    </row>
    <row r="17">
      <c r="A17" s="8">
        <v>15.0</v>
      </c>
      <c r="B17" s="9">
        <v>45068.0</v>
      </c>
      <c r="C17" s="8">
        <v>197.460998565214</v>
      </c>
      <c r="D17" s="8">
        <v>177.979555116454</v>
      </c>
      <c r="E17" s="8">
        <v>217.912843871174</v>
      </c>
      <c r="F17" s="8">
        <v>197.460998565214</v>
      </c>
      <c r="G17" s="8">
        <v>197.460998565214</v>
      </c>
      <c r="H17" s="8">
        <v>0.543565773279926</v>
      </c>
      <c r="I17" s="8">
        <v>0.543565773279926</v>
      </c>
      <c r="J17" s="8">
        <v>0.543565773279926</v>
      </c>
      <c r="K17" s="8">
        <v>0.543565773279926</v>
      </c>
      <c r="L17" s="8">
        <v>0.543565773279926</v>
      </c>
      <c r="M17" s="8">
        <v>0.543565773279926</v>
      </c>
      <c r="N17" s="8">
        <v>0.0</v>
      </c>
      <c r="O17" s="8">
        <v>0.0</v>
      </c>
      <c r="P17" s="8">
        <v>0.0</v>
      </c>
      <c r="Q17" s="8">
        <v>198.004564338494</v>
      </c>
    </row>
    <row r="18">
      <c r="A18" s="8">
        <v>16.0</v>
      </c>
      <c r="B18" s="9">
        <v>45069.0</v>
      </c>
      <c r="C18" s="8">
        <v>198.937800692697</v>
      </c>
      <c r="D18" s="8">
        <v>181.848767462659</v>
      </c>
      <c r="E18" s="8">
        <v>221.942817644225</v>
      </c>
      <c r="F18" s="8">
        <v>198.937800692697</v>
      </c>
      <c r="G18" s="8">
        <v>198.937800692697</v>
      </c>
      <c r="H18" s="8">
        <v>2.43728436479102</v>
      </c>
      <c r="I18" s="8">
        <v>2.43728436479102</v>
      </c>
      <c r="J18" s="8">
        <v>2.43728436479102</v>
      </c>
      <c r="K18" s="8">
        <v>2.43728436479102</v>
      </c>
      <c r="L18" s="8">
        <v>2.43728436479102</v>
      </c>
      <c r="M18" s="8">
        <v>2.43728436479102</v>
      </c>
      <c r="N18" s="8">
        <v>0.0</v>
      </c>
      <c r="O18" s="8">
        <v>0.0</v>
      </c>
      <c r="P18" s="8">
        <v>0.0</v>
      </c>
      <c r="Q18" s="8">
        <v>201.375085057488</v>
      </c>
    </row>
    <row r="19">
      <c r="A19" s="8">
        <v>17.0</v>
      </c>
      <c r="B19" s="9">
        <v>45070.0</v>
      </c>
      <c r="C19" s="8">
        <v>200.41460281943</v>
      </c>
      <c r="D19" s="8">
        <v>181.002167401475</v>
      </c>
      <c r="E19" s="8">
        <v>223.029551567352</v>
      </c>
      <c r="F19" s="8">
        <v>200.41460281943</v>
      </c>
      <c r="G19" s="8">
        <v>200.41460281943</v>
      </c>
      <c r="H19" s="8">
        <v>1.73680150408202</v>
      </c>
      <c r="I19" s="8">
        <v>1.73680150408202</v>
      </c>
      <c r="J19" s="8">
        <v>1.73680150408202</v>
      </c>
      <c r="K19" s="8">
        <v>1.73680150408202</v>
      </c>
      <c r="L19" s="8">
        <v>1.73680150408202</v>
      </c>
      <c r="M19" s="8">
        <v>1.73680150408202</v>
      </c>
      <c r="N19" s="8">
        <v>0.0</v>
      </c>
      <c r="O19" s="8">
        <v>0.0</v>
      </c>
      <c r="P19" s="8">
        <v>0.0</v>
      </c>
      <c r="Q19" s="8">
        <v>202.151404323512</v>
      </c>
    </row>
    <row r="20">
      <c r="A20" s="8">
        <v>18.0</v>
      </c>
      <c r="B20" s="9">
        <v>45071.0</v>
      </c>
      <c r="C20" s="8">
        <v>201.891404946162</v>
      </c>
      <c r="D20" s="8">
        <v>182.676182013203</v>
      </c>
      <c r="E20" s="8">
        <v>222.382578443532</v>
      </c>
      <c r="F20" s="8">
        <v>201.891404946162</v>
      </c>
      <c r="G20" s="8">
        <v>201.891404946162</v>
      </c>
      <c r="H20" s="8">
        <v>0.549861129062234</v>
      </c>
      <c r="I20" s="8">
        <v>0.549861129062234</v>
      </c>
      <c r="J20" s="8">
        <v>0.549861129062234</v>
      </c>
      <c r="K20" s="8">
        <v>0.549861129062234</v>
      </c>
      <c r="L20" s="8">
        <v>0.549861129062234</v>
      </c>
      <c r="M20" s="8">
        <v>0.549861129062234</v>
      </c>
      <c r="N20" s="8">
        <v>0.0</v>
      </c>
      <c r="O20" s="8">
        <v>0.0</v>
      </c>
      <c r="P20" s="8">
        <v>0.0</v>
      </c>
      <c r="Q20" s="8">
        <v>202.441266075224</v>
      </c>
    </row>
    <row r="21">
      <c r="A21" s="8">
        <v>19.0</v>
      </c>
      <c r="B21" s="9">
        <v>45072.0</v>
      </c>
      <c r="C21" s="8">
        <v>203.368207072894</v>
      </c>
      <c r="D21" s="8">
        <v>183.375549904555</v>
      </c>
      <c r="E21" s="8">
        <v>224.05729145564</v>
      </c>
      <c r="F21" s="8">
        <v>203.368207072894</v>
      </c>
      <c r="G21" s="8">
        <v>203.368207072894</v>
      </c>
      <c r="H21" s="8">
        <v>0.036513862006477</v>
      </c>
      <c r="I21" s="8">
        <v>0.036513862006477</v>
      </c>
      <c r="J21" s="8">
        <v>0.036513862006477</v>
      </c>
      <c r="K21" s="8">
        <v>0.036513862006477</v>
      </c>
      <c r="L21" s="8">
        <v>0.036513862006477</v>
      </c>
      <c r="M21" s="8">
        <v>0.036513862006477</v>
      </c>
      <c r="N21" s="8">
        <v>0.0</v>
      </c>
      <c r="O21" s="8">
        <v>0.0</v>
      </c>
      <c r="P21" s="8">
        <v>0.0</v>
      </c>
      <c r="Q21" s="8">
        <v>203.4047209349</v>
      </c>
    </row>
    <row r="22">
      <c r="A22" s="8">
        <v>20.0</v>
      </c>
      <c r="B22" s="9">
        <v>45076.0</v>
      </c>
      <c r="C22" s="8">
        <v>209.275415579822</v>
      </c>
      <c r="D22" s="8">
        <v>192.277370619714</v>
      </c>
      <c r="E22" s="8">
        <v>231.918936897825</v>
      </c>
      <c r="F22" s="8">
        <v>209.275415579822</v>
      </c>
      <c r="G22" s="8">
        <v>209.275415579822</v>
      </c>
      <c r="H22" s="8">
        <v>2.43728436478892</v>
      </c>
      <c r="I22" s="8">
        <v>2.43728436478892</v>
      </c>
      <c r="J22" s="8">
        <v>2.43728436478892</v>
      </c>
      <c r="K22" s="8">
        <v>2.43728436478892</v>
      </c>
      <c r="L22" s="8">
        <v>2.43728436478892</v>
      </c>
      <c r="M22" s="8">
        <v>2.43728436478892</v>
      </c>
      <c r="N22" s="8">
        <v>0.0</v>
      </c>
      <c r="O22" s="8">
        <v>0.0</v>
      </c>
      <c r="P22" s="8">
        <v>0.0</v>
      </c>
      <c r="Q22" s="8">
        <v>211.712699944611</v>
      </c>
    </row>
    <row r="23">
      <c r="A23" s="8">
        <v>21.0</v>
      </c>
      <c r="B23" s="9">
        <v>45077.0</v>
      </c>
      <c r="C23" s="8">
        <v>210.752217706554</v>
      </c>
      <c r="D23" s="8">
        <v>191.854180021625</v>
      </c>
      <c r="E23" s="8">
        <v>233.335981942896</v>
      </c>
      <c r="F23" s="8">
        <v>210.752217706554</v>
      </c>
      <c r="G23" s="8">
        <v>210.752217706554</v>
      </c>
      <c r="H23" s="8">
        <v>1.73680150408665</v>
      </c>
      <c r="I23" s="8">
        <v>1.73680150408665</v>
      </c>
      <c r="J23" s="8">
        <v>1.73680150408665</v>
      </c>
      <c r="K23" s="8">
        <v>1.73680150408665</v>
      </c>
      <c r="L23" s="8">
        <v>1.73680150408665</v>
      </c>
      <c r="M23" s="8">
        <v>1.73680150408665</v>
      </c>
      <c r="N23" s="8">
        <v>0.0</v>
      </c>
      <c r="O23" s="8">
        <v>0.0</v>
      </c>
      <c r="P23" s="8">
        <v>0.0</v>
      </c>
      <c r="Q23" s="8">
        <v>212.489019210641</v>
      </c>
    </row>
    <row r="24">
      <c r="A24" s="8">
        <v>22.0</v>
      </c>
      <c r="B24" s="9">
        <v>45078.0</v>
      </c>
      <c r="C24" s="8">
        <v>212.229019833286</v>
      </c>
      <c r="D24" s="8">
        <v>191.370885534057</v>
      </c>
      <c r="E24" s="8">
        <v>233.314433980682</v>
      </c>
      <c r="F24" s="8">
        <v>212.229019833286</v>
      </c>
      <c r="G24" s="8">
        <v>212.229019833286</v>
      </c>
      <c r="H24" s="8">
        <v>0.549861129062138</v>
      </c>
      <c r="I24" s="8">
        <v>0.549861129062138</v>
      </c>
      <c r="J24" s="8">
        <v>0.549861129062138</v>
      </c>
      <c r="K24" s="8">
        <v>0.549861129062138</v>
      </c>
      <c r="L24" s="8">
        <v>0.549861129062138</v>
      </c>
      <c r="M24" s="8">
        <v>0.549861129062138</v>
      </c>
      <c r="N24" s="8">
        <v>0.0</v>
      </c>
      <c r="O24" s="8">
        <v>0.0</v>
      </c>
      <c r="P24" s="8">
        <v>0.0</v>
      </c>
      <c r="Q24" s="8">
        <v>212.778880962348</v>
      </c>
    </row>
    <row r="25">
      <c r="A25" s="8">
        <v>23.0</v>
      </c>
      <c r="B25" s="9">
        <v>45079.0</v>
      </c>
      <c r="C25" s="8">
        <v>213.705821960018</v>
      </c>
      <c r="D25" s="8">
        <v>192.749195236624</v>
      </c>
      <c r="E25" s="8">
        <v>232.956717959154</v>
      </c>
      <c r="F25" s="8">
        <v>213.705821960018</v>
      </c>
      <c r="G25" s="8">
        <v>213.705821960018</v>
      </c>
      <c r="H25" s="8">
        <v>0.0365138620050484</v>
      </c>
      <c r="I25" s="8">
        <v>0.0365138620050484</v>
      </c>
      <c r="J25" s="8">
        <v>0.0365138620050484</v>
      </c>
      <c r="K25" s="8">
        <v>0.0365138620050484</v>
      </c>
      <c r="L25" s="8">
        <v>0.0365138620050484</v>
      </c>
      <c r="M25" s="8">
        <v>0.0365138620050484</v>
      </c>
      <c r="N25" s="8">
        <v>0.0</v>
      </c>
      <c r="O25" s="8">
        <v>0.0</v>
      </c>
      <c r="P25" s="8">
        <v>0.0</v>
      </c>
      <c r="Q25" s="8">
        <v>213.742335822023</v>
      </c>
    </row>
    <row r="26">
      <c r="A26" s="8">
        <v>24.0</v>
      </c>
      <c r="B26" s="9">
        <v>45082.0</v>
      </c>
      <c r="C26" s="8">
        <v>218.136228340214</v>
      </c>
      <c r="D26" s="8">
        <v>199.340371869179</v>
      </c>
      <c r="E26" s="8">
        <v>239.152712422562</v>
      </c>
      <c r="F26" s="8">
        <v>218.136228340214</v>
      </c>
      <c r="G26" s="8">
        <v>218.136228340214</v>
      </c>
      <c r="H26" s="8">
        <v>0.543565773284314</v>
      </c>
      <c r="I26" s="8">
        <v>0.543565773284314</v>
      </c>
      <c r="J26" s="8">
        <v>0.543565773284314</v>
      </c>
      <c r="K26" s="8">
        <v>0.543565773284314</v>
      </c>
      <c r="L26" s="8">
        <v>0.543565773284314</v>
      </c>
      <c r="M26" s="8">
        <v>0.543565773284314</v>
      </c>
      <c r="N26" s="8">
        <v>0.0</v>
      </c>
      <c r="O26" s="8">
        <v>0.0</v>
      </c>
      <c r="P26" s="8">
        <v>0.0</v>
      </c>
      <c r="Q26" s="8">
        <v>218.679794113498</v>
      </c>
    </row>
    <row r="27">
      <c r="A27" s="8">
        <v>25.0</v>
      </c>
      <c r="B27" s="9">
        <v>45083.0</v>
      </c>
      <c r="C27" s="8">
        <v>219.613030467902</v>
      </c>
      <c r="D27" s="8">
        <v>201.170104250343</v>
      </c>
      <c r="E27" s="8">
        <v>243.889993886877</v>
      </c>
      <c r="F27" s="8">
        <v>219.613030467902</v>
      </c>
      <c r="G27" s="8">
        <v>219.613030467902</v>
      </c>
      <c r="H27" s="8">
        <v>2.43728436479004</v>
      </c>
      <c r="I27" s="8">
        <v>2.43728436479004</v>
      </c>
      <c r="J27" s="8">
        <v>2.43728436479004</v>
      </c>
      <c r="K27" s="8">
        <v>2.43728436479004</v>
      </c>
      <c r="L27" s="8">
        <v>2.43728436479004</v>
      </c>
      <c r="M27" s="8">
        <v>2.43728436479004</v>
      </c>
      <c r="N27" s="8">
        <v>0.0</v>
      </c>
      <c r="O27" s="8">
        <v>0.0</v>
      </c>
      <c r="P27" s="8">
        <v>0.0</v>
      </c>
      <c r="Q27" s="8">
        <v>222.050314832692</v>
      </c>
    </row>
    <row r="28">
      <c r="A28" s="8">
        <v>26.0</v>
      </c>
      <c r="B28" s="9">
        <v>45084.0</v>
      </c>
      <c r="C28" s="8">
        <v>221.08983259559</v>
      </c>
      <c r="D28" s="8">
        <v>202.846775421262</v>
      </c>
      <c r="E28" s="8">
        <v>242.270831108114</v>
      </c>
      <c r="F28" s="8">
        <v>221.08983259559</v>
      </c>
      <c r="G28" s="8">
        <v>221.08983259559</v>
      </c>
      <c r="H28" s="8">
        <v>1.73680150408587</v>
      </c>
      <c r="I28" s="8">
        <v>1.73680150408587</v>
      </c>
      <c r="J28" s="8">
        <v>1.73680150408587</v>
      </c>
      <c r="K28" s="8">
        <v>1.73680150408587</v>
      </c>
      <c r="L28" s="8">
        <v>1.73680150408587</v>
      </c>
      <c r="M28" s="8">
        <v>1.73680150408587</v>
      </c>
      <c r="N28" s="8">
        <v>0.0</v>
      </c>
      <c r="O28" s="8">
        <v>0.0</v>
      </c>
      <c r="P28" s="8">
        <v>0.0</v>
      </c>
      <c r="Q28" s="8">
        <v>222.826634099676</v>
      </c>
    </row>
    <row r="29">
      <c r="A29" s="8">
        <v>27.0</v>
      </c>
      <c r="B29" s="9">
        <v>45085.0</v>
      </c>
      <c r="C29" s="8">
        <v>222.566634723278</v>
      </c>
      <c r="D29" s="8">
        <v>203.222059197156</v>
      </c>
      <c r="E29" s="8">
        <v>242.508185609198</v>
      </c>
      <c r="F29" s="8">
        <v>222.566634723278</v>
      </c>
      <c r="G29" s="8">
        <v>222.566634723278</v>
      </c>
      <c r="H29" s="8">
        <v>0.549861129061519</v>
      </c>
      <c r="I29" s="8">
        <v>0.549861129061519</v>
      </c>
      <c r="J29" s="8">
        <v>0.549861129061519</v>
      </c>
      <c r="K29" s="8">
        <v>0.549861129061519</v>
      </c>
      <c r="L29" s="8">
        <v>0.549861129061519</v>
      </c>
      <c r="M29" s="8">
        <v>0.549861129061519</v>
      </c>
      <c r="N29" s="8">
        <v>0.0</v>
      </c>
      <c r="O29" s="8">
        <v>0.0</v>
      </c>
      <c r="P29" s="8">
        <v>0.0</v>
      </c>
      <c r="Q29" s="8">
        <v>223.11649585234</v>
      </c>
    </row>
    <row r="30">
      <c r="A30" s="8">
        <v>28.0</v>
      </c>
      <c r="B30" s="9">
        <v>45086.0</v>
      </c>
      <c r="C30" s="8">
        <v>224.043436850966</v>
      </c>
      <c r="D30" s="8">
        <v>202.106448802922</v>
      </c>
      <c r="E30" s="8">
        <v>243.880790034215</v>
      </c>
      <c r="F30" s="8">
        <v>224.043436850966</v>
      </c>
      <c r="G30" s="8">
        <v>224.043436850966</v>
      </c>
      <c r="H30" s="8">
        <v>0.0365138620036203</v>
      </c>
      <c r="I30" s="8">
        <v>0.0365138620036203</v>
      </c>
      <c r="J30" s="8">
        <v>0.0365138620036203</v>
      </c>
      <c r="K30" s="8">
        <v>0.0365138620036203</v>
      </c>
      <c r="L30" s="8">
        <v>0.0365138620036203</v>
      </c>
      <c r="M30" s="8">
        <v>0.0365138620036203</v>
      </c>
      <c r="N30" s="8">
        <v>0.0</v>
      </c>
      <c r="O30" s="8">
        <v>0.0</v>
      </c>
      <c r="P30" s="8">
        <v>0.0</v>
      </c>
      <c r="Q30" s="8">
        <v>224.07995071297</v>
      </c>
    </row>
    <row r="31">
      <c r="A31" s="8">
        <v>29.0</v>
      </c>
      <c r="B31" s="9">
        <v>45089.0</v>
      </c>
      <c r="C31" s="8">
        <v>228.47384323403</v>
      </c>
      <c r="D31" s="8">
        <v>208.55762818135</v>
      </c>
      <c r="E31" s="8">
        <v>250.127558283078</v>
      </c>
      <c r="F31" s="8">
        <v>228.47384323403</v>
      </c>
      <c r="G31" s="8">
        <v>228.47384323403</v>
      </c>
      <c r="H31" s="8">
        <v>0.543565773285757</v>
      </c>
      <c r="I31" s="8">
        <v>0.543565773285757</v>
      </c>
      <c r="J31" s="8">
        <v>0.543565773285757</v>
      </c>
      <c r="K31" s="8">
        <v>0.543565773285757</v>
      </c>
      <c r="L31" s="8">
        <v>0.543565773285757</v>
      </c>
      <c r="M31" s="8">
        <v>0.543565773285757</v>
      </c>
      <c r="N31" s="8">
        <v>0.0</v>
      </c>
      <c r="O31" s="8">
        <v>0.0</v>
      </c>
      <c r="P31" s="8">
        <v>0.0</v>
      </c>
      <c r="Q31" s="8">
        <v>229.017409007316</v>
      </c>
    </row>
    <row r="32">
      <c r="A32" s="8">
        <v>30.0</v>
      </c>
      <c r="B32" s="9">
        <v>45090.0</v>
      </c>
      <c r="C32" s="8">
        <v>229.950645361718</v>
      </c>
      <c r="D32" s="8">
        <v>213.013178176898</v>
      </c>
      <c r="E32" s="8">
        <v>252.70169845208</v>
      </c>
      <c r="F32" s="8">
        <v>229.950645361718</v>
      </c>
      <c r="G32" s="8">
        <v>229.950645361718</v>
      </c>
      <c r="H32" s="8">
        <v>2.43728436478985</v>
      </c>
      <c r="I32" s="8">
        <v>2.43728436478985</v>
      </c>
      <c r="J32" s="8">
        <v>2.43728436478985</v>
      </c>
      <c r="K32" s="8">
        <v>2.43728436478985</v>
      </c>
      <c r="L32" s="8">
        <v>2.43728436478985</v>
      </c>
      <c r="M32" s="8">
        <v>2.43728436478985</v>
      </c>
      <c r="N32" s="8">
        <v>0.0</v>
      </c>
      <c r="O32" s="8">
        <v>0.0</v>
      </c>
      <c r="P32" s="8">
        <v>0.0</v>
      </c>
      <c r="Q32" s="8">
        <v>232.387929726508</v>
      </c>
    </row>
    <row r="33">
      <c r="A33" s="8">
        <v>31.0</v>
      </c>
      <c r="B33" s="9">
        <v>45091.0</v>
      </c>
      <c r="C33" s="8">
        <v>231.427447489406</v>
      </c>
      <c r="D33" s="8">
        <v>212.485038271355</v>
      </c>
      <c r="E33" s="8">
        <v>253.732567102903</v>
      </c>
      <c r="F33" s="8">
        <v>231.427447489406</v>
      </c>
      <c r="G33" s="8">
        <v>231.427447489406</v>
      </c>
      <c r="H33" s="8">
        <v>1.73680150408508</v>
      </c>
      <c r="I33" s="8">
        <v>1.73680150408508</v>
      </c>
      <c r="J33" s="8">
        <v>1.73680150408508</v>
      </c>
      <c r="K33" s="8">
        <v>1.73680150408508</v>
      </c>
      <c r="L33" s="8">
        <v>1.73680150408508</v>
      </c>
      <c r="M33" s="8">
        <v>1.73680150408508</v>
      </c>
      <c r="N33" s="8">
        <v>0.0</v>
      </c>
      <c r="O33" s="8">
        <v>0.0</v>
      </c>
      <c r="P33" s="8">
        <v>0.0</v>
      </c>
      <c r="Q33" s="8">
        <v>233.164248993491</v>
      </c>
    </row>
    <row r="34">
      <c r="A34" s="8">
        <v>32.0</v>
      </c>
      <c r="B34" s="9">
        <v>45092.0</v>
      </c>
      <c r="C34" s="8">
        <v>232.904249617094</v>
      </c>
      <c r="D34" s="8">
        <v>211.179400596555</v>
      </c>
      <c r="E34" s="8">
        <v>252.957469104796</v>
      </c>
      <c r="F34" s="8">
        <v>232.904249617094</v>
      </c>
      <c r="G34" s="8">
        <v>232.904249617094</v>
      </c>
      <c r="H34" s="8">
        <v>0.549861129061423</v>
      </c>
      <c r="I34" s="8">
        <v>0.549861129061423</v>
      </c>
      <c r="J34" s="8">
        <v>0.549861129061423</v>
      </c>
      <c r="K34" s="8">
        <v>0.549861129061423</v>
      </c>
      <c r="L34" s="8">
        <v>0.549861129061423</v>
      </c>
      <c r="M34" s="8">
        <v>0.549861129061423</v>
      </c>
      <c r="N34" s="8">
        <v>0.0</v>
      </c>
      <c r="O34" s="8">
        <v>0.0</v>
      </c>
      <c r="P34" s="8">
        <v>0.0</v>
      </c>
      <c r="Q34" s="8">
        <v>233.454110746155</v>
      </c>
    </row>
    <row r="35">
      <c r="A35" s="8">
        <v>33.0</v>
      </c>
      <c r="B35" s="9">
        <v>45093.0</v>
      </c>
      <c r="C35" s="8">
        <v>234.204757621871</v>
      </c>
      <c r="D35" s="8">
        <v>212.586382528251</v>
      </c>
      <c r="E35" s="8">
        <v>255.808612135656</v>
      </c>
      <c r="F35" s="8">
        <v>234.204757621871</v>
      </c>
      <c r="G35" s="8">
        <v>234.204757621871</v>
      </c>
      <c r="H35" s="8">
        <v>0.0365138620095482</v>
      </c>
      <c r="I35" s="8">
        <v>0.0365138620095482</v>
      </c>
      <c r="J35" s="8">
        <v>0.0365138620095482</v>
      </c>
      <c r="K35" s="8">
        <v>0.0365138620095482</v>
      </c>
      <c r="L35" s="8">
        <v>0.0365138620095482</v>
      </c>
      <c r="M35" s="8">
        <v>0.0365138620095482</v>
      </c>
      <c r="N35" s="8">
        <v>0.0</v>
      </c>
      <c r="O35" s="8">
        <v>0.0</v>
      </c>
      <c r="P35" s="8">
        <v>0.0</v>
      </c>
      <c r="Q35" s="8">
        <v>234.24127148388</v>
      </c>
    </row>
    <row r="36">
      <c r="A36" s="8">
        <v>34.0</v>
      </c>
      <c r="B36" s="9">
        <v>45097.0</v>
      </c>
      <c r="C36" s="8">
        <v>239.406789640978</v>
      </c>
      <c r="D36" s="8">
        <v>221.83407682686</v>
      </c>
      <c r="E36" s="8">
        <v>260.686579991085</v>
      </c>
      <c r="F36" s="8">
        <v>239.406789640978</v>
      </c>
      <c r="G36" s="8">
        <v>239.406789640978</v>
      </c>
      <c r="H36" s="8">
        <v>2.43728436478966</v>
      </c>
      <c r="I36" s="8">
        <v>2.43728436478966</v>
      </c>
      <c r="J36" s="8">
        <v>2.43728436478966</v>
      </c>
      <c r="K36" s="8">
        <v>2.43728436478966</v>
      </c>
      <c r="L36" s="8">
        <v>2.43728436478966</v>
      </c>
      <c r="M36" s="8">
        <v>2.43728436478966</v>
      </c>
      <c r="N36" s="8">
        <v>0.0</v>
      </c>
      <c r="O36" s="8">
        <v>0.0</v>
      </c>
      <c r="P36" s="8">
        <v>0.0</v>
      </c>
      <c r="Q36" s="8">
        <v>241.844074005768</v>
      </c>
    </row>
    <row r="37">
      <c r="A37" s="8">
        <v>35.0</v>
      </c>
      <c r="B37" s="9">
        <v>45098.0</v>
      </c>
      <c r="C37" s="8">
        <v>240.707297645755</v>
      </c>
      <c r="D37" s="8">
        <v>223.569794744986</v>
      </c>
      <c r="E37" s="8">
        <v>262.578284192018</v>
      </c>
      <c r="F37" s="8">
        <v>240.707297645755</v>
      </c>
      <c r="G37" s="8">
        <v>240.707297645755</v>
      </c>
      <c r="H37" s="8">
        <v>1.73680150408342</v>
      </c>
      <c r="I37" s="8">
        <v>1.73680150408342</v>
      </c>
      <c r="J37" s="8">
        <v>1.73680150408342</v>
      </c>
      <c r="K37" s="8">
        <v>1.73680150408342</v>
      </c>
      <c r="L37" s="8">
        <v>1.73680150408342</v>
      </c>
      <c r="M37" s="8">
        <v>1.73680150408342</v>
      </c>
      <c r="N37" s="8">
        <v>0.0</v>
      </c>
      <c r="O37" s="8">
        <v>0.0</v>
      </c>
      <c r="P37" s="8">
        <v>0.0</v>
      </c>
      <c r="Q37" s="8">
        <v>242.444099149838</v>
      </c>
    </row>
    <row r="38">
      <c r="A38" s="8">
        <v>36.0</v>
      </c>
      <c r="B38" s="9">
        <v>45099.0</v>
      </c>
      <c r="C38" s="8">
        <v>242.007805650532</v>
      </c>
      <c r="D38" s="8">
        <v>221.823055334995</v>
      </c>
      <c r="E38" s="8">
        <v>262.723113671381</v>
      </c>
      <c r="F38" s="8">
        <v>242.007805650532</v>
      </c>
      <c r="G38" s="8">
        <v>242.007805650532</v>
      </c>
      <c r="H38" s="8">
        <v>0.549861129062707</v>
      </c>
      <c r="I38" s="8">
        <v>0.549861129062707</v>
      </c>
      <c r="J38" s="8">
        <v>0.549861129062707</v>
      </c>
      <c r="K38" s="8">
        <v>0.549861129062707</v>
      </c>
      <c r="L38" s="8">
        <v>0.549861129062707</v>
      </c>
      <c r="M38" s="8">
        <v>0.549861129062707</v>
      </c>
      <c r="N38" s="8">
        <v>0.0</v>
      </c>
      <c r="O38" s="8">
        <v>0.0</v>
      </c>
      <c r="P38" s="8">
        <v>0.0</v>
      </c>
      <c r="Q38" s="8">
        <v>242.557666779594</v>
      </c>
    </row>
    <row r="39">
      <c r="A39" s="8">
        <v>37.0</v>
      </c>
      <c r="B39" s="9">
        <v>45100.0</v>
      </c>
      <c r="C39" s="8">
        <v>243.308313655309</v>
      </c>
      <c r="D39" s="8">
        <v>223.022005311254</v>
      </c>
      <c r="E39" s="8">
        <v>264.34563378959</v>
      </c>
      <c r="F39" s="8">
        <v>243.308313655309</v>
      </c>
      <c r="G39" s="8">
        <v>243.308313655309</v>
      </c>
      <c r="H39" s="8">
        <v>0.0365138620085269</v>
      </c>
      <c r="I39" s="8">
        <v>0.0365138620085269</v>
      </c>
      <c r="J39" s="8">
        <v>0.0365138620085269</v>
      </c>
      <c r="K39" s="8">
        <v>0.0365138620085269</v>
      </c>
      <c r="L39" s="8">
        <v>0.0365138620085269</v>
      </c>
      <c r="M39" s="8">
        <v>0.0365138620085269</v>
      </c>
      <c r="N39" s="8">
        <v>0.0</v>
      </c>
      <c r="O39" s="8">
        <v>0.0</v>
      </c>
      <c r="P39" s="8">
        <v>0.0</v>
      </c>
      <c r="Q39" s="8">
        <v>243.344827517317</v>
      </c>
    </row>
    <row r="40">
      <c r="A40" s="8">
        <v>38.0</v>
      </c>
      <c r="B40" s="9">
        <v>45103.0</v>
      </c>
      <c r="C40" s="8">
        <v>247.209837669639</v>
      </c>
      <c r="D40" s="8">
        <v>227.745274567351</v>
      </c>
      <c r="E40" s="8">
        <v>268.267411301211</v>
      </c>
      <c r="F40" s="8">
        <v>247.209837669639</v>
      </c>
      <c r="G40" s="8">
        <v>247.209837669639</v>
      </c>
      <c r="H40" s="8">
        <v>0.543565773278813</v>
      </c>
      <c r="I40" s="8">
        <v>0.543565773278813</v>
      </c>
      <c r="J40" s="8">
        <v>0.543565773278813</v>
      </c>
      <c r="K40" s="8">
        <v>0.543565773278813</v>
      </c>
      <c r="L40" s="8">
        <v>0.543565773278813</v>
      </c>
      <c r="M40" s="8">
        <v>0.543565773278813</v>
      </c>
      <c r="N40" s="8">
        <v>0.0</v>
      </c>
      <c r="O40" s="8">
        <v>0.0</v>
      </c>
      <c r="P40" s="8">
        <v>0.0</v>
      </c>
      <c r="Q40" s="8">
        <v>247.753403442918</v>
      </c>
    </row>
    <row r="41">
      <c r="A41" s="8">
        <v>39.0</v>
      </c>
      <c r="B41" s="9">
        <v>45104.0</v>
      </c>
      <c r="C41" s="8">
        <v>248.510345674416</v>
      </c>
      <c r="D41" s="8">
        <v>231.259075240602</v>
      </c>
      <c r="E41" s="8">
        <v>270.897920705922</v>
      </c>
      <c r="F41" s="8">
        <v>248.510345674416</v>
      </c>
      <c r="G41" s="8">
        <v>248.510345674416</v>
      </c>
      <c r="H41" s="8">
        <v>2.43728436478887</v>
      </c>
      <c r="I41" s="8">
        <v>2.43728436478887</v>
      </c>
      <c r="J41" s="8">
        <v>2.43728436478887</v>
      </c>
      <c r="K41" s="8">
        <v>2.43728436478887</v>
      </c>
      <c r="L41" s="8">
        <v>2.43728436478887</v>
      </c>
      <c r="M41" s="8">
        <v>2.43728436478887</v>
      </c>
      <c r="N41" s="8">
        <v>0.0</v>
      </c>
      <c r="O41" s="8">
        <v>0.0</v>
      </c>
      <c r="P41" s="8">
        <v>0.0</v>
      </c>
      <c r="Q41" s="8">
        <v>250.947630039205</v>
      </c>
    </row>
    <row r="42">
      <c r="A42" s="8">
        <v>40.0</v>
      </c>
      <c r="B42" s="9">
        <v>45105.0</v>
      </c>
      <c r="C42" s="8">
        <v>249.810853679193</v>
      </c>
      <c r="D42" s="8">
        <v>231.324979418127</v>
      </c>
      <c r="E42" s="8">
        <v>272.07656085364</v>
      </c>
      <c r="F42" s="8">
        <v>249.810853679193</v>
      </c>
      <c r="G42" s="8">
        <v>249.810853679193</v>
      </c>
      <c r="H42" s="8">
        <v>1.73680150408176</v>
      </c>
      <c r="I42" s="8">
        <v>1.73680150408176</v>
      </c>
      <c r="J42" s="8">
        <v>1.73680150408176</v>
      </c>
      <c r="K42" s="8">
        <v>1.73680150408176</v>
      </c>
      <c r="L42" s="8">
        <v>1.73680150408176</v>
      </c>
      <c r="M42" s="8">
        <v>1.73680150408176</v>
      </c>
      <c r="N42" s="8">
        <v>0.0</v>
      </c>
      <c r="O42" s="8">
        <v>0.0</v>
      </c>
      <c r="P42" s="8">
        <v>0.0</v>
      </c>
      <c r="Q42" s="8">
        <v>251.547655183275</v>
      </c>
    </row>
    <row r="43">
      <c r="A43" s="8">
        <v>41.0</v>
      </c>
      <c r="B43" s="9">
        <v>45106.0</v>
      </c>
      <c r="C43" s="8">
        <v>250.493112682701</v>
      </c>
      <c r="D43" s="8">
        <v>229.157590297785</v>
      </c>
      <c r="E43" s="8">
        <v>271.649324721351</v>
      </c>
      <c r="F43" s="8">
        <v>250.493112682701</v>
      </c>
      <c r="G43" s="8">
        <v>250.493112682701</v>
      </c>
      <c r="H43" s="8">
        <v>0.54986112906235</v>
      </c>
      <c r="I43" s="8">
        <v>0.54986112906235</v>
      </c>
      <c r="J43" s="8">
        <v>0.54986112906235</v>
      </c>
      <c r="K43" s="8">
        <v>0.54986112906235</v>
      </c>
      <c r="L43" s="8">
        <v>0.54986112906235</v>
      </c>
      <c r="M43" s="8">
        <v>0.54986112906235</v>
      </c>
      <c r="N43" s="8">
        <v>0.0</v>
      </c>
      <c r="O43" s="8">
        <v>0.0</v>
      </c>
      <c r="P43" s="8">
        <v>0.0</v>
      </c>
      <c r="Q43" s="8">
        <v>251.042973811764</v>
      </c>
    </row>
    <row r="44">
      <c r="A44" s="8">
        <v>42.0</v>
      </c>
      <c r="B44" s="9">
        <v>45107.0</v>
      </c>
      <c r="C44" s="8">
        <v>251.17537168621</v>
      </c>
      <c r="D44" s="8">
        <v>230.432930914322</v>
      </c>
      <c r="E44" s="8">
        <v>270.591401899716</v>
      </c>
      <c r="F44" s="8">
        <v>251.17537168621</v>
      </c>
      <c r="G44" s="8">
        <v>251.17537168621</v>
      </c>
      <c r="H44" s="8">
        <v>0.0365138620066913</v>
      </c>
      <c r="I44" s="8">
        <v>0.0365138620066913</v>
      </c>
      <c r="J44" s="8">
        <v>0.0365138620066913</v>
      </c>
      <c r="K44" s="8">
        <v>0.0365138620066913</v>
      </c>
      <c r="L44" s="8">
        <v>0.0365138620066913</v>
      </c>
      <c r="M44" s="8">
        <v>0.0365138620066913</v>
      </c>
      <c r="N44" s="8">
        <v>0.0</v>
      </c>
      <c r="O44" s="8">
        <v>0.0</v>
      </c>
      <c r="P44" s="8">
        <v>0.0</v>
      </c>
      <c r="Q44" s="8">
        <v>251.211885548217</v>
      </c>
    </row>
    <row r="45">
      <c r="A45" s="8">
        <v>43.0</v>
      </c>
      <c r="B45" s="9">
        <v>45110.0</v>
      </c>
      <c r="C45" s="8">
        <v>253.222148696736</v>
      </c>
      <c r="D45" s="8">
        <v>232.667896117927</v>
      </c>
      <c r="E45" s="8">
        <v>273.0266120111</v>
      </c>
      <c r="F45" s="8">
        <v>253.222148696736</v>
      </c>
      <c r="G45" s="8">
        <v>253.222148696736</v>
      </c>
      <c r="H45" s="8">
        <v>0.543565773281758</v>
      </c>
      <c r="I45" s="8">
        <v>0.543565773281758</v>
      </c>
      <c r="J45" s="8">
        <v>0.543565773281758</v>
      </c>
      <c r="K45" s="8">
        <v>0.543565773281758</v>
      </c>
      <c r="L45" s="8">
        <v>0.543565773281758</v>
      </c>
      <c r="M45" s="8">
        <v>0.543565773281758</v>
      </c>
      <c r="N45" s="8">
        <v>0.0</v>
      </c>
      <c r="O45" s="8">
        <v>0.0</v>
      </c>
      <c r="P45" s="8">
        <v>0.0</v>
      </c>
      <c r="Q45" s="8">
        <v>253.765714470018</v>
      </c>
    </row>
    <row r="46">
      <c r="A46" s="8">
        <v>44.0</v>
      </c>
      <c r="B46" s="9">
        <v>45112.0</v>
      </c>
      <c r="C46" s="8">
        <v>254.586666703754</v>
      </c>
      <c r="D46" s="8">
        <v>235.468151171674</v>
      </c>
      <c r="E46" s="8">
        <v>275.840228977881</v>
      </c>
      <c r="F46" s="8">
        <v>254.586666703754</v>
      </c>
      <c r="G46" s="8">
        <v>254.586666703754</v>
      </c>
      <c r="H46" s="8">
        <v>1.73680150408098</v>
      </c>
      <c r="I46" s="8">
        <v>1.73680150408098</v>
      </c>
      <c r="J46" s="8">
        <v>1.73680150408098</v>
      </c>
      <c r="K46" s="8">
        <v>1.73680150408098</v>
      </c>
      <c r="L46" s="8">
        <v>1.73680150408098</v>
      </c>
      <c r="M46" s="8">
        <v>1.73680150408098</v>
      </c>
      <c r="N46" s="8">
        <v>0.0</v>
      </c>
      <c r="O46" s="8">
        <v>0.0</v>
      </c>
      <c r="P46" s="8">
        <v>0.0</v>
      </c>
      <c r="Q46" s="8">
        <v>256.323468207835</v>
      </c>
    </row>
    <row r="47">
      <c r="A47" s="8">
        <v>45.0</v>
      </c>
      <c r="B47" s="9">
        <v>45113.0</v>
      </c>
      <c r="C47" s="8">
        <v>255.268925707262</v>
      </c>
      <c r="D47" s="8">
        <v>237.168758603194</v>
      </c>
      <c r="E47" s="8">
        <v>277.077192780266</v>
      </c>
      <c r="F47" s="8">
        <v>255.268925707262</v>
      </c>
      <c r="G47" s="8">
        <v>255.268925707262</v>
      </c>
      <c r="H47" s="8">
        <v>0.549861129061992</v>
      </c>
      <c r="I47" s="8">
        <v>0.549861129061992</v>
      </c>
      <c r="J47" s="8">
        <v>0.549861129061992</v>
      </c>
      <c r="K47" s="8">
        <v>0.549861129061992</v>
      </c>
      <c r="L47" s="8">
        <v>0.549861129061992</v>
      </c>
      <c r="M47" s="8">
        <v>0.549861129061992</v>
      </c>
      <c r="N47" s="8">
        <v>0.0</v>
      </c>
      <c r="O47" s="8">
        <v>0.0</v>
      </c>
      <c r="P47" s="8">
        <v>0.0</v>
      </c>
      <c r="Q47" s="8">
        <v>255.818786836324</v>
      </c>
    </row>
    <row r="48">
      <c r="A48" s="8">
        <v>46.0</v>
      </c>
      <c r="B48" s="9">
        <v>45114.0</v>
      </c>
      <c r="C48" s="8">
        <v>255.951184710771</v>
      </c>
      <c r="D48" s="8">
        <v>233.478708564096</v>
      </c>
      <c r="E48" s="8">
        <v>277.013312629308</v>
      </c>
      <c r="F48" s="8">
        <v>255.951184710771</v>
      </c>
      <c r="G48" s="8">
        <v>255.951184710771</v>
      </c>
      <c r="H48" s="8">
        <v>0.0365138620056702</v>
      </c>
      <c r="I48" s="8">
        <v>0.0365138620056702</v>
      </c>
      <c r="J48" s="8">
        <v>0.0365138620056702</v>
      </c>
      <c r="K48" s="8">
        <v>0.0365138620056702</v>
      </c>
      <c r="L48" s="8">
        <v>0.0365138620056702</v>
      </c>
      <c r="M48" s="8">
        <v>0.0365138620056702</v>
      </c>
      <c r="N48" s="8">
        <v>0.0</v>
      </c>
      <c r="O48" s="8">
        <v>0.0</v>
      </c>
      <c r="P48" s="8">
        <v>0.0</v>
      </c>
      <c r="Q48" s="8">
        <v>255.987698572777</v>
      </c>
    </row>
    <row r="49">
      <c r="A49" s="8">
        <v>47.0</v>
      </c>
      <c r="B49" s="9">
        <v>45117.0</v>
      </c>
      <c r="C49" s="8">
        <v>257.997961721297</v>
      </c>
      <c r="D49" s="8">
        <v>238.915164028556</v>
      </c>
      <c r="E49" s="8">
        <v>281.107498560668</v>
      </c>
      <c r="F49" s="8">
        <v>257.997961721297</v>
      </c>
      <c r="G49" s="8">
        <v>257.997961721297</v>
      </c>
      <c r="H49" s="8">
        <v>0.543565773283201</v>
      </c>
      <c r="I49" s="8">
        <v>0.543565773283201</v>
      </c>
      <c r="J49" s="8">
        <v>0.543565773283201</v>
      </c>
      <c r="K49" s="8">
        <v>0.543565773283201</v>
      </c>
      <c r="L49" s="8">
        <v>0.543565773283201</v>
      </c>
      <c r="M49" s="8">
        <v>0.543565773283201</v>
      </c>
      <c r="N49" s="8">
        <v>0.0</v>
      </c>
      <c r="O49" s="8">
        <v>0.0</v>
      </c>
      <c r="P49" s="8">
        <v>0.0</v>
      </c>
      <c r="Q49" s="8">
        <v>258.54152749458</v>
      </c>
    </row>
    <row r="50">
      <c r="A50" s="8">
        <v>48.0</v>
      </c>
      <c r="B50" s="9">
        <v>45118.0</v>
      </c>
      <c r="C50" s="8">
        <v>258.680220724806</v>
      </c>
      <c r="D50" s="8">
        <v>241.057546834322</v>
      </c>
      <c r="E50" s="8">
        <v>282.338678257612</v>
      </c>
      <c r="F50" s="8">
        <v>258.680220724806</v>
      </c>
      <c r="G50" s="8">
        <v>258.680220724806</v>
      </c>
      <c r="H50" s="8">
        <v>2.43728436478849</v>
      </c>
      <c r="I50" s="8">
        <v>2.43728436478849</v>
      </c>
      <c r="J50" s="8">
        <v>2.43728436478849</v>
      </c>
      <c r="K50" s="8">
        <v>2.43728436478849</v>
      </c>
      <c r="L50" s="8">
        <v>2.43728436478849</v>
      </c>
      <c r="M50" s="8">
        <v>2.43728436478849</v>
      </c>
      <c r="N50" s="8">
        <v>0.0</v>
      </c>
      <c r="O50" s="8">
        <v>0.0</v>
      </c>
      <c r="P50" s="8">
        <v>0.0</v>
      </c>
      <c r="Q50" s="8">
        <v>261.117505089594</v>
      </c>
    </row>
    <row r="51">
      <c r="A51" s="8">
        <v>49.0</v>
      </c>
      <c r="B51" s="9">
        <v>45119.0</v>
      </c>
      <c r="C51" s="8">
        <v>258.859010247289</v>
      </c>
      <c r="D51" s="8">
        <v>241.125206373643</v>
      </c>
      <c r="E51" s="8">
        <v>280.420463156278</v>
      </c>
      <c r="F51" s="8">
        <v>258.859010247289</v>
      </c>
      <c r="G51" s="8">
        <v>258.859010247289</v>
      </c>
      <c r="H51" s="8">
        <v>1.73680150408019</v>
      </c>
      <c r="I51" s="8">
        <v>1.73680150408019</v>
      </c>
      <c r="J51" s="8">
        <v>1.73680150408019</v>
      </c>
      <c r="K51" s="8">
        <v>1.73680150408019</v>
      </c>
      <c r="L51" s="8">
        <v>1.73680150408019</v>
      </c>
      <c r="M51" s="8">
        <v>1.73680150408019</v>
      </c>
      <c r="N51" s="8">
        <v>0.0</v>
      </c>
      <c r="O51" s="8">
        <v>0.0</v>
      </c>
      <c r="P51" s="8">
        <v>0.0</v>
      </c>
      <c r="Q51" s="8">
        <v>260.59581175137</v>
      </c>
    </row>
    <row r="52">
      <c r="A52" s="8">
        <v>50.0</v>
      </c>
      <c r="B52" s="9">
        <v>45120.0</v>
      </c>
      <c r="C52" s="8">
        <v>259.037799769773</v>
      </c>
      <c r="D52" s="8">
        <v>238.71031467489</v>
      </c>
      <c r="E52" s="8">
        <v>278.563715392279</v>
      </c>
      <c r="F52" s="8">
        <v>259.037799769773</v>
      </c>
      <c r="G52" s="8">
        <v>259.037799769773</v>
      </c>
      <c r="H52" s="8">
        <v>0.549861129063276</v>
      </c>
      <c r="I52" s="8">
        <v>0.549861129063276</v>
      </c>
      <c r="J52" s="8">
        <v>0.549861129063276</v>
      </c>
      <c r="K52" s="8">
        <v>0.549861129063276</v>
      </c>
      <c r="L52" s="8">
        <v>0.549861129063276</v>
      </c>
      <c r="M52" s="8">
        <v>0.549861129063276</v>
      </c>
      <c r="N52" s="8">
        <v>0.0</v>
      </c>
      <c r="O52" s="8">
        <v>0.0</v>
      </c>
      <c r="P52" s="8">
        <v>0.0</v>
      </c>
      <c r="Q52" s="8">
        <v>259.587660898836</v>
      </c>
    </row>
    <row r="53">
      <c r="A53" s="8">
        <v>51.0</v>
      </c>
      <c r="B53" s="9">
        <v>45121.0</v>
      </c>
      <c r="C53" s="8">
        <v>259.216589292257</v>
      </c>
      <c r="D53" s="8">
        <v>240.680701719499</v>
      </c>
      <c r="E53" s="8">
        <v>278.351668713003</v>
      </c>
      <c r="F53" s="8">
        <v>259.216589292257</v>
      </c>
      <c r="G53" s="8">
        <v>259.216589292257</v>
      </c>
      <c r="H53" s="8">
        <v>0.0365138620042415</v>
      </c>
      <c r="I53" s="8">
        <v>0.0365138620042415</v>
      </c>
      <c r="J53" s="8">
        <v>0.0365138620042415</v>
      </c>
      <c r="K53" s="8">
        <v>0.0365138620042415</v>
      </c>
      <c r="L53" s="8">
        <v>0.0365138620042415</v>
      </c>
      <c r="M53" s="8">
        <v>0.0365138620042415</v>
      </c>
      <c r="N53" s="8">
        <v>0.0</v>
      </c>
      <c r="O53" s="8">
        <v>0.0</v>
      </c>
      <c r="P53" s="8">
        <v>0.0</v>
      </c>
      <c r="Q53" s="8">
        <v>259.253103154261</v>
      </c>
    </row>
    <row r="54">
      <c r="A54" s="8">
        <v>52.0</v>
      </c>
      <c r="B54" s="9">
        <v>45124.0</v>
      </c>
      <c r="C54" s="8">
        <v>259.752957859708</v>
      </c>
      <c r="D54" s="8">
        <v>239.037344957515</v>
      </c>
      <c r="E54" s="8">
        <v>279.837374165127</v>
      </c>
      <c r="F54" s="8">
        <v>259.752957859708</v>
      </c>
      <c r="G54" s="8">
        <v>259.752957859708</v>
      </c>
      <c r="H54" s="8">
        <v>0.543565773286146</v>
      </c>
      <c r="I54" s="8">
        <v>0.543565773286146</v>
      </c>
      <c r="J54" s="8">
        <v>0.543565773286146</v>
      </c>
      <c r="K54" s="8">
        <v>0.543565773286146</v>
      </c>
      <c r="L54" s="8">
        <v>0.543565773286146</v>
      </c>
      <c r="M54" s="8">
        <v>0.543565773286146</v>
      </c>
      <c r="N54" s="8">
        <v>0.0</v>
      </c>
      <c r="O54" s="8">
        <v>0.0</v>
      </c>
      <c r="P54" s="8">
        <v>0.0</v>
      </c>
      <c r="Q54" s="8">
        <v>260.296523632994</v>
      </c>
    </row>
    <row r="55">
      <c r="A55" s="8">
        <v>53.0</v>
      </c>
      <c r="B55" s="9">
        <v>45125.0</v>
      </c>
      <c r="C55" s="8">
        <v>259.931747382191</v>
      </c>
      <c r="D55" s="8">
        <v>242.189896271332</v>
      </c>
      <c r="E55" s="8">
        <v>282.775515764755</v>
      </c>
      <c r="F55" s="8">
        <v>259.931747382191</v>
      </c>
      <c r="G55" s="8">
        <v>259.931747382191</v>
      </c>
      <c r="H55" s="8">
        <v>2.43728436478961</v>
      </c>
      <c r="I55" s="8">
        <v>2.43728436478961</v>
      </c>
      <c r="J55" s="8">
        <v>2.43728436478961</v>
      </c>
      <c r="K55" s="8">
        <v>2.43728436478961</v>
      </c>
      <c r="L55" s="8">
        <v>2.43728436478961</v>
      </c>
      <c r="M55" s="8">
        <v>2.43728436478961</v>
      </c>
      <c r="N55" s="8">
        <v>0.0</v>
      </c>
      <c r="O55" s="8">
        <v>0.0</v>
      </c>
      <c r="P55" s="8">
        <v>0.0</v>
      </c>
      <c r="Q55" s="8">
        <v>262.369031746981</v>
      </c>
    </row>
    <row r="56">
      <c r="A56" s="8">
        <v>54.0</v>
      </c>
      <c r="B56" s="9">
        <v>45126.0</v>
      </c>
      <c r="C56" s="8">
        <v>260.110536904675</v>
      </c>
      <c r="D56" s="8">
        <v>242.799577196223</v>
      </c>
      <c r="E56" s="8">
        <v>282.749583917495</v>
      </c>
      <c r="F56" s="8">
        <v>260.110536904675</v>
      </c>
      <c r="G56" s="8">
        <v>260.110536904675</v>
      </c>
      <c r="H56" s="8">
        <v>1.73680150408483</v>
      </c>
      <c r="I56" s="8">
        <v>1.73680150408483</v>
      </c>
      <c r="J56" s="8">
        <v>1.73680150408483</v>
      </c>
      <c r="K56" s="8">
        <v>1.73680150408483</v>
      </c>
      <c r="L56" s="8">
        <v>1.73680150408483</v>
      </c>
      <c r="M56" s="8">
        <v>1.73680150408483</v>
      </c>
      <c r="N56" s="8">
        <v>0.0</v>
      </c>
      <c r="O56" s="8">
        <v>0.0</v>
      </c>
      <c r="P56" s="8">
        <v>0.0</v>
      </c>
      <c r="Q56" s="8">
        <v>261.84733840876</v>
      </c>
    </row>
    <row r="57">
      <c r="A57" s="8">
        <v>55.0</v>
      </c>
      <c r="B57" s="9">
        <v>45127.0</v>
      </c>
      <c r="C57" s="8">
        <v>260.289326427158</v>
      </c>
      <c r="D57" s="8">
        <v>241.540069237681</v>
      </c>
      <c r="E57" s="8">
        <v>282.205349785604</v>
      </c>
      <c r="F57" s="8">
        <v>260.289326427158</v>
      </c>
      <c r="G57" s="8">
        <v>260.289326427158</v>
      </c>
      <c r="H57" s="8">
        <v>0.549861129062919</v>
      </c>
      <c r="I57" s="8">
        <v>0.549861129062919</v>
      </c>
      <c r="J57" s="8">
        <v>0.549861129062919</v>
      </c>
      <c r="K57" s="8">
        <v>0.549861129062919</v>
      </c>
      <c r="L57" s="8">
        <v>0.549861129062919</v>
      </c>
      <c r="M57" s="8">
        <v>0.549861129062919</v>
      </c>
      <c r="N57" s="8">
        <v>0.0</v>
      </c>
      <c r="O57" s="8">
        <v>0.0</v>
      </c>
      <c r="P57" s="8">
        <v>0.0</v>
      </c>
      <c r="Q57" s="8">
        <v>260.839187556221</v>
      </c>
    </row>
    <row r="58">
      <c r="A58" s="8">
        <v>56.0</v>
      </c>
      <c r="B58" s="9">
        <v>45128.0</v>
      </c>
      <c r="C58" s="8">
        <v>260.468115949642</v>
      </c>
      <c r="D58" s="8">
        <v>240.020190301714</v>
      </c>
      <c r="E58" s="8">
        <v>280.900511627079</v>
      </c>
      <c r="F58" s="8">
        <v>260.468115949642</v>
      </c>
      <c r="G58" s="8">
        <v>260.468115949642</v>
      </c>
      <c r="H58" s="8">
        <v>0.0365138620032202</v>
      </c>
      <c r="I58" s="8">
        <v>0.0365138620032202</v>
      </c>
      <c r="J58" s="8">
        <v>0.0365138620032202</v>
      </c>
      <c r="K58" s="8">
        <v>0.0365138620032202</v>
      </c>
      <c r="L58" s="8">
        <v>0.0365138620032202</v>
      </c>
      <c r="M58" s="8">
        <v>0.0365138620032202</v>
      </c>
      <c r="N58" s="8">
        <v>0.0</v>
      </c>
      <c r="O58" s="8">
        <v>0.0</v>
      </c>
      <c r="P58" s="8">
        <v>0.0</v>
      </c>
      <c r="Q58" s="8">
        <v>260.504629811645</v>
      </c>
    </row>
    <row r="59">
      <c r="A59" s="8">
        <v>57.0</v>
      </c>
      <c r="B59" s="9">
        <v>45131.0</v>
      </c>
      <c r="C59" s="8">
        <v>259.842103485655</v>
      </c>
      <c r="D59" s="8">
        <v>241.513866639742</v>
      </c>
      <c r="E59" s="8">
        <v>281.064238994432</v>
      </c>
      <c r="F59" s="8">
        <v>259.842103485655</v>
      </c>
      <c r="G59" s="8">
        <v>259.842103485655</v>
      </c>
      <c r="H59" s="8">
        <v>0.543565773274755</v>
      </c>
      <c r="I59" s="8">
        <v>0.543565773274755</v>
      </c>
      <c r="J59" s="8">
        <v>0.543565773274755</v>
      </c>
      <c r="K59" s="8">
        <v>0.543565773274755</v>
      </c>
      <c r="L59" s="8">
        <v>0.543565773274755</v>
      </c>
      <c r="M59" s="8">
        <v>0.543565773274755</v>
      </c>
      <c r="N59" s="8">
        <v>0.0</v>
      </c>
      <c r="O59" s="8">
        <v>0.0</v>
      </c>
      <c r="P59" s="8">
        <v>0.0</v>
      </c>
      <c r="Q59" s="8">
        <v>260.38566925893</v>
      </c>
    </row>
    <row r="60">
      <c r="A60" s="8">
        <v>58.0</v>
      </c>
      <c r="B60" s="9">
        <v>45132.0</v>
      </c>
      <c r="C60" s="8">
        <v>259.633432664327</v>
      </c>
      <c r="D60" s="8">
        <v>242.053733091787</v>
      </c>
      <c r="E60" s="8">
        <v>281.29019405105</v>
      </c>
      <c r="F60" s="8">
        <v>259.633432664327</v>
      </c>
      <c r="G60" s="8">
        <v>259.633432664327</v>
      </c>
      <c r="H60" s="8">
        <v>2.43728436478942</v>
      </c>
      <c r="I60" s="8">
        <v>2.43728436478942</v>
      </c>
      <c r="J60" s="8">
        <v>2.43728436478942</v>
      </c>
      <c r="K60" s="8">
        <v>2.43728436478942</v>
      </c>
      <c r="L60" s="8">
        <v>2.43728436478942</v>
      </c>
      <c r="M60" s="8">
        <v>2.43728436478942</v>
      </c>
      <c r="N60" s="8">
        <v>0.0</v>
      </c>
      <c r="O60" s="8">
        <v>0.0</v>
      </c>
      <c r="P60" s="8">
        <v>0.0</v>
      </c>
      <c r="Q60" s="8">
        <v>262.070717029116</v>
      </c>
    </row>
    <row r="61">
      <c r="A61" s="8">
        <v>59.0</v>
      </c>
      <c r="B61" s="9">
        <v>45133.0</v>
      </c>
      <c r="C61" s="8">
        <v>259.424761842998</v>
      </c>
      <c r="D61" s="8">
        <v>242.024176834286</v>
      </c>
      <c r="E61" s="8">
        <v>281.727344480233</v>
      </c>
      <c r="F61" s="8">
        <v>259.424761842998</v>
      </c>
      <c r="G61" s="8">
        <v>259.424761842998</v>
      </c>
      <c r="H61" s="8">
        <v>1.73680150408317</v>
      </c>
      <c r="I61" s="8">
        <v>1.73680150408317</v>
      </c>
      <c r="J61" s="8">
        <v>1.73680150408317</v>
      </c>
      <c r="K61" s="8">
        <v>1.73680150408317</v>
      </c>
      <c r="L61" s="8">
        <v>1.73680150408317</v>
      </c>
      <c r="M61" s="8">
        <v>1.73680150408317</v>
      </c>
      <c r="N61" s="8">
        <v>0.0</v>
      </c>
      <c r="O61" s="8">
        <v>0.0</v>
      </c>
      <c r="P61" s="8">
        <v>0.0</v>
      </c>
      <c r="Q61" s="8">
        <v>261.161563347081</v>
      </c>
    </row>
    <row r="62">
      <c r="A62" s="8">
        <v>60.0</v>
      </c>
      <c r="B62" s="9">
        <v>45134.0</v>
      </c>
      <c r="C62" s="8">
        <v>259.216091021669</v>
      </c>
      <c r="D62" s="8">
        <v>239.787622259767</v>
      </c>
      <c r="E62" s="8">
        <v>281.443308462801</v>
      </c>
      <c r="F62" s="8">
        <v>259.216091021669</v>
      </c>
      <c r="G62" s="8">
        <v>259.216091021669</v>
      </c>
      <c r="H62" s="8">
        <v>0.549861129062822</v>
      </c>
      <c r="I62" s="8">
        <v>0.549861129062822</v>
      </c>
      <c r="J62" s="8">
        <v>0.549861129062822</v>
      </c>
      <c r="K62" s="8">
        <v>0.549861129062822</v>
      </c>
      <c r="L62" s="8">
        <v>0.549861129062822</v>
      </c>
      <c r="M62" s="8">
        <v>0.549861129062822</v>
      </c>
      <c r="N62" s="8">
        <v>0.0</v>
      </c>
      <c r="O62" s="8">
        <v>0.0</v>
      </c>
      <c r="P62" s="8">
        <v>0.0</v>
      </c>
      <c r="Q62" s="8">
        <v>259.765952150732</v>
      </c>
    </row>
    <row r="63">
      <c r="A63" s="8">
        <v>61.0</v>
      </c>
      <c r="B63" s="9">
        <v>45135.0</v>
      </c>
      <c r="C63" s="8">
        <v>259.00742020034</v>
      </c>
      <c r="D63" s="8">
        <v>239.022318516128</v>
      </c>
      <c r="E63" s="8">
        <v>279.177874756356</v>
      </c>
      <c r="F63" s="8">
        <v>259.00742020034</v>
      </c>
      <c r="G63" s="8">
        <v>259.00742020034</v>
      </c>
      <c r="H63" s="8">
        <v>0.036513862001792</v>
      </c>
      <c r="I63" s="8">
        <v>0.036513862001792</v>
      </c>
      <c r="J63" s="8">
        <v>0.036513862001792</v>
      </c>
      <c r="K63" s="8">
        <v>0.036513862001792</v>
      </c>
      <c r="L63" s="8">
        <v>0.036513862001792</v>
      </c>
      <c r="M63" s="8">
        <v>0.036513862001792</v>
      </c>
      <c r="N63" s="8">
        <v>0.0</v>
      </c>
      <c r="O63" s="8">
        <v>0.0</v>
      </c>
      <c r="P63" s="8">
        <v>0.0</v>
      </c>
      <c r="Q63" s="8">
        <v>259.043934062342</v>
      </c>
    </row>
    <row r="64">
      <c r="A64" s="8">
        <v>62.0</v>
      </c>
      <c r="B64" s="9">
        <v>45138.0</v>
      </c>
      <c r="C64" s="8">
        <v>258.381407736354</v>
      </c>
      <c r="D64" s="8">
        <v>238.617397458218</v>
      </c>
      <c r="E64" s="8">
        <v>279.009004447148</v>
      </c>
      <c r="F64" s="8">
        <v>258.381407736354</v>
      </c>
      <c r="G64" s="8">
        <v>258.381407736354</v>
      </c>
      <c r="H64" s="8">
        <v>0.5435657732777</v>
      </c>
      <c r="I64" s="8">
        <v>0.5435657732777</v>
      </c>
      <c r="J64" s="8">
        <v>0.5435657732777</v>
      </c>
      <c r="K64" s="8">
        <v>0.5435657732777</v>
      </c>
      <c r="L64" s="8">
        <v>0.5435657732777</v>
      </c>
      <c r="M64" s="8">
        <v>0.5435657732777</v>
      </c>
      <c r="N64" s="8">
        <v>0.0</v>
      </c>
      <c r="O64" s="8">
        <v>0.0</v>
      </c>
      <c r="P64" s="8">
        <v>0.0</v>
      </c>
      <c r="Q64" s="8">
        <v>258.924973509631</v>
      </c>
    </row>
    <row r="65">
      <c r="A65" s="8">
        <v>63.0</v>
      </c>
      <c r="B65" s="9">
        <v>45139.0</v>
      </c>
      <c r="C65" s="8">
        <v>258.172736915025</v>
      </c>
      <c r="D65" s="8">
        <v>239.890644965661</v>
      </c>
      <c r="E65" s="8">
        <v>281.082601024189</v>
      </c>
      <c r="F65" s="8">
        <v>258.172736915025</v>
      </c>
      <c r="G65" s="8">
        <v>258.172736915025</v>
      </c>
      <c r="H65" s="8">
        <v>2.43728436479055</v>
      </c>
      <c r="I65" s="8">
        <v>2.43728436479055</v>
      </c>
      <c r="J65" s="8">
        <v>2.43728436479055</v>
      </c>
      <c r="K65" s="8">
        <v>2.43728436479055</v>
      </c>
      <c r="L65" s="8">
        <v>2.43728436479055</v>
      </c>
      <c r="M65" s="8">
        <v>2.43728436479055</v>
      </c>
      <c r="N65" s="8">
        <v>0.0</v>
      </c>
      <c r="O65" s="8">
        <v>0.0</v>
      </c>
      <c r="P65" s="8">
        <v>0.0</v>
      </c>
      <c r="Q65" s="8">
        <v>260.610021279815</v>
      </c>
    </row>
    <row r="66">
      <c r="A66" s="8">
        <v>64.0</v>
      </c>
      <c r="B66" s="9">
        <v>45140.0</v>
      </c>
      <c r="C66" s="8">
        <v>257.964066093696</v>
      </c>
      <c r="D66" s="8">
        <v>240.2722996207</v>
      </c>
      <c r="E66" s="8">
        <v>279.479318500352</v>
      </c>
      <c r="F66" s="8">
        <v>257.964066093696</v>
      </c>
      <c r="G66" s="8">
        <v>257.964066093696</v>
      </c>
      <c r="H66" s="8">
        <v>1.73680150408326</v>
      </c>
      <c r="I66" s="8">
        <v>1.73680150408326</v>
      </c>
      <c r="J66" s="8">
        <v>1.73680150408326</v>
      </c>
      <c r="K66" s="8">
        <v>1.73680150408326</v>
      </c>
      <c r="L66" s="8">
        <v>1.73680150408326</v>
      </c>
      <c r="M66" s="8">
        <v>1.73680150408326</v>
      </c>
      <c r="N66" s="8">
        <v>0.0</v>
      </c>
      <c r="O66" s="8">
        <v>0.0</v>
      </c>
      <c r="P66" s="8">
        <v>0.0</v>
      </c>
      <c r="Q66" s="8">
        <v>259.700867597779</v>
      </c>
    </row>
    <row r="67">
      <c r="A67" s="8">
        <v>65.0</v>
      </c>
      <c r="B67" s="9">
        <v>45141.0</v>
      </c>
      <c r="C67" s="8">
        <v>257.755395271254</v>
      </c>
      <c r="D67" s="8">
        <v>237.715541491172</v>
      </c>
      <c r="E67" s="8">
        <v>278.418267368417</v>
      </c>
      <c r="F67" s="8">
        <v>257.755395271254</v>
      </c>
      <c r="G67" s="8">
        <v>257.755395271254</v>
      </c>
      <c r="H67" s="8">
        <v>0.549861129062203</v>
      </c>
      <c r="I67" s="8">
        <v>0.549861129062203</v>
      </c>
      <c r="J67" s="8">
        <v>0.549861129062203</v>
      </c>
      <c r="K67" s="8">
        <v>0.549861129062203</v>
      </c>
      <c r="L67" s="8">
        <v>0.549861129062203</v>
      </c>
      <c r="M67" s="8">
        <v>0.549861129062203</v>
      </c>
      <c r="N67" s="8">
        <v>0.0</v>
      </c>
      <c r="O67" s="8">
        <v>0.0</v>
      </c>
      <c r="P67" s="8">
        <v>0.0</v>
      </c>
      <c r="Q67" s="8">
        <v>258.305256400316</v>
      </c>
    </row>
    <row r="68">
      <c r="A68" s="8">
        <v>66.0</v>
      </c>
      <c r="B68" s="9">
        <v>45142.0</v>
      </c>
      <c r="C68" s="8">
        <v>257.546724448812</v>
      </c>
      <c r="D68" s="8">
        <v>237.48798478614</v>
      </c>
      <c r="E68" s="8">
        <v>277.94857228339</v>
      </c>
      <c r="F68" s="8">
        <v>257.546724448812</v>
      </c>
      <c r="G68" s="8">
        <v>257.546724448812</v>
      </c>
      <c r="H68" s="8">
        <v>0.0365138620077201</v>
      </c>
      <c r="I68" s="8">
        <v>0.0365138620077201</v>
      </c>
      <c r="J68" s="8">
        <v>0.0365138620077201</v>
      </c>
      <c r="K68" s="8">
        <v>0.0365138620077201</v>
      </c>
      <c r="L68" s="8">
        <v>0.0365138620077201</v>
      </c>
      <c r="M68" s="8">
        <v>0.0365138620077201</v>
      </c>
      <c r="N68" s="8">
        <v>0.0</v>
      </c>
      <c r="O68" s="8">
        <v>0.0</v>
      </c>
      <c r="P68" s="8">
        <v>0.0</v>
      </c>
      <c r="Q68" s="8">
        <v>257.583238310819</v>
      </c>
    </row>
    <row r="69">
      <c r="A69" s="8">
        <v>67.0</v>
      </c>
      <c r="B69" s="9">
        <v>45145.0</v>
      </c>
      <c r="C69" s="8">
        <v>256.920711981485</v>
      </c>
      <c r="D69" s="8">
        <v>236.335672431581</v>
      </c>
      <c r="E69" s="8">
        <v>275.991809909006</v>
      </c>
      <c r="F69" s="8">
        <v>256.920711981485</v>
      </c>
      <c r="G69" s="8">
        <v>256.920711981485</v>
      </c>
      <c r="H69" s="8">
        <v>0.543565773279143</v>
      </c>
      <c r="I69" s="8">
        <v>0.543565773279143</v>
      </c>
      <c r="J69" s="8">
        <v>0.543565773279143</v>
      </c>
      <c r="K69" s="8">
        <v>0.543565773279143</v>
      </c>
      <c r="L69" s="8">
        <v>0.543565773279143</v>
      </c>
      <c r="M69" s="8">
        <v>0.543565773279143</v>
      </c>
      <c r="N69" s="8">
        <v>0.0</v>
      </c>
      <c r="O69" s="8">
        <v>0.0</v>
      </c>
      <c r="P69" s="8">
        <v>0.0</v>
      </c>
      <c r="Q69" s="8">
        <v>257.464277754764</v>
      </c>
    </row>
    <row r="70">
      <c r="A70" s="8">
        <v>68.0</v>
      </c>
      <c r="B70" s="9">
        <v>45146.0</v>
      </c>
      <c r="C70" s="8">
        <v>256.712041159043</v>
      </c>
      <c r="D70" s="8">
        <v>238.476178483306</v>
      </c>
      <c r="E70" s="8">
        <v>280.711350015856</v>
      </c>
      <c r="F70" s="8">
        <v>256.712041159043</v>
      </c>
      <c r="G70" s="8">
        <v>256.712041159043</v>
      </c>
      <c r="H70" s="8">
        <v>2.43728436479035</v>
      </c>
      <c r="I70" s="8">
        <v>2.43728436479035</v>
      </c>
      <c r="J70" s="8">
        <v>2.43728436479035</v>
      </c>
      <c r="K70" s="8">
        <v>2.43728436479035</v>
      </c>
      <c r="L70" s="8">
        <v>2.43728436479035</v>
      </c>
      <c r="M70" s="8">
        <v>2.43728436479035</v>
      </c>
      <c r="N70" s="8">
        <v>0.0</v>
      </c>
      <c r="O70" s="8">
        <v>0.0</v>
      </c>
      <c r="P70" s="8">
        <v>0.0</v>
      </c>
      <c r="Q70" s="8">
        <v>259.149325523833</v>
      </c>
    </row>
    <row r="71">
      <c r="A71" s="8">
        <v>69.0</v>
      </c>
      <c r="B71" s="9">
        <v>45147.0</v>
      </c>
      <c r="C71" s="8">
        <v>256.503370336601</v>
      </c>
      <c r="D71" s="8">
        <v>237.131765442809</v>
      </c>
      <c r="E71" s="8">
        <v>276.921987703452</v>
      </c>
      <c r="F71" s="8">
        <v>256.503370336601</v>
      </c>
      <c r="G71" s="8">
        <v>256.503370336601</v>
      </c>
      <c r="H71" s="8">
        <v>1.73680150408701</v>
      </c>
      <c r="I71" s="8">
        <v>1.73680150408701</v>
      </c>
      <c r="J71" s="8">
        <v>1.73680150408701</v>
      </c>
      <c r="K71" s="8">
        <v>1.73680150408701</v>
      </c>
      <c r="L71" s="8">
        <v>1.73680150408701</v>
      </c>
      <c r="M71" s="8">
        <v>1.73680150408701</v>
      </c>
      <c r="N71" s="8">
        <v>0.0</v>
      </c>
      <c r="O71" s="8">
        <v>0.0</v>
      </c>
      <c r="P71" s="8">
        <v>0.0</v>
      </c>
      <c r="Q71" s="8">
        <v>258.240171840688</v>
      </c>
    </row>
    <row r="72">
      <c r="A72" s="8">
        <v>70.0</v>
      </c>
      <c r="B72" s="9">
        <v>45148.0</v>
      </c>
      <c r="C72" s="8">
        <v>256.294699514159</v>
      </c>
      <c r="D72" s="8">
        <v>235.863640552566</v>
      </c>
      <c r="E72" s="8">
        <v>278.759388354148</v>
      </c>
      <c r="F72" s="8">
        <v>256.294699514159</v>
      </c>
      <c r="G72" s="8">
        <v>256.294699514159</v>
      </c>
      <c r="H72" s="8">
        <v>0.549861129062107</v>
      </c>
      <c r="I72" s="8">
        <v>0.549861129062107</v>
      </c>
      <c r="J72" s="8">
        <v>0.549861129062107</v>
      </c>
      <c r="K72" s="8">
        <v>0.549861129062107</v>
      </c>
      <c r="L72" s="8">
        <v>0.549861129062107</v>
      </c>
      <c r="M72" s="8">
        <v>0.549861129062107</v>
      </c>
      <c r="N72" s="8">
        <v>0.0</v>
      </c>
      <c r="O72" s="8">
        <v>0.0</v>
      </c>
      <c r="P72" s="8">
        <v>0.0</v>
      </c>
      <c r="Q72" s="8">
        <v>256.844560643221</v>
      </c>
    </row>
    <row r="73">
      <c r="A73" s="8">
        <v>71.0</v>
      </c>
      <c r="B73" s="9">
        <v>45149.0</v>
      </c>
      <c r="C73" s="8">
        <v>256.086028691716</v>
      </c>
      <c r="D73" s="8">
        <v>236.358878188385</v>
      </c>
      <c r="E73" s="8">
        <v>276.940510822994</v>
      </c>
      <c r="F73" s="8">
        <v>256.086028691716</v>
      </c>
      <c r="G73" s="8">
        <v>256.086028691716</v>
      </c>
      <c r="H73" s="8">
        <v>0.0365138620062916</v>
      </c>
      <c r="I73" s="8">
        <v>0.0365138620062916</v>
      </c>
      <c r="J73" s="8">
        <v>0.0365138620062916</v>
      </c>
      <c r="K73" s="8">
        <v>0.0365138620062916</v>
      </c>
      <c r="L73" s="8">
        <v>0.0365138620062916</v>
      </c>
      <c r="M73" s="8">
        <v>0.0365138620062916</v>
      </c>
      <c r="N73" s="8">
        <v>0.0</v>
      </c>
      <c r="O73" s="8">
        <v>0.0</v>
      </c>
      <c r="P73" s="8">
        <v>0.0</v>
      </c>
      <c r="Q73" s="8">
        <v>256.122542553723</v>
      </c>
    </row>
    <row r="74">
      <c r="A74" s="8">
        <v>72.0</v>
      </c>
      <c r="B74" s="9">
        <v>45152.0</v>
      </c>
      <c r="C74" s="8">
        <v>255.46001622439</v>
      </c>
      <c r="D74" s="8">
        <v>235.906684142651</v>
      </c>
      <c r="E74" s="8">
        <v>277.800806336191</v>
      </c>
      <c r="F74" s="8">
        <v>255.46001622439</v>
      </c>
      <c r="G74" s="8">
        <v>255.46001622439</v>
      </c>
      <c r="H74" s="8">
        <v>0.54356577328359</v>
      </c>
      <c r="I74" s="8">
        <v>0.54356577328359</v>
      </c>
      <c r="J74" s="8">
        <v>0.54356577328359</v>
      </c>
      <c r="K74" s="8">
        <v>0.54356577328359</v>
      </c>
      <c r="L74" s="8">
        <v>0.54356577328359</v>
      </c>
      <c r="M74" s="8">
        <v>0.54356577328359</v>
      </c>
      <c r="N74" s="8">
        <v>0.0</v>
      </c>
      <c r="O74" s="8">
        <v>0.0</v>
      </c>
      <c r="P74" s="8">
        <v>0.0</v>
      </c>
      <c r="Q74" s="8">
        <v>256.003581997673</v>
      </c>
    </row>
    <row r="75">
      <c r="A75" s="8">
        <v>73.0</v>
      </c>
      <c r="B75" s="9">
        <v>45153.0</v>
      </c>
      <c r="C75" s="8">
        <v>255.251345400515</v>
      </c>
      <c r="D75" s="8">
        <v>237.887885466624</v>
      </c>
      <c r="E75" s="8">
        <v>278.275202548659</v>
      </c>
      <c r="F75" s="8">
        <v>255.251345400515</v>
      </c>
      <c r="G75" s="8">
        <v>255.251345400515</v>
      </c>
      <c r="H75" s="8">
        <v>2.43728436478957</v>
      </c>
      <c r="I75" s="8">
        <v>2.43728436478957</v>
      </c>
      <c r="J75" s="8">
        <v>2.43728436478957</v>
      </c>
      <c r="K75" s="8">
        <v>2.43728436478957</v>
      </c>
      <c r="L75" s="8">
        <v>2.43728436478957</v>
      </c>
      <c r="M75" s="8">
        <v>2.43728436478957</v>
      </c>
      <c r="N75" s="8">
        <v>0.0</v>
      </c>
      <c r="O75" s="8">
        <v>0.0</v>
      </c>
      <c r="P75" s="8">
        <v>0.0</v>
      </c>
      <c r="Q75" s="8">
        <v>257.688629765305</v>
      </c>
    </row>
    <row r="76">
      <c r="A76" s="8">
        <v>74.0</v>
      </c>
      <c r="B76" s="9">
        <v>45154.0</v>
      </c>
      <c r="C76" s="8">
        <v>255.04267457664</v>
      </c>
      <c r="D76" s="8">
        <v>237.393503913171</v>
      </c>
      <c r="E76" s="8">
        <v>277.930667663333</v>
      </c>
      <c r="F76" s="8">
        <v>255.04267457664</v>
      </c>
      <c r="G76" s="8">
        <v>255.04267457664</v>
      </c>
      <c r="H76" s="8">
        <v>1.73680150408711</v>
      </c>
      <c r="I76" s="8">
        <v>1.73680150408711</v>
      </c>
      <c r="J76" s="8">
        <v>1.73680150408711</v>
      </c>
      <c r="K76" s="8">
        <v>1.73680150408711</v>
      </c>
      <c r="L76" s="8">
        <v>1.73680150408711</v>
      </c>
      <c r="M76" s="8">
        <v>1.73680150408711</v>
      </c>
      <c r="N76" s="8">
        <v>0.0</v>
      </c>
      <c r="O76" s="8">
        <v>0.0</v>
      </c>
      <c r="P76" s="8">
        <v>0.0</v>
      </c>
      <c r="Q76" s="8">
        <v>256.779476080727</v>
      </c>
    </row>
    <row r="77">
      <c r="A77" s="8">
        <v>75.0</v>
      </c>
      <c r="B77" s="9">
        <v>45155.0</v>
      </c>
      <c r="C77" s="8">
        <v>254.834003752766</v>
      </c>
      <c r="D77" s="8">
        <v>234.761368130446</v>
      </c>
      <c r="E77" s="8">
        <v>275.600245658586</v>
      </c>
      <c r="F77" s="8">
        <v>254.834003752766</v>
      </c>
      <c r="G77" s="8">
        <v>254.834003752766</v>
      </c>
      <c r="H77" s="8">
        <v>0.549861129062011</v>
      </c>
      <c r="I77" s="8">
        <v>0.549861129062011</v>
      </c>
      <c r="J77" s="8">
        <v>0.549861129062011</v>
      </c>
      <c r="K77" s="8">
        <v>0.549861129062011</v>
      </c>
      <c r="L77" s="8">
        <v>0.549861129062011</v>
      </c>
      <c r="M77" s="8">
        <v>0.549861129062011</v>
      </c>
      <c r="N77" s="8">
        <v>0.0</v>
      </c>
      <c r="O77" s="8">
        <v>0.0</v>
      </c>
      <c r="P77" s="8">
        <v>0.0</v>
      </c>
      <c r="Q77" s="8">
        <v>255.383864881828</v>
      </c>
    </row>
    <row r="78">
      <c r="A78" s="8">
        <v>76.0</v>
      </c>
      <c r="B78" s="9">
        <v>45156.0</v>
      </c>
      <c r="C78" s="8">
        <v>254.625332928891</v>
      </c>
      <c r="D78" s="8">
        <v>234.625281785448</v>
      </c>
      <c r="E78" s="8">
        <v>274.629896327825</v>
      </c>
      <c r="F78" s="8">
        <v>254.625332928891</v>
      </c>
      <c r="G78" s="8">
        <v>254.625332928891</v>
      </c>
      <c r="H78" s="8">
        <v>0.0365138620052702</v>
      </c>
      <c r="I78" s="8">
        <v>0.0365138620052702</v>
      </c>
      <c r="J78" s="8">
        <v>0.0365138620052702</v>
      </c>
      <c r="K78" s="8">
        <v>0.0365138620052702</v>
      </c>
      <c r="L78" s="8">
        <v>0.0365138620052702</v>
      </c>
      <c r="M78" s="8">
        <v>0.0365138620052702</v>
      </c>
      <c r="N78" s="8">
        <v>0.0</v>
      </c>
      <c r="O78" s="8">
        <v>0.0</v>
      </c>
      <c r="P78" s="8">
        <v>0.0</v>
      </c>
      <c r="Q78" s="8">
        <v>254.661846790896</v>
      </c>
    </row>
    <row r="79">
      <c r="A79" s="8">
        <v>77.0</v>
      </c>
      <c r="B79" s="9">
        <v>45159.0</v>
      </c>
      <c r="C79" s="8">
        <v>253.999320457266</v>
      </c>
      <c r="D79" s="8">
        <v>232.941893939735</v>
      </c>
      <c r="E79" s="8">
        <v>275.986955742448</v>
      </c>
      <c r="F79" s="8">
        <v>253.999320457266</v>
      </c>
      <c r="G79" s="8">
        <v>253.999320457266</v>
      </c>
      <c r="H79" s="8">
        <v>0.543565773285033</v>
      </c>
      <c r="I79" s="8">
        <v>0.543565773285033</v>
      </c>
      <c r="J79" s="8">
        <v>0.543565773285033</v>
      </c>
      <c r="K79" s="8">
        <v>0.543565773285033</v>
      </c>
      <c r="L79" s="8">
        <v>0.543565773285033</v>
      </c>
      <c r="M79" s="8">
        <v>0.543565773285033</v>
      </c>
      <c r="N79" s="8">
        <v>0.0</v>
      </c>
      <c r="O79" s="8">
        <v>0.0</v>
      </c>
      <c r="P79" s="8">
        <v>0.0</v>
      </c>
      <c r="Q79" s="8">
        <v>254.542886230551</v>
      </c>
    </row>
    <row r="80">
      <c r="A80" s="8">
        <v>78.0</v>
      </c>
      <c r="B80" s="9">
        <v>45160.0</v>
      </c>
      <c r="C80" s="8">
        <v>253.790649633392</v>
      </c>
      <c r="D80" s="8">
        <v>236.946134067559</v>
      </c>
      <c r="E80" s="8">
        <v>276.919541955035</v>
      </c>
      <c r="F80" s="8">
        <v>253.790649633392</v>
      </c>
      <c r="G80" s="8">
        <v>253.790649633392</v>
      </c>
      <c r="H80" s="8">
        <v>2.43728436478938</v>
      </c>
      <c r="I80" s="8">
        <v>2.43728436478938</v>
      </c>
      <c r="J80" s="8">
        <v>2.43728436478938</v>
      </c>
      <c r="K80" s="8">
        <v>2.43728436478938</v>
      </c>
      <c r="L80" s="8">
        <v>2.43728436478938</v>
      </c>
      <c r="M80" s="8">
        <v>2.43728436478938</v>
      </c>
      <c r="N80" s="8">
        <v>0.0</v>
      </c>
      <c r="O80" s="8">
        <v>0.0</v>
      </c>
      <c r="P80" s="8">
        <v>0.0</v>
      </c>
      <c r="Q80" s="8">
        <v>256.227933998181</v>
      </c>
    </row>
    <row r="81">
      <c r="A81" s="8">
        <v>79.0</v>
      </c>
      <c r="B81" s="9">
        <v>45161.0</v>
      </c>
      <c r="C81" s="8">
        <v>253.581978809517</v>
      </c>
      <c r="D81" s="8">
        <v>233.795265238656</v>
      </c>
      <c r="E81" s="8">
        <v>274.38478489649</v>
      </c>
      <c r="F81" s="8">
        <v>253.581978809517</v>
      </c>
      <c r="G81" s="8">
        <v>253.581978809517</v>
      </c>
      <c r="H81" s="8">
        <v>1.73680150408545</v>
      </c>
      <c r="I81" s="8">
        <v>1.73680150408545</v>
      </c>
      <c r="J81" s="8">
        <v>1.73680150408545</v>
      </c>
      <c r="K81" s="8">
        <v>1.73680150408545</v>
      </c>
      <c r="L81" s="8">
        <v>1.73680150408545</v>
      </c>
      <c r="M81" s="8">
        <v>1.73680150408545</v>
      </c>
      <c r="N81" s="8">
        <v>0.0</v>
      </c>
      <c r="O81" s="8">
        <v>0.0</v>
      </c>
      <c r="P81" s="8">
        <v>0.0</v>
      </c>
      <c r="Q81" s="8">
        <v>255.318780313602</v>
      </c>
    </row>
    <row r="82">
      <c r="A82" s="8">
        <v>80.0</v>
      </c>
      <c r="B82" s="9">
        <v>45162.0</v>
      </c>
      <c r="C82" s="8">
        <v>253.373307985642</v>
      </c>
      <c r="D82" s="8">
        <v>234.398174142986</v>
      </c>
      <c r="E82" s="8">
        <v>275.945756409123</v>
      </c>
      <c r="F82" s="8">
        <v>253.373307985642</v>
      </c>
      <c r="G82" s="8">
        <v>253.373307985642</v>
      </c>
      <c r="H82" s="8">
        <v>0.549861129061653</v>
      </c>
      <c r="I82" s="8">
        <v>0.549861129061653</v>
      </c>
      <c r="J82" s="8">
        <v>0.549861129061653</v>
      </c>
      <c r="K82" s="8">
        <v>0.549861129061653</v>
      </c>
      <c r="L82" s="8">
        <v>0.549861129061653</v>
      </c>
      <c r="M82" s="8">
        <v>0.549861129061653</v>
      </c>
      <c r="N82" s="8">
        <v>0.0</v>
      </c>
      <c r="O82" s="8">
        <v>0.0</v>
      </c>
      <c r="P82" s="8">
        <v>0.0</v>
      </c>
      <c r="Q82" s="8">
        <v>253.923169114704</v>
      </c>
    </row>
    <row r="83">
      <c r="A83" s="8">
        <v>81.0</v>
      </c>
      <c r="B83" s="9">
        <v>45163.0</v>
      </c>
      <c r="C83" s="8">
        <v>253.1646371511</v>
      </c>
      <c r="D83" s="8">
        <v>233.715355324729</v>
      </c>
      <c r="E83" s="8">
        <v>273.927179314518</v>
      </c>
      <c r="F83" s="8">
        <v>253.1646371511</v>
      </c>
      <c r="G83" s="8">
        <v>253.1646371511</v>
      </c>
      <c r="H83" s="8">
        <v>0.036513862003435</v>
      </c>
      <c r="I83" s="8">
        <v>0.036513862003435</v>
      </c>
      <c r="J83" s="8">
        <v>0.036513862003435</v>
      </c>
      <c r="K83" s="8">
        <v>0.036513862003435</v>
      </c>
      <c r="L83" s="8">
        <v>0.036513862003435</v>
      </c>
      <c r="M83" s="8">
        <v>0.036513862003435</v>
      </c>
      <c r="N83" s="8">
        <v>0.0</v>
      </c>
      <c r="O83" s="8">
        <v>0.0</v>
      </c>
      <c r="P83" s="8">
        <v>0.0</v>
      </c>
      <c r="Q83" s="8">
        <v>253.201151013103</v>
      </c>
    </row>
    <row r="84">
      <c r="A84" s="8">
        <v>82.0</v>
      </c>
      <c r="B84" s="9">
        <v>45166.0</v>
      </c>
      <c r="C84" s="8">
        <v>252.538624647473</v>
      </c>
      <c r="D84" s="8">
        <v>234.260002806597</v>
      </c>
      <c r="E84" s="8">
        <v>275.812322988577</v>
      </c>
      <c r="F84" s="8">
        <v>252.538624647473</v>
      </c>
      <c r="G84" s="8">
        <v>252.538624647473</v>
      </c>
      <c r="H84" s="8">
        <v>0.543565773286476</v>
      </c>
      <c r="I84" s="8">
        <v>0.543565773286476</v>
      </c>
      <c r="J84" s="8">
        <v>0.543565773286476</v>
      </c>
      <c r="K84" s="8">
        <v>0.543565773286476</v>
      </c>
      <c r="L84" s="8">
        <v>0.543565773286476</v>
      </c>
      <c r="M84" s="8">
        <v>0.543565773286476</v>
      </c>
      <c r="N84" s="8">
        <v>0.0</v>
      </c>
      <c r="O84" s="8">
        <v>0.0</v>
      </c>
      <c r="P84" s="8">
        <v>0.0</v>
      </c>
      <c r="Q84" s="8">
        <v>253.08219042076</v>
      </c>
    </row>
    <row r="85">
      <c r="A85" s="8">
        <v>83.0</v>
      </c>
      <c r="B85" s="9">
        <v>45167.0</v>
      </c>
      <c r="C85" s="8">
        <v>252.329953812931</v>
      </c>
      <c r="D85" s="8">
        <v>235.218571661536</v>
      </c>
      <c r="E85" s="8">
        <v>274.07357505663</v>
      </c>
      <c r="F85" s="8">
        <v>252.329953812931</v>
      </c>
      <c r="G85" s="8">
        <v>252.329953812931</v>
      </c>
      <c r="H85" s="8">
        <v>2.4372843647905</v>
      </c>
      <c r="I85" s="8">
        <v>2.4372843647905</v>
      </c>
      <c r="J85" s="8">
        <v>2.4372843647905</v>
      </c>
      <c r="K85" s="8">
        <v>2.4372843647905</v>
      </c>
      <c r="L85" s="8">
        <v>2.4372843647905</v>
      </c>
      <c r="M85" s="8">
        <v>2.4372843647905</v>
      </c>
      <c r="N85" s="8">
        <v>0.0</v>
      </c>
      <c r="O85" s="8">
        <v>0.0</v>
      </c>
      <c r="P85" s="8">
        <v>0.0</v>
      </c>
      <c r="Q85" s="8">
        <v>254.767238177721</v>
      </c>
    </row>
    <row r="86">
      <c r="A86" s="8">
        <v>84.0</v>
      </c>
      <c r="B86" s="9">
        <v>45168.0</v>
      </c>
      <c r="C86" s="8">
        <v>252.121282978389</v>
      </c>
      <c r="D86" s="8">
        <v>234.037705580809</v>
      </c>
      <c r="E86" s="8">
        <v>275.088697247035</v>
      </c>
      <c r="F86" s="8">
        <v>252.121282978389</v>
      </c>
      <c r="G86" s="8">
        <v>252.121282978389</v>
      </c>
      <c r="H86" s="8">
        <v>1.73680150408466</v>
      </c>
      <c r="I86" s="8">
        <v>1.73680150408466</v>
      </c>
      <c r="J86" s="8">
        <v>1.73680150408466</v>
      </c>
      <c r="K86" s="8">
        <v>1.73680150408466</v>
      </c>
      <c r="L86" s="8">
        <v>1.73680150408466</v>
      </c>
      <c r="M86" s="8">
        <v>1.73680150408466</v>
      </c>
      <c r="N86" s="8">
        <v>0.0</v>
      </c>
      <c r="O86" s="8">
        <v>0.0</v>
      </c>
      <c r="P86" s="8">
        <v>0.0</v>
      </c>
      <c r="Q86" s="8">
        <v>253.858084482473</v>
      </c>
    </row>
    <row r="87">
      <c r="A87" s="8">
        <v>85.0</v>
      </c>
      <c r="B87" s="9">
        <v>45169.0</v>
      </c>
      <c r="C87" s="8">
        <v>251.912612143846</v>
      </c>
      <c r="D87" s="8">
        <v>230.587595730138</v>
      </c>
      <c r="E87" s="8">
        <v>272.713011502822</v>
      </c>
      <c r="F87" s="8">
        <v>251.912612143846</v>
      </c>
      <c r="G87" s="8">
        <v>251.912612143846</v>
      </c>
      <c r="H87" s="8">
        <v>0.549861129063199</v>
      </c>
      <c r="I87" s="8">
        <v>0.549861129063199</v>
      </c>
      <c r="J87" s="8">
        <v>0.549861129063199</v>
      </c>
      <c r="K87" s="8">
        <v>0.549861129063199</v>
      </c>
      <c r="L87" s="8">
        <v>0.549861129063199</v>
      </c>
      <c r="M87" s="8">
        <v>0.549861129063199</v>
      </c>
      <c r="N87" s="8">
        <v>0.0</v>
      </c>
      <c r="O87" s="8">
        <v>0.0</v>
      </c>
      <c r="P87" s="8">
        <v>0.0</v>
      </c>
      <c r="Q87" s="8">
        <v>252.46247327291</v>
      </c>
    </row>
    <row r="88">
      <c r="A88" s="8">
        <v>86.0</v>
      </c>
      <c r="B88" s="9">
        <v>45170.0</v>
      </c>
      <c r="C88" s="8">
        <v>251.703941309304</v>
      </c>
      <c r="D88" s="8">
        <v>232.22353542795</v>
      </c>
      <c r="E88" s="8">
        <v>271.243265859111</v>
      </c>
      <c r="F88" s="8">
        <v>251.703941309304</v>
      </c>
      <c r="G88" s="8">
        <v>251.703941309304</v>
      </c>
      <c r="H88" s="8">
        <v>0.0365138620024136</v>
      </c>
      <c r="I88" s="8">
        <v>0.0365138620024136</v>
      </c>
      <c r="J88" s="8">
        <v>0.0365138620024136</v>
      </c>
      <c r="K88" s="8">
        <v>0.0365138620024136</v>
      </c>
      <c r="L88" s="8">
        <v>0.0365138620024136</v>
      </c>
      <c r="M88" s="8">
        <v>0.0365138620024136</v>
      </c>
      <c r="N88" s="8">
        <v>0.0</v>
      </c>
      <c r="O88" s="8">
        <v>0.0</v>
      </c>
      <c r="P88" s="8">
        <v>0.0</v>
      </c>
      <c r="Q88" s="8">
        <v>251.740455171307</v>
      </c>
    </row>
    <row r="89">
      <c r="A89" s="8">
        <v>87.0</v>
      </c>
      <c r="B89" s="9">
        <v>45174.0</v>
      </c>
      <c r="C89" s="8">
        <v>250.869257971135</v>
      </c>
      <c r="D89" s="8">
        <v>232.589459512467</v>
      </c>
      <c r="E89" s="8">
        <v>272.739766331136</v>
      </c>
      <c r="F89" s="8">
        <v>250.869257971135</v>
      </c>
      <c r="G89" s="8">
        <v>250.869257971135</v>
      </c>
      <c r="H89" s="8">
        <v>2.4372843647884</v>
      </c>
      <c r="I89" s="8">
        <v>2.4372843647884</v>
      </c>
      <c r="J89" s="8">
        <v>2.4372843647884</v>
      </c>
      <c r="K89" s="8">
        <v>2.4372843647884</v>
      </c>
      <c r="L89" s="8">
        <v>2.4372843647884</v>
      </c>
      <c r="M89" s="8">
        <v>2.4372843647884</v>
      </c>
      <c r="N89" s="8">
        <v>0.0</v>
      </c>
      <c r="O89" s="8">
        <v>0.0</v>
      </c>
      <c r="P89" s="8">
        <v>0.0</v>
      </c>
      <c r="Q89" s="8">
        <v>253.306542335924</v>
      </c>
    </row>
    <row r="90">
      <c r="A90" s="8">
        <v>88.0</v>
      </c>
      <c r="B90" s="9">
        <v>45175.0</v>
      </c>
      <c r="C90" s="8">
        <v>250.660587136593</v>
      </c>
      <c r="D90" s="8">
        <v>233.473237448734</v>
      </c>
      <c r="E90" s="8">
        <v>272.89504516004</v>
      </c>
      <c r="F90" s="8">
        <v>250.660587136593</v>
      </c>
      <c r="G90" s="8">
        <v>250.660587136593</v>
      </c>
      <c r="H90" s="8">
        <v>1.73680150408388</v>
      </c>
      <c r="I90" s="8">
        <v>1.73680150408388</v>
      </c>
      <c r="J90" s="8">
        <v>1.73680150408388</v>
      </c>
      <c r="K90" s="8">
        <v>1.73680150408388</v>
      </c>
      <c r="L90" s="8">
        <v>1.73680150408388</v>
      </c>
      <c r="M90" s="8">
        <v>1.73680150408388</v>
      </c>
      <c r="N90" s="8">
        <v>0.0</v>
      </c>
      <c r="O90" s="8">
        <v>0.0</v>
      </c>
      <c r="P90" s="8">
        <v>0.0</v>
      </c>
      <c r="Q90" s="8">
        <v>252.397388640677</v>
      </c>
    </row>
    <row r="91">
      <c r="A91" s="8">
        <v>89.0</v>
      </c>
      <c r="B91" s="9">
        <v>45176.0</v>
      </c>
      <c r="C91" s="8">
        <v>250.451916317855</v>
      </c>
      <c r="D91" s="8">
        <v>231.224229806857</v>
      </c>
      <c r="E91" s="8">
        <v>271.993712367367</v>
      </c>
      <c r="F91" s="8">
        <v>250.451916317855</v>
      </c>
      <c r="G91" s="8">
        <v>250.451916317855</v>
      </c>
      <c r="H91" s="8">
        <v>0.54986112906258</v>
      </c>
      <c r="I91" s="8">
        <v>0.54986112906258</v>
      </c>
      <c r="J91" s="8">
        <v>0.54986112906258</v>
      </c>
      <c r="K91" s="8">
        <v>0.54986112906258</v>
      </c>
      <c r="L91" s="8">
        <v>0.54986112906258</v>
      </c>
      <c r="M91" s="8">
        <v>0.54986112906258</v>
      </c>
      <c r="N91" s="8">
        <v>0.0</v>
      </c>
      <c r="O91" s="8">
        <v>0.0</v>
      </c>
      <c r="P91" s="8">
        <v>0.0</v>
      </c>
      <c r="Q91" s="8">
        <v>251.001777446918</v>
      </c>
    </row>
    <row r="92">
      <c r="A92" s="8">
        <v>90.0</v>
      </c>
      <c r="B92" s="9">
        <v>45177.0</v>
      </c>
      <c r="C92" s="8">
        <v>250.243245499117</v>
      </c>
      <c r="D92" s="8">
        <v>229.565751827576</v>
      </c>
      <c r="E92" s="8">
        <v>270.537872400504</v>
      </c>
      <c r="F92" s="8">
        <v>250.243245499117</v>
      </c>
      <c r="G92" s="8">
        <v>250.243245499117</v>
      </c>
      <c r="H92" s="8">
        <v>0.0365138620013921</v>
      </c>
      <c r="I92" s="8">
        <v>0.0365138620013921</v>
      </c>
      <c r="J92" s="8">
        <v>0.0365138620013921</v>
      </c>
      <c r="K92" s="8">
        <v>0.0365138620013921</v>
      </c>
      <c r="L92" s="8">
        <v>0.0365138620013921</v>
      </c>
      <c r="M92" s="8">
        <v>0.0365138620013921</v>
      </c>
      <c r="N92" s="8">
        <v>0.0</v>
      </c>
      <c r="O92" s="8">
        <v>0.0</v>
      </c>
      <c r="P92" s="8">
        <v>0.0</v>
      </c>
      <c r="Q92" s="8">
        <v>250.279759361118</v>
      </c>
    </row>
    <row r="93">
      <c r="A93" s="8">
        <v>91.0</v>
      </c>
      <c r="B93" s="9">
        <v>45180.0</v>
      </c>
      <c r="C93" s="8">
        <v>249.617233042903</v>
      </c>
      <c r="D93" s="8">
        <v>229.804777114614</v>
      </c>
      <c r="E93" s="8">
        <v>270.446562727591</v>
      </c>
      <c r="F93" s="8">
        <v>249.617233042903</v>
      </c>
      <c r="G93" s="8">
        <v>249.617233042903</v>
      </c>
      <c r="H93" s="8">
        <v>0.543565773276527</v>
      </c>
      <c r="I93" s="8">
        <v>0.543565773276527</v>
      </c>
      <c r="J93" s="8">
        <v>0.543565773276527</v>
      </c>
      <c r="K93" s="8">
        <v>0.543565773276527</v>
      </c>
      <c r="L93" s="8">
        <v>0.543565773276527</v>
      </c>
      <c r="M93" s="8">
        <v>0.543565773276527</v>
      </c>
      <c r="N93" s="8">
        <v>0.0</v>
      </c>
      <c r="O93" s="8">
        <v>0.0</v>
      </c>
      <c r="P93" s="8">
        <v>0.0</v>
      </c>
      <c r="Q93" s="8">
        <v>250.160798816179</v>
      </c>
    </row>
    <row r="94">
      <c r="A94" s="8">
        <v>92.0</v>
      </c>
      <c r="B94" s="9">
        <v>45181.0</v>
      </c>
      <c r="C94" s="8">
        <v>249.408562224164</v>
      </c>
      <c r="D94" s="8">
        <v>232.068161700907</v>
      </c>
      <c r="E94" s="8">
        <v>272.457112691812</v>
      </c>
      <c r="F94" s="8">
        <v>249.408562224164</v>
      </c>
      <c r="G94" s="8">
        <v>249.408562224164</v>
      </c>
      <c r="H94" s="8">
        <v>2.43728436478953</v>
      </c>
      <c r="I94" s="8">
        <v>2.43728436478953</v>
      </c>
      <c r="J94" s="8">
        <v>2.43728436478953</v>
      </c>
      <c r="K94" s="8">
        <v>2.43728436478953</v>
      </c>
      <c r="L94" s="8">
        <v>2.43728436478953</v>
      </c>
      <c r="M94" s="8">
        <v>2.43728436478953</v>
      </c>
      <c r="N94" s="8">
        <v>0.0</v>
      </c>
      <c r="O94" s="8">
        <v>0.0</v>
      </c>
      <c r="P94" s="8">
        <v>0.0</v>
      </c>
      <c r="Q94" s="8">
        <v>251.845846588954</v>
      </c>
    </row>
    <row r="95">
      <c r="A95" s="8">
        <v>93.0</v>
      </c>
      <c r="B95" s="9">
        <v>45182.0</v>
      </c>
      <c r="C95" s="8">
        <v>249.199891405426</v>
      </c>
      <c r="D95" s="8">
        <v>230.715763838581</v>
      </c>
      <c r="E95" s="8">
        <v>271.544799802165</v>
      </c>
      <c r="F95" s="8">
        <v>249.199891405426</v>
      </c>
      <c r="G95" s="8">
        <v>249.199891405426</v>
      </c>
      <c r="H95" s="8">
        <v>1.7368015040831</v>
      </c>
      <c r="I95" s="8">
        <v>1.7368015040831</v>
      </c>
      <c r="J95" s="8">
        <v>1.7368015040831</v>
      </c>
      <c r="K95" s="8">
        <v>1.7368015040831</v>
      </c>
      <c r="L95" s="8">
        <v>1.7368015040831</v>
      </c>
      <c r="M95" s="8">
        <v>1.7368015040831</v>
      </c>
      <c r="N95" s="8">
        <v>0.0</v>
      </c>
      <c r="O95" s="8">
        <v>0.0</v>
      </c>
      <c r="P95" s="8">
        <v>0.0</v>
      </c>
      <c r="Q95" s="8">
        <v>250.936692909509</v>
      </c>
    </row>
    <row r="96">
      <c r="A96" s="8">
        <v>94.0</v>
      </c>
      <c r="B96" s="9">
        <v>45183.0</v>
      </c>
      <c r="C96" s="8">
        <v>248.991220586688</v>
      </c>
      <c r="D96" s="8">
        <v>229.035063322762</v>
      </c>
      <c r="E96" s="8">
        <v>268.925524008056</v>
      </c>
      <c r="F96" s="8">
        <v>248.991220586688</v>
      </c>
      <c r="G96" s="8">
        <v>248.991220586688</v>
      </c>
      <c r="H96" s="8">
        <v>0.549861129062484</v>
      </c>
      <c r="I96" s="8">
        <v>0.549861129062484</v>
      </c>
      <c r="J96" s="8">
        <v>0.549861129062484</v>
      </c>
      <c r="K96" s="8">
        <v>0.549861129062484</v>
      </c>
      <c r="L96" s="8">
        <v>0.549861129062484</v>
      </c>
      <c r="M96" s="8">
        <v>0.549861129062484</v>
      </c>
      <c r="N96" s="8">
        <v>0.0</v>
      </c>
      <c r="O96" s="8">
        <v>0.0</v>
      </c>
      <c r="P96" s="8">
        <v>0.0</v>
      </c>
      <c r="Q96" s="8">
        <v>249.541081715751</v>
      </c>
    </row>
    <row r="97">
      <c r="A97" s="8">
        <v>95.0</v>
      </c>
      <c r="B97" s="9">
        <v>45184.0</v>
      </c>
      <c r="C97" s="8">
        <v>248.78254976795</v>
      </c>
      <c r="D97" s="8">
        <v>229.207675693212</v>
      </c>
      <c r="E97" s="8">
        <v>269.670329816305</v>
      </c>
      <c r="F97" s="8">
        <v>248.78254976795</v>
      </c>
      <c r="G97" s="8">
        <v>248.78254976795</v>
      </c>
      <c r="H97" s="8">
        <v>0.0365138619999639</v>
      </c>
      <c r="I97" s="8">
        <v>0.0365138619999639</v>
      </c>
      <c r="J97" s="8">
        <v>0.0365138619999639</v>
      </c>
      <c r="K97" s="8">
        <v>0.0365138619999639</v>
      </c>
      <c r="L97" s="8">
        <v>0.0365138619999639</v>
      </c>
      <c r="M97" s="8">
        <v>0.0365138619999639</v>
      </c>
      <c r="N97" s="8">
        <v>0.0</v>
      </c>
      <c r="O97" s="8">
        <v>0.0</v>
      </c>
      <c r="P97" s="8">
        <v>0.0</v>
      </c>
      <c r="Q97" s="8">
        <v>248.81906362995</v>
      </c>
    </row>
    <row r="98">
      <c r="A98" s="8">
        <v>96.0</v>
      </c>
      <c r="B98" s="9">
        <v>45187.0</v>
      </c>
      <c r="C98" s="8">
        <v>248.156537311736</v>
      </c>
      <c r="D98" s="8">
        <v>228.806833785791</v>
      </c>
      <c r="E98" s="8">
        <v>267.910068932677</v>
      </c>
      <c r="F98" s="8">
        <v>248.156537311736</v>
      </c>
      <c r="G98" s="8">
        <v>248.156537311736</v>
      </c>
      <c r="H98" s="8">
        <v>0.543565773280974</v>
      </c>
      <c r="I98" s="8">
        <v>0.543565773280974</v>
      </c>
      <c r="J98" s="8">
        <v>0.543565773280974</v>
      </c>
      <c r="K98" s="8">
        <v>0.543565773280974</v>
      </c>
      <c r="L98" s="8">
        <v>0.543565773280974</v>
      </c>
      <c r="M98" s="8">
        <v>0.543565773280974</v>
      </c>
      <c r="N98" s="8">
        <v>0.0</v>
      </c>
      <c r="O98" s="8">
        <v>0.0</v>
      </c>
      <c r="P98" s="8">
        <v>0.0</v>
      </c>
      <c r="Q98" s="8">
        <v>248.700103085017</v>
      </c>
    </row>
    <row r="99">
      <c r="A99" s="8">
        <v>97.0</v>
      </c>
      <c r="B99" s="9">
        <v>45188.0</v>
      </c>
      <c r="C99" s="8">
        <v>247.947866490886</v>
      </c>
      <c r="D99" s="8">
        <v>230.48974432887</v>
      </c>
      <c r="E99" s="8">
        <v>269.331836660381</v>
      </c>
      <c r="F99" s="8">
        <v>247.947866490886</v>
      </c>
      <c r="G99" s="8">
        <v>247.947866490886</v>
      </c>
      <c r="H99" s="8">
        <v>2.43728436478801</v>
      </c>
      <c r="I99" s="8">
        <v>2.43728436478801</v>
      </c>
      <c r="J99" s="8">
        <v>2.43728436478801</v>
      </c>
      <c r="K99" s="8">
        <v>2.43728436478801</v>
      </c>
      <c r="L99" s="8">
        <v>2.43728436478801</v>
      </c>
      <c r="M99" s="8">
        <v>2.43728436478801</v>
      </c>
      <c r="N99" s="8">
        <v>0.0</v>
      </c>
      <c r="O99" s="8">
        <v>0.0</v>
      </c>
      <c r="P99" s="8">
        <v>0.0</v>
      </c>
      <c r="Q99" s="8">
        <v>250.385150855674</v>
      </c>
    </row>
    <row r="100">
      <c r="A100" s="8">
        <v>98.0</v>
      </c>
      <c r="B100" s="9">
        <v>45189.0</v>
      </c>
      <c r="C100" s="8">
        <v>247.739195670036</v>
      </c>
      <c r="D100" s="8">
        <v>229.078557807297</v>
      </c>
      <c r="E100" s="8">
        <v>269.533795651526</v>
      </c>
      <c r="F100" s="8">
        <v>247.739195670036</v>
      </c>
      <c r="G100" s="8">
        <v>247.739195670036</v>
      </c>
      <c r="H100" s="8">
        <v>1.73680150408144</v>
      </c>
      <c r="I100" s="8">
        <v>1.73680150408144</v>
      </c>
      <c r="J100" s="8">
        <v>1.73680150408144</v>
      </c>
      <c r="K100" s="8">
        <v>1.73680150408144</v>
      </c>
      <c r="L100" s="8">
        <v>1.73680150408144</v>
      </c>
      <c r="M100" s="8">
        <v>1.73680150408144</v>
      </c>
      <c r="N100" s="8">
        <v>0.0</v>
      </c>
      <c r="O100" s="8">
        <v>0.0</v>
      </c>
      <c r="P100" s="8">
        <v>0.0</v>
      </c>
      <c r="Q100" s="8">
        <v>249.475997174117</v>
      </c>
    </row>
    <row r="101">
      <c r="A101" s="8">
        <v>99.0</v>
      </c>
      <c r="B101" s="9">
        <v>45190.0</v>
      </c>
      <c r="C101" s="8">
        <v>247.530524849186</v>
      </c>
      <c r="D101" s="8">
        <v>227.72189882112</v>
      </c>
      <c r="E101" s="8">
        <v>267.555282925627</v>
      </c>
      <c r="F101" s="8">
        <v>247.530524849186</v>
      </c>
      <c r="G101" s="8">
        <v>247.530524849186</v>
      </c>
      <c r="H101" s="8">
        <v>0.549861129062126</v>
      </c>
      <c r="I101" s="8">
        <v>0.549861129062126</v>
      </c>
      <c r="J101" s="8">
        <v>0.549861129062126</v>
      </c>
      <c r="K101" s="8">
        <v>0.549861129062126</v>
      </c>
      <c r="L101" s="8">
        <v>0.549861129062126</v>
      </c>
      <c r="M101" s="8">
        <v>0.549861129062126</v>
      </c>
      <c r="N101" s="8">
        <v>0.0</v>
      </c>
      <c r="O101" s="8">
        <v>0.0</v>
      </c>
      <c r="P101" s="8">
        <v>0.0</v>
      </c>
      <c r="Q101" s="8">
        <v>248.080385978248</v>
      </c>
    </row>
    <row r="102">
      <c r="A102" s="8">
        <v>100.0</v>
      </c>
      <c r="B102" s="9">
        <v>45191.0</v>
      </c>
      <c r="C102" s="8">
        <v>247.321854028336</v>
      </c>
      <c r="D102" s="8">
        <v>227.041028456143</v>
      </c>
      <c r="E102" s="8">
        <v>267.187487527091</v>
      </c>
      <c r="F102" s="8">
        <v>247.321854028336</v>
      </c>
      <c r="G102" s="8">
        <v>247.321854028336</v>
      </c>
      <c r="H102" s="8">
        <v>0.0365138620058919</v>
      </c>
      <c r="I102" s="8">
        <v>0.0365138620058919</v>
      </c>
      <c r="J102" s="8">
        <v>0.0365138620058919</v>
      </c>
      <c r="K102" s="8">
        <v>0.0365138620058919</v>
      </c>
      <c r="L102" s="8">
        <v>0.0365138620058919</v>
      </c>
      <c r="M102" s="8">
        <v>0.0365138620058919</v>
      </c>
      <c r="N102" s="8">
        <v>0.0</v>
      </c>
      <c r="O102" s="8">
        <v>0.0</v>
      </c>
      <c r="P102" s="8">
        <v>0.0</v>
      </c>
      <c r="Q102" s="8">
        <v>247.358367890342</v>
      </c>
    </row>
    <row r="103">
      <c r="A103" s="8">
        <v>101.0</v>
      </c>
      <c r="B103" s="9">
        <v>45194.0</v>
      </c>
      <c r="C103" s="8">
        <v>246.695841565787</v>
      </c>
      <c r="D103" s="8">
        <v>226.16312174153</v>
      </c>
      <c r="E103" s="8">
        <v>266.421509116315</v>
      </c>
      <c r="F103" s="8">
        <v>246.695841565787</v>
      </c>
      <c r="G103" s="8">
        <v>246.695841565787</v>
      </c>
      <c r="H103" s="8">
        <v>0.543565773282418</v>
      </c>
      <c r="I103" s="8">
        <v>0.543565773282418</v>
      </c>
      <c r="J103" s="8">
        <v>0.543565773282418</v>
      </c>
      <c r="K103" s="8">
        <v>0.543565773282418</v>
      </c>
      <c r="L103" s="8">
        <v>0.543565773282418</v>
      </c>
      <c r="M103" s="8">
        <v>0.543565773282418</v>
      </c>
      <c r="N103" s="8">
        <v>0.0</v>
      </c>
      <c r="O103" s="8">
        <v>0.0</v>
      </c>
      <c r="P103" s="8">
        <v>0.0</v>
      </c>
      <c r="Q103" s="8">
        <v>247.239407339069</v>
      </c>
    </row>
    <row r="104">
      <c r="A104" s="8">
        <v>102.0</v>
      </c>
      <c r="B104" s="9">
        <v>45195.0</v>
      </c>
      <c r="C104" s="8">
        <v>246.487170744937</v>
      </c>
      <c r="D104" s="8">
        <v>229.104341214587</v>
      </c>
      <c r="E104" s="8">
        <v>269.624677981193</v>
      </c>
      <c r="F104" s="8">
        <v>246.487170744937</v>
      </c>
      <c r="G104" s="8">
        <v>246.487170744937</v>
      </c>
      <c r="H104" s="8">
        <v>2.43728436478914</v>
      </c>
      <c r="I104" s="8">
        <v>2.43728436478914</v>
      </c>
      <c r="J104" s="8">
        <v>2.43728436478914</v>
      </c>
      <c r="K104" s="8">
        <v>2.43728436478914</v>
      </c>
      <c r="L104" s="8">
        <v>2.43728436478914</v>
      </c>
      <c r="M104" s="8">
        <v>2.43728436478914</v>
      </c>
      <c r="N104" s="8">
        <v>0.0</v>
      </c>
      <c r="O104" s="8">
        <v>0.0</v>
      </c>
      <c r="P104" s="8">
        <v>0.0</v>
      </c>
      <c r="Q104" s="8">
        <v>248.924455109726</v>
      </c>
    </row>
    <row r="105">
      <c r="A105" s="8">
        <v>103.0</v>
      </c>
      <c r="B105" s="9">
        <v>45196.0</v>
      </c>
      <c r="C105" s="8">
        <v>246.278499924087</v>
      </c>
      <c r="D105" s="8">
        <v>228.030610945296</v>
      </c>
      <c r="E105" s="8">
        <v>267.03232494424</v>
      </c>
      <c r="F105" s="8">
        <v>246.278499924087</v>
      </c>
      <c r="G105" s="8">
        <v>246.278499924087</v>
      </c>
      <c r="H105" s="8">
        <v>1.73680150408607</v>
      </c>
      <c r="I105" s="8">
        <v>1.73680150408607</v>
      </c>
      <c r="J105" s="8">
        <v>1.73680150408607</v>
      </c>
      <c r="K105" s="8">
        <v>1.73680150408607</v>
      </c>
      <c r="L105" s="8">
        <v>1.73680150408607</v>
      </c>
      <c r="M105" s="8">
        <v>1.73680150408607</v>
      </c>
      <c r="N105" s="8">
        <v>0.0</v>
      </c>
      <c r="O105" s="8">
        <v>0.0</v>
      </c>
      <c r="P105" s="8">
        <v>0.0</v>
      </c>
      <c r="Q105" s="8">
        <v>248.015301428173</v>
      </c>
    </row>
    <row r="106">
      <c r="A106" s="8">
        <v>104.0</v>
      </c>
      <c r="B106" s="9">
        <v>45197.0</v>
      </c>
      <c r="C106" s="8">
        <v>246.069829103237</v>
      </c>
      <c r="D106" s="8">
        <v>226.238351796038</v>
      </c>
      <c r="E106" s="8">
        <v>266.090023453544</v>
      </c>
      <c r="F106" s="8">
        <v>246.069829103237</v>
      </c>
      <c r="G106" s="8">
        <v>246.069829103237</v>
      </c>
      <c r="H106" s="8">
        <v>0.549861129061768</v>
      </c>
      <c r="I106" s="8">
        <v>0.549861129061768</v>
      </c>
      <c r="J106" s="8">
        <v>0.549861129061768</v>
      </c>
      <c r="K106" s="8">
        <v>0.549861129061768</v>
      </c>
      <c r="L106" s="8">
        <v>0.549861129061768</v>
      </c>
      <c r="M106" s="8">
        <v>0.549861129061768</v>
      </c>
      <c r="N106" s="8">
        <v>0.0</v>
      </c>
      <c r="O106" s="8">
        <v>0.0</v>
      </c>
      <c r="P106" s="8">
        <v>0.0</v>
      </c>
      <c r="Q106" s="8">
        <v>246.619690232299</v>
      </c>
    </row>
    <row r="107">
      <c r="A107" s="8">
        <v>105.0</v>
      </c>
      <c r="B107" s="9">
        <v>45198.0</v>
      </c>
      <c r="C107" s="8">
        <v>245.86115828247</v>
      </c>
      <c r="D107" s="8">
        <v>224.741806706567</v>
      </c>
      <c r="E107" s="8">
        <v>264.842648886522</v>
      </c>
      <c r="F107" s="8">
        <v>245.86115828247</v>
      </c>
      <c r="G107" s="8">
        <v>245.86115828247</v>
      </c>
      <c r="H107" s="8">
        <v>0.0365138620040563</v>
      </c>
      <c r="I107" s="8">
        <v>0.0365138620040563</v>
      </c>
      <c r="J107" s="8">
        <v>0.0365138620040563</v>
      </c>
      <c r="K107" s="8">
        <v>0.0365138620040563</v>
      </c>
      <c r="L107" s="8">
        <v>0.0365138620040563</v>
      </c>
      <c r="M107" s="8">
        <v>0.0365138620040563</v>
      </c>
      <c r="N107" s="8">
        <v>0.0</v>
      </c>
      <c r="O107" s="8">
        <v>0.0</v>
      </c>
      <c r="P107" s="8">
        <v>0.0</v>
      </c>
      <c r="Q107" s="8">
        <v>245.897672144474</v>
      </c>
    </row>
    <row r="108">
      <c r="A108" s="8">
        <v>106.0</v>
      </c>
      <c r="B108" s="9">
        <v>45201.0</v>
      </c>
      <c r="C108" s="8">
        <v>245.235145820168</v>
      </c>
      <c r="D108" s="8">
        <v>226.104853014711</v>
      </c>
      <c r="E108" s="8">
        <v>267.237401244705</v>
      </c>
      <c r="F108" s="8">
        <v>245.235145820168</v>
      </c>
      <c r="G108" s="8">
        <v>245.235145820168</v>
      </c>
      <c r="H108" s="8">
        <v>0.543565773285363</v>
      </c>
      <c r="I108" s="8">
        <v>0.543565773285363</v>
      </c>
      <c r="J108" s="8">
        <v>0.543565773285363</v>
      </c>
      <c r="K108" s="8">
        <v>0.543565773285363</v>
      </c>
      <c r="L108" s="8">
        <v>0.543565773285363</v>
      </c>
      <c r="M108" s="8">
        <v>0.543565773285363</v>
      </c>
      <c r="N108" s="8">
        <v>0.0</v>
      </c>
      <c r="O108" s="8">
        <v>0.0</v>
      </c>
      <c r="P108" s="8">
        <v>0.0</v>
      </c>
      <c r="Q108" s="8">
        <v>245.778711593454</v>
      </c>
    </row>
    <row r="109">
      <c r="A109" s="8">
        <v>107.0</v>
      </c>
      <c r="B109" s="9">
        <v>45202.0</v>
      </c>
      <c r="C109" s="8">
        <v>245.026474999401</v>
      </c>
      <c r="D109" s="8">
        <v>226.634021898723</v>
      </c>
      <c r="E109" s="8">
        <v>267.568814046632</v>
      </c>
      <c r="F109" s="8">
        <v>245.026474999401</v>
      </c>
      <c r="G109" s="8">
        <v>245.026474999401</v>
      </c>
      <c r="H109" s="8">
        <v>2.43728436479027</v>
      </c>
      <c r="I109" s="8">
        <v>2.43728436479027</v>
      </c>
      <c r="J109" s="8">
        <v>2.43728436479027</v>
      </c>
      <c r="K109" s="8">
        <v>2.43728436479027</v>
      </c>
      <c r="L109" s="8">
        <v>2.43728436479027</v>
      </c>
      <c r="M109" s="8">
        <v>2.43728436479027</v>
      </c>
      <c r="N109" s="8">
        <v>0.0</v>
      </c>
      <c r="O109" s="8">
        <v>0.0</v>
      </c>
      <c r="P109" s="8">
        <v>0.0</v>
      </c>
      <c r="Q109" s="8">
        <v>247.463759364191</v>
      </c>
    </row>
    <row r="110">
      <c r="A110" s="8">
        <v>108.0</v>
      </c>
      <c r="B110" s="9">
        <v>45203.0</v>
      </c>
      <c r="C110" s="8">
        <v>244.817804178634</v>
      </c>
      <c r="D110" s="8">
        <v>227.313240510408</v>
      </c>
      <c r="E110" s="8">
        <v>266.434766327558</v>
      </c>
      <c r="F110" s="8">
        <v>244.817804178634</v>
      </c>
      <c r="G110" s="8">
        <v>244.817804178634</v>
      </c>
      <c r="H110" s="8">
        <v>1.73680150408441</v>
      </c>
      <c r="I110" s="8">
        <v>1.73680150408441</v>
      </c>
      <c r="J110" s="8">
        <v>1.73680150408441</v>
      </c>
      <c r="K110" s="8">
        <v>1.73680150408441</v>
      </c>
      <c r="L110" s="8">
        <v>1.73680150408441</v>
      </c>
      <c r="M110" s="8">
        <v>1.73680150408441</v>
      </c>
      <c r="N110" s="8">
        <v>0.0</v>
      </c>
      <c r="O110" s="8">
        <v>0.0</v>
      </c>
      <c r="P110" s="8">
        <v>0.0</v>
      </c>
      <c r="Q110" s="8">
        <v>246.554605682718</v>
      </c>
    </row>
    <row r="111">
      <c r="A111" s="8">
        <v>109.0</v>
      </c>
      <c r="B111" s="9">
        <v>45204.0</v>
      </c>
      <c r="C111" s="8">
        <v>244.609133357867</v>
      </c>
      <c r="D111" s="8">
        <v>225.564737489974</v>
      </c>
      <c r="E111" s="8">
        <v>263.750450442697</v>
      </c>
      <c r="F111" s="8">
        <v>244.609133357867</v>
      </c>
      <c r="G111" s="8">
        <v>244.609133357867</v>
      </c>
      <c r="H111" s="8">
        <v>0.549861129061411</v>
      </c>
      <c r="I111" s="8">
        <v>0.549861129061411</v>
      </c>
      <c r="J111" s="8">
        <v>0.549861129061411</v>
      </c>
      <c r="K111" s="8">
        <v>0.549861129061411</v>
      </c>
      <c r="L111" s="8">
        <v>0.549861129061411</v>
      </c>
      <c r="M111" s="8">
        <v>0.549861129061411</v>
      </c>
      <c r="N111" s="8">
        <v>0.0</v>
      </c>
      <c r="O111" s="8">
        <v>0.0</v>
      </c>
      <c r="P111" s="8">
        <v>0.0</v>
      </c>
      <c r="Q111" s="8">
        <v>245.158994486928</v>
      </c>
    </row>
    <row r="112">
      <c r="A112" s="8">
        <v>110.0</v>
      </c>
      <c r="B112" s="9">
        <v>45205.0</v>
      </c>
      <c r="C112" s="8">
        <v>244.400462537099</v>
      </c>
      <c r="D112" s="8">
        <v>225.473079531551</v>
      </c>
      <c r="E112" s="8">
        <v>263.766844623363</v>
      </c>
      <c r="F112" s="8">
        <v>244.400462537099</v>
      </c>
      <c r="G112" s="8">
        <v>244.400462537099</v>
      </c>
      <c r="H112" s="8">
        <v>0.036513862003035</v>
      </c>
      <c r="I112" s="8">
        <v>0.036513862003035</v>
      </c>
      <c r="J112" s="8">
        <v>0.036513862003035</v>
      </c>
      <c r="K112" s="8">
        <v>0.036513862003035</v>
      </c>
      <c r="L112" s="8">
        <v>0.036513862003035</v>
      </c>
      <c r="M112" s="8">
        <v>0.036513862003035</v>
      </c>
      <c r="N112" s="8">
        <v>0.0</v>
      </c>
      <c r="O112" s="8">
        <v>0.0</v>
      </c>
      <c r="P112" s="8">
        <v>0.0</v>
      </c>
      <c r="Q112" s="8">
        <v>244.436976399103</v>
      </c>
    </row>
    <row r="113">
      <c r="A113" s="8">
        <v>111.0</v>
      </c>
      <c r="B113" s="9">
        <v>45208.0</v>
      </c>
      <c r="C113" s="8">
        <v>243.774450074798</v>
      </c>
      <c r="D113" s="8">
        <v>222.764214097115</v>
      </c>
      <c r="E113" s="8">
        <v>264.015109533964</v>
      </c>
      <c r="F113" s="8">
        <v>243.774450074798</v>
      </c>
      <c r="G113" s="8">
        <v>243.774450074798</v>
      </c>
      <c r="H113" s="8">
        <v>0.543565773273971</v>
      </c>
      <c r="I113" s="8">
        <v>0.543565773273971</v>
      </c>
      <c r="J113" s="8">
        <v>0.543565773273971</v>
      </c>
      <c r="K113" s="8">
        <v>0.543565773273971</v>
      </c>
      <c r="L113" s="8">
        <v>0.543565773273971</v>
      </c>
      <c r="M113" s="8">
        <v>0.543565773273971</v>
      </c>
      <c r="N113" s="8">
        <v>0.0</v>
      </c>
      <c r="O113" s="8">
        <v>0.0</v>
      </c>
      <c r="P113" s="8">
        <v>0.0</v>
      </c>
      <c r="Q113" s="8">
        <v>244.318015848072</v>
      </c>
    </row>
    <row r="114">
      <c r="A114" s="8">
        <v>112.0</v>
      </c>
      <c r="B114" s="9">
        <v>45209.0</v>
      </c>
      <c r="C114" s="8">
        <v>243.565779254031</v>
      </c>
      <c r="D114" s="8">
        <v>227.744802919777</v>
      </c>
      <c r="E114" s="8">
        <v>266.303790661385</v>
      </c>
      <c r="F114" s="8">
        <v>243.565779254031</v>
      </c>
      <c r="G114" s="8">
        <v>243.565779254031</v>
      </c>
      <c r="H114" s="8">
        <v>2.43728436478875</v>
      </c>
      <c r="I114" s="8">
        <v>2.43728436478875</v>
      </c>
      <c r="J114" s="8">
        <v>2.43728436478875</v>
      </c>
      <c r="K114" s="8">
        <v>2.43728436478875</v>
      </c>
      <c r="L114" s="8">
        <v>2.43728436478875</v>
      </c>
      <c r="M114" s="8">
        <v>2.43728436478875</v>
      </c>
      <c r="N114" s="8">
        <v>0.0</v>
      </c>
      <c r="O114" s="8">
        <v>0.0</v>
      </c>
      <c r="P114" s="8">
        <v>0.0</v>
      </c>
      <c r="Q114" s="8">
        <v>246.003063618819</v>
      </c>
    </row>
    <row r="115">
      <c r="A115" s="8">
        <v>113.0</v>
      </c>
      <c r="B115" s="9">
        <v>45210.0</v>
      </c>
      <c r="C115" s="8">
        <v>243.357108433379</v>
      </c>
      <c r="D115" s="8">
        <v>225.687543999261</v>
      </c>
      <c r="E115" s="8">
        <v>264.263283566771</v>
      </c>
      <c r="F115" s="8">
        <v>243.357108433379</v>
      </c>
      <c r="G115" s="8">
        <v>243.357108433379</v>
      </c>
      <c r="H115" s="8">
        <v>1.7368015040845</v>
      </c>
      <c r="I115" s="8">
        <v>1.7368015040845</v>
      </c>
      <c r="J115" s="8">
        <v>1.7368015040845</v>
      </c>
      <c r="K115" s="8">
        <v>1.7368015040845</v>
      </c>
      <c r="L115" s="8">
        <v>1.7368015040845</v>
      </c>
      <c r="M115" s="8">
        <v>1.7368015040845</v>
      </c>
      <c r="N115" s="8">
        <v>0.0</v>
      </c>
      <c r="O115" s="8">
        <v>0.0</v>
      </c>
      <c r="P115" s="8">
        <v>0.0</v>
      </c>
      <c r="Q115" s="8">
        <v>245.093909937464</v>
      </c>
    </row>
    <row r="116">
      <c r="A116" s="8">
        <v>114.0</v>
      </c>
      <c r="B116" s="9">
        <v>45211.0</v>
      </c>
      <c r="C116" s="8">
        <v>243.148437612727</v>
      </c>
      <c r="D116" s="8">
        <v>223.909372099514</v>
      </c>
      <c r="E116" s="8">
        <v>265.111871542859</v>
      </c>
      <c r="F116" s="8">
        <v>243.148437612727</v>
      </c>
      <c r="G116" s="8">
        <v>243.148437612727</v>
      </c>
      <c r="H116" s="8">
        <v>0.549861129061315</v>
      </c>
      <c r="I116" s="8">
        <v>0.549861129061315</v>
      </c>
      <c r="J116" s="8">
        <v>0.549861129061315</v>
      </c>
      <c r="K116" s="8">
        <v>0.549861129061315</v>
      </c>
      <c r="L116" s="8">
        <v>0.549861129061315</v>
      </c>
      <c r="M116" s="8">
        <v>0.549861129061315</v>
      </c>
      <c r="N116" s="8">
        <v>0.0</v>
      </c>
      <c r="O116" s="8">
        <v>0.0</v>
      </c>
      <c r="P116" s="8">
        <v>0.0</v>
      </c>
      <c r="Q116" s="8">
        <v>243.698298741789</v>
      </c>
    </row>
    <row r="117">
      <c r="A117" s="8">
        <v>115.0</v>
      </c>
      <c r="B117" s="9">
        <v>45212.0</v>
      </c>
      <c r="C117" s="8">
        <v>242.939766792076</v>
      </c>
      <c r="D117" s="8">
        <v>224.153660149603</v>
      </c>
      <c r="E117" s="8">
        <v>263.154791711899</v>
      </c>
      <c r="F117" s="8">
        <v>242.939766792076</v>
      </c>
      <c r="G117" s="8">
        <v>242.939766792076</v>
      </c>
      <c r="H117" s="8">
        <v>0.0365138620089628</v>
      </c>
      <c r="I117" s="8">
        <v>0.0365138620089628</v>
      </c>
      <c r="J117" s="8">
        <v>0.0365138620089628</v>
      </c>
      <c r="K117" s="8">
        <v>0.0365138620089628</v>
      </c>
      <c r="L117" s="8">
        <v>0.0365138620089628</v>
      </c>
      <c r="M117" s="8">
        <v>0.0365138620089628</v>
      </c>
      <c r="N117" s="8">
        <v>0.0</v>
      </c>
      <c r="O117" s="8">
        <v>0.0</v>
      </c>
      <c r="P117" s="8">
        <v>0.0</v>
      </c>
      <c r="Q117" s="8">
        <v>242.976280654085</v>
      </c>
    </row>
    <row r="118">
      <c r="A118" s="8">
        <v>116.0</v>
      </c>
      <c r="B118" s="9">
        <v>45215.0</v>
      </c>
      <c r="C118" s="8">
        <v>242.313754330121</v>
      </c>
      <c r="D118" s="8">
        <v>223.25291602629</v>
      </c>
      <c r="E118" s="8">
        <v>263.789005272706</v>
      </c>
      <c r="F118" s="8">
        <v>242.313754330121</v>
      </c>
      <c r="G118" s="8">
        <v>242.313754330121</v>
      </c>
      <c r="H118" s="8">
        <v>0.543565773276916</v>
      </c>
      <c r="I118" s="8">
        <v>0.543565773276916</v>
      </c>
      <c r="J118" s="8">
        <v>0.543565773276916</v>
      </c>
      <c r="K118" s="8">
        <v>0.543565773276916</v>
      </c>
      <c r="L118" s="8">
        <v>0.543565773276916</v>
      </c>
      <c r="M118" s="8">
        <v>0.543565773276916</v>
      </c>
      <c r="N118" s="8">
        <v>0.0</v>
      </c>
      <c r="O118" s="8">
        <v>0.0</v>
      </c>
      <c r="P118" s="8">
        <v>0.0</v>
      </c>
      <c r="Q118" s="8">
        <v>242.857320103398</v>
      </c>
    </row>
    <row r="119">
      <c r="A119" s="8">
        <v>117.0</v>
      </c>
      <c r="B119" s="9">
        <v>45216.0</v>
      </c>
      <c r="C119" s="8">
        <v>242.105083509469</v>
      </c>
      <c r="D119" s="8">
        <v>223.845143762679</v>
      </c>
      <c r="E119" s="8">
        <v>266.634162128057</v>
      </c>
      <c r="F119" s="8">
        <v>242.105083509469</v>
      </c>
      <c r="G119" s="8">
        <v>242.105083509469</v>
      </c>
      <c r="H119" s="8">
        <v>2.43728436478988</v>
      </c>
      <c r="I119" s="8">
        <v>2.43728436478988</v>
      </c>
      <c r="J119" s="8">
        <v>2.43728436478988</v>
      </c>
      <c r="K119" s="8">
        <v>2.43728436478988</v>
      </c>
      <c r="L119" s="8">
        <v>2.43728436478988</v>
      </c>
      <c r="M119" s="8">
        <v>2.43728436478988</v>
      </c>
      <c r="N119" s="8">
        <v>0.0</v>
      </c>
      <c r="O119" s="8">
        <v>0.0</v>
      </c>
      <c r="P119" s="8">
        <v>0.0</v>
      </c>
      <c r="Q119" s="8">
        <v>244.542367874259</v>
      </c>
    </row>
    <row r="120">
      <c r="A120" s="8">
        <v>118.0</v>
      </c>
      <c r="B120" s="9">
        <v>45217.0</v>
      </c>
      <c r="C120" s="8">
        <v>241.896412688818</v>
      </c>
      <c r="D120" s="8">
        <v>224.258186921602</v>
      </c>
      <c r="E120" s="8">
        <v>264.66973909058</v>
      </c>
      <c r="F120" s="8">
        <v>241.896412688818</v>
      </c>
      <c r="G120" s="8">
        <v>241.896412688818</v>
      </c>
      <c r="H120" s="8">
        <v>1.73680150408284</v>
      </c>
      <c r="I120" s="8">
        <v>1.73680150408284</v>
      </c>
      <c r="J120" s="8">
        <v>1.73680150408284</v>
      </c>
      <c r="K120" s="8">
        <v>1.73680150408284</v>
      </c>
      <c r="L120" s="8">
        <v>1.73680150408284</v>
      </c>
      <c r="M120" s="8">
        <v>1.73680150408284</v>
      </c>
      <c r="N120" s="8">
        <v>0.0</v>
      </c>
      <c r="O120" s="8">
        <v>0.0</v>
      </c>
      <c r="P120" s="8">
        <v>0.0</v>
      </c>
      <c r="Q120" s="8">
        <v>243.6332141929</v>
      </c>
    </row>
    <row r="121">
      <c r="A121" s="8">
        <v>119.0</v>
      </c>
      <c r="B121" s="9">
        <v>45218.0</v>
      </c>
      <c r="C121" s="8">
        <v>241.687741868166</v>
      </c>
      <c r="D121" s="8">
        <v>222.955864013148</v>
      </c>
      <c r="E121" s="8">
        <v>263.439781447668</v>
      </c>
      <c r="F121" s="8">
        <v>241.687741868166</v>
      </c>
      <c r="G121" s="8">
        <v>241.687741868166</v>
      </c>
      <c r="H121" s="8">
        <v>0.549861129062337</v>
      </c>
      <c r="I121" s="8">
        <v>0.549861129062337</v>
      </c>
      <c r="J121" s="8">
        <v>0.549861129062337</v>
      </c>
      <c r="K121" s="8">
        <v>0.549861129062337</v>
      </c>
      <c r="L121" s="8">
        <v>0.549861129062337</v>
      </c>
      <c r="M121" s="8">
        <v>0.549861129062337</v>
      </c>
      <c r="N121" s="8">
        <v>0.0</v>
      </c>
      <c r="O121" s="8">
        <v>0.0</v>
      </c>
      <c r="P121" s="8">
        <v>0.0</v>
      </c>
      <c r="Q121" s="8">
        <v>242.237602997228</v>
      </c>
    </row>
    <row r="122">
      <c r="A122" s="8">
        <v>120.0</v>
      </c>
      <c r="B122" s="9">
        <v>45219.0</v>
      </c>
      <c r="C122" s="8">
        <v>241.479071047514</v>
      </c>
      <c r="D122" s="8">
        <v>222.667563972816</v>
      </c>
      <c r="E122" s="8">
        <v>261.056025042966</v>
      </c>
      <c r="F122" s="8">
        <v>241.479071047514</v>
      </c>
      <c r="G122" s="8">
        <v>241.479071047514</v>
      </c>
      <c r="H122" s="8">
        <v>0.0365138620079418</v>
      </c>
      <c r="I122" s="8">
        <v>0.0365138620079418</v>
      </c>
      <c r="J122" s="8">
        <v>0.0365138620079418</v>
      </c>
      <c r="K122" s="8">
        <v>0.0365138620079418</v>
      </c>
      <c r="L122" s="8">
        <v>0.0365138620079418</v>
      </c>
      <c r="M122" s="8">
        <v>0.0365138620079418</v>
      </c>
      <c r="N122" s="8">
        <v>0.0</v>
      </c>
      <c r="O122" s="8">
        <v>0.0</v>
      </c>
      <c r="P122" s="8">
        <v>0.0</v>
      </c>
      <c r="Q122" s="8">
        <v>241.515584909522</v>
      </c>
    </row>
    <row r="123">
      <c r="A123" s="8">
        <v>121.0</v>
      </c>
      <c r="B123" s="9">
        <v>45222.0</v>
      </c>
      <c r="C123" s="8">
        <v>240.853058589559</v>
      </c>
      <c r="D123" s="8">
        <v>220.990330877628</v>
      </c>
      <c r="E123" s="8">
        <v>262.92923306498</v>
      </c>
      <c r="F123" s="8">
        <v>240.853058589559</v>
      </c>
      <c r="G123" s="8">
        <v>240.853058589559</v>
      </c>
      <c r="H123" s="8">
        <v>0.543565773279861</v>
      </c>
      <c r="I123" s="8">
        <v>0.543565773279861</v>
      </c>
      <c r="J123" s="8">
        <v>0.543565773279861</v>
      </c>
      <c r="K123" s="8">
        <v>0.543565773279861</v>
      </c>
      <c r="L123" s="8">
        <v>0.543565773279861</v>
      </c>
      <c r="M123" s="8">
        <v>0.543565773279861</v>
      </c>
      <c r="N123" s="8">
        <v>0.0</v>
      </c>
      <c r="O123" s="8">
        <v>0.0</v>
      </c>
      <c r="P123" s="8">
        <v>0.0</v>
      </c>
      <c r="Q123" s="8">
        <v>241.396624362839</v>
      </c>
    </row>
    <row r="124">
      <c r="A124" s="8">
        <v>122.0</v>
      </c>
      <c r="B124" s="9">
        <v>45223.0</v>
      </c>
      <c r="C124" s="8">
        <v>240.644387770241</v>
      </c>
      <c r="D124" s="8">
        <v>221.980896732441</v>
      </c>
      <c r="E124" s="8">
        <v>262.952775083331</v>
      </c>
      <c r="F124" s="8">
        <v>240.644387770241</v>
      </c>
      <c r="G124" s="8">
        <v>240.644387770241</v>
      </c>
      <c r="H124" s="8">
        <v>2.4372843647891</v>
      </c>
      <c r="I124" s="8">
        <v>2.4372843647891</v>
      </c>
      <c r="J124" s="8">
        <v>2.4372843647891</v>
      </c>
      <c r="K124" s="8">
        <v>2.4372843647891</v>
      </c>
      <c r="L124" s="8">
        <v>2.4372843647891</v>
      </c>
      <c r="M124" s="8">
        <v>2.4372843647891</v>
      </c>
      <c r="N124" s="8">
        <v>0.0</v>
      </c>
      <c r="O124" s="8">
        <v>0.0</v>
      </c>
      <c r="P124" s="8">
        <v>0.0</v>
      </c>
      <c r="Q124" s="8">
        <v>243.08167213503</v>
      </c>
    </row>
    <row r="125">
      <c r="A125" s="8">
        <v>123.0</v>
      </c>
      <c r="B125" s="9">
        <v>45224.0</v>
      </c>
      <c r="C125" s="8">
        <v>240.435716950922</v>
      </c>
      <c r="D125" s="8">
        <v>221.421385689251</v>
      </c>
      <c r="E125" s="8">
        <v>263.405282048431</v>
      </c>
      <c r="F125" s="8">
        <v>240.435716950922</v>
      </c>
      <c r="G125" s="8">
        <v>240.435716950922</v>
      </c>
      <c r="H125" s="8">
        <v>1.73680150408118</v>
      </c>
      <c r="I125" s="8">
        <v>1.73680150408118</v>
      </c>
      <c r="J125" s="8">
        <v>1.73680150408118</v>
      </c>
      <c r="K125" s="8">
        <v>1.73680150408118</v>
      </c>
      <c r="L125" s="8">
        <v>1.73680150408118</v>
      </c>
      <c r="M125" s="8">
        <v>1.73680150408118</v>
      </c>
      <c r="N125" s="8">
        <v>0.0</v>
      </c>
      <c r="O125" s="8">
        <v>0.0</v>
      </c>
      <c r="P125" s="8">
        <v>0.0</v>
      </c>
      <c r="Q125" s="8">
        <v>242.172518455004</v>
      </c>
    </row>
    <row r="126">
      <c r="A126" s="8">
        <v>124.0</v>
      </c>
      <c r="B126" s="9">
        <v>45225.0</v>
      </c>
      <c r="C126" s="8">
        <v>240.227046131604</v>
      </c>
      <c r="D126" s="8">
        <v>219.414681690712</v>
      </c>
      <c r="E126" s="8">
        <v>259.960803595747</v>
      </c>
      <c r="F126" s="8">
        <v>240.227046131604</v>
      </c>
      <c r="G126" s="8">
        <v>240.227046131604</v>
      </c>
      <c r="H126" s="8">
        <v>0.549861129062241</v>
      </c>
      <c r="I126" s="8">
        <v>0.549861129062241</v>
      </c>
      <c r="J126" s="8">
        <v>0.549861129062241</v>
      </c>
      <c r="K126" s="8">
        <v>0.549861129062241</v>
      </c>
      <c r="L126" s="8">
        <v>0.549861129062241</v>
      </c>
      <c r="M126" s="8">
        <v>0.549861129062241</v>
      </c>
      <c r="N126" s="8">
        <v>0.0</v>
      </c>
      <c r="O126" s="8">
        <v>0.0</v>
      </c>
      <c r="P126" s="8">
        <v>0.0</v>
      </c>
      <c r="Q126" s="8">
        <v>240.776907260666</v>
      </c>
    </row>
    <row r="127">
      <c r="A127" s="8">
        <v>125.0</v>
      </c>
      <c r="B127" s="9">
        <v>45226.0</v>
      </c>
      <c r="C127" s="8">
        <v>240.018375312286</v>
      </c>
      <c r="D127" s="8">
        <v>221.108030356808</v>
      </c>
      <c r="E127" s="8">
        <v>260.833468782203</v>
      </c>
      <c r="F127" s="8">
        <v>240.018375312286</v>
      </c>
      <c r="G127" s="8">
        <v>240.018375312286</v>
      </c>
      <c r="H127" s="8">
        <v>0.0365138620065134</v>
      </c>
      <c r="I127" s="8">
        <v>0.0365138620065134</v>
      </c>
      <c r="J127" s="8">
        <v>0.0365138620065134</v>
      </c>
      <c r="K127" s="8">
        <v>0.0365138620065134</v>
      </c>
      <c r="L127" s="8">
        <v>0.0365138620065134</v>
      </c>
      <c r="M127" s="8">
        <v>0.0365138620065134</v>
      </c>
      <c r="N127" s="8">
        <v>0.0</v>
      </c>
      <c r="O127" s="8">
        <v>0.0</v>
      </c>
      <c r="P127" s="8">
        <v>0.0</v>
      </c>
      <c r="Q127" s="8">
        <v>240.054889174292</v>
      </c>
    </row>
    <row r="128">
      <c r="A128" s="8">
        <v>126.0</v>
      </c>
      <c r="B128" s="9">
        <v>45229.0</v>
      </c>
      <c r="C128" s="8">
        <v>239.392362854331</v>
      </c>
      <c r="D128" s="8">
        <v>218.849515951608</v>
      </c>
      <c r="E128" s="8">
        <v>258.841658412041</v>
      </c>
      <c r="F128" s="8">
        <v>239.392362854331</v>
      </c>
      <c r="G128" s="8">
        <v>239.392362854331</v>
      </c>
      <c r="H128" s="8">
        <v>0.543565773282806</v>
      </c>
      <c r="I128" s="8">
        <v>0.543565773282806</v>
      </c>
      <c r="J128" s="8">
        <v>0.543565773282806</v>
      </c>
      <c r="K128" s="8">
        <v>0.543565773282806</v>
      </c>
      <c r="L128" s="8">
        <v>0.543565773282806</v>
      </c>
      <c r="M128" s="8">
        <v>0.543565773282806</v>
      </c>
      <c r="N128" s="8">
        <v>0.0</v>
      </c>
      <c r="O128" s="8">
        <v>0.0</v>
      </c>
      <c r="P128" s="8">
        <v>0.0</v>
      </c>
      <c r="Q128" s="8">
        <v>239.935928627613</v>
      </c>
    </row>
    <row r="129">
      <c r="A129" s="8">
        <v>127.0</v>
      </c>
      <c r="B129" s="9">
        <v>45230.0</v>
      </c>
      <c r="C129" s="8">
        <v>239.183692035012</v>
      </c>
      <c r="D129" s="8">
        <v>221.153302003758</v>
      </c>
      <c r="E129" s="8">
        <v>261.594225056196</v>
      </c>
      <c r="F129" s="8">
        <v>239.183692035012</v>
      </c>
      <c r="G129" s="8">
        <v>239.183692035012</v>
      </c>
      <c r="H129" s="8">
        <v>2.43728436479022</v>
      </c>
      <c r="I129" s="8">
        <v>2.43728436479022</v>
      </c>
      <c r="J129" s="8">
        <v>2.43728436479022</v>
      </c>
      <c r="K129" s="8">
        <v>2.43728436479022</v>
      </c>
      <c r="L129" s="8">
        <v>2.43728436479022</v>
      </c>
      <c r="M129" s="8">
        <v>2.43728436479022</v>
      </c>
      <c r="N129" s="8">
        <v>0.0</v>
      </c>
      <c r="O129" s="8">
        <v>0.0</v>
      </c>
      <c r="P129" s="8">
        <v>0.0</v>
      </c>
      <c r="Q129" s="8">
        <v>241.620976399802</v>
      </c>
    </row>
    <row r="130">
      <c r="A130" s="8">
        <v>128.0</v>
      </c>
      <c r="B130" s="9">
        <v>45231.0</v>
      </c>
      <c r="C130" s="8">
        <v>238.975021215694</v>
      </c>
      <c r="D130" s="8">
        <v>221.09973846774</v>
      </c>
      <c r="E130" s="8">
        <v>260.698434133757</v>
      </c>
      <c r="F130" s="8">
        <v>238.975021215694</v>
      </c>
      <c r="G130" s="8">
        <v>238.975021215694</v>
      </c>
      <c r="H130" s="8">
        <v>1.73680150408127</v>
      </c>
      <c r="I130" s="8">
        <v>1.73680150408127</v>
      </c>
      <c r="J130" s="8">
        <v>1.73680150408127</v>
      </c>
      <c r="K130" s="8">
        <v>1.73680150408127</v>
      </c>
      <c r="L130" s="8">
        <v>1.73680150408127</v>
      </c>
      <c r="M130" s="8">
        <v>1.73680150408127</v>
      </c>
      <c r="N130" s="8">
        <v>0.0</v>
      </c>
      <c r="O130" s="8">
        <v>0.0</v>
      </c>
      <c r="P130" s="8">
        <v>0.0</v>
      </c>
      <c r="Q130" s="8">
        <v>240.711822719775</v>
      </c>
    </row>
    <row r="131">
      <c r="A131" s="8">
        <v>129.0</v>
      </c>
      <c r="B131" s="9">
        <v>45232.0</v>
      </c>
      <c r="C131" s="8">
        <v>238.766429448531</v>
      </c>
      <c r="D131" s="8">
        <v>219.453323247416</v>
      </c>
      <c r="E131" s="8">
        <v>258.371167256035</v>
      </c>
      <c r="F131" s="8">
        <v>238.766429448531</v>
      </c>
      <c r="G131" s="8">
        <v>238.766429448531</v>
      </c>
      <c r="H131" s="8">
        <v>0.549861129061622</v>
      </c>
      <c r="I131" s="8">
        <v>0.549861129061622</v>
      </c>
      <c r="J131" s="8">
        <v>0.549861129061622</v>
      </c>
      <c r="K131" s="8">
        <v>0.549861129061622</v>
      </c>
      <c r="L131" s="8">
        <v>0.549861129061622</v>
      </c>
      <c r="M131" s="8">
        <v>0.549861129061622</v>
      </c>
      <c r="N131" s="8">
        <v>0.0</v>
      </c>
      <c r="O131" s="8">
        <v>0.0</v>
      </c>
      <c r="P131" s="8">
        <v>0.0</v>
      </c>
      <c r="Q131" s="8">
        <v>239.316290577592</v>
      </c>
    </row>
    <row r="132">
      <c r="A132" s="8">
        <v>130.0</v>
      </c>
      <c r="B132" s="9">
        <v>45233.0</v>
      </c>
      <c r="C132" s="8">
        <v>238.557837681368</v>
      </c>
      <c r="D132" s="8">
        <v>217.164312737463</v>
      </c>
      <c r="E132" s="8">
        <v>258.970740935144</v>
      </c>
      <c r="F132" s="8">
        <v>238.557837681368</v>
      </c>
      <c r="G132" s="8">
        <v>238.557837681368</v>
      </c>
      <c r="H132" s="8">
        <v>0.0365138620050847</v>
      </c>
      <c r="I132" s="8">
        <v>0.0365138620050847</v>
      </c>
      <c r="J132" s="8">
        <v>0.0365138620050847</v>
      </c>
      <c r="K132" s="8">
        <v>0.0365138620050847</v>
      </c>
      <c r="L132" s="8">
        <v>0.0365138620050847</v>
      </c>
      <c r="M132" s="8">
        <v>0.0365138620050847</v>
      </c>
      <c r="N132" s="8">
        <v>0.0</v>
      </c>
      <c r="O132" s="8">
        <v>0.0</v>
      </c>
      <c r="P132" s="8">
        <v>0.0</v>
      </c>
      <c r="Q132" s="8">
        <v>238.594351543373</v>
      </c>
    </row>
    <row r="133">
      <c r="A133" s="8">
        <v>131.0</v>
      </c>
      <c r="B133" s="9">
        <v>45236.0</v>
      </c>
      <c r="C133" s="8">
        <v>237.932062379879</v>
      </c>
      <c r="D133" s="8">
        <v>216.943059484001</v>
      </c>
      <c r="E133" s="8">
        <v>259.647877580277</v>
      </c>
      <c r="F133" s="8">
        <v>237.932062379879</v>
      </c>
      <c r="G133" s="8">
        <v>237.932062379879</v>
      </c>
      <c r="H133" s="8">
        <v>0.543565773284249</v>
      </c>
      <c r="I133" s="8">
        <v>0.543565773284249</v>
      </c>
      <c r="J133" s="8">
        <v>0.543565773284249</v>
      </c>
      <c r="K133" s="8">
        <v>0.543565773284249</v>
      </c>
      <c r="L133" s="8">
        <v>0.543565773284249</v>
      </c>
      <c r="M133" s="8">
        <v>0.543565773284249</v>
      </c>
      <c r="N133" s="8">
        <v>0.0</v>
      </c>
      <c r="O133" s="8">
        <v>0.0</v>
      </c>
      <c r="P133" s="8">
        <v>0.0</v>
      </c>
      <c r="Q133" s="8">
        <v>238.475628153163</v>
      </c>
    </row>
    <row r="134">
      <c r="A134" s="8">
        <v>132.0</v>
      </c>
      <c r="B134" s="9">
        <v>45237.0</v>
      </c>
      <c r="C134" s="8">
        <v>237.723470612716</v>
      </c>
      <c r="D134" s="8">
        <v>218.751164379991</v>
      </c>
      <c r="E134" s="8">
        <v>259.87024534335</v>
      </c>
      <c r="F134" s="8">
        <v>237.723470612716</v>
      </c>
      <c r="G134" s="8">
        <v>237.723470612716</v>
      </c>
      <c r="H134" s="8">
        <v>2.43728436479003</v>
      </c>
      <c r="I134" s="8">
        <v>2.43728436479003</v>
      </c>
      <c r="J134" s="8">
        <v>2.43728436479003</v>
      </c>
      <c r="K134" s="8">
        <v>2.43728436479003</v>
      </c>
      <c r="L134" s="8">
        <v>2.43728436479003</v>
      </c>
      <c r="M134" s="8">
        <v>2.43728436479003</v>
      </c>
      <c r="N134" s="8">
        <v>0.0</v>
      </c>
      <c r="O134" s="8">
        <v>0.0</v>
      </c>
      <c r="P134" s="8">
        <v>0.0</v>
      </c>
      <c r="Q134" s="8">
        <v>240.160754977506</v>
      </c>
    </row>
    <row r="135">
      <c r="A135" s="8">
        <v>133.0</v>
      </c>
      <c r="B135" s="9">
        <v>45238.0</v>
      </c>
      <c r="C135" s="8">
        <v>237.514878845553</v>
      </c>
      <c r="D135" s="8">
        <v>219.056809866697</v>
      </c>
      <c r="E135" s="8">
        <v>258.043247376765</v>
      </c>
      <c r="F135" s="8">
        <v>237.514878845553</v>
      </c>
      <c r="G135" s="8">
        <v>237.514878845553</v>
      </c>
      <c r="H135" s="8">
        <v>1.73680150407961</v>
      </c>
      <c r="I135" s="8">
        <v>1.73680150407961</v>
      </c>
      <c r="J135" s="8">
        <v>1.73680150407961</v>
      </c>
      <c r="K135" s="8">
        <v>1.73680150407961</v>
      </c>
      <c r="L135" s="8">
        <v>1.73680150407961</v>
      </c>
      <c r="M135" s="8">
        <v>1.73680150407961</v>
      </c>
      <c r="N135" s="8">
        <v>0.0</v>
      </c>
      <c r="O135" s="8">
        <v>0.0</v>
      </c>
      <c r="P135" s="8">
        <v>0.0</v>
      </c>
      <c r="Q135" s="8">
        <v>239.251680349632</v>
      </c>
    </row>
    <row r="136">
      <c r="A136" s="8">
        <v>134.0</v>
      </c>
      <c r="B136" s="9">
        <v>45239.0</v>
      </c>
      <c r="C136" s="8">
        <v>237.306287078389</v>
      </c>
      <c r="D136" s="8">
        <v>218.598713953986</v>
      </c>
      <c r="E136" s="8">
        <v>258.558128659662</v>
      </c>
      <c r="F136" s="8">
        <v>237.306287078389</v>
      </c>
      <c r="G136" s="8">
        <v>237.306287078389</v>
      </c>
      <c r="H136" s="8">
        <v>0.549861129063168</v>
      </c>
      <c r="I136" s="8">
        <v>0.549861129063168</v>
      </c>
      <c r="J136" s="8">
        <v>0.549861129063168</v>
      </c>
      <c r="K136" s="8">
        <v>0.549861129063168</v>
      </c>
      <c r="L136" s="8">
        <v>0.549861129063168</v>
      </c>
      <c r="M136" s="8">
        <v>0.549861129063168</v>
      </c>
      <c r="N136" s="8">
        <v>0.0</v>
      </c>
      <c r="O136" s="8">
        <v>0.0</v>
      </c>
      <c r="P136" s="8">
        <v>0.0</v>
      </c>
      <c r="Q136" s="8">
        <v>237.856148207453</v>
      </c>
    </row>
    <row r="137">
      <c r="A137" s="8">
        <v>135.0</v>
      </c>
      <c r="B137" s="9">
        <v>45240.0</v>
      </c>
      <c r="C137" s="8">
        <v>237.097695311226</v>
      </c>
      <c r="D137" s="8">
        <v>216.31354351847</v>
      </c>
      <c r="E137" s="8">
        <v>257.192884350142</v>
      </c>
      <c r="F137" s="8">
        <v>237.097695311226</v>
      </c>
      <c r="G137" s="8">
        <v>237.097695311226</v>
      </c>
      <c r="H137" s="8">
        <v>0.0365138620036566</v>
      </c>
      <c r="I137" s="8">
        <v>0.0365138620036566</v>
      </c>
      <c r="J137" s="8">
        <v>0.0365138620036566</v>
      </c>
      <c r="K137" s="8">
        <v>0.0365138620036566</v>
      </c>
      <c r="L137" s="8">
        <v>0.0365138620036566</v>
      </c>
      <c r="M137" s="8">
        <v>0.0365138620036566</v>
      </c>
      <c r="N137" s="8">
        <v>0.0</v>
      </c>
      <c r="O137" s="8">
        <v>0.0</v>
      </c>
      <c r="P137" s="8">
        <v>0.0</v>
      </c>
      <c r="Q137" s="8">
        <v>237.13420917323</v>
      </c>
    </row>
    <row r="138">
      <c r="A138" s="8">
        <v>136.0</v>
      </c>
      <c r="B138" s="9">
        <v>45243.0</v>
      </c>
      <c r="C138" s="8">
        <v>236.471920009737</v>
      </c>
      <c r="D138" s="8">
        <v>216.108063290282</v>
      </c>
      <c r="E138" s="8">
        <v>258.851624732295</v>
      </c>
      <c r="F138" s="8">
        <v>236.471920009737</v>
      </c>
      <c r="G138" s="8">
        <v>236.471920009737</v>
      </c>
      <c r="H138" s="8">
        <v>0.543565773288697</v>
      </c>
      <c r="I138" s="8">
        <v>0.543565773288697</v>
      </c>
      <c r="J138" s="8">
        <v>0.543565773288697</v>
      </c>
      <c r="K138" s="8">
        <v>0.543565773288697</v>
      </c>
      <c r="L138" s="8">
        <v>0.543565773288697</v>
      </c>
      <c r="M138" s="8">
        <v>0.543565773288697</v>
      </c>
      <c r="N138" s="8">
        <v>0.0</v>
      </c>
      <c r="O138" s="8">
        <v>0.0</v>
      </c>
      <c r="P138" s="8">
        <v>0.0</v>
      </c>
      <c r="Q138" s="8">
        <v>237.015485783026</v>
      </c>
    </row>
    <row r="139">
      <c r="A139" s="8">
        <v>137.0</v>
      </c>
      <c r="B139" s="9">
        <v>45244.0</v>
      </c>
      <c r="C139" s="8">
        <v>236.263328240261</v>
      </c>
      <c r="D139" s="8">
        <v>218.190468680919</v>
      </c>
      <c r="E139" s="8">
        <v>259.479652123862</v>
      </c>
      <c r="F139" s="8">
        <v>236.263328240261</v>
      </c>
      <c r="G139" s="8">
        <v>236.263328240261</v>
      </c>
      <c r="H139" s="8">
        <v>2.43728436478984</v>
      </c>
      <c r="I139" s="8">
        <v>2.43728436478984</v>
      </c>
      <c r="J139" s="8">
        <v>2.43728436478984</v>
      </c>
      <c r="K139" s="8">
        <v>2.43728436478984</v>
      </c>
      <c r="L139" s="8">
        <v>2.43728436478984</v>
      </c>
      <c r="M139" s="8">
        <v>2.43728436478984</v>
      </c>
      <c r="N139" s="8">
        <v>0.0</v>
      </c>
      <c r="O139" s="8">
        <v>0.0</v>
      </c>
      <c r="P139" s="8">
        <v>0.0</v>
      </c>
      <c r="Q139" s="8">
        <v>238.700612605051</v>
      </c>
    </row>
    <row r="140">
      <c r="A140" s="8">
        <v>138.0</v>
      </c>
      <c r="B140" s="9">
        <v>45245.0</v>
      </c>
      <c r="C140" s="8">
        <v>236.054736470785</v>
      </c>
      <c r="D140" s="8">
        <v>217.415540753454</v>
      </c>
      <c r="E140" s="8">
        <v>258.290067115914</v>
      </c>
      <c r="F140" s="8">
        <v>236.054736470785</v>
      </c>
      <c r="G140" s="8">
        <v>236.054736470785</v>
      </c>
      <c r="H140" s="8">
        <v>1.73680150408424</v>
      </c>
      <c r="I140" s="8">
        <v>1.73680150408424</v>
      </c>
      <c r="J140" s="8">
        <v>1.73680150408424</v>
      </c>
      <c r="K140" s="8">
        <v>1.73680150408424</v>
      </c>
      <c r="L140" s="8">
        <v>1.73680150408424</v>
      </c>
      <c r="M140" s="8">
        <v>1.73680150408424</v>
      </c>
      <c r="N140" s="8">
        <v>0.0</v>
      </c>
      <c r="O140" s="8">
        <v>0.0</v>
      </c>
      <c r="P140" s="8">
        <v>0.0</v>
      </c>
      <c r="Q140" s="8">
        <v>237.791537974869</v>
      </c>
    </row>
    <row r="141">
      <c r="A141" s="8">
        <v>139.0</v>
      </c>
      <c r="B141" s="9">
        <v>45246.0</v>
      </c>
      <c r="C141" s="8">
        <v>235.846144701308</v>
      </c>
      <c r="D141" s="8">
        <v>215.174094521686</v>
      </c>
      <c r="E141" s="8">
        <v>255.719739482618</v>
      </c>
      <c r="F141" s="8">
        <v>235.846144701308</v>
      </c>
      <c r="G141" s="8">
        <v>235.846144701308</v>
      </c>
      <c r="H141" s="8">
        <v>0.54986112906281</v>
      </c>
      <c r="I141" s="8">
        <v>0.54986112906281</v>
      </c>
      <c r="J141" s="8">
        <v>0.54986112906281</v>
      </c>
      <c r="K141" s="8">
        <v>0.54986112906281</v>
      </c>
      <c r="L141" s="8">
        <v>0.54986112906281</v>
      </c>
      <c r="M141" s="8">
        <v>0.54986112906281</v>
      </c>
      <c r="N141" s="8">
        <v>0.0</v>
      </c>
      <c r="O141" s="8">
        <v>0.0</v>
      </c>
      <c r="P141" s="8">
        <v>0.0</v>
      </c>
      <c r="Q141" s="8">
        <v>236.396005830371</v>
      </c>
    </row>
    <row r="142">
      <c r="A142" s="8">
        <v>140.0</v>
      </c>
      <c r="B142" s="9">
        <v>45247.0</v>
      </c>
      <c r="C142" s="8">
        <v>235.637552931832</v>
      </c>
      <c r="D142" s="8">
        <v>215.675975117223</v>
      </c>
      <c r="E142" s="8">
        <v>256.768701918201</v>
      </c>
      <c r="F142" s="8">
        <v>235.637552931832</v>
      </c>
      <c r="G142" s="8">
        <v>235.637552931832</v>
      </c>
      <c r="H142" s="8">
        <v>0.0365138620026352</v>
      </c>
      <c r="I142" s="8">
        <v>0.0365138620026352</v>
      </c>
      <c r="J142" s="8">
        <v>0.0365138620026352</v>
      </c>
      <c r="K142" s="8">
        <v>0.0365138620026352</v>
      </c>
      <c r="L142" s="8">
        <v>0.0365138620026352</v>
      </c>
      <c r="M142" s="8">
        <v>0.0365138620026352</v>
      </c>
      <c r="N142" s="8">
        <v>0.0</v>
      </c>
      <c r="O142" s="8">
        <v>0.0</v>
      </c>
      <c r="P142" s="8">
        <v>0.0</v>
      </c>
      <c r="Q142" s="8">
        <v>235.674066793835</v>
      </c>
    </row>
    <row r="143">
      <c r="A143" s="8">
        <v>141.0</v>
      </c>
      <c r="B143" s="9">
        <v>45250.0</v>
      </c>
      <c r="C143" s="8">
        <v>235.011777623403</v>
      </c>
      <c r="D143" s="8">
        <v>214.418783693633</v>
      </c>
      <c r="E143" s="8">
        <v>257.226153647576</v>
      </c>
      <c r="F143" s="8">
        <v>235.011777623403</v>
      </c>
      <c r="G143" s="8">
        <v>235.011777623403</v>
      </c>
      <c r="H143" s="8">
        <v>0.543565773275803</v>
      </c>
      <c r="I143" s="8">
        <v>0.543565773275803</v>
      </c>
      <c r="J143" s="8">
        <v>0.543565773275803</v>
      </c>
      <c r="K143" s="8">
        <v>0.543565773275803</v>
      </c>
      <c r="L143" s="8">
        <v>0.543565773275803</v>
      </c>
      <c r="M143" s="8">
        <v>0.543565773275803</v>
      </c>
      <c r="N143" s="8">
        <v>0.0</v>
      </c>
      <c r="O143" s="8">
        <v>0.0</v>
      </c>
      <c r="P143" s="8">
        <v>0.0</v>
      </c>
      <c r="Q143" s="8">
        <v>235.555343396679</v>
      </c>
    </row>
    <row r="144">
      <c r="A144" s="8">
        <v>142.0</v>
      </c>
      <c r="B144" s="9">
        <v>45251.0</v>
      </c>
      <c r="C144" s="8">
        <v>234.803185853927</v>
      </c>
      <c r="D144" s="8">
        <v>217.156160111235</v>
      </c>
      <c r="E144" s="8">
        <v>257.879072317674</v>
      </c>
      <c r="F144" s="8">
        <v>234.803185853927</v>
      </c>
      <c r="G144" s="8">
        <v>234.803185853927</v>
      </c>
      <c r="H144" s="8">
        <v>2.43728436478964</v>
      </c>
      <c r="I144" s="8">
        <v>2.43728436478964</v>
      </c>
      <c r="J144" s="8">
        <v>2.43728436478964</v>
      </c>
      <c r="K144" s="8">
        <v>2.43728436478964</v>
      </c>
      <c r="L144" s="8">
        <v>2.43728436478964</v>
      </c>
      <c r="M144" s="8">
        <v>2.43728436478964</v>
      </c>
      <c r="N144" s="8">
        <v>0.0</v>
      </c>
      <c r="O144" s="8">
        <v>0.0</v>
      </c>
      <c r="P144" s="8">
        <v>0.0</v>
      </c>
      <c r="Q144" s="8">
        <v>237.240470218716</v>
      </c>
    </row>
    <row r="145">
      <c r="A145" s="8">
        <v>143.0</v>
      </c>
      <c r="B145" s="9">
        <v>45252.0</v>
      </c>
      <c r="C145" s="8">
        <v>234.59459408445</v>
      </c>
      <c r="D145" s="8">
        <v>216.343630827698</v>
      </c>
      <c r="E145" s="8">
        <v>257.446385199544</v>
      </c>
      <c r="F145" s="8">
        <v>234.59459408445</v>
      </c>
      <c r="G145" s="8">
        <v>234.59459408445</v>
      </c>
      <c r="H145" s="8">
        <v>1.73680150408346</v>
      </c>
      <c r="I145" s="8">
        <v>1.73680150408346</v>
      </c>
      <c r="J145" s="8">
        <v>1.73680150408346</v>
      </c>
      <c r="K145" s="8">
        <v>1.73680150408346</v>
      </c>
      <c r="L145" s="8">
        <v>1.73680150408346</v>
      </c>
      <c r="M145" s="8">
        <v>1.73680150408346</v>
      </c>
      <c r="N145" s="8">
        <v>0.0</v>
      </c>
      <c r="O145" s="8">
        <v>0.0</v>
      </c>
      <c r="P145" s="8">
        <v>0.0</v>
      </c>
      <c r="Q145" s="8">
        <v>236.331395588534</v>
      </c>
    </row>
    <row r="146">
      <c r="A146" s="8">
        <v>144.0</v>
      </c>
      <c r="B146" s="9">
        <v>45254.0</v>
      </c>
      <c r="C146" s="8">
        <v>234.177410545498</v>
      </c>
      <c r="D146" s="8">
        <v>215.333417631429</v>
      </c>
      <c r="E146" s="8">
        <v>254.658910646219</v>
      </c>
      <c r="F146" s="8">
        <v>234.177410545498</v>
      </c>
      <c r="G146" s="8">
        <v>234.177410545498</v>
      </c>
      <c r="H146" s="8">
        <v>0.0365138620007995</v>
      </c>
      <c r="I146" s="8">
        <v>0.0365138620007995</v>
      </c>
      <c r="J146" s="8">
        <v>0.0365138620007995</v>
      </c>
      <c r="K146" s="8">
        <v>0.0365138620007995</v>
      </c>
      <c r="L146" s="8">
        <v>0.0365138620007995</v>
      </c>
      <c r="M146" s="8">
        <v>0.0365138620007995</v>
      </c>
      <c r="N146" s="8">
        <v>0.0</v>
      </c>
      <c r="O146" s="8">
        <v>0.0</v>
      </c>
      <c r="P146" s="8">
        <v>0.0</v>
      </c>
      <c r="Q146" s="8">
        <v>234.213924407498</v>
      </c>
    </row>
    <row r="147">
      <c r="A147" s="8">
        <v>145.0</v>
      </c>
      <c r="B147" s="9">
        <v>45257.0</v>
      </c>
      <c r="C147" s="8">
        <v>233.551635234854</v>
      </c>
      <c r="D147" s="8">
        <v>214.570529410894</v>
      </c>
      <c r="E147" s="8">
        <v>255.578749516751</v>
      </c>
      <c r="F147" s="8">
        <v>233.551635234854</v>
      </c>
      <c r="G147" s="8">
        <v>233.551635234854</v>
      </c>
      <c r="H147" s="8">
        <v>0.543565773278748</v>
      </c>
      <c r="I147" s="8">
        <v>0.543565773278748</v>
      </c>
      <c r="J147" s="8">
        <v>0.543565773278748</v>
      </c>
      <c r="K147" s="8">
        <v>0.543565773278748</v>
      </c>
      <c r="L147" s="8">
        <v>0.543565773278748</v>
      </c>
      <c r="M147" s="8">
        <v>0.543565773278748</v>
      </c>
      <c r="N147" s="8">
        <v>0.0</v>
      </c>
      <c r="O147" s="8">
        <v>0.0</v>
      </c>
      <c r="P147" s="8">
        <v>0.0</v>
      </c>
      <c r="Q147" s="8">
        <v>234.095201008133</v>
      </c>
    </row>
    <row r="148">
      <c r="A148" s="8">
        <v>146.0</v>
      </c>
      <c r="B148" s="9">
        <v>45258.0</v>
      </c>
      <c r="C148" s="8">
        <v>233.34304346464</v>
      </c>
      <c r="D148" s="8">
        <v>214.258795085967</v>
      </c>
      <c r="E148" s="8">
        <v>256.297235925668</v>
      </c>
      <c r="F148" s="8">
        <v>233.34304346464</v>
      </c>
      <c r="G148" s="8">
        <v>233.34304346464</v>
      </c>
      <c r="H148" s="8">
        <v>2.43728436479077</v>
      </c>
      <c r="I148" s="8">
        <v>2.43728436479077</v>
      </c>
      <c r="J148" s="8">
        <v>2.43728436479077</v>
      </c>
      <c r="K148" s="8">
        <v>2.43728436479077</v>
      </c>
      <c r="L148" s="8">
        <v>2.43728436479077</v>
      </c>
      <c r="M148" s="8">
        <v>2.43728436479077</v>
      </c>
      <c r="N148" s="8">
        <v>0.0</v>
      </c>
      <c r="O148" s="8">
        <v>0.0</v>
      </c>
      <c r="P148" s="8">
        <v>0.0</v>
      </c>
      <c r="Q148" s="8">
        <v>235.78032782943</v>
      </c>
    </row>
    <row r="149">
      <c r="A149" s="8">
        <v>147.0</v>
      </c>
      <c r="B149" s="9">
        <v>45259.0</v>
      </c>
      <c r="C149" s="8">
        <v>233.134451694425</v>
      </c>
      <c r="D149" s="8">
        <v>214.754110259669</v>
      </c>
      <c r="E149" s="8">
        <v>254.425729988608</v>
      </c>
      <c r="F149" s="8">
        <v>233.134451694425</v>
      </c>
      <c r="G149" s="8">
        <v>233.134451694425</v>
      </c>
      <c r="H149" s="8">
        <v>1.73680150408268</v>
      </c>
      <c r="I149" s="8">
        <v>1.73680150408268</v>
      </c>
      <c r="J149" s="8">
        <v>1.73680150408268</v>
      </c>
      <c r="K149" s="8">
        <v>1.73680150408268</v>
      </c>
      <c r="L149" s="8">
        <v>1.73680150408268</v>
      </c>
      <c r="M149" s="8">
        <v>1.73680150408268</v>
      </c>
      <c r="N149" s="8">
        <v>0.0</v>
      </c>
      <c r="O149" s="8">
        <v>0.0</v>
      </c>
      <c r="P149" s="8">
        <v>0.0</v>
      </c>
      <c r="Q149" s="8">
        <v>234.871253198508</v>
      </c>
    </row>
    <row r="150">
      <c r="A150" s="8">
        <v>148.0</v>
      </c>
      <c r="B150" s="9">
        <v>45260.0</v>
      </c>
      <c r="C150" s="8">
        <v>232.925859924211</v>
      </c>
      <c r="D150" s="8">
        <v>213.227196936806</v>
      </c>
      <c r="E150" s="8">
        <v>253.872065050741</v>
      </c>
      <c r="F150" s="8">
        <v>232.925859924211</v>
      </c>
      <c r="G150" s="8">
        <v>232.925859924211</v>
      </c>
      <c r="H150" s="8">
        <v>0.549861129062618</v>
      </c>
      <c r="I150" s="8">
        <v>0.549861129062618</v>
      </c>
      <c r="J150" s="8">
        <v>0.549861129062618</v>
      </c>
      <c r="K150" s="8">
        <v>0.549861129062618</v>
      </c>
      <c r="L150" s="8">
        <v>0.549861129062618</v>
      </c>
      <c r="M150" s="8">
        <v>0.549861129062618</v>
      </c>
      <c r="N150" s="8">
        <v>0.0</v>
      </c>
      <c r="O150" s="8">
        <v>0.0</v>
      </c>
      <c r="P150" s="8">
        <v>0.0</v>
      </c>
      <c r="Q150" s="8">
        <v>233.475721053273</v>
      </c>
    </row>
    <row r="151">
      <c r="A151" s="8">
        <v>149.0</v>
      </c>
      <c r="B151" s="9">
        <v>45261.0</v>
      </c>
      <c r="C151" s="8">
        <v>232.717268153996</v>
      </c>
      <c r="D151" s="8">
        <v>212.783187881108</v>
      </c>
      <c r="E151" s="8">
        <v>252.072460650683</v>
      </c>
      <c r="F151" s="8">
        <v>232.717268153996</v>
      </c>
      <c r="G151" s="8">
        <v>232.717268153996</v>
      </c>
      <c r="H151" s="8">
        <v>0.0365138620071348</v>
      </c>
      <c r="I151" s="8">
        <v>0.0365138620071348</v>
      </c>
      <c r="J151" s="8">
        <v>0.0365138620071348</v>
      </c>
      <c r="K151" s="8">
        <v>0.0365138620071348</v>
      </c>
      <c r="L151" s="8">
        <v>0.0365138620071348</v>
      </c>
      <c r="M151" s="8">
        <v>0.0365138620071348</v>
      </c>
      <c r="N151" s="8">
        <v>0.0</v>
      </c>
      <c r="O151" s="8">
        <v>0.0</v>
      </c>
      <c r="P151" s="8">
        <v>0.0</v>
      </c>
      <c r="Q151" s="8">
        <v>232.753782016003</v>
      </c>
    </row>
    <row r="152">
      <c r="A152" s="8">
        <v>150.0</v>
      </c>
      <c r="B152" s="9">
        <v>45264.0</v>
      </c>
      <c r="C152" s="8">
        <v>232.091492843353</v>
      </c>
      <c r="D152" s="8">
        <v>212.571704779558</v>
      </c>
      <c r="E152" s="8">
        <v>253.933217383055</v>
      </c>
      <c r="F152" s="8">
        <v>232.091492843353</v>
      </c>
      <c r="G152" s="8">
        <v>232.091492843353</v>
      </c>
      <c r="H152" s="8">
        <v>0.543565773280191</v>
      </c>
      <c r="I152" s="8">
        <v>0.543565773280191</v>
      </c>
      <c r="J152" s="8">
        <v>0.543565773280191</v>
      </c>
      <c r="K152" s="8">
        <v>0.543565773280191</v>
      </c>
      <c r="L152" s="8">
        <v>0.543565773280191</v>
      </c>
      <c r="M152" s="8">
        <v>0.543565773280191</v>
      </c>
      <c r="N152" s="8">
        <v>0.0</v>
      </c>
      <c r="O152" s="8">
        <v>0.0</v>
      </c>
      <c r="P152" s="8">
        <v>0.0</v>
      </c>
      <c r="Q152" s="8">
        <v>232.635058616633</v>
      </c>
    </row>
    <row r="153">
      <c r="A153" s="8">
        <v>151.0</v>
      </c>
      <c r="B153" s="9">
        <v>45265.0</v>
      </c>
      <c r="C153" s="8">
        <v>231.882901073138</v>
      </c>
      <c r="D153" s="8">
        <v>213.328921986875</v>
      </c>
      <c r="E153" s="8">
        <v>253.470217868582</v>
      </c>
      <c r="F153" s="8">
        <v>231.882901073138</v>
      </c>
      <c r="G153" s="8">
        <v>231.882901073138</v>
      </c>
      <c r="H153" s="8">
        <v>2.43728436478925</v>
      </c>
      <c r="I153" s="8">
        <v>2.43728436478925</v>
      </c>
      <c r="J153" s="8">
        <v>2.43728436478925</v>
      </c>
      <c r="K153" s="8">
        <v>2.43728436478925</v>
      </c>
      <c r="L153" s="8">
        <v>2.43728436478925</v>
      </c>
      <c r="M153" s="8">
        <v>2.43728436478925</v>
      </c>
      <c r="N153" s="8">
        <v>0.0</v>
      </c>
      <c r="O153" s="8">
        <v>0.0</v>
      </c>
      <c r="P153" s="8">
        <v>0.0</v>
      </c>
      <c r="Q153" s="8">
        <v>234.320185437928</v>
      </c>
    </row>
    <row r="154">
      <c r="A154" s="8">
        <v>152.0</v>
      </c>
      <c r="B154" s="9">
        <v>45266.0</v>
      </c>
      <c r="C154" s="8">
        <v>231.674309302924</v>
      </c>
      <c r="D154" s="8">
        <v>212.770242218319</v>
      </c>
      <c r="E154" s="8">
        <v>254.340058824831</v>
      </c>
      <c r="F154" s="8">
        <v>231.674309302924</v>
      </c>
      <c r="G154" s="8">
        <v>231.674309302924</v>
      </c>
      <c r="H154" s="8">
        <v>1.73680150408731</v>
      </c>
      <c r="I154" s="8">
        <v>1.73680150408731</v>
      </c>
      <c r="J154" s="8">
        <v>1.73680150408731</v>
      </c>
      <c r="K154" s="8">
        <v>1.73680150408731</v>
      </c>
      <c r="L154" s="8">
        <v>1.73680150408731</v>
      </c>
      <c r="M154" s="8">
        <v>1.73680150408731</v>
      </c>
      <c r="N154" s="8">
        <v>0.0</v>
      </c>
      <c r="O154" s="8">
        <v>0.0</v>
      </c>
      <c r="P154" s="8">
        <v>0.0</v>
      </c>
      <c r="Q154" s="8">
        <v>233.411110807011</v>
      </c>
    </row>
    <row r="155">
      <c r="A155" s="8">
        <v>153.0</v>
      </c>
      <c r="B155" s="9">
        <v>45267.0</v>
      </c>
      <c r="C155" s="8">
        <v>231.465717476465</v>
      </c>
      <c r="D155" s="8">
        <v>210.869219787026</v>
      </c>
      <c r="E155" s="8">
        <v>254.066011322442</v>
      </c>
      <c r="F155" s="8">
        <v>231.465717476465</v>
      </c>
      <c r="G155" s="8">
        <v>231.465717476465</v>
      </c>
      <c r="H155" s="8">
        <v>0.549861129061999</v>
      </c>
      <c r="I155" s="8">
        <v>0.549861129061999</v>
      </c>
      <c r="J155" s="8">
        <v>0.549861129061999</v>
      </c>
      <c r="K155" s="8">
        <v>0.549861129061999</v>
      </c>
      <c r="L155" s="8">
        <v>0.549861129061999</v>
      </c>
      <c r="M155" s="8">
        <v>0.549861129061999</v>
      </c>
      <c r="N155" s="8">
        <v>0.0</v>
      </c>
      <c r="O155" s="8">
        <v>0.0</v>
      </c>
      <c r="P155" s="8">
        <v>0.0</v>
      </c>
      <c r="Q155" s="8">
        <v>232.015578605527</v>
      </c>
    </row>
    <row r="156">
      <c r="A156" s="8">
        <v>154.0</v>
      </c>
      <c r="B156" s="9">
        <v>45268.0</v>
      </c>
      <c r="C156" s="8">
        <v>231.257125650006</v>
      </c>
      <c r="D156" s="8">
        <v>210.295059042877</v>
      </c>
      <c r="E156" s="8">
        <v>251.258762243631</v>
      </c>
      <c r="F156" s="8">
        <v>231.257125650006</v>
      </c>
      <c r="G156" s="8">
        <v>231.257125650006</v>
      </c>
      <c r="H156" s="8">
        <v>0.0365138620057067</v>
      </c>
      <c r="I156" s="8">
        <v>0.0365138620057067</v>
      </c>
      <c r="J156" s="8">
        <v>0.0365138620057067</v>
      </c>
      <c r="K156" s="8">
        <v>0.0365138620057067</v>
      </c>
      <c r="L156" s="8">
        <v>0.0365138620057067</v>
      </c>
      <c r="M156" s="8">
        <v>0.0365138620057067</v>
      </c>
      <c r="N156" s="8">
        <v>0.0</v>
      </c>
      <c r="O156" s="8">
        <v>0.0</v>
      </c>
      <c r="P156" s="8">
        <v>0.0</v>
      </c>
      <c r="Q156" s="8">
        <v>231.293639512012</v>
      </c>
    </row>
    <row r="157">
      <c r="A157" s="8">
        <v>155.0</v>
      </c>
      <c r="B157" s="9">
        <v>45271.0</v>
      </c>
      <c r="C157" s="8">
        <v>230.63135017063</v>
      </c>
      <c r="D157" s="8">
        <v>210.271591212052</v>
      </c>
      <c r="E157" s="8">
        <v>252.859731374605</v>
      </c>
      <c r="F157" s="8">
        <v>230.63135017063</v>
      </c>
      <c r="G157" s="8">
        <v>230.63135017063</v>
      </c>
      <c r="H157" s="8">
        <v>0.543565773281633</v>
      </c>
      <c r="I157" s="8">
        <v>0.543565773281633</v>
      </c>
      <c r="J157" s="8">
        <v>0.543565773281633</v>
      </c>
      <c r="K157" s="8">
        <v>0.543565773281633</v>
      </c>
      <c r="L157" s="8">
        <v>0.543565773281633</v>
      </c>
      <c r="M157" s="8">
        <v>0.543565773281633</v>
      </c>
      <c r="N157" s="8">
        <v>0.0</v>
      </c>
      <c r="O157" s="8">
        <v>0.0</v>
      </c>
      <c r="P157" s="8">
        <v>0.0</v>
      </c>
      <c r="Q157" s="8">
        <v>231.174915943911</v>
      </c>
    </row>
    <row r="158">
      <c r="A158" s="8">
        <v>156.0</v>
      </c>
      <c r="B158" s="9">
        <v>45272.0</v>
      </c>
      <c r="C158" s="8">
        <v>230.422758344171</v>
      </c>
      <c r="D158" s="8">
        <v>211.969709349131</v>
      </c>
      <c r="E158" s="8">
        <v>254.349019402989</v>
      </c>
      <c r="F158" s="8">
        <v>230.422758344171</v>
      </c>
      <c r="G158" s="8">
        <v>230.422758344171</v>
      </c>
      <c r="H158" s="8">
        <v>2.43728436478979</v>
      </c>
      <c r="I158" s="8">
        <v>2.43728436478979</v>
      </c>
      <c r="J158" s="8">
        <v>2.43728436478979</v>
      </c>
      <c r="K158" s="8">
        <v>2.43728436478979</v>
      </c>
      <c r="L158" s="8">
        <v>2.43728436478979</v>
      </c>
      <c r="M158" s="8">
        <v>2.43728436478979</v>
      </c>
      <c r="N158" s="8">
        <v>0.0</v>
      </c>
      <c r="O158" s="8">
        <v>0.0</v>
      </c>
      <c r="P158" s="8">
        <v>0.0</v>
      </c>
      <c r="Q158" s="8">
        <v>232.86004270896</v>
      </c>
    </row>
    <row r="159">
      <c r="A159" s="8">
        <v>157.0</v>
      </c>
      <c r="B159" s="9">
        <v>45273.0</v>
      </c>
      <c r="C159" s="8">
        <v>230.214166517712</v>
      </c>
      <c r="D159" s="8">
        <v>210.707391732709</v>
      </c>
      <c r="E159" s="8">
        <v>251.586775614284</v>
      </c>
      <c r="F159" s="8">
        <v>230.214166517712</v>
      </c>
      <c r="G159" s="8">
        <v>230.214166517712</v>
      </c>
      <c r="H159" s="8">
        <v>1.73680150408653</v>
      </c>
      <c r="I159" s="8">
        <v>1.73680150408653</v>
      </c>
      <c r="J159" s="8">
        <v>1.73680150408653</v>
      </c>
      <c r="K159" s="8">
        <v>1.73680150408653</v>
      </c>
      <c r="L159" s="8">
        <v>1.73680150408653</v>
      </c>
      <c r="M159" s="8">
        <v>1.73680150408653</v>
      </c>
      <c r="N159" s="8">
        <v>0.0</v>
      </c>
      <c r="O159" s="8">
        <v>0.0</v>
      </c>
      <c r="P159" s="8">
        <v>0.0</v>
      </c>
      <c r="Q159" s="8">
        <v>231.950968021798</v>
      </c>
    </row>
    <row r="160">
      <c r="A160" s="8">
        <v>158.0</v>
      </c>
      <c r="B160" s="9">
        <v>45274.0</v>
      </c>
      <c r="C160" s="8">
        <v>230.005574691253</v>
      </c>
      <c r="D160" s="8">
        <v>210.770202489091</v>
      </c>
      <c r="E160" s="8">
        <v>252.659815780075</v>
      </c>
      <c r="F160" s="8">
        <v>230.005574691253</v>
      </c>
      <c r="G160" s="8">
        <v>230.005574691253</v>
      </c>
      <c r="H160" s="8">
        <v>0.549861129061902</v>
      </c>
      <c r="I160" s="8">
        <v>0.549861129061902</v>
      </c>
      <c r="J160" s="8">
        <v>0.549861129061902</v>
      </c>
      <c r="K160" s="8">
        <v>0.549861129061902</v>
      </c>
      <c r="L160" s="8">
        <v>0.549861129061902</v>
      </c>
      <c r="M160" s="8">
        <v>0.549861129061902</v>
      </c>
      <c r="N160" s="8">
        <v>0.0</v>
      </c>
      <c r="O160" s="8">
        <v>0.0</v>
      </c>
      <c r="P160" s="8">
        <v>0.0</v>
      </c>
      <c r="Q160" s="8">
        <v>230.555435820315</v>
      </c>
    </row>
    <row r="161">
      <c r="A161" s="8">
        <v>159.0</v>
      </c>
      <c r="B161" s="9">
        <v>45275.0</v>
      </c>
      <c r="C161" s="8">
        <v>229.796982864794</v>
      </c>
      <c r="D161" s="8">
        <v>211.099139602275</v>
      </c>
      <c r="E161" s="8">
        <v>250.003507874112</v>
      </c>
      <c r="F161" s="8">
        <v>229.796982864794</v>
      </c>
      <c r="G161" s="8">
        <v>229.796982864794</v>
      </c>
      <c r="H161" s="8">
        <v>0.0365138620046852</v>
      </c>
      <c r="I161" s="8">
        <v>0.0365138620046852</v>
      </c>
      <c r="J161" s="8">
        <v>0.0365138620046852</v>
      </c>
      <c r="K161" s="8">
        <v>0.0365138620046852</v>
      </c>
      <c r="L161" s="8">
        <v>0.0365138620046852</v>
      </c>
      <c r="M161" s="8">
        <v>0.0365138620046852</v>
      </c>
      <c r="N161" s="8">
        <v>0.0</v>
      </c>
      <c r="O161" s="8">
        <v>0.0</v>
      </c>
      <c r="P161" s="8">
        <v>0.0</v>
      </c>
      <c r="Q161" s="8">
        <v>229.833496726799</v>
      </c>
    </row>
    <row r="162">
      <c r="A162" s="8">
        <v>160.0</v>
      </c>
      <c r="B162" s="9">
        <v>45278.0</v>
      </c>
      <c r="C162" s="8">
        <v>229.171207385417</v>
      </c>
      <c r="D162" s="8">
        <v>209.580381245855</v>
      </c>
      <c r="E162" s="8">
        <v>250.024158860446</v>
      </c>
      <c r="F162" s="8">
        <v>229.171207385417</v>
      </c>
      <c r="G162" s="8">
        <v>229.171207385417</v>
      </c>
      <c r="H162" s="8">
        <v>0.543565773286081</v>
      </c>
      <c r="I162" s="8">
        <v>0.543565773286081</v>
      </c>
      <c r="J162" s="8">
        <v>0.543565773286081</v>
      </c>
      <c r="K162" s="8">
        <v>0.543565773286081</v>
      </c>
      <c r="L162" s="8">
        <v>0.543565773286081</v>
      </c>
      <c r="M162" s="8">
        <v>0.543565773286081</v>
      </c>
      <c r="N162" s="8">
        <v>0.0</v>
      </c>
      <c r="O162" s="8">
        <v>0.0</v>
      </c>
      <c r="P162" s="8">
        <v>0.0</v>
      </c>
      <c r="Q162" s="8">
        <v>229.714773158704</v>
      </c>
    </row>
    <row r="163">
      <c r="A163" s="8">
        <v>161.0</v>
      </c>
      <c r="B163" s="9">
        <v>45279.0</v>
      </c>
      <c r="C163" s="8">
        <v>228.769004732229</v>
      </c>
      <c r="D163" s="8">
        <v>210.432182104684</v>
      </c>
      <c r="E163" s="8">
        <v>252.241474058393</v>
      </c>
      <c r="F163" s="8">
        <v>228.769004732229</v>
      </c>
      <c r="G163" s="8">
        <v>228.769004732229</v>
      </c>
      <c r="H163" s="8">
        <v>2.43728436478828</v>
      </c>
      <c r="I163" s="8">
        <v>2.43728436478828</v>
      </c>
      <c r="J163" s="8">
        <v>2.43728436478828</v>
      </c>
      <c r="K163" s="8">
        <v>2.43728436478828</v>
      </c>
      <c r="L163" s="8">
        <v>2.43728436478828</v>
      </c>
      <c r="M163" s="8">
        <v>2.43728436478828</v>
      </c>
      <c r="N163" s="8">
        <v>0.0</v>
      </c>
      <c r="O163" s="8">
        <v>0.0</v>
      </c>
      <c r="P163" s="8">
        <v>0.0</v>
      </c>
      <c r="Q163" s="8">
        <v>231.206289097017</v>
      </c>
    </row>
    <row r="164">
      <c r="A164" s="8">
        <v>162.0</v>
      </c>
      <c r="B164" s="9">
        <v>45280.0</v>
      </c>
      <c r="C164" s="8">
        <v>228.36680207904</v>
      </c>
      <c r="D164" s="8">
        <v>210.57401056086</v>
      </c>
      <c r="E164" s="8">
        <v>251.087384404125</v>
      </c>
      <c r="F164" s="8">
        <v>228.36680207904</v>
      </c>
      <c r="G164" s="8">
        <v>228.36680207904</v>
      </c>
      <c r="H164" s="8">
        <v>1.73680150408486</v>
      </c>
      <c r="I164" s="8">
        <v>1.73680150408486</v>
      </c>
      <c r="J164" s="8">
        <v>1.73680150408486</v>
      </c>
      <c r="K164" s="8">
        <v>1.73680150408486</v>
      </c>
      <c r="L164" s="8">
        <v>1.73680150408486</v>
      </c>
      <c r="M164" s="8">
        <v>1.73680150408486</v>
      </c>
      <c r="N164" s="8">
        <v>0.0</v>
      </c>
      <c r="O164" s="8">
        <v>0.0</v>
      </c>
      <c r="P164" s="8">
        <v>0.0</v>
      </c>
      <c r="Q164" s="8">
        <v>230.103603583125</v>
      </c>
    </row>
    <row r="165">
      <c r="A165" s="8">
        <v>163.0</v>
      </c>
      <c r="B165" s="9">
        <v>45281.0</v>
      </c>
      <c r="C165" s="8">
        <v>227.964599425852</v>
      </c>
      <c r="D165" s="8">
        <v>205.879178146371</v>
      </c>
      <c r="E165" s="8">
        <v>247.577837035196</v>
      </c>
      <c r="F165" s="8">
        <v>227.964599425852</v>
      </c>
      <c r="G165" s="8">
        <v>227.964599425852</v>
      </c>
      <c r="H165" s="8">
        <v>0.549861129061545</v>
      </c>
      <c r="I165" s="8">
        <v>0.549861129061545</v>
      </c>
      <c r="J165" s="8">
        <v>0.549861129061545</v>
      </c>
      <c r="K165" s="8">
        <v>0.549861129061545</v>
      </c>
      <c r="L165" s="8">
        <v>0.549861129061545</v>
      </c>
      <c r="M165" s="8">
        <v>0.549861129061545</v>
      </c>
      <c r="N165" s="8">
        <v>0.0</v>
      </c>
      <c r="O165" s="8">
        <v>0.0</v>
      </c>
      <c r="P165" s="8">
        <v>0.0</v>
      </c>
      <c r="Q165" s="8">
        <v>228.514460554913</v>
      </c>
    </row>
    <row r="166">
      <c r="A166" s="8">
        <v>164.0</v>
      </c>
      <c r="B166" s="9">
        <v>45282.0</v>
      </c>
      <c r="C166" s="8">
        <v>227.562396772663</v>
      </c>
      <c r="D166" s="8">
        <v>206.932606012696</v>
      </c>
      <c r="E166" s="8">
        <v>246.904551903853</v>
      </c>
      <c r="F166" s="8">
        <v>227.562396772663</v>
      </c>
      <c r="G166" s="8">
        <v>227.562396772663</v>
      </c>
      <c r="H166" s="8">
        <v>0.0365138620036637</v>
      </c>
      <c r="I166" s="8">
        <v>0.0365138620036637</v>
      </c>
      <c r="J166" s="8">
        <v>0.0365138620036637</v>
      </c>
      <c r="K166" s="8">
        <v>0.0365138620036637</v>
      </c>
      <c r="L166" s="8">
        <v>0.0365138620036637</v>
      </c>
      <c r="M166" s="8">
        <v>0.0365138620036637</v>
      </c>
      <c r="N166" s="8">
        <v>0.0</v>
      </c>
      <c r="O166" s="8">
        <v>0.0</v>
      </c>
      <c r="P166" s="8">
        <v>0.0</v>
      </c>
      <c r="Q166" s="8">
        <v>227.598910634667</v>
      </c>
    </row>
    <row r="167">
      <c r="A167" s="8">
        <v>165.0</v>
      </c>
      <c r="B167" s="9">
        <v>45286.0</v>
      </c>
      <c r="C167" s="8">
        <v>225.953586159908</v>
      </c>
      <c r="D167" s="8">
        <v>207.726159597304</v>
      </c>
      <c r="E167" s="8">
        <v>249.597416011346</v>
      </c>
      <c r="F167" s="8">
        <v>225.953586159908</v>
      </c>
      <c r="G167" s="8">
        <v>225.953586159908</v>
      </c>
      <c r="H167" s="8">
        <v>2.4372843647894</v>
      </c>
      <c r="I167" s="8">
        <v>2.4372843647894</v>
      </c>
      <c r="J167" s="8">
        <v>2.4372843647894</v>
      </c>
      <c r="K167" s="8">
        <v>2.4372843647894</v>
      </c>
      <c r="L167" s="8">
        <v>2.4372843647894</v>
      </c>
      <c r="M167" s="8">
        <v>2.4372843647894</v>
      </c>
      <c r="N167" s="8">
        <v>0.0</v>
      </c>
      <c r="O167" s="8">
        <v>0.0</v>
      </c>
      <c r="P167" s="8">
        <v>0.0</v>
      </c>
      <c r="Q167" s="8">
        <v>228.390870524698</v>
      </c>
    </row>
    <row r="168">
      <c r="A168" s="8">
        <v>166.0</v>
      </c>
      <c r="B168" s="9">
        <v>45287.0</v>
      </c>
      <c r="C168" s="8">
        <v>225.55138350672</v>
      </c>
      <c r="D168" s="8">
        <v>208.107496400649</v>
      </c>
      <c r="E168" s="8">
        <v>247.835635093812</v>
      </c>
      <c r="F168" s="8">
        <v>225.55138350672</v>
      </c>
      <c r="G168" s="8">
        <v>225.55138350672</v>
      </c>
      <c r="H168" s="8">
        <v>1.73680150408408</v>
      </c>
      <c r="I168" s="8">
        <v>1.73680150408408</v>
      </c>
      <c r="J168" s="8">
        <v>1.73680150408408</v>
      </c>
      <c r="K168" s="8">
        <v>1.73680150408408</v>
      </c>
      <c r="L168" s="8">
        <v>1.73680150408408</v>
      </c>
      <c r="M168" s="8">
        <v>1.73680150408408</v>
      </c>
      <c r="N168" s="8">
        <v>0.0</v>
      </c>
      <c r="O168" s="8">
        <v>0.0</v>
      </c>
      <c r="P168" s="8">
        <v>0.0</v>
      </c>
      <c r="Q168" s="8">
        <v>227.288185010804</v>
      </c>
    </row>
    <row r="169">
      <c r="A169" s="8">
        <v>167.0</v>
      </c>
      <c r="B169" s="9">
        <v>45288.0</v>
      </c>
      <c r="C169" s="8">
        <v>225.149180853531</v>
      </c>
      <c r="D169" s="8">
        <v>206.325149983685</v>
      </c>
      <c r="E169" s="8">
        <v>246.035884573283</v>
      </c>
      <c r="F169" s="8">
        <v>225.149180853531</v>
      </c>
      <c r="G169" s="8">
        <v>225.149180853531</v>
      </c>
      <c r="H169" s="8">
        <v>0.549861129062829</v>
      </c>
      <c r="I169" s="8">
        <v>0.549861129062829</v>
      </c>
      <c r="J169" s="8">
        <v>0.549861129062829</v>
      </c>
      <c r="K169" s="8">
        <v>0.549861129062829</v>
      </c>
      <c r="L169" s="8">
        <v>0.549861129062829</v>
      </c>
      <c r="M169" s="8">
        <v>0.549861129062829</v>
      </c>
      <c r="N169" s="8">
        <v>0.0</v>
      </c>
      <c r="O169" s="8">
        <v>0.0</v>
      </c>
      <c r="P169" s="8">
        <v>0.0</v>
      </c>
      <c r="Q169" s="8">
        <v>225.699041982594</v>
      </c>
    </row>
    <row r="170">
      <c r="A170" s="8">
        <v>168.0</v>
      </c>
      <c r="B170" s="9">
        <v>45289.0</v>
      </c>
      <c r="C170" s="8">
        <v>224.746978200343</v>
      </c>
      <c r="D170" s="8">
        <v>203.652413925496</v>
      </c>
      <c r="E170" s="8">
        <v>244.977900208861</v>
      </c>
      <c r="F170" s="8">
        <v>224.746978200343</v>
      </c>
      <c r="G170" s="8">
        <v>224.746978200343</v>
      </c>
      <c r="H170" s="8">
        <v>0.0365138620018283</v>
      </c>
      <c r="I170" s="8">
        <v>0.0365138620018283</v>
      </c>
      <c r="J170" s="8">
        <v>0.0365138620018283</v>
      </c>
      <c r="K170" s="8">
        <v>0.0365138620018283</v>
      </c>
      <c r="L170" s="8">
        <v>0.0365138620018283</v>
      </c>
      <c r="M170" s="8">
        <v>0.0365138620018283</v>
      </c>
      <c r="N170" s="8">
        <v>0.0</v>
      </c>
      <c r="O170" s="8">
        <v>0.0</v>
      </c>
      <c r="P170" s="8">
        <v>0.0</v>
      </c>
      <c r="Q170" s="8">
        <v>224.783492062345</v>
      </c>
    </row>
    <row r="171">
      <c r="A171" s="8">
        <v>169.0</v>
      </c>
      <c r="B171" s="9">
        <v>45293.0</v>
      </c>
      <c r="C171" s="8">
        <v>222.420408819293</v>
      </c>
      <c r="D171" s="8">
        <v>205.243771539329</v>
      </c>
      <c r="E171" s="8">
        <v>243.580661306747</v>
      </c>
      <c r="F171" s="8">
        <v>222.420408819293</v>
      </c>
      <c r="G171" s="8">
        <v>222.420408819293</v>
      </c>
      <c r="H171" s="8">
        <v>2.43728436478862</v>
      </c>
      <c r="I171" s="8">
        <v>2.43728436478862</v>
      </c>
      <c r="J171" s="8">
        <v>2.43728436478862</v>
      </c>
      <c r="K171" s="8">
        <v>2.43728436478862</v>
      </c>
      <c r="L171" s="8">
        <v>2.43728436478862</v>
      </c>
      <c r="M171" s="8">
        <v>2.43728436478862</v>
      </c>
      <c r="N171" s="8">
        <v>0.0</v>
      </c>
      <c r="O171" s="8">
        <v>0.0</v>
      </c>
      <c r="P171" s="8">
        <v>0.0</v>
      </c>
      <c r="Q171" s="8">
        <v>224.857693184082</v>
      </c>
    </row>
    <row r="172">
      <c r="A172" s="8">
        <v>170.0</v>
      </c>
      <c r="B172" s="9">
        <v>45294.0</v>
      </c>
      <c r="C172" s="8">
        <v>221.838766474031</v>
      </c>
      <c r="D172" s="8">
        <v>203.114792829252</v>
      </c>
      <c r="E172" s="8">
        <v>243.568525092278</v>
      </c>
      <c r="F172" s="8">
        <v>221.838766474031</v>
      </c>
      <c r="G172" s="8">
        <v>221.838766474031</v>
      </c>
      <c r="H172" s="8">
        <v>1.73680150408242</v>
      </c>
      <c r="I172" s="8">
        <v>1.73680150408242</v>
      </c>
      <c r="J172" s="8">
        <v>1.73680150408242</v>
      </c>
      <c r="K172" s="8">
        <v>1.73680150408242</v>
      </c>
      <c r="L172" s="8">
        <v>1.73680150408242</v>
      </c>
      <c r="M172" s="8">
        <v>1.73680150408242</v>
      </c>
      <c r="N172" s="8">
        <v>0.0</v>
      </c>
      <c r="O172" s="8">
        <v>0.0</v>
      </c>
      <c r="P172" s="8">
        <v>0.0</v>
      </c>
      <c r="Q172" s="8">
        <v>223.575567978113</v>
      </c>
    </row>
    <row r="173">
      <c r="A173" s="8">
        <v>171.0</v>
      </c>
      <c r="B173" s="9">
        <v>45295.0</v>
      </c>
      <c r="C173" s="8">
        <v>221.257124128769</v>
      </c>
      <c r="D173" s="8">
        <v>201.864380323383</v>
      </c>
      <c r="E173" s="8">
        <v>241.462001623497</v>
      </c>
      <c r="F173" s="8">
        <v>221.257124128769</v>
      </c>
      <c r="G173" s="8">
        <v>221.257124128769</v>
      </c>
      <c r="H173" s="8">
        <v>0.549861129062471</v>
      </c>
      <c r="I173" s="8">
        <v>0.549861129062471</v>
      </c>
      <c r="J173" s="8">
        <v>0.549861129062471</v>
      </c>
      <c r="K173" s="8">
        <v>0.549861129062471</v>
      </c>
      <c r="L173" s="8">
        <v>0.549861129062471</v>
      </c>
      <c r="M173" s="8">
        <v>0.549861129062471</v>
      </c>
      <c r="N173" s="8">
        <v>0.0</v>
      </c>
      <c r="O173" s="8">
        <v>0.0</v>
      </c>
      <c r="P173" s="8">
        <v>0.0</v>
      </c>
      <c r="Q173" s="8">
        <v>221.806985257831</v>
      </c>
    </row>
    <row r="174">
      <c r="A174" s="8">
        <v>172.0</v>
      </c>
      <c r="B174" s="9">
        <v>45296.0</v>
      </c>
      <c r="C174" s="8">
        <v>220.675481783506</v>
      </c>
      <c r="D174" s="8">
        <v>200.771251648905</v>
      </c>
      <c r="E174" s="8">
        <v>242.09407748629</v>
      </c>
      <c r="F174" s="8">
        <v>220.675481783506</v>
      </c>
      <c r="G174" s="8">
        <v>220.675481783506</v>
      </c>
      <c r="H174" s="8">
        <v>0.0365138620073493</v>
      </c>
      <c r="I174" s="8">
        <v>0.0365138620073493</v>
      </c>
      <c r="J174" s="8">
        <v>0.0365138620073493</v>
      </c>
      <c r="K174" s="8">
        <v>0.0365138620073493</v>
      </c>
      <c r="L174" s="8">
        <v>0.0365138620073493</v>
      </c>
      <c r="M174" s="8">
        <v>0.0365138620073493</v>
      </c>
      <c r="N174" s="8">
        <v>0.0</v>
      </c>
      <c r="O174" s="8">
        <v>0.0</v>
      </c>
      <c r="P174" s="8">
        <v>0.0</v>
      </c>
      <c r="Q174" s="8">
        <v>220.711995645514</v>
      </c>
    </row>
    <row r="175">
      <c r="A175" s="8">
        <v>173.0</v>
      </c>
      <c r="B175" s="9">
        <v>45299.0</v>
      </c>
      <c r="C175" s="8">
        <v>218.930554747719</v>
      </c>
      <c r="D175" s="8">
        <v>200.93985404571</v>
      </c>
      <c r="E175" s="8">
        <v>239.79382059315</v>
      </c>
      <c r="F175" s="8">
        <v>218.930554747719</v>
      </c>
      <c r="G175" s="8">
        <v>218.930554747719</v>
      </c>
      <c r="H175" s="8">
        <v>0.543565773279077</v>
      </c>
      <c r="I175" s="8">
        <v>0.543565773279077</v>
      </c>
      <c r="J175" s="8">
        <v>0.543565773279077</v>
      </c>
      <c r="K175" s="8">
        <v>0.543565773279077</v>
      </c>
      <c r="L175" s="8">
        <v>0.543565773279077</v>
      </c>
      <c r="M175" s="8">
        <v>0.543565773279077</v>
      </c>
      <c r="N175" s="8">
        <v>0.0</v>
      </c>
      <c r="O175" s="8">
        <v>0.0</v>
      </c>
      <c r="P175" s="8">
        <v>0.0</v>
      </c>
      <c r="Q175" s="8">
        <v>219.474120520998</v>
      </c>
    </row>
    <row r="176">
      <c r="A176" s="8">
        <v>174.0</v>
      </c>
      <c r="B176" s="9">
        <v>45300.0</v>
      </c>
      <c r="C176" s="8">
        <v>218.348912402457</v>
      </c>
      <c r="D176" s="8">
        <v>201.908870232755</v>
      </c>
      <c r="E176" s="8">
        <v>241.52766723803</v>
      </c>
      <c r="F176" s="8">
        <v>218.348912402457</v>
      </c>
      <c r="G176" s="8">
        <v>218.348912402457</v>
      </c>
      <c r="H176" s="8">
        <v>2.43728436478843</v>
      </c>
      <c r="I176" s="8">
        <v>2.43728436478843</v>
      </c>
      <c r="J176" s="8">
        <v>2.43728436478843</v>
      </c>
      <c r="K176" s="8">
        <v>2.43728436478843</v>
      </c>
      <c r="L176" s="8">
        <v>2.43728436478843</v>
      </c>
      <c r="M176" s="8">
        <v>2.43728436478843</v>
      </c>
      <c r="N176" s="8">
        <v>0.0</v>
      </c>
      <c r="O176" s="8">
        <v>0.0</v>
      </c>
      <c r="P176" s="8">
        <v>0.0</v>
      </c>
      <c r="Q176" s="8">
        <v>220.786196767245</v>
      </c>
    </row>
    <row r="177">
      <c r="A177" s="8">
        <v>175.0</v>
      </c>
      <c r="B177" s="9">
        <v>45301.0</v>
      </c>
      <c r="C177" s="8">
        <v>217.767270057195</v>
      </c>
      <c r="D177" s="8">
        <v>200.604718785781</v>
      </c>
      <c r="E177" s="8">
        <v>241.690409117325</v>
      </c>
      <c r="F177" s="8">
        <v>217.767270057195</v>
      </c>
      <c r="G177" s="8">
        <v>217.767270057195</v>
      </c>
      <c r="H177" s="8">
        <v>1.73680150408251</v>
      </c>
      <c r="I177" s="8">
        <v>1.73680150408251</v>
      </c>
      <c r="J177" s="8">
        <v>1.73680150408251</v>
      </c>
      <c r="K177" s="8">
        <v>1.73680150408251</v>
      </c>
      <c r="L177" s="8">
        <v>1.73680150408251</v>
      </c>
      <c r="M177" s="8">
        <v>1.73680150408251</v>
      </c>
      <c r="N177" s="8">
        <v>0.0</v>
      </c>
      <c r="O177" s="8">
        <v>0.0</v>
      </c>
      <c r="P177" s="8">
        <v>0.0</v>
      </c>
      <c r="Q177" s="8">
        <v>219.504071561277</v>
      </c>
    </row>
    <row r="178">
      <c r="A178" s="8">
        <v>176.0</v>
      </c>
      <c r="B178" s="9">
        <v>45302.0</v>
      </c>
      <c r="C178" s="8">
        <v>217.185627711932</v>
      </c>
      <c r="D178" s="8">
        <v>197.976119903469</v>
      </c>
      <c r="E178" s="8">
        <v>236.69829046684</v>
      </c>
      <c r="F178" s="8">
        <v>217.185627711932</v>
      </c>
      <c r="G178" s="8">
        <v>217.185627711932</v>
      </c>
      <c r="H178" s="8">
        <v>0.549861129062375</v>
      </c>
      <c r="I178" s="8">
        <v>0.549861129062375</v>
      </c>
      <c r="J178" s="8">
        <v>0.549861129062375</v>
      </c>
      <c r="K178" s="8">
        <v>0.549861129062375</v>
      </c>
      <c r="L178" s="8">
        <v>0.549861129062375</v>
      </c>
      <c r="M178" s="8">
        <v>0.549861129062375</v>
      </c>
      <c r="N178" s="8">
        <v>0.0</v>
      </c>
      <c r="O178" s="8">
        <v>0.0</v>
      </c>
      <c r="P178" s="8">
        <v>0.0</v>
      </c>
      <c r="Q178" s="8">
        <v>217.735488840995</v>
      </c>
    </row>
    <row r="179">
      <c r="A179" s="8">
        <v>177.0</v>
      </c>
      <c r="B179" s="9">
        <v>45303.0</v>
      </c>
      <c r="C179" s="8">
        <v>216.603985335012</v>
      </c>
      <c r="D179" s="8">
        <v>196.079250207983</v>
      </c>
      <c r="E179" s="8">
        <v>237.584789157948</v>
      </c>
      <c r="F179" s="8">
        <v>216.603985335012</v>
      </c>
      <c r="G179" s="8">
        <v>216.603985335012</v>
      </c>
      <c r="H179" s="8">
        <v>0.0365138620063278</v>
      </c>
      <c r="I179" s="8">
        <v>0.0365138620063278</v>
      </c>
      <c r="J179" s="8">
        <v>0.0365138620063278</v>
      </c>
      <c r="K179" s="8">
        <v>0.0365138620063278</v>
      </c>
      <c r="L179" s="8">
        <v>0.0365138620063278</v>
      </c>
      <c r="M179" s="8">
        <v>0.0365138620063278</v>
      </c>
      <c r="N179" s="8">
        <v>0.0</v>
      </c>
      <c r="O179" s="8">
        <v>0.0</v>
      </c>
      <c r="P179" s="8">
        <v>0.0</v>
      </c>
      <c r="Q179" s="8">
        <v>216.640499197018</v>
      </c>
    </row>
    <row r="180">
      <c r="A180" s="8">
        <v>178.0</v>
      </c>
      <c r="B180" s="9">
        <v>45307.0</v>
      </c>
      <c r="C180" s="8">
        <v>214.277415827332</v>
      </c>
      <c r="D180" s="8">
        <v>196.033571623877</v>
      </c>
      <c r="E180" s="8">
        <v>235.969724566485</v>
      </c>
      <c r="F180" s="8">
        <v>214.277415827332</v>
      </c>
      <c r="G180" s="8">
        <v>214.277415827332</v>
      </c>
      <c r="H180" s="8">
        <v>2.43728436478824</v>
      </c>
      <c r="I180" s="8">
        <v>2.43728436478824</v>
      </c>
      <c r="J180" s="8">
        <v>2.43728436478824</v>
      </c>
      <c r="K180" s="8">
        <v>2.43728436478824</v>
      </c>
      <c r="L180" s="8">
        <v>2.43728436478824</v>
      </c>
      <c r="M180" s="8">
        <v>2.43728436478824</v>
      </c>
      <c r="N180" s="8">
        <v>0.0</v>
      </c>
      <c r="O180" s="8">
        <v>0.0</v>
      </c>
      <c r="P180" s="8">
        <v>0.0</v>
      </c>
      <c r="Q180" s="8">
        <v>216.71470019212</v>
      </c>
    </row>
    <row r="181">
      <c r="A181" s="8">
        <v>179.0</v>
      </c>
      <c r="B181" s="9">
        <v>45308.0</v>
      </c>
      <c r="C181" s="8">
        <v>213.695773450411</v>
      </c>
      <c r="D181" s="8">
        <v>193.441030692764</v>
      </c>
      <c r="E181" s="8">
        <v>234.870801526085</v>
      </c>
      <c r="F181" s="8">
        <v>213.695773450411</v>
      </c>
      <c r="G181" s="8">
        <v>213.695773450411</v>
      </c>
      <c r="H181" s="8">
        <v>1.73680150408085</v>
      </c>
      <c r="I181" s="8">
        <v>1.73680150408085</v>
      </c>
      <c r="J181" s="8">
        <v>1.73680150408085</v>
      </c>
      <c r="K181" s="8">
        <v>1.73680150408085</v>
      </c>
      <c r="L181" s="8">
        <v>1.73680150408085</v>
      </c>
      <c r="M181" s="8">
        <v>1.73680150408085</v>
      </c>
      <c r="N181" s="8">
        <v>0.0</v>
      </c>
      <c r="O181" s="8">
        <v>0.0</v>
      </c>
      <c r="P181" s="8">
        <v>0.0</v>
      </c>
      <c r="Q181" s="8">
        <v>215.432574954492</v>
      </c>
    </row>
    <row r="182">
      <c r="A182" s="8">
        <v>180.0</v>
      </c>
      <c r="B182" s="9">
        <v>45309.0</v>
      </c>
      <c r="C182" s="8">
        <v>213.114131073491</v>
      </c>
      <c r="D182" s="8">
        <v>192.601659961579</v>
      </c>
      <c r="E182" s="8">
        <v>234.141209928818</v>
      </c>
      <c r="F182" s="8">
        <v>213.114131073491</v>
      </c>
      <c r="G182" s="8">
        <v>213.114131073491</v>
      </c>
      <c r="H182" s="8">
        <v>0.549861129062018</v>
      </c>
      <c r="I182" s="8">
        <v>0.549861129062018</v>
      </c>
      <c r="J182" s="8">
        <v>0.549861129062018</v>
      </c>
      <c r="K182" s="8">
        <v>0.549861129062018</v>
      </c>
      <c r="L182" s="8">
        <v>0.549861129062018</v>
      </c>
      <c r="M182" s="8">
        <v>0.549861129062018</v>
      </c>
      <c r="N182" s="8">
        <v>0.0</v>
      </c>
      <c r="O182" s="8">
        <v>0.0</v>
      </c>
      <c r="P182" s="8">
        <v>0.0</v>
      </c>
      <c r="Q182" s="8">
        <v>213.663992202553</v>
      </c>
    </row>
    <row r="183">
      <c r="A183" s="8">
        <v>181.0</v>
      </c>
      <c r="B183" s="9">
        <v>45310.0</v>
      </c>
      <c r="C183" s="8">
        <v>212.532488696571</v>
      </c>
      <c r="D183" s="8">
        <v>192.96286481205</v>
      </c>
      <c r="E183" s="8">
        <v>233.353354904595</v>
      </c>
      <c r="F183" s="8">
        <v>212.532488696571</v>
      </c>
      <c r="G183" s="8">
        <v>212.532488696571</v>
      </c>
      <c r="H183" s="8">
        <v>0.0365138620053065</v>
      </c>
      <c r="I183" s="8">
        <v>0.0365138620053065</v>
      </c>
      <c r="J183" s="8">
        <v>0.0365138620053065</v>
      </c>
      <c r="K183" s="8">
        <v>0.0365138620053065</v>
      </c>
      <c r="L183" s="8">
        <v>0.0365138620053065</v>
      </c>
      <c r="M183" s="8">
        <v>0.0365138620053065</v>
      </c>
      <c r="N183" s="8">
        <v>0.0</v>
      </c>
      <c r="O183" s="8">
        <v>0.0</v>
      </c>
      <c r="P183" s="8">
        <v>0.0</v>
      </c>
      <c r="Q183" s="8">
        <v>212.569002558576</v>
      </c>
    </row>
    <row r="184">
      <c r="A184" s="8">
        <v>182.0</v>
      </c>
      <c r="B184" s="9">
        <v>45313.0</v>
      </c>
      <c r="C184" s="8">
        <v>210.787561565811</v>
      </c>
      <c r="D184" s="8">
        <v>189.868214160606</v>
      </c>
      <c r="E184" s="8">
        <v>232.025802930893</v>
      </c>
      <c r="F184" s="8">
        <v>210.787561565811</v>
      </c>
      <c r="G184" s="8">
        <v>210.787561565811</v>
      </c>
      <c r="H184" s="8">
        <v>0.543565773284968</v>
      </c>
      <c r="I184" s="8">
        <v>0.543565773284968</v>
      </c>
      <c r="J184" s="8">
        <v>0.543565773284968</v>
      </c>
      <c r="K184" s="8">
        <v>0.543565773284968</v>
      </c>
      <c r="L184" s="8">
        <v>0.543565773284968</v>
      </c>
      <c r="M184" s="8">
        <v>0.543565773284968</v>
      </c>
      <c r="N184" s="8">
        <v>0.0</v>
      </c>
      <c r="O184" s="8">
        <v>0.0</v>
      </c>
      <c r="P184" s="8">
        <v>0.0</v>
      </c>
      <c r="Q184" s="8">
        <v>211.331127339096</v>
      </c>
    </row>
    <row r="185">
      <c r="A185" s="8">
        <v>183.0</v>
      </c>
      <c r="B185" s="9">
        <v>45314.0</v>
      </c>
      <c r="C185" s="8">
        <v>210.205919188891</v>
      </c>
      <c r="D185" s="8">
        <v>192.199929025553</v>
      </c>
      <c r="E185" s="8">
        <v>232.175171841788</v>
      </c>
      <c r="F185" s="8">
        <v>210.205919188891</v>
      </c>
      <c r="G185" s="8">
        <v>210.205919188891</v>
      </c>
      <c r="H185" s="8">
        <v>2.43728436478936</v>
      </c>
      <c r="I185" s="8">
        <v>2.43728436478936</v>
      </c>
      <c r="J185" s="8">
        <v>2.43728436478936</v>
      </c>
      <c r="K185" s="8">
        <v>2.43728436478936</v>
      </c>
      <c r="L185" s="8">
        <v>2.43728436478936</v>
      </c>
      <c r="M185" s="8">
        <v>2.43728436478936</v>
      </c>
      <c r="N185" s="8">
        <v>0.0</v>
      </c>
      <c r="O185" s="8">
        <v>0.0</v>
      </c>
      <c r="P185" s="8">
        <v>0.0</v>
      </c>
      <c r="Q185" s="8">
        <v>212.64320355368</v>
      </c>
    </row>
    <row r="186">
      <c r="A186" s="8">
        <v>184.0</v>
      </c>
      <c r="B186" s="9">
        <v>45315.0</v>
      </c>
      <c r="C186" s="8">
        <v>209.62427681197</v>
      </c>
      <c r="D186" s="8">
        <v>190.734298650633</v>
      </c>
      <c r="E186" s="8">
        <v>231.185393063224</v>
      </c>
      <c r="F186" s="8">
        <v>209.62427681197</v>
      </c>
      <c r="G186" s="8">
        <v>209.62427681197</v>
      </c>
      <c r="H186" s="8">
        <v>1.73680150408548</v>
      </c>
      <c r="I186" s="8">
        <v>1.73680150408548</v>
      </c>
      <c r="J186" s="8">
        <v>1.73680150408548</v>
      </c>
      <c r="K186" s="8">
        <v>1.73680150408548</v>
      </c>
      <c r="L186" s="8">
        <v>1.73680150408548</v>
      </c>
      <c r="M186" s="8">
        <v>1.73680150408548</v>
      </c>
      <c r="N186" s="8">
        <v>0.0</v>
      </c>
      <c r="O186" s="8">
        <v>0.0</v>
      </c>
      <c r="P186" s="8">
        <v>0.0</v>
      </c>
      <c r="Q186" s="8">
        <v>211.361078316056</v>
      </c>
    </row>
    <row r="187">
      <c r="A187" s="8">
        <v>185.0</v>
      </c>
      <c r="B187" s="9">
        <v>45316.0</v>
      </c>
      <c r="C187" s="8">
        <v>209.042634431675</v>
      </c>
      <c r="D187" s="8">
        <v>189.662269293189</v>
      </c>
      <c r="E187" s="8">
        <v>231.691543364123</v>
      </c>
      <c r="F187" s="8">
        <v>209.042634431675</v>
      </c>
      <c r="G187" s="8">
        <v>209.042634431675</v>
      </c>
      <c r="H187" s="8">
        <v>0.549861129061922</v>
      </c>
      <c r="I187" s="8">
        <v>0.549861129061922</v>
      </c>
      <c r="J187" s="8">
        <v>0.549861129061922</v>
      </c>
      <c r="K187" s="8">
        <v>0.549861129061922</v>
      </c>
      <c r="L187" s="8">
        <v>0.549861129061922</v>
      </c>
      <c r="M187" s="8">
        <v>0.549861129061922</v>
      </c>
      <c r="N187" s="8">
        <v>0.0</v>
      </c>
      <c r="O187" s="8">
        <v>0.0</v>
      </c>
      <c r="P187" s="8">
        <v>0.0</v>
      </c>
      <c r="Q187" s="8">
        <v>209.592495560736</v>
      </c>
    </row>
    <row r="188">
      <c r="A188" s="8">
        <v>186.0</v>
      </c>
      <c r="B188" s="9">
        <v>45317.0</v>
      </c>
      <c r="C188" s="8">
        <v>208.460992051379</v>
      </c>
      <c r="D188" s="8">
        <v>188.726327158107</v>
      </c>
      <c r="E188" s="8">
        <v>229.142793955556</v>
      </c>
      <c r="F188" s="8">
        <v>208.460992051379</v>
      </c>
      <c r="G188" s="8">
        <v>208.460992051379</v>
      </c>
      <c r="H188" s="8">
        <v>0.0365138620038784</v>
      </c>
      <c r="I188" s="8">
        <v>0.0365138620038784</v>
      </c>
      <c r="J188" s="8">
        <v>0.0365138620038784</v>
      </c>
      <c r="K188" s="8">
        <v>0.0365138620038784</v>
      </c>
      <c r="L188" s="8">
        <v>0.0365138620038784</v>
      </c>
      <c r="M188" s="8">
        <v>0.0365138620038784</v>
      </c>
      <c r="N188" s="8">
        <v>0.0</v>
      </c>
      <c r="O188" s="8">
        <v>0.0</v>
      </c>
      <c r="P188" s="8">
        <v>0.0</v>
      </c>
      <c r="Q188" s="8">
        <v>208.497505913382</v>
      </c>
    </row>
    <row r="189">
      <c r="A189" s="8">
        <v>187.0</v>
      </c>
      <c r="B189" s="9">
        <v>45320.0</v>
      </c>
      <c r="C189" s="8">
        <v>206.716064910491</v>
      </c>
      <c r="D189" s="8">
        <v>185.175303666766</v>
      </c>
      <c r="E189" s="8">
        <v>226.406279612613</v>
      </c>
      <c r="F189" s="8">
        <v>206.716064910491</v>
      </c>
      <c r="G189" s="8">
        <v>206.716064910491</v>
      </c>
      <c r="H189" s="8">
        <v>0.543565773273576</v>
      </c>
      <c r="I189" s="8">
        <v>0.543565773273576</v>
      </c>
      <c r="J189" s="8">
        <v>0.543565773273576</v>
      </c>
      <c r="K189" s="8">
        <v>0.543565773273576</v>
      </c>
      <c r="L189" s="8">
        <v>0.543565773273576</v>
      </c>
      <c r="M189" s="8">
        <v>0.543565773273576</v>
      </c>
      <c r="N189" s="8">
        <v>0.0</v>
      </c>
      <c r="O189" s="8">
        <v>0.0</v>
      </c>
      <c r="P189" s="8">
        <v>0.0</v>
      </c>
      <c r="Q189" s="8">
        <v>207.259630683764</v>
      </c>
    </row>
    <row r="190">
      <c r="A190" s="8">
        <v>188.0</v>
      </c>
      <c r="B190" s="9">
        <v>45321.0</v>
      </c>
      <c r="C190" s="8">
        <v>206.134422530195</v>
      </c>
      <c r="D190" s="8">
        <v>187.744366181549</v>
      </c>
      <c r="E190" s="8">
        <v>228.831207475456</v>
      </c>
      <c r="F190" s="8">
        <v>206.134422530195</v>
      </c>
      <c r="G190" s="8">
        <v>206.134422530195</v>
      </c>
      <c r="H190" s="8">
        <v>2.43728436479049</v>
      </c>
      <c r="I190" s="8">
        <v>2.43728436479049</v>
      </c>
      <c r="J190" s="8">
        <v>2.43728436479049</v>
      </c>
      <c r="K190" s="8">
        <v>2.43728436479049</v>
      </c>
      <c r="L190" s="8">
        <v>2.43728436479049</v>
      </c>
      <c r="M190" s="8">
        <v>2.43728436479049</v>
      </c>
      <c r="N190" s="8">
        <v>0.0</v>
      </c>
      <c r="O190" s="8">
        <v>0.0</v>
      </c>
      <c r="P190" s="8">
        <v>0.0</v>
      </c>
      <c r="Q190" s="8">
        <v>208.571706894985</v>
      </c>
    </row>
    <row r="191">
      <c r="A191" s="8">
        <v>189.0</v>
      </c>
      <c r="B191" s="9">
        <v>45322.0</v>
      </c>
      <c r="C191" s="8">
        <v>205.552780149899</v>
      </c>
      <c r="D191" s="8">
        <v>187.660449873148</v>
      </c>
      <c r="E191" s="8">
        <v>227.080131545703</v>
      </c>
      <c r="F191" s="8">
        <v>205.552780149899</v>
      </c>
      <c r="G191" s="8">
        <v>205.552780149899</v>
      </c>
      <c r="H191" s="8">
        <v>1.7368015040847</v>
      </c>
      <c r="I191" s="8">
        <v>1.7368015040847</v>
      </c>
      <c r="J191" s="8">
        <v>1.7368015040847</v>
      </c>
      <c r="K191" s="8">
        <v>1.7368015040847</v>
      </c>
      <c r="L191" s="8">
        <v>1.7368015040847</v>
      </c>
      <c r="M191" s="8">
        <v>1.7368015040847</v>
      </c>
      <c r="N191" s="8">
        <v>0.0</v>
      </c>
      <c r="O191" s="8">
        <v>0.0</v>
      </c>
      <c r="P191" s="8">
        <v>0.0</v>
      </c>
      <c r="Q191" s="8">
        <v>207.289581653983</v>
      </c>
    </row>
    <row r="192">
      <c r="A192" s="8">
        <v>190.0</v>
      </c>
      <c r="B192" s="9">
        <v>45323.0</v>
      </c>
      <c r="C192" s="8">
        <v>204.971137769603</v>
      </c>
      <c r="D192" s="8">
        <v>186.154412979293</v>
      </c>
      <c r="E192" s="8">
        <v>226.955596940889</v>
      </c>
      <c r="F192" s="8">
        <v>204.971137769603</v>
      </c>
      <c r="G192" s="8">
        <v>204.971137769603</v>
      </c>
      <c r="H192" s="8">
        <v>0.549861129062683</v>
      </c>
      <c r="I192" s="8">
        <v>0.549861129062683</v>
      </c>
      <c r="J192" s="8">
        <v>0.549861129062683</v>
      </c>
      <c r="K192" s="8">
        <v>0.549861129062683</v>
      </c>
      <c r="L192" s="8">
        <v>0.549861129062683</v>
      </c>
      <c r="M192" s="8">
        <v>0.549861129062683</v>
      </c>
      <c r="N192" s="8">
        <v>0.0</v>
      </c>
      <c r="O192" s="8">
        <v>0.0</v>
      </c>
      <c r="P192" s="8">
        <v>0.0</v>
      </c>
      <c r="Q192" s="8">
        <v>205.520998898665</v>
      </c>
    </row>
    <row r="193">
      <c r="A193" s="8">
        <v>191.0</v>
      </c>
      <c r="B193" s="9">
        <v>45324.0</v>
      </c>
      <c r="C193" s="8">
        <v>204.389495389307</v>
      </c>
      <c r="D193" s="8">
        <v>184.358168292468</v>
      </c>
      <c r="E193" s="8">
        <v>225.002857264217</v>
      </c>
      <c r="F193" s="8">
        <v>204.389495389307</v>
      </c>
      <c r="G193" s="8">
        <v>204.389495389307</v>
      </c>
      <c r="H193" s="8">
        <v>0.03651386200245</v>
      </c>
      <c r="I193" s="8">
        <v>0.03651386200245</v>
      </c>
      <c r="J193" s="8">
        <v>0.03651386200245</v>
      </c>
      <c r="K193" s="8">
        <v>0.03651386200245</v>
      </c>
      <c r="L193" s="8">
        <v>0.03651386200245</v>
      </c>
      <c r="M193" s="8">
        <v>0.03651386200245</v>
      </c>
      <c r="N193" s="8">
        <v>0.0</v>
      </c>
      <c r="O193" s="8">
        <v>0.0</v>
      </c>
      <c r="P193" s="8">
        <v>0.0</v>
      </c>
      <c r="Q193" s="8">
        <v>204.426009251309</v>
      </c>
    </row>
    <row r="194">
      <c r="A194" s="8">
        <v>192.0</v>
      </c>
      <c r="B194" s="9">
        <v>45327.0</v>
      </c>
      <c r="C194" s="8">
        <v>202.644568248419</v>
      </c>
      <c r="D194" s="8">
        <v>183.647800672515</v>
      </c>
      <c r="E194" s="8">
        <v>223.923506542956</v>
      </c>
      <c r="F194" s="8">
        <v>202.644568248419</v>
      </c>
      <c r="G194" s="8">
        <v>202.644568248419</v>
      </c>
      <c r="H194" s="8">
        <v>0.543565773275019</v>
      </c>
      <c r="I194" s="8">
        <v>0.543565773275019</v>
      </c>
      <c r="J194" s="8">
        <v>0.543565773275019</v>
      </c>
      <c r="K194" s="8">
        <v>0.543565773275019</v>
      </c>
      <c r="L194" s="8">
        <v>0.543565773275019</v>
      </c>
      <c r="M194" s="8">
        <v>0.543565773275019</v>
      </c>
      <c r="N194" s="8">
        <v>0.0</v>
      </c>
      <c r="O194" s="8">
        <v>0.0</v>
      </c>
      <c r="P194" s="8">
        <v>0.0</v>
      </c>
      <c r="Q194" s="8">
        <v>203.188134021694</v>
      </c>
    </row>
    <row r="195">
      <c r="A195" s="8">
        <v>193.0</v>
      </c>
      <c r="B195" s="9">
        <v>45328.0</v>
      </c>
      <c r="C195" s="8">
        <v>202.062925874654</v>
      </c>
      <c r="D195" s="8">
        <v>184.460067056935</v>
      </c>
      <c r="E195" s="8">
        <v>223.980178128003</v>
      </c>
      <c r="F195" s="8">
        <v>202.062925874654</v>
      </c>
      <c r="G195" s="8">
        <v>202.062925874654</v>
      </c>
      <c r="H195" s="8">
        <v>2.4372843647903</v>
      </c>
      <c r="I195" s="8">
        <v>2.4372843647903</v>
      </c>
      <c r="J195" s="8">
        <v>2.4372843647903</v>
      </c>
      <c r="K195" s="8">
        <v>2.4372843647903</v>
      </c>
      <c r="L195" s="8">
        <v>2.4372843647903</v>
      </c>
      <c r="M195" s="8">
        <v>2.4372843647903</v>
      </c>
      <c r="N195" s="8">
        <v>0.0</v>
      </c>
      <c r="O195" s="8">
        <v>0.0</v>
      </c>
      <c r="P195" s="8">
        <v>0.0</v>
      </c>
      <c r="Q195" s="8">
        <v>204.500210239444</v>
      </c>
    </row>
    <row r="196">
      <c r="A196" s="8">
        <v>194.0</v>
      </c>
      <c r="B196" s="9">
        <v>45329.0</v>
      </c>
      <c r="C196" s="8">
        <v>201.481283500889</v>
      </c>
      <c r="D196" s="8">
        <v>182.126382691426</v>
      </c>
      <c r="E196" s="8">
        <v>222.7151150489</v>
      </c>
      <c r="F196" s="8">
        <v>201.481283500889</v>
      </c>
      <c r="G196" s="8">
        <v>201.481283500889</v>
      </c>
      <c r="H196" s="8">
        <v>1.73680150408392</v>
      </c>
      <c r="I196" s="8">
        <v>1.73680150408392</v>
      </c>
      <c r="J196" s="8">
        <v>1.73680150408392</v>
      </c>
      <c r="K196" s="8">
        <v>1.73680150408392</v>
      </c>
      <c r="L196" s="8">
        <v>1.73680150408392</v>
      </c>
      <c r="M196" s="8">
        <v>1.73680150408392</v>
      </c>
      <c r="N196" s="8">
        <v>0.0</v>
      </c>
      <c r="O196" s="8">
        <v>0.0</v>
      </c>
      <c r="P196" s="8">
        <v>0.0</v>
      </c>
      <c r="Q196" s="8">
        <v>203.218085004972</v>
      </c>
    </row>
    <row r="197">
      <c r="A197" s="8">
        <v>195.0</v>
      </c>
      <c r="B197" s="9">
        <v>45330.0</v>
      </c>
      <c r="C197" s="8">
        <v>200.899641127123</v>
      </c>
      <c r="D197" s="8">
        <v>179.863204983244</v>
      </c>
      <c r="E197" s="8">
        <v>222.655981087744</v>
      </c>
      <c r="F197" s="8">
        <v>200.899641127123</v>
      </c>
      <c r="G197" s="8">
        <v>200.899641127123</v>
      </c>
      <c r="H197" s="8">
        <v>0.549861129062587</v>
      </c>
      <c r="I197" s="8">
        <v>0.549861129062587</v>
      </c>
      <c r="J197" s="8">
        <v>0.549861129062587</v>
      </c>
      <c r="K197" s="8">
        <v>0.549861129062587</v>
      </c>
      <c r="L197" s="8">
        <v>0.549861129062587</v>
      </c>
      <c r="M197" s="8">
        <v>0.549861129062587</v>
      </c>
      <c r="N197" s="8">
        <v>0.0</v>
      </c>
      <c r="O197" s="8">
        <v>0.0</v>
      </c>
      <c r="P197" s="8">
        <v>0.0</v>
      </c>
      <c r="Q197" s="8">
        <v>201.449502256186</v>
      </c>
    </row>
    <row r="198">
      <c r="A198" s="8">
        <v>196.0</v>
      </c>
      <c r="B198" s="9">
        <v>45331.0</v>
      </c>
      <c r="C198" s="8">
        <v>200.317998753358</v>
      </c>
      <c r="D198" s="8">
        <v>180.384207616065</v>
      </c>
      <c r="E198" s="8">
        <v>221.893056213351</v>
      </c>
      <c r="F198" s="8">
        <v>200.317998753358</v>
      </c>
      <c r="G198" s="8">
        <v>200.317998753358</v>
      </c>
      <c r="H198" s="8">
        <v>0.0365138620083778</v>
      </c>
      <c r="I198" s="8">
        <v>0.0365138620083778</v>
      </c>
      <c r="J198" s="8">
        <v>0.0365138620083778</v>
      </c>
      <c r="K198" s="8">
        <v>0.0365138620083778</v>
      </c>
      <c r="L198" s="8">
        <v>0.0365138620083778</v>
      </c>
      <c r="M198" s="8">
        <v>0.0365138620083778</v>
      </c>
      <c r="N198" s="8">
        <v>0.0</v>
      </c>
      <c r="O198" s="8">
        <v>0.0</v>
      </c>
      <c r="P198" s="8">
        <v>0.0</v>
      </c>
      <c r="Q198" s="8">
        <v>200.354512615367</v>
      </c>
    </row>
    <row r="199">
      <c r="A199" s="8">
        <v>197.0</v>
      </c>
      <c r="B199" s="9">
        <v>45334.0</v>
      </c>
      <c r="C199" s="8">
        <v>198.573071632063</v>
      </c>
      <c r="D199" s="8">
        <v>177.243813189615</v>
      </c>
      <c r="E199" s="8">
        <v>218.877846731082</v>
      </c>
      <c r="F199" s="8">
        <v>198.573071632063</v>
      </c>
      <c r="G199" s="8">
        <v>198.573071632063</v>
      </c>
      <c r="H199" s="8">
        <v>0.543565773279467</v>
      </c>
      <c r="I199" s="8">
        <v>0.543565773279467</v>
      </c>
      <c r="J199" s="8">
        <v>0.543565773279467</v>
      </c>
      <c r="K199" s="8">
        <v>0.543565773279467</v>
      </c>
      <c r="L199" s="8">
        <v>0.543565773279467</v>
      </c>
      <c r="M199" s="8">
        <v>0.543565773279467</v>
      </c>
      <c r="N199" s="8">
        <v>0.0</v>
      </c>
      <c r="O199" s="8">
        <v>0.0</v>
      </c>
      <c r="P199" s="8">
        <v>0.0</v>
      </c>
      <c r="Q199" s="8">
        <v>199.116637405342</v>
      </c>
    </row>
    <row r="200">
      <c r="A200" s="8">
        <v>198.0</v>
      </c>
      <c r="B200" s="9">
        <v>45335.0</v>
      </c>
      <c r="C200" s="8">
        <v>197.991429258297</v>
      </c>
      <c r="D200" s="8">
        <v>179.110672323292</v>
      </c>
      <c r="E200" s="8">
        <v>218.3366046279</v>
      </c>
      <c r="F200" s="8">
        <v>197.991429258297</v>
      </c>
      <c r="G200" s="8">
        <v>197.991429258297</v>
      </c>
      <c r="H200" s="8">
        <v>2.4372843647901</v>
      </c>
      <c r="I200" s="8">
        <v>2.4372843647901</v>
      </c>
      <c r="J200" s="8">
        <v>2.4372843647901</v>
      </c>
      <c r="K200" s="8">
        <v>2.4372843647901</v>
      </c>
      <c r="L200" s="8">
        <v>2.4372843647901</v>
      </c>
      <c r="M200" s="8">
        <v>2.4372843647901</v>
      </c>
      <c r="N200" s="8">
        <v>0.0</v>
      </c>
      <c r="O200" s="8">
        <v>0.0</v>
      </c>
      <c r="P200" s="8">
        <v>0.0</v>
      </c>
      <c r="Q200" s="8">
        <v>200.428713623088</v>
      </c>
    </row>
    <row r="201">
      <c r="A201" s="8">
        <v>199.0</v>
      </c>
      <c r="B201" s="9">
        <v>45336.0</v>
      </c>
      <c r="C201" s="8">
        <v>197.409786884532</v>
      </c>
      <c r="D201" s="8">
        <v>179.069314625515</v>
      </c>
      <c r="E201" s="8">
        <v>219.24572672871</v>
      </c>
      <c r="F201" s="8">
        <v>197.409786884532</v>
      </c>
      <c r="G201" s="8">
        <v>197.409786884532</v>
      </c>
      <c r="H201" s="8">
        <v>1.73680150408226</v>
      </c>
      <c r="I201" s="8">
        <v>1.73680150408226</v>
      </c>
      <c r="J201" s="8">
        <v>1.73680150408226</v>
      </c>
      <c r="K201" s="8">
        <v>1.73680150408226</v>
      </c>
      <c r="L201" s="8">
        <v>1.73680150408226</v>
      </c>
      <c r="M201" s="8">
        <v>1.73680150408226</v>
      </c>
      <c r="N201" s="8">
        <v>0.0</v>
      </c>
      <c r="O201" s="8">
        <v>0.0</v>
      </c>
      <c r="P201" s="8">
        <v>0.0</v>
      </c>
      <c r="Q201" s="8">
        <v>199.146588388615</v>
      </c>
    </row>
    <row r="202">
      <c r="A202" s="8">
        <v>200.0</v>
      </c>
      <c r="B202" s="9">
        <v>45337.0</v>
      </c>
      <c r="C202" s="8">
        <v>196.828144510767</v>
      </c>
      <c r="D202" s="8">
        <v>177.704749604565</v>
      </c>
      <c r="E202" s="8">
        <v>218.088459400897</v>
      </c>
      <c r="F202" s="8">
        <v>196.828144510767</v>
      </c>
      <c r="G202" s="8">
        <v>196.828144510767</v>
      </c>
      <c r="H202" s="8">
        <v>0.549861129062229</v>
      </c>
      <c r="I202" s="8">
        <v>0.549861129062229</v>
      </c>
      <c r="J202" s="8">
        <v>0.549861129062229</v>
      </c>
      <c r="K202" s="8">
        <v>0.549861129062229</v>
      </c>
      <c r="L202" s="8">
        <v>0.549861129062229</v>
      </c>
      <c r="M202" s="8">
        <v>0.549861129062229</v>
      </c>
      <c r="N202" s="8">
        <v>0.0</v>
      </c>
      <c r="O202" s="8">
        <v>0.0</v>
      </c>
      <c r="P202" s="8">
        <v>0.0</v>
      </c>
      <c r="Q202" s="8">
        <v>197.378005639829</v>
      </c>
    </row>
    <row r="203">
      <c r="A203" s="8">
        <v>201.0</v>
      </c>
      <c r="B203" s="9">
        <v>45338.0</v>
      </c>
      <c r="C203" s="8">
        <v>196.246502136142</v>
      </c>
      <c r="D203" s="8">
        <v>176.425542945335</v>
      </c>
      <c r="E203" s="8">
        <v>218.121892173681</v>
      </c>
      <c r="F203" s="8">
        <v>196.246502136142</v>
      </c>
      <c r="G203" s="8">
        <v>196.246502136142</v>
      </c>
      <c r="H203" s="8">
        <v>0.0365138620073565</v>
      </c>
      <c r="I203" s="8">
        <v>0.0365138620073565</v>
      </c>
      <c r="J203" s="8">
        <v>0.0365138620073565</v>
      </c>
      <c r="K203" s="8">
        <v>0.0365138620073565</v>
      </c>
      <c r="L203" s="8">
        <v>0.0365138620073565</v>
      </c>
      <c r="M203" s="8">
        <v>0.0365138620073565</v>
      </c>
      <c r="N203" s="8">
        <v>0.0</v>
      </c>
      <c r="O203" s="8">
        <v>0.0</v>
      </c>
      <c r="P203" s="8">
        <v>0.0</v>
      </c>
      <c r="Q203" s="8">
        <v>196.283015998149</v>
      </c>
    </row>
    <row r="204">
      <c r="A204" s="8">
        <v>202.0</v>
      </c>
      <c r="B204" s="9">
        <v>45342.0</v>
      </c>
      <c r="C204" s="8">
        <v>193.91993263764</v>
      </c>
      <c r="D204" s="8">
        <v>174.101938031695</v>
      </c>
      <c r="E204" s="8">
        <v>214.734291173715</v>
      </c>
      <c r="F204" s="8">
        <v>193.91993263764</v>
      </c>
      <c r="G204" s="8">
        <v>193.91993263764</v>
      </c>
      <c r="H204" s="8">
        <v>2.43728436478932</v>
      </c>
      <c r="I204" s="8">
        <v>2.43728436478932</v>
      </c>
      <c r="J204" s="8">
        <v>2.43728436478932</v>
      </c>
      <c r="K204" s="8">
        <v>2.43728436478932</v>
      </c>
      <c r="L204" s="8">
        <v>2.43728436478932</v>
      </c>
      <c r="M204" s="8">
        <v>2.43728436478932</v>
      </c>
      <c r="N204" s="8">
        <v>0.0</v>
      </c>
      <c r="O204" s="8">
        <v>0.0</v>
      </c>
      <c r="P204" s="8">
        <v>0.0</v>
      </c>
      <c r="Q204" s="8">
        <v>196.35721700243</v>
      </c>
    </row>
    <row r="205">
      <c r="A205" s="8">
        <v>203.0</v>
      </c>
      <c r="B205" s="9">
        <v>45343.0</v>
      </c>
      <c r="C205" s="8">
        <v>193.338290263015</v>
      </c>
      <c r="D205" s="8">
        <v>174.446768784802</v>
      </c>
      <c r="E205" s="8">
        <v>216.227676847354</v>
      </c>
      <c r="F205" s="8">
        <v>193.338290263015</v>
      </c>
      <c r="G205" s="8">
        <v>193.338290263015</v>
      </c>
      <c r="H205" s="8">
        <v>1.73680150408059</v>
      </c>
      <c r="I205" s="8">
        <v>1.73680150408059</v>
      </c>
      <c r="J205" s="8">
        <v>1.73680150408059</v>
      </c>
      <c r="K205" s="8">
        <v>1.73680150408059</v>
      </c>
      <c r="L205" s="8">
        <v>1.73680150408059</v>
      </c>
      <c r="M205" s="8">
        <v>1.73680150408059</v>
      </c>
      <c r="N205" s="8">
        <v>0.0</v>
      </c>
      <c r="O205" s="8">
        <v>0.0</v>
      </c>
      <c r="P205" s="8">
        <v>0.0</v>
      </c>
      <c r="Q205" s="8">
        <v>195.075091767096</v>
      </c>
    </row>
    <row r="206">
      <c r="A206" s="8">
        <v>204.0</v>
      </c>
      <c r="B206" s="9">
        <v>45344.0</v>
      </c>
      <c r="C206" s="8">
        <v>192.75664788839</v>
      </c>
      <c r="D206" s="8">
        <v>172.523394846904</v>
      </c>
      <c r="E206" s="8">
        <v>213.245547611123</v>
      </c>
      <c r="F206" s="8">
        <v>192.75664788839</v>
      </c>
      <c r="G206" s="8">
        <v>192.75664788839</v>
      </c>
      <c r="H206" s="8">
        <v>0.549861129062133</v>
      </c>
      <c r="I206" s="8">
        <v>0.549861129062133</v>
      </c>
      <c r="J206" s="8">
        <v>0.549861129062133</v>
      </c>
      <c r="K206" s="8">
        <v>0.549861129062133</v>
      </c>
      <c r="L206" s="8">
        <v>0.549861129062133</v>
      </c>
      <c r="M206" s="8">
        <v>0.549861129062133</v>
      </c>
      <c r="N206" s="8">
        <v>0.0</v>
      </c>
      <c r="O206" s="8">
        <v>0.0</v>
      </c>
      <c r="P206" s="8">
        <v>0.0</v>
      </c>
      <c r="Q206" s="8">
        <v>193.306509017452</v>
      </c>
    </row>
    <row r="207">
      <c r="A207" s="8">
        <v>205.0</v>
      </c>
      <c r="B207" s="9">
        <v>45345.0</v>
      </c>
      <c r="C207" s="8">
        <v>192.175005513764</v>
      </c>
      <c r="D207" s="8">
        <v>171.5001027315</v>
      </c>
      <c r="E207" s="8">
        <v>212.812827477822</v>
      </c>
      <c r="F207" s="8">
        <v>192.175005513764</v>
      </c>
      <c r="G207" s="8">
        <v>192.175005513764</v>
      </c>
      <c r="H207" s="8">
        <v>0.036513862005521</v>
      </c>
      <c r="I207" s="8">
        <v>0.036513862005521</v>
      </c>
      <c r="J207" s="8">
        <v>0.036513862005521</v>
      </c>
      <c r="K207" s="8">
        <v>0.036513862005521</v>
      </c>
      <c r="L207" s="8">
        <v>0.036513862005521</v>
      </c>
      <c r="M207" s="8">
        <v>0.036513862005521</v>
      </c>
      <c r="N207" s="8">
        <v>0.0</v>
      </c>
      <c r="O207" s="8">
        <v>0.0</v>
      </c>
      <c r="P207" s="8">
        <v>0.0</v>
      </c>
      <c r="Q207" s="8">
        <v>192.21151937577</v>
      </c>
    </row>
    <row r="208">
      <c r="A208" s="8">
        <v>206.0</v>
      </c>
      <c r="B208" s="9">
        <v>45348.0</v>
      </c>
      <c r="C208" s="8">
        <v>190.430078389888</v>
      </c>
      <c r="D208" s="8">
        <v>171.676811204827</v>
      </c>
      <c r="E208" s="8">
        <v>212.790098001092</v>
      </c>
      <c r="F208" s="8">
        <v>190.430078389888</v>
      </c>
      <c r="G208" s="8">
        <v>190.430078389888</v>
      </c>
      <c r="H208" s="8">
        <v>0.543565773283854</v>
      </c>
      <c r="I208" s="8">
        <v>0.543565773283854</v>
      </c>
      <c r="J208" s="8">
        <v>0.543565773283854</v>
      </c>
      <c r="K208" s="8">
        <v>0.543565773283854</v>
      </c>
      <c r="L208" s="8">
        <v>0.543565773283854</v>
      </c>
      <c r="M208" s="8">
        <v>0.543565773283854</v>
      </c>
      <c r="N208" s="8">
        <v>0.0</v>
      </c>
      <c r="O208" s="8">
        <v>0.0</v>
      </c>
      <c r="P208" s="8">
        <v>0.0</v>
      </c>
      <c r="Q208" s="8">
        <v>190.973644163172</v>
      </c>
    </row>
    <row r="209">
      <c r="A209" s="8">
        <v>207.0</v>
      </c>
      <c r="B209" s="9">
        <v>45349.0</v>
      </c>
      <c r="C209" s="8">
        <v>189.848436015263</v>
      </c>
      <c r="D209" s="8">
        <v>171.792384000681</v>
      </c>
      <c r="E209" s="8">
        <v>212.236764392435</v>
      </c>
      <c r="F209" s="8">
        <v>189.848436015263</v>
      </c>
      <c r="G209" s="8">
        <v>189.848436015263</v>
      </c>
      <c r="H209" s="8">
        <v>2.43728436479045</v>
      </c>
      <c r="I209" s="8">
        <v>2.43728436479045</v>
      </c>
      <c r="J209" s="8">
        <v>2.43728436479045</v>
      </c>
      <c r="K209" s="8">
        <v>2.43728436479045</v>
      </c>
      <c r="L209" s="8">
        <v>2.43728436479045</v>
      </c>
      <c r="M209" s="8">
        <v>2.43728436479045</v>
      </c>
      <c r="N209" s="8">
        <v>0.0</v>
      </c>
      <c r="O209" s="8">
        <v>0.0</v>
      </c>
      <c r="P209" s="8">
        <v>0.0</v>
      </c>
      <c r="Q209" s="8">
        <v>192.285720380053</v>
      </c>
    </row>
    <row r="210">
      <c r="A210" s="8">
        <v>208.0</v>
      </c>
      <c r="B210" s="9">
        <v>45350.0</v>
      </c>
      <c r="C210" s="8">
        <v>189.266793640638</v>
      </c>
      <c r="D210" s="8">
        <v>170.154685354598</v>
      </c>
      <c r="E210" s="8">
        <v>211.403968237701</v>
      </c>
      <c r="F210" s="8">
        <v>189.266793640638</v>
      </c>
      <c r="G210" s="8">
        <v>189.266793640638</v>
      </c>
      <c r="H210" s="8">
        <v>1.7368015040861</v>
      </c>
      <c r="I210" s="8">
        <v>1.7368015040861</v>
      </c>
      <c r="J210" s="8">
        <v>1.7368015040861</v>
      </c>
      <c r="K210" s="8">
        <v>1.7368015040861</v>
      </c>
      <c r="L210" s="8">
        <v>1.7368015040861</v>
      </c>
      <c r="M210" s="8">
        <v>1.7368015040861</v>
      </c>
      <c r="N210" s="8">
        <v>0.0</v>
      </c>
      <c r="O210" s="8">
        <v>0.0</v>
      </c>
      <c r="P210" s="8">
        <v>0.0</v>
      </c>
      <c r="Q210" s="8">
        <v>191.003595144724</v>
      </c>
    </row>
    <row r="211">
      <c r="A211" s="8">
        <v>209.0</v>
      </c>
      <c r="B211" s="9">
        <v>45351.0</v>
      </c>
      <c r="C211" s="8">
        <v>188.685151266012</v>
      </c>
      <c r="D211" s="8">
        <v>167.62742503213</v>
      </c>
      <c r="E211" s="8">
        <v>210.22346757351</v>
      </c>
      <c r="F211" s="8">
        <v>188.685151266012</v>
      </c>
      <c r="G211" s="8">
        <v>188.685151266012</v>
      </c>
      <c r="H211" s="8">
        <v>0.549861129061775</v>
      </c>
      <c r="I211" s="8">
        <v>0.549861129061775</v>
      </c>
      <c r="J211" s="8">
        <v>0.549861129061775</v>
      </c>
      <c r="K211" s="8">
        <v>0.549861129061775</v>
      </c>
      <c r="L211" s="8">
        <v>0.549861129061775</v>
      </c>
      <c r="M211" s="8">
        <v>0.549861129061775</v>
      </c>
      <c r="N211" s="8">
        <v>0.0</v>
      </c>
      <c r="O211" s="8">
        <v>0.0</v>
      </c>
      <c r="P211" s="8">
        <v>0.0</v>
      </c>
      <c r="Q211" s="8">
        <v>189.235012395074</v>
      </c>
    </row>
    <row r="212">
      <c r="A212" s="8">
        <v>210.0</v>
      </c>
      <c r="B212" s="9">
        <v>45352.0</v>
      </c>
      <c r="C212" s="8">
        <v>188.103508891387</v>
      </c>
      <c r="D212" s="8">
        <v>167.77470963604</v>
      </c>
      <c r="E212" s="8">
        <v>208.134961402283</v>
      </c>
      <c r="F212" s="8">
        <v>188.103508891387</v>
      </c>
      <c r="G212" s="8">
        <v>188.103508891387</v>
      </c>
      <c r="H212" s="8">
        <v>0.0365138620044997</v>
      </c>
      <c r="I212" s="8">
        <v>0.0365138620044997</v>
      </c>
      <c r="J212" s="8">
        <v>0.0365138620044997</v>
      </c>
      <c r="K212" s="8">
        <v>0.0365138620044997</v>
      </c>
      <c r="L212" s="8">
        <v>0.0365138620044997</v>
      </c>
      <c r="M212" s="8">
        <v>0.0365138620044997</v>
      </c>
      <c r="N212" s="8">
        <v>0.0</v>
      </c>
      <c r="O212" s="8">
        <v>0.0</v>
      </c>
      <c r="P212" s="8">
        <v>0.0</v>
      </c>
      <c r="Q212" s="8">
        <v>188.140022753391</v>
      </c>
    </row>
    <row r="213">
      <c r="A213" s="8">
        <v>211.0</v>
      </c>
      <c r="B213" s="9">
        <v>45355.0</v>
      </c>
      <c r="C213" s="8">
        <v>186.358581767511</v>
      </c>
      <c r="D213" s="8">
        <v>166.784299611661</v>
      </c>
      <c r="E213" s="8">
        <v>208.562135289753</v>
      </c>
      <c r="F213" s="8">
        <v>186.358581767511</v>
      </c>
      <c r="G213" s="8">
        <v>186.358581767511</v>
      </c>
      <c r="H213" s="8">
        <v>0.543565773285297</v>
      </c>
      <c r="I213" s="8">
        <v>0.543565773285297</v>
      </c>
      <c r="J213" s="8">
        <v>0.543565773285297</v>
      </c>
      <c r="K213" s="8">
        <v>0.543565773285297</v>
      </c>
      <c r="L213" s="8">
        <v>0.543565773285297</v>
      </c>
      <c r="M213" s="8">
        <v>0.543565773285297</v>
      </c>
      <c r="N213" s="8">
        <v>0.0</v>
      </c>
      <c r="O213" s="8">
        <v>0.0</v>
      </c>
      <c r="P213" s="8">
        <v>0.0</v>
      </c>
      <c r="Q213" s="8">
        <v>186.902147540796</v>
      </c>
    </row>
    <row r="214">
      <c r="A214" s="8">
        <v>212.0</v>
      </c>
      <c r="B214" s="9">
        <v>45356.0</v>
      </c>
      <c r="C214" s="8">
        <v>185.776939392885</v>
      </c>
      <c r="D214" s="8">
        <v>167.377220671067</v>
      </c>
      <c r="E214" s="8">
        <v>209.297121217524</v>
      </c>
      <c r="F214" s="8">
        <v>185.776939392885</v>
      </c>
      <c r="G214" s="8">
        <v>185.776939392885</v>
      </c>
      <c r="H214" s="8">
        <v>2.43728436478893</v>
      </c>
      <c r="I214" s="8">
        <v>2.43728436478893</v>
      </c>
      <c r="J214" s="8">
        <v>2.43728436478893</v>
      </c>
      <c r="K214" s="8">
        <v>2.43728436478893</v>
      </c>
      <c r="L214" s="8">
        <v>2.43728436478893</v>
      </c>
      <c r="M214" s="8">
        <v>2.43728436478893</v>
      </c>
      <c r="N214" s="8">
        <v>0.0</v>
      </c>
      <c r="O214" s="8">
        <v>0.0</v>
      </c>
      <c r="P214" s="8">
        <v>0.0</v>
      </c>
      <c r="Q214" s="8">
        <v>188.214223757674</v>
      </c>
    </row>
    <row r="215">
      <c r="A215" s="8">
        <v>213.0</v>
      </c>
      <c r="B215" s="9">
        <v>45357.0</v>
      </c>
      <c r="C215" s="8">
        <v>185.19529701826</v>
      </c>
      <c r="D215" s="8">
        <v>167.734568366928</v>
      </c>
      <c r="E215" s="8">
        <v>206.526773541086</v>
      </c>
      <c r="F215" s="8">
        <v>185.19529701826</v>
      </c>
      <c r="G215" s="8">
        <v>185.19529701826</v>
      </c>
      <c r="H215" s="8">
        <v>1.7368015040862</v>
      </c>
      <c r="I215" s="8">
        <v>1.7368015040862</v>
      </c>
      <c r="J215" s="8">
        <v>1.7368015040862</v>
      </c>
      <c r="K215" s="8">
        <v>1.7368015040862</v>
      </c>
      <c r="L215" s="8">
        <v>1.7368015040862</v>
      </c>
      <c r="M215" s="8">
        <v>1.7368015040862</v>
      </c>
      <c r="N215" s="8">
        <v>0.0</v>
      </c>
      <c r="O215" s="8">
        <v>0.0</v>
      </c>
      <c r="P215" s="8">
        <v>0.0</v>
      </c>
      <c r="Q215" s="8">
        <v>186.932098522346</v>
      </c>
    </row>
    <row r="216">
      <c r="A216" s="8">
        <v>214.0</v>
      </c>
      <c r="B216" s="9">
        <v>45358.0</v>
      </c>
      <c r="C216" s="8">
        <v>184.613654643635</v>
      </c>
      <c r="D216" s="8">
        <v>165.752660667212</v>
      </c>
      <c r="E216" s="8">
        <v>206.357106557975</v>
      </c>
      <c r="F216" s="8">
        <v>184.613654643635</v>
      </c>
      <c r="G216" s="8">
        <v>184.613654643635</v>
      </c>
      <c r="H216" s="8">
        <v>0.549861129063059</v>
      </c>
      <c r="I216" s="8">
        <v>0.549861129063059</v>
      </c>
      <c r="J216" s="8">
        <v>0.549861129063059</v>
      </c>
      <c r="K216" s="8">
        <v>0.549861129063059</v>
      </c>
      <c r="L216" s="8">
        <v>0.549861129063059</v>
      </c>
      <c r="M216" s="8">
        <v>0.549861129063059</v>
      </c>
      <c r="N216" s="8">
        <v>0.0</v>
      </c>
      <c r="O216" s="8">
        <v>0.0</v>
      </c>
      <c r="P216" s="8">
        <v>0.0</v>
      </c>
      <c r="Q216" s="8">
        <v>185.163515772698</v>
      </c>
    </row>
    <row r="217">
      <c r="A217" s="8">
        <v>215.0</v>
      </c>
      <c r="B217" s="9">
        <v>45359.0</v>
      </c>
      <c r="C217" s="8">
        <v>184.032012269009</v>
      </c>
      <c r="D217" s="8">
        <v>162.831132167006</v>
      </c>
      <c r="E217" s="8">
        <v>204.831519907888</v>
      </c>
      <c r="F217" s="8">
        <v>184.032012269009</v>
      </c>
      <c r="G217" s="8">
        <v>184.032012269009</v>
      </c>
      <c r="H217" s="8">
        <v>0.0365138620030713</v>
      </c>
      <c r="I217" s="8">
        <v>0.0365138620030713</v>
      </c>
      <c r="J217" s="8">
        <v>0.0365138620030713</v>
      </c>
      <c r="K217" s="8">
        <v>0.0365138620030713</v>
      </c>
      <c r="L217" s="8">
        <v>0.0365138620030713</v>
      </c>
      <c r="M217" s="8">
        <v>0.0365138620030713</v>
      </c>
      <c r="N217" s="8">
        <v>0.0</v>
      </c>
      <c r="O217" s="8">
        <v>0.0</v>
      </c>
      <c r="P217" s="8">
        <v>0.0</v>
      </c>
      <c r="Q217" s="8">
        <v>184.068526131012</v>
      </c>
    </row>
    <row r="218">
      <c r="A218" s="8">
        <v>216.0</v>
      </c>
      <c r="B218" s="9">
        <v>45362.0</v>
      </c>
      <c r="C218" s="8">
        <v>182.287085145133</v>
      </c>
      <c r="D218" s="8">
        <v>162.833320998345</v>
      </c>
      <c r="E218" s="8">
        <v>203.542023637595</v>
      </c>
      <c r="F218" s="8">
        <v>182.287085145133</v>
      </c>
      <c r="G218" s="8">
        <v>182.287085145133</v>
      </c>
      <c r="H218" s="8">
        <v>0.543565773288242</v>
      </c>
      <c r="I218" s="8">
        <v>0.543565773288242</v>
      </c>
      <c r="J218" s="8">
        <v>0.543565773288242</v>
      </c>
      <c r="K218" s="8">
        <v>0.543565773288242</v>
      </c>
      <c r="L218" s="8">
        <v>0.543565773288242</v>
      </c>
      <c r="M218" s="8">
        <v>0.543565773288242</v>
      </c>
      <c r="N218" s="8">
        <v>0.0</v>
      </c>
      <c r="O218" s="8">
        <v>0.0</v>
      </c>
      <c r="P218" s="8">
        <v>0.0</v>
      </c>
      <c r="Q218" s="8">
        <v>182.830650918422</v>
      </c>
    </row>
    <row r="219">
      <c r="A219" s="8">
        <v>217.0</v>
      </c>
      <c r="B219" s="9">
        <v>45363.0</v>
      </c>
      <c r="C219" s="8">
        <v>181.705442770508</v>
      </c>
      <c r="D219" s="8">
        <v>164.282429951144</v>
      </c>
      <c r="E219" s="8">
        <v>204.589622727999</v>
      </c>
      <c r="F219" s="8">
        <v>181.705442770508</v>
      </c>
      <c r="G219" s="8">
        <v>181.705442770508</v>
      </c>
      <c r="H219" s="8">
        <v>2.43728436479006</v>
      </c>
      <c r="I219" s="8">
        <v>2.43728436479006</v>
      </c>
      <c r="J219" s="8">
        <v>2.43728436479006</v>
      </c>
      <c r="K219" s="8">
        <v>2.43728436479006</v>
      </c>
      <c r="L219" s="8">
        <v>2.43728436479006</v>
      </c>
      <c r="M219" s="8">
        <v>2.43728436479006</v>
      </c>
      <c r="N219" s="8">
        <v>0.0</v>
      </c>
      <c r="O219" s="8">
        <v>0.0</v>
      </c>
      <c r="P219" s="8">
        <v>0.0</v>
      </c>
      <c r="Q219" s="8">
        <v>184.142727135298</v>
      </c>
    </row>
    <row r="220">
      <c r="A220" s="8">
        <v>218.0</v>
      </c>
      <c r="B220" s="9">
        <v>45364.0</v>
      </c>
      <c r="C220" s="8">
        <v>181.123800395883</v>
      </c>
      <c r="D220" s="8">
        <v>163.123493760026</v>
      </c>
      <c r="E220" s="8">
        <v>204.065366217445</v>
      </c>
      <c r="F220" s="8">
        <v>181.123800395883</v>
      </c>
      <c r="G220" s="8">
        <v>181.123800395883</v>
      </c>
      <c r="H220" s="8">
        <v>1.73680150408454</v>
      </c>
      <c r="I220" s="8">
        <v>1.73680150408454</v>
      </c>
      <c r="J220" s="8">
        <v>1.73680150408454</v>
      </c>
      <c r="K220" s="8">
        <v>1.73680150408454</v>
      </c>
      <c r="L220" s="8">
        <v>1.73680150408454</v>
      </c>
      <c r="M220" s="8">
        <v>1.73680150408454</v>
      </c>
      <c r="N220" s="8">
        <v>0.0</v>
      </c>
      <c r="O220" s="8">
        <v>0.0</v>
      </c>
      <c r="P220" s="8">
        <v>0.0</v>
      </c>
      <c r="Q220" s="8">
        <v>182.860601899967</v>
      </c>
    </row>
    <row r="221">
      <c r="A221" s="8">
        <v>219.0</v>
      </c>
      <c r="B221" s="9">
        <v>45365.0</v>
      </c>
      <c r="C221" s="8">
        <v>180.542158021257</v>
      </c>
      <c r="D221" s="8">
        <v>161.953669271438</v>
      </c>
      <c r="E221" s="8">
        <v>202.099554460836</v>
      </c>
      <c r="F221" s="8">
        <v>180.542158021257</v>
      </c>
      <c r="G221" s="8">
        <v>180.542158021257</v>
      </c>
      <c r="H221" s="8">
        <v>0.549861129062702</v>
      </c>
      <c r="I221" s="8">
        <v>0.549861129062702</v>
      </c>
      <c r="J221" s="8">
        <v>0.549861129062702</v>
      </c>
      <c r="K221" s="8">
        <v>0.549861129062702</v>
      </c>
      <c r="L221" s="8">
        <v>0.549861129062702</v>
      </c>
      <c r="M221" s="8">
        <v>0.549861129062702</v>
      </c>
      <c r="N221" s="8">
        <v>0.0</v>
      </c>
      <c r="O221" s="8">
        <v>0.0</v>
      </c>
      <c r="P221" s="8">
        <v>0.0</v>
      </c>
      <c r="Q221" s="8">
        <v>181.09201915032</v>
      </c>
    </row>
    <row r="222">
      <c r="A222" s="8">
        <v>220.0</v>
      </c>
      <c r="B222" s="9">
        <v>45366.0</v>
      </c>
      <c r="C222" s="8">
        <v>179.960515646632</v>
      </c>
      <c r="D222" s="8">
        <v>161.287785737845</v>
      </c>
      <c r="E222" s="8">
        <v>202.053687154675</v>
      </c>
      <c r="F222" s="8">
        <v>179.960515646632</v>
      </c>
      <c r="G222" s="8">
        <v>179.960515646632</v>
      </c>
      <c r="H222" s="8">
        <v>0.0365138620020502</v>
      </c>
      <c r="I222" s="8">
        <v>0.0365138620020502</v>
      </c>
      <c r="J222" s="8">
        <v>0.0365138620020502</v>
      </c>
      <c r="K222" s="8">
        <v>0.0365138620020502</v>
      </c>
      <c r="L222" s="8">
        <v>0.0365138620020502</v>
      </c>
      <c r="M222" s="8">
        <v>0.0365138620020502</v>
      </c>
      <c r="N222" s="8">
        <v>0.0</v>
      </c>
      <c r="O222" s="8">
        <v>0.0</v>
      </c>
      <c r="P222" s="8">
        <v>0.0</v>
      </c>
      <c r="Q222" s="8">
        <v>179.997029508634</v>
      </c>
    </row>
    <row r="223">
      <c r="A223" s="8">
        <v>221.0</v>
      </c>
      <c r="B223" s="9">
        <v>45369.0</v>
      </c>
      <c r="C223" s="8">
        <v>178.215588522756</v>
      </c>
      <c r="D223" s="8">
        <v>158.890243433587</v>
      </c>
      <c r="E223" s="8">
        <v>199.780843696164</v>
      </c>
      <c r="F223" s="8">
        <v>178.215588522756</v>
      </c>
      <c r="G223" s="8">
        <v>178.215588522756</v>
      </c>
      <c r="H223" s="8">
        <v>0.543565773276851</v>
      </c>
      <c r="I223" s="8">
        <v>0.543565773276851</v>
      </c>
      <c r="J223" s="8">
        <v>0.543565773276851</v>
      </c>
      <c r="K223" s="8">
        <v>0.543565773276851</v>
      </c>
      <c r="L223" s="8">
        <v>0.543565773276851</v>
      </c>
      <c r="M223" s="8">
        <v>0.543565773276851</v>
      </c>
      <c r="N223" s="8">
        <v>0.0</v>
      </c>
      <c r="O223" s="8">
        <v>0.0</v>
      </c>
      <c r="P223" s="8">
        <v>0.0</v>
      </c>
      <c r="Q223" s="8">
        <v>178.759154296033</v>
      </c>
    </row>
    <row r="224">
      <c r="A224" s="8">
        <v>222.0</v>
      </c>
      <c r="B224" s="9">
        <v>45370.0</v>
      </c>
      <c r="C224" s="8">
        <v>177.633946148131</v>
      </c>
      <c r="D224" s="8">
        <v>159.039867875205</v>
      </c>
      <c r="E224" s="8">
        <v>201.139028474811</v>
      </c>
      <c r="F224" s="8">
        <v>177.633946148131</v>
      </c>
      <c r="G224" s="8">
        <v>177.633946148131</v>
      </c>
      <c r="H224" s="8">
        <v>2.43728436478986</v>
      </c>
      <c r="I224" s="8">
        <v>2.43728436478986</v>
      </c>
      <c r="J224" s="8">
        <v>2.43728436478986</v>
      </c>
      <c r="K224" s="8">
        <v>2.43728436478986</v>
      </c>
      <c r="L224" s="8">
        <v>2.43728436478986</v>
      </c>
      <c r="M224" s="8">
        <v>2.43728436478986</v>
      </c>
      <c r="N224" s="8">
        <v>0.0</v>
      </c>
      <c r="O224" s="8">
        <v>0.0</v>
      </c>
      <c r="P224" s="8">
        <v>0.0</v>
      </c>
      <c r="Q224" s="8">
        <v>180.07123051292</v>
      </c>
    </row>
    <row r="225">
      <c r="A225" s="8">
        <v>223.0</v>
      </c>
      <c r="B225" s="9">
        <v>45371.0</v>
      </c>
      <c r="C225" s="8">
        <v>177.052303773505</v>
      </c>
      <c r="D225" s="8">
        <v>157.714194215598</v>
      </c>
      <c r="E225" s="8">
        <v>199.140286385722</v>
      </c>
      <c r="F225" s="8">
        <v>177.052303773505</v>
      </c>
      <c r="G225" s="8">
        <v>177.052303773505</v>
      </c>
      <c r="H225" s="8">
        <v>1.73680150408288</v>
      </c>
      <c r="I225" s="8">
        <v>1.73680150408288</v>
      </c>
      <c r="J225" s="8">
        <v>1.73680150408288</v>
      </c>
      <c r="K225" s="8">
        <v>1.73680150408288</v>
      </c>
      <c r="L225" s="8">
        <v>1.73680150408288</v>
      </c>
      <c r="M225" s="8">
        <v>1.73680150408288</v>
      </c>
      <c r="N225" s="8">
        <v>0.0</v>
      </c>
      <c r="O225" s="8">
        <v>0.0</v>
      </c>
      <c r="P225" s="8">
        <v>0.0</v>
      </c>
      <c r="Q225" s="8">
        <v>178.789105277588</v>
      </c>
    </row>
    <row r="226">
      <c r="A226" s="8">
        <v>224.0</v>
      </c>
      <c r="B226" s="9">
        <v>45372.0</v>
      </c>
      <c r="C226" s="8">
        <v>176.47066139888</v>
      </c>
      <c r="D226" s="8">
        <v>156.695978050801</v>
      </c>
      <c r="E226" s="8">
        <v>197.288969650779</v>
      </c>
      <c r="F226" s="8">
        <v>176.47066139888</v>
      </c>
      <c r="G226" s="8">
        <v>176.47066139888</v>
      </c>
      <c r="H226" s="8">
        <v>0.549861129062606</v>
      </c>
      <c r="I226" s="8">
        <v>0.549861129062606</v>
      </c>
      <c r="J226" s="8">
        <v>0.549861129062606</v>
      </c>
      <c r="K226" s="8">
        <v>0.549861129062606</v>
      </c>
      <c r="L226" s="8">
        <v>0.549861129062606</v>
      </c>
      <c r="M226" s="8">
        <v>0.549861129062606</v>
      </c>
      <c r="N226" s="8">
        <v>0.0</v>
      </c>
      <c r="O226" s="8">
        <v>0.0</v>
      </c>
      <c r="P226" s="8">
        <v>0.0</v>
      </c>
      <c r="Q226" s="8">
        <v>177.020522527942</v>
      </c>
    </row>
    <row r="227">
      <c r="A227" s="8">
        <v>225.0</v>
      </c>
      <c r="B227" s="9">
        <v>45373.0</v>
      </c>
      <c r="C227" s="8">
        <v>175.889019024255</v>
      </c>
      <c r="D227" s="8">
        <v>157.224487647278</v>
      </c>
      <c r="E227" s="8">
        <v>194.52169366509</v>
      </c>
      <c r="F227" s="8">
        <v>175.889019024255</v>
      </c>
      <c r="G227" s="8">
        <v>175.889019024255</v>
      </c>
      <c r="H227" s="8">
        <v>0.0365138620006217</v>
      </c>
      <c r="I227" s="8">
        <v>0.0365138620006217</v>
      </c>
      <c r="J227" s="8">
        <v>0.0365138620006217</v>
      </c>
      <c r="K227" s="8">
        <v>0.0365138620006217</v>
      </c>
      <c r="L227" s="8">
        <v>0.0365138620006217</v>
      </c>
      <c r="M227" s="8">
        <v>0.0365138620006217</v>
      </c>
      <c r="N227" s="8">
        <v>0.0</v>
      </c>
      <c r="O227" s="8">
        <v>0.0</v>
      </c>
      <c r="P227" s="8">
        <v>0.0</v>
      </c>
      <c r="Q227" s="8">
        <v>175.925532886255</v>
      </c>
    </row>
    <row r="228">
      <c r="A228" s="8">
        <v>226.0</v>
      </c>
      <c r="B228" s="9">
        <v>45376.0</v>
      </c>
      <c r="C228" s="8">
        <v>174.144091900378</v>
      </c>
      <c r="D228" s="8">
        <v>154.904253785082</v>
      </c>
      <c r="E228" s="8">
        <v>194.679109296406</v>
      </c>
      <c r="F228" s="8">
        <v>174.144091900378</v>
      </c>
      <c r="G228" s="8">
        <v>174.144091900378</v>
      </c>
      <c r="H228" s="8">
        <v>0.543565773279796</v>
      </c>
      <c r="I228" s="8">
        <v>0.543565773279796</v>
      </c>
      <c r="J228" s="8">
        <v>0.543565773279796</v>
      </c>
      <c r="K228" s="8">
        <v>0.543565773279796</v>
      </c>
      <c r="L228" s="8">
        <v>0.543565773279796</v>
      </c>
      <c r="M228" s="8">
        <v>0.543565773279796</v>
      </c>
      <c r="N228" s="8">
        <v>0.0</v>
      </c>
      <c r="O228" s="8">
        <v>0.0</v>
      </c>
      <c r="P228" s="8">
        <v>0.0</v>
      </c>
      <c r="Q228" s="8">
        <v>174.687657673658</v>
      </c>
    </row>
    <row r="229">
      <c r="A229" s="8">
        <v>227.0</v>
      </c>
      <c r="B229" s="9">
        <v>45377.0</v>
      </c>
      <c r="C229" s="8">
        <v>173.562449525753</v>
      </c>
      <c r="D229" s="8">
        <v>156.574056295615</v>
      </c>
      <c r="E229" s="8">
        <v>196.459779854125</v>
      </c>
      <c r="F229" s="8">
        <v>173.562449525753</v>
      </c>
      <c r="G229" s="8">
        <v>173.562449525753</v>
      </c>
      <c r="H229" s="8">
        <v>2.43728436479099</v>
      </c>
      <c r="I229" s="8">
        <v>2.43728436479099</v>
      </c>
      <c r="J229" s="8">
        <v>2.43728436479099</v>
      </c>
      <c r="K229" s="8">
        <v>2.43728436479099</v>
      </c>
      <c r="L229" s="8">
        <v>2.43728436479099</v>
      </c>
      <c r="M229" s="8">
        <v>2.43728436479099</v>
      </c>
      <c r="N229" s="8">
        <v>0.0</v>
      </c>
      <c r="O229" s="8">
        <v>0.0</v>
      </c>
      <c r="P229" s="8">
        <v>0.0</v>
      </c>
      <c r="Q229" s="8">
        <v>175.999733890544</v>
      </c>
    </row>
    <row r="230">
      <c r="A230" s="8">
        <v>228.0</v>
      </c>
      <c r="B230" s="9">
        <v>45378.0</v>
      </c>
      <c r="C230" s="8">
        <v>172.980807151128</v>
      </c>
      <c r="D230" s="8">
        <v>154.740073507649</v>
      </c>
      <c r="E230" s="8">
        <v>196.211123192112</v>
      </c>
      <c r="F230" s="8">
        <v>172.980807151128</v>
      </c>
      <c r="G230" s="8">
        <v>172.980807151128</v>
      </c>
      <c r="H230" s="8">
        <v>1.73680150408209</v>
      </c>
      <c r="I230" s="8">
        <v>1.73680150408209</v>
      </c>
      <c r="J230" s="8">
        <v>1.73680150408209</v>
      </c>
      <c r="K230" s="8">
        <v>1.73680150408209</v>
      </c>
      <c r="L230" s="8">
        <v>1.73680150408209</v>
      </c>
      <c r="M230" s="8">
        <v>1.73680150408209</v>
      </c>
      <c r="N230" s="8">
        <v>0.0</v>
      </c>
      <c r="O230" s="8">
        <v>0.0</v>
      </c>
      <c r="P230" s="8">
        <v>0.0</v>
      </c>
      <c r="Q230" s="8">
        <v>174.71760865521</v>
      </c>
    </row>
    <row r="231">
      <c r="A231" s="8">
        <v>229.0</v>
      </c>
      <c r="B231" s="9">
        <v>45379.0</v>
      </c>
      <c r="C231" s="8">
        <v>172.399164776502</v>
      </c>
      <c r="D231" s="8">
        <v>151.06461539127</v>
      </c>
      <c r="E231" s="8">
        <v>194.197375673593</v>
      </c>
      <c r="F231" s="8">
        <v>172.399164776502</v>
      </c>
      <c r="G231" s="8">
        <v>172.399164776502</v>
      </c>
      <c r="H231" s="8">
        <v>0.549861129061986</v>
      </c>
      <c r="I231" s="8">
        <v>0.549861129061986</v>
      </c>
      <c r="J231" s="8">
        <v>0.549861129061986</v>
      </c>
      <c r="K231" s="8">
        <v>0.549861129061986</v>
      </c>
      <c r="L231" s="8">
        <v>0.549861129061986</v>
      </c>
      <c r="M231" s="8">
        <v>0.549861129061986</v>
      </c>
      <c r="N231" s="8">
        <v>0.0</v>
      </c>
      <c r="O231" s="8">
        <v>0.0</v>
      </c>
      <c r="P231" s="8">
        <v>0.0</v>
      </c>
      <c r="Q231" s="8">
        <v>172.949025905564</v>
      </c>
    </row>
    <row r="232">
      <c r="A232" s="8">
        <v>230.0</v>
      </c>
      <c r="B232" s="9">
        <v>45383.0</v>
      </c>
      <c r="C232" s="8">
        <v>170.072595278001</v>
      </c>
      <c r="D232" s="8">
        <v>150.387248562886</v>
      </c>
      <c r="E232" s="8">
        <v>190.993818981193</v>
      </c>
      <c r="F232" s="8">
        <v>170.072595278001</v>
      </c>
      <c r="G232" s="8">
        <v>170.072595278001</v>
      </c>
      <c r="H232" s="8">
        <v>0.543565773281239</v>
      </c>
      <c r="I232" s="8">
        <v>0.543565773281239</v>
      </c>
      <c r="J232" s="8">
        <v>0.543565773281239</v>
      </c>
      <c r="K232" s="8">
        <v>0.543565773281239</v>
      </c>
      <c r="L232" s="8">
        <v>0.543565773281239</v>
      </c>
      <c r="M232" s="8">
        <v>0.543565773281239</v>
      </c>
      <c r="N232" s="8">
        <v>0.0</v>
      </c>
      <c r="O232" s="8">
        <v>0.0</v>
      </c>
      <c r="P232" s="8">
        <v>0.0</v>
      </c>
      <c r="Q232" s="8">
        <v>170.616161051282</v>
      </c>
    </row>
    <row r="233">
      <c r="A233" s="8">
        <v>231.0</v>
      </c>
      <c r="B233" s="9">
        <v>45384.0</v>
      </c>
      <c r="C233" s="8">
        <v>169.490952903376</v>
      </c>
      <c r="D233" s="8">
        <v>152.543080789742</v>
      </c>
      <c r="E233" s="8">
        <v>191.877182193252</v>
      </c>
      <c r="F233" s="8">
        <v>169.490952903376</v>
      </c>
      <c r="G233" s="8">
        <v>169.490952903376</v>
      </c>
      <c r="H233" s="8">
        <v>2.43728436478889</v>
      </c>
      <c r="I233" s="8">
        <v>2.43728436478889</v>
      </c>
      <c r="J233" s="8">
        <v>2.43728436478889</v>
      </c>
      <c r="K233" s="8">
        <v>2.43728436478889</v>
      </c>
      <c r="L233" s="8">
        <v>2.43728436478889</v>
      </c>
      <c r="M233" s="8">
        <v>2.43728436478889</v>
      </c>
      <c r="N233" s="8">
        <v>0.0</v>
      </c>
      <c r="O233" s="8">
        <v>0.0</v>
      </c>
      <c r="P233" s="8">
        <v>0.0</v>
      </c>
      <c r="Q233" s="8">
        <v>171.928237268165</v>
      </c>
    </row>
    <row r="234">
      <c r="A234" s="8">
        <v>232.0</v>
      </c>
      <c r="B234" s="9">
        <v>45385.0</v>
      </c>
      <c r="C234" s="8">
        <v>168.90931052875</v>
      </c>
      <c r="D234" s="8">
        <v>148.91333197387</v>
      </c>
      <c r="E234" s="8">
        <v>192.498396550487</v>
      </c>
      <c r="F234" s="8">
        <v>168.90931052875</v>
      </c>
      <c r="G234" s="8">
        <v>168.90931052875</v>
      </c>
      <c r="H234" s="8">
        <v>1.73680150408585</v>
      </c>
      <c r="I234" s="8">
        <v>1.73680150408585</v>
      </c>
      <c r="J234" s="8">
        <v>1.73680150408585</v>
      </c>
      <c r="K234" s="8">
        <v>1.73680150408585</v>
      </c>
      <c r="L234" s="8">
        <v>1.73680150408585</v>
      </c>
      <c r="M234" s="8">
        <v>1.73680150408585</v>
      </c>
      <c r="N234" s="8">
        <v>0.0</v>
      </c>
      <c r="O234" s="8">
        <v>0.0</v>
      </c>
      <c r="P234" s="8">
        <v>0.0</v>
      </c>
      <c r="Q234" s="8">
        <v>170.646112032836</v>
      </c>
    </row>
    <row r="235">
      <c r="A235" s="8">
        <v>233.0</v>
      </c>
      <c r="B235" s="9">
        <v>45386.0</v>
      </c>
      <c r="C235" s="8">
        <v>168.327668154125</v>
      </c>
      <c r="D235" s="8">
        <v>148.483412869193</v>
      </c>
      <c r="E235" s="8">
        <v>190.080601647159</v>
      </c>
      <c r="F235" s="8">
        <v>168.327668154125</v>
      </c>
      <c r="G235" s="8">
        <v>168.327668154125</v>
      </c>
      <c r="H235" s="8">
        <v>0.54986112906189</v>
      </c>
      <c r="I235" s="8">
        <v>0.54986112906189</v>
      </c>
      <c r="J235" s="8">
        <v>0.54986112906189</v>
      </c>
      <c r="K235" s="8">
        <v>0.54986112906189</v>
      </c>
      <c r="L235" s="8">
        <v>0.54986112906189</v>
      </c>
      <c r="M235" s="8">
        <v>0.54986112906189</v>
      </c>
      <c r="N235" s="8">
        <v>0.0</v>
      </c>
      <c r="O235" s="8">
        <v>0.0</v>
      </c>
      <c r="P235" s="8">
        <v>0.0</v>
      </c>
      <c r="Q235" s="8">
        <v>168.877529283187</v>
      </c>
    </row>
    <row r="236">
      <c r="A236" s="8">
        <v>234.0</v>
      </c>
      <c r="B236" s="9">
        <v>45387.0</v>
      </c>
      <c r="C236" s="8">
        <v>167.7460257795</v>
      </c>
      <c r="D236" s="8">
        <v>147.641998107713</v>
      </c>
      <c r="E236" s="8">
        <v>188.317884898352</v>
      </c>
      <c r="F236" s="8">
        <v>167.7460257795</v>
      </c>
      <c r="G236" s="8">
        <v>167.7460257795</v>
      </c>
      <c r="H236" s="8">
        <v>0.0365138620051211</v>
      </c>
      <c r="I236" s="8">
        <v>0.0365138620051211</v>
      </c>
      <c r="J236" s="8">
        <v>0.0365138620051211</v>
      </c>
      <c r="K236" s="8">
        <v>0.0365138620051211</v>
      </c>
      <c r="L236" s="8">
        <v>0.0365138620051211</v>
      </c>
      <c r="M236" s="8">
        <v>0.0365138620051211</v>
      </c>
      <c r="N236" s="8">
        <v>0.0</v>
      </c>
      <c r="O236" s="8">
        <v>0.0</v>
      </c>
      <c r="P236" s="8">
        <v>0.0</v>
      </c>
      <c r="Q236" s="8">
        <v>167.782539641505</v>
      </c>
    </row>
    <row r="237">
      <c r="A237" s="8">
        <v>235.0</v>
      </c>
      <c r="B237" s="9">
        <v>45390.0</v>
      </c>
      <c r="C237" s="8">
        <v>166.001098655624</v>
      </c>
      <c r="D237" s="8">
        <v>145.417885582199</v>
      </c>
      <c r="E237" s="8">
        <v>187.32986516376</v>
      </c>
      <c r="F237" s="8">
        <v>166.001098655624</v>
      </c>
      <c r="G237" s="8">
        <v>166.001098655624</v>
      </c>
      <c r="H237" s="8">
        <v>0.543565773285686</v>
      </c>
      <c r="I237" s="8">
        <v>0.543565773285686</v>
      </c>
      <c r="J237" s="8">
        <v>0.543565773285686</v>
      </c>
      <c r="K237" s="8">
        <v>0.543565773285686</v>
      </c>
      <c r="L237" s="8">
        <v>0.543565773285686</v>
      </c>
      <c r="M237" s="8">
        <v>0.543565773285686</v>
      </c>
      <c r="N237" s="8">
        <v>0.0</v>
      </c>
      <c r="O237" s="8">
        <v>0.0</v>
      </c>
      <c r="P237" s="8">
        <v>0.0</v>
      </c>
      <c r="Q237" s="8">
        <v>166.544664428909</v>
      </c>
    </row>
    <row r="238">
      <c r="A238" s="8">
        <v>236.0</v>
      </c>
      <c r="B238" s="9">
        <v>45391.0</v>
      </c>
      <c r="C238" s="8">
        <v>165.419456280998</v>
      </c>
      <c r="D238" s="8">
        <v>148.001493108808</v>
      </c>
      <c r="E238" s="8">
        <v>190.167590588277</v>
      </c>
      <c r="F238" s="8">
        <v>165.419456280998</v>
      </c>
      <c r="G238" s="8">
        <v>165.419456280998</v>
      </c>
      <c r="H238" s="8">
        <v>2.4372843647887</v>
      </c>
      <c r="I238" s="8">
        <v>2.4372843647887</v>
      </c>
      <c r="J238" s="8">
        <v>2.4372843647887</v>
      </c>
      <c r="K238" s="8">
        <v>2.4372843647887</v>
      </c>
      <c r="L238" s="8">
        <v>2.4372843647887</v>
      </c>
      <c r="M238" s="8">
        <v>2.4372843647887</v>
      </c>
      <c r="N238" s="8">
        <v>0.0</v>
      </c>
      <c r="O238" s="8">
        <v>0.0</v>
      </c>
      <c r="P238" s="8">
        <v>0.0</v>
      </c>
      <c r="Q238" s="8">
        <v>167.856740645787</v>
      </c>
    </row>
    <row r="239">
      <c r="A239" s="8">
        <v>237.0</v>
      </c>
      <c r="B239" s="9">
        <v>45392.0</v>
      </c>
      <c r="C239" s="8">
        <v>164.837813906373</v>
      </c>
      <c r="D239" s="8">
        <v>146.830882534191</v>
      </c>
      <c r="E239" s="8">
        <v>187.6205164376</v>
      </c>
      <c r="F239" s="8">
        <v>164.837813906373</v>
      </c>
      <c r="G239" s="8">
        <v>164.837813906373</v>
      </c>
      <c r="H239" s="8">
        <v>1.73680150408594</v>
      </c>
      <c r="I239" s="8">
        <v>1.73680150408594</v>
      </c>
      <c r="J239" s="8">
        <v>1.73680150408594</v>
      </c>
      <c r="K239" s="8">
        <v>1.73680150408594</v>
      </c>
      <c r="L239" s="8">
        <v>1.73680150408594</v>
      </c>
      <c r="M239" s="8">
        <v>1.73680150408594</v>
      </c>
      <c r="N239" s="8">
        <v>0.0</v>
      </c>
      <c r="O239" s="8">
        <v>0.0</v>
      </c>
      <c r="P239" s="8">
        <v>0.0</v>
      </c>
      <c r="Q239" s="8">
        <v>166.574615410459</v>
      </c>
    </row>
    <row r="240">
      <c r="A240" s="8">
        <v>238.0</v>
      </c>
      <c r="B240" s="9">
        <v>45393.0</v>
      </c>
      <c r="C240" s="8">
        <v>164.256171531748</v>
      </c>
      <c r="D240" s="8">
        <v>144.891938529299</v>
      </c>
      <c r="E240" s="8">
        <v>184.355069111367</v>
      </c>
      <c r="F240" s="8">
        <v>164.256171531748</v>
      </c>
      <c r="G240" s="8">
        <v>164.256171531748</v>
      </c>
      <c r="H240" s="8">
        <v>0.549861129061794</v>
      </c>
      <c r="I240" s="8">
        <v>0.549861129061794</v>
      </c>
      <c r="J240" s="8">
        <v>0.549861129061794</v>
      </c>
      <c r="K240" s="8">
        <v>0.549861129061794</v>
      </c>
      <c r="L240" s="8">
        <v>0.549861129061794</v>
      </c>
      <c r="M240" s="8">
        <v>0.549861129061794</v>
      </c>
      <c r="N240" s="8">
        <v>0.0</v>
      </c>
      <c r="O240" s="8">
        <v>0.0</v>
      </c>
      <c r="P240" s="8">
        <v>0.0</v>
      </c>
      <c r="Q240" s="8">
        <v>164.806032660809</v>
      </c>
    </row>
    <row r="241">
      <c r="A241" s="8">
        <v>239.0</v>
      </c>
      <c r="B241" s="9">
        <v>45394.0</v>
      </c>
      <c r="C241" s="8">
        <v>163.674529157122</v>
      </c>
      <c r="D241" s="8">
        <v>142.40203206013</v>
      </c>
      <c r="E241" s="8">
        <v>183.606153858352</v>
      </c>
      <c r="F241" s="8">
        <v>163.674529157122</v>
      </c>
      <c r="G241" s="8">
        <v>163.674529157122</v>
      </c>
      <c r="H241" s="8">
        <v>0.036513862003693</v>
      </c>
      <c r="I241" s="8">
        <v>0.036513862003693</v>
      </c>
      <c r="J241" s="8">
        <v>0.036513862003693</v>
      </c>
      <c r="K241" s="8">
        <v>0.036513862003693</v>
      </c>
      <c r="L241" s="8">
        <v>0.036513862003693</v>
      </c>
      <c r="M241" s="8">
        <v>0.036513862003693</v>
      </c>
      <c r="N241" s="8">
        <v>0.0</v>
      </c>
      <c r="O241" s="8">
        <v>0.0</v>
      </c>
      <c r="P241" s="8">
        <v>0.0</v>
      </c>
      <c r="Q241" s="8">
        <v>163.711043019126</v>
      </c>
    </row>
    <row r="242">
      <c r="A242" s="8">
        <v>240.0</v>
      </c>
      <c r="B242" s="9">
        <v>45397.0</v>
      </c>
      <c r="C242" s="8">
        <v>161.929602033246</v>
      </c>
      <c r="D242" s="8">
        <v>142.30875637728</v>
      </c>
      <c r="E242" s="8">
        <v>181.930918349157</v>
      </c>
      <c r="F242" s="8">
        <v>161.929602033246</v>
      </c>
      <c r="G242" s="8">
        <v>161.929602033246</v>
      </c>
      <c r="H242" s="8">
        <v>0.543565773287129</v>
      </c>
      <c r="I242" s="8">
        <v>0.543565773287129</v>
      </c>
      <c r="J242" s="8">
        <v>0.543565773287129</v>
      </c>
      <c r="K242" s="8">
        <v>0.543565773287129</v>
      </c>
      <c r="L242" s="8">
        <v>0.543565773287129</v>
      </c>
      <c r="M242" s="8">
        <v>0.543565773287129</v>
      </c>
      <c r="N242" s="8">
        <v>0.0</v>
      </c>
      <c r="O242" s="8">
        <v>0.0</v>
      </c>
      <c r="P242" s="8">
        <v>0.0</v>
      </c>
      <c r="Q242" s="8">
        <v>162.473167806533</v>
      </c>
    </row>
    <row r="243">
      <c r="A243" s="8">
        <v>241.0</v>
      </c>
      <c r="B243" s="9">
        <v>45398.0</v>
      </c>
      <c r="C243" s="8">
        <v>161.347959658621</v>
      </c>
      <c r="D243" s="8">
        <v>144.27239048427</v>
      </c>
      <c r="E243" s="8">
        <v>184.553629763595</v>
      </c>
      <c r="F243" s="8">
        <v>161.347959658621</v>
      </c>
      <c r="G243" s="8">
        <v>161.347959658621</v>
      </c>
      <c r="H243" s="8">
        <v>2.4372843647885</v>
      </c>
      <c r="I243" s="8">
        <v>2.4372843647885</v>
      </c>
      <c r="J243" s="8">
        <v>2.4372843647885</v>
      </c>
      <c r="K243" s="8">
        <v>2.4372843647885</v>
      </c>
      <c r="L243" s="8">
        <v>2.4372843647885</v>
      </c>
      <c r="M243" s="8">
        <v>2.4372843647885</v>
      </c>
      <c r="N243" s="8">
        <v>0.0</v>
      </c>
      <c r="O243" s="8">
        <v>0.0</v>
      </c>
      <c r="P243" s="8">
        <v>0.0</v>
      </c>
      <c r="Q243" s="8">
        <v>163.785244023409</v>
      </c>
    </row>
    <row r="244">
      <c r="A244" s="8">
        <v>242.0</v>
      </c>
      <c r="B244" s="9">
        <v>45399.0</v>
      </c>
      <c r="C244" s="8">
        <v>160.766317283995</v>
      </c>
      <c r="D244" s="8">
        <v>142.298380870806</v>
      </c>
      <c r="E244" s="8">
        <v>183.482457049339</v>
      </c>
      <c r="F244" s="8">
        <v>160.766317283995</v>
      </c>
      <c r="G244" s="8">
        <v>160.766317283995</v>
      </c>
      <c r="H244" s="8">
        <v>1.73680150408428</v>
      </c>
      <c r="I244" s="8">
        <v>1.73680150408428</v>
      </c>
      <c r="J244" s="8">
        <v>1.73680150408428</v>
      </c>
      <c r="K244" s="8">
        <v>1.73680150408428</v>
      </c>
      <c r="L244" s="8">
        <v>1.73680150408428</v>
      </c>
      <c r="M244" s="8">
        <v>1.73680150408428</v>
      </c>
      <c r="N244" s="8">
        <v>0.0</v>
      </c>
      <c r="O244" s="8">
        <v>0.0</v>
      </c>
      <c r="P244" s="8">
        <v>0.0</v>
      </c>
      <c r="Q244" s="8">
        <v>162.50311878808</v>
      </c>
    </row>
    <row r="245">
      <c r="A245" s="8">
        <v>243.0</v>
      </c>
      <c r="B245" s="9">
        <v>45400.0</v>
      </c>
      <c r="C245" s="8">
        <v>160.18467490937</v>
      </c>
      <c r="D245" s="8">
        <v>140.117194972367</v>
      </c>
      <c r="E245" s="8">
        <v>179.98091658604</v>
      </c>
      <c r="F245" s="8">
        <v>160.18467490937</v>
      </c>
      <c r="G245" s="8">
        <v>160.18467490937</v>
      </c>
      <c r="H245" s="8">
        <v>0.549861129061436</v>
      </c>
      <c r="I245" s="8">
        <v>0.549861129061436</v>
      </c>
      <c r="J245" s="8">
        <v>0.549861129061436</v>
      </c>
      <c r="K245" s="8">
        <v>0.549861129061436</v>
      </c>
      <c r="L245" s="8">
        <v>0.549861129061436</v>
      </c>
      <c r="M245" s="8">
        <v>0.549861129061436</v>
      </c>
      <c r="N245" s="8">
        <v>0.0</v>
      </c>
      <c r="O245" s="8">
        <v>0.0</v>
      </c>
      <c r="P245" s="8">
        <v>0.0</v>
      </c>
      <c r="Q245" s="8">
        <v>160.734536038432</v>
      </c>
    </row>
    <row r="246">
      <c r="A246" s="8">
        <v>244.0</v>
      </c>
      <c r="B246" s="9">
        <v>45401.0</v>
      </c>
      <c r="C246" s="8">
        <v>159.603032534745</v>
      </c>
      <c r="D246" s="8">
        <v>138.541865886627</v>
      </c>
      <c r="E246" s="8">
        <v>178.91505855925</v>
      </c>
      <c r="F246" s="8">
        <v>159.603032534745</v>
      </c>
      <c r="G246" s="8">
        <v>159.603032534745</v>
      </c>
      <c r="H246" s="8">
        <v>0.0365138620096211</v>
      </c>
      <c r="I246" s="8">
        <v>0.0365138620096211</v>
      </c>
      <c r="J246" s="8">
        <v>0.0365138620096211</v>
      </c>
      <c r="K246" s="8">
        <v>0.0365138620096211</v>
      </c>
      <c r="L246" s="8">
        <v>0.0365138620096211</v>
      </c>
      <c r="M246" s="8">
        <v>0.0365138620096211</v>
      </c>
      <c r="N246" s="8">
        <v>0.0</v>
      </c>
      <c r="O246" s="8">
        <v>0.0</v>
      </c>
      <c r="P246" s="8">
        <v>0.0</v>
      </c>
      <c r="Q246" s="8">
        <v>159.639546396754</v>
      </c>
    </row>
    <row r="247">
      <c r="A247" s="8">
        <v>245.0</v>
      </c>
      <c r="B247" s="9">
        <v>45404.0</v>
      </c>
      <c r="C247" s="8">
        <v>157.858105410869</v>
      </c>
      <c r="D247" s="8">
        <v>136.188553793952</v>
      </c>
      <c r="E247" s="8">
        <v>178.248380680937</v>
      </c>
      <c r="F247" s="8">
        <v>157.858105410869</v>
      </c>
      <c r="G247" s="8">
        <v>157.858105410869</v>
      </c>
      <c r="H247" s="8">
        <v>0.543565773288572</v>
      </c>
      <c r="I247" s="8">
        <v>0.543565773288572</v>
      </c>
      <c r="J247" s="8">
        <v>0.543565773288572</v>
      </c>
      <c r="K247" s="8">
        <v>0.543565773288572</v>
      </c>
      <c r="L247" s="8">
        <v>0.543565773288572</v>
      </c>
      <c r="M247" s="8">
        <v>0.543565773288572</v>
      </c>
      <c r="N247" s="8">
        <v>0.0</v>
      </c>
      <c r="O247" s="8">
        <v>0.0</v>
      </c>
      <c r="P247" s="8">
        <v>0.0</v>
      </c>
      <c r="Q247" s="8">
        <v>158.401671184157</v>
      </c>
    </row>
    <row r="248">
      <c r="A248" s="8">
        <v>246.0</v>
      </c>
      <c r="B248" s="9">
        <v>45405.0</v>
      </c>
      <c r="C248" s="8">
        <v>157.276463036243</v>
      </c>
      <c r="D248" s="8">
        <v>141.504534472894</v>
      </c>
      <c r="E248" s="8">
        <v>180.538196155597</v>
      </c>
      <c r="F248" s="8">
        <v>157.276463036243</v>
      </c>
      <c r="G248" s="8">
        <v>157.276463036243</v>
      </c>
      <c r="H248" s="8">
        <v>2.43728436478963</v>
      </c>
      <c r="I248" s="8">
        <v>2.43728436478963</v>
      </c>
      <c r="J248" s="8">
        <v>2.43728436478963</v>
      </c>
      <c r="K248" s="8">
        <v>2.43728436478963</v>
      </c>
      <c r="L248" s="8">
        <v>2.43728436478963</v>
      </c>
      <c r="M248" s="8">
        <v>2.43728436478963</v>
      </c>
      <c r="N248" s="8">
        <v>0.0</v>
      </c>
      <c r="O248" s="8">
        <v>0.0</v>
      </c>
      <c r="P248" s="8">
        <v>0.0</v>
      </c>
      <c r="Q248" s="8">
        <v>159.713747401033</v>
      </c>
    </row>
    <row r="249">
      <c r="A249" s="8">
        <v>247.0</v>
      </c>
      <c r="B249" s="9">
        <v>45406.0</v>
      </c>
      <c r="C249" s="8">
        <v>156.694820661618</v>
      </c>
      <c r="D249" s="8">
        <v>139.389379986519</v>
      </c>
      <c r="E249" s="8">
        <v>179.474933367608</v>
      </c>
      <c r="F249" s="8">
        <v>156.694820661618</v>
      </c>
      <c r="G249" s="8">
        <v>156.694820661618</v>
      </c>
      <c r="H249" s="8">
        <v>1.7368015040835</v>
      </c>
      <c r="I249" s="8">
        <v>1.7368015040835</v>
      </c>
      <c r="J249" s="8">
        <v>1.7368015040835</v>
      </c>
      <c r="K249" s="8">
        <v>1.7368015040835</v>
      </c>
      <c r="L249" s="8">
        <v>1.7368015040835</v>
      </c>
      <c r="M249" s="8">
        <v>1.7368015040835</v>
      </c>
      <c r="N249" s="8">
        <v>0.0</v>
      </c>
      <c r="O249" s="8">
        <v>0.0</v>
      </c>
      <c r="P249" s="8">
        <v>0.0</v>
      </c>
      <c r="Q249" s="8">
        <v>158.431622165701</v>
      </c>
    </row>
    <row r="250">
      <c r="A250" s="8">
        <v>248.0</v>
      </c>
      <c r="B250" s="9">
        <v>45407.0</v>
      </c>
      <c r="C250" s="8">
        <v>156.113178286993</v>
      </c>
      <c r="D250" s="8">
        <v>137.231822154835</v>
      </c>
      <c r="E250" s="8">
        <v>178.730647472913</v>
      </c>
      <c r="F250" s="8">
        <v>156.113178286993</v>
      </c>
      <c r="G250" s="8">
        <v>156.113178286993</v>
      </c>
      <c r="H250" s="8">
        <v>0.549861129062982</v>
      </c>
      <c r="I250" s="8">
        <v>0.549861129062982</v>
      </c>
      <c r="J250" s="8">
        <v>0.549861129062982</v>
      </c>
      <c r="K250" s="8">
        <v>0.549861129062982</v>
      </c>
      <c r="L250" s="8">
        <v>0.549861129062982</v>
      </c>
      <c r="M250" s="8">
        <v>0.549861129062982</v>
      </c>
      <c r="N250" s="8">
        <v>0.0</v>
      </c>
      <c r="O250" s="8">
        <v>0.0</v>
      </c>
      <c r="P250" s="8">
        <v>0.0</v>
      </c>
      <c r="Q250" s="8">
        <v>156.663039416056</v>
      </c>
    </row>
    <row r="251">
      <c r="A251" s="8">
        <v>249.0</v>
      </c>
      <c r="B251" s="9">
        <v>45408.0</v>
      </c>
      <c r="C251" s="8">
        <v>155.531535912367</v>
      </c>
      <c r="D251" s="8">
        <v>134.591221007415</v>
      </c>
      <c r="E251" s="8">
        <v>175.908824407142</v>
      </c>
      <c r="F251" s="8">
        <v>155.531535912367</v>
      </c>
      <c r="G251" s="8">
        <v>155.531535912367</v>
      </c>
      <c r="H251" s="8">
        <v>0.0365138620085995</v>
      </c>
      <c r="I251" s="8">
        <v>0.0365138620085995</v>
      </c>
      <c r="J251" s="8">
        <v>0.0365138620085995</v>
      </c>
      <c r="K251" s="8">
        <v>0.0365138620085995</v>
      </c>
      <c r="L251" s="8">
        <v>0.0365138620085995</v>
      </c>
      <c r="M251" s="8">
        <v>0.0365138620085995</v>
      </c>
      <c r="N251" s="8">
        <v>0.0</v>
      </c>
      <c r="O251" s="8">
        <v>0.0</v>
      </c>
      <c r="P251" s="8">
        <v>0.0</v>
      </c>
      <c r="Q251" s="8">
        <v>155.568049774376</v>
      </c>
    </row>
    <row r="252">
      <c r="A252" s="8">
        <v>250.0</v>
      </c>
      <c r="B252" s="9">
        <v>45411.0</v>
      </c>
      <c r="C252" s="8">
        <v>153.786608788491</v>
      </c>
      <c r="D252" s="8">
        <v>133.769136404538</v>
      </c>
      <c r="E252" s="8">
        <v>173.89749581026</v>
      </c>
      <c r="F252" s="8">
        <v>153.786608788491</v>
      </c>
      <c r="G252" s="8">
        <v>153.786608788491</v>
      </c>
      <c r="H252" s="8">
        <v>0.543565773278683</v>
      </c>
      <c r="I252" s="8">
        <v>0.543565773278683</v>
      </c>
      <c r="J252" s="8">
        <v>0.543565773278683</v>
      </c>
      <c r="K252" s="8">
        <v>0.543565773278683</v>
      </c>
      <c r="L252" s="8">
        <v>0.543565773278683</v>
      </c>
      <c r="M252" s="8">
        <v>0.543565773278683</v>
      </c>
      <c r="N252" s="8">
        <v>0.0</v>
      </c>
      <c r="O252" s="8">
        <v>0.0</v>
      </c>
      <c r="P252" s="8">
        <v>0.0</v>
      </c>
      <c r="Q252" s="8">
        <v>154.33017456177</v>
      </c>
    </row>
    <row r="253">
      <c r="A253" s="8">
        <v>251.0</v>
      </c>
      <c r="B253" s="9">
        <v>45412.0</v>
      </c>
      <c r="C253" s="8">
        <v>153.204966413866</v>
      </c>
      <c r="D253" s="8">
        <v>134.169065261877</v>
      </c>
      <c r="E253" s="8">
        <v>177.078864738229</v>
      </c>
      <c r="F253" s="8">
        <v>153.204966413866</v>
      </c>
      <c r="G253" s="8">
        <v>153.204966413866</v>
      </c>
      <c r="H253" s="8">
        <v>2.43728436478885</v>
      </c>
      <c r="I253" s="8">
        <v>2.43728436478885</v>
      </c>
      <c r="J253" s="8">
        <v>2.43728436478885</v>
      </c>
      <c r="K253" s="8">
        <v>2.43728436478885</v>
      </c>
      <c r="L253" s="8">
        <v>2.43728436478885</v>
      </c>
      <c r="M253" s="8">
        <v>2.43728436478885</v>
      </c>
      <c r="N253" s="8">
        <v>0.0</v>
      </c>
      <c r="O253" s="8">
        <v>0.0</v>
      </c>
      <c r="P253" s="8">
        <v>0.0</v>
      </c>
      <c r="Q253" s="8">
        <v>155.642250778655</v>
      </c>
    </row>
    <row r="254">
      <c r="A254" s="8">
        <v>252.0</v>
      </c>
      <c r="B254" s="9">
        <v>45413.0</v>
      </c>
      <c r="C254" s="8">
        <v>152.623324039241</v>
      </c>
      <c r="D254" s="8">
        <v>135.120997079216</v>
      </c>
      <c r="E254" s="8">
        <v>173.600565993658</v>
      </c>
      <c r="F254" s="8">
        <v>152.623324039241</v>
      </c>
      <c r="G254" s="8">
        <v>152.623324039241</v>
      </c>
      <c r="H254" s="8">
        <v>1.73680150408271</v>
      </c>
      <c r="I254" s="8">
        <v>1.73680150408271</v>
      </c>
      <c r="J254" s="8">
        <v>1.73680150408271</v>
      </c>
      <c r="K254" s="8">
        <v>1.73680150408271</v>
      </c>
      <c r="L254" s="8">
        <v>1.73680150408271</v>
      </c>
      <c r="M254" s="8">
        <v>1.73680150408271</v>
      </c>
      <c r="N254" s="8">
        <v>0.0</v>
      </c>
      <c r="O254" s="8">
        <v>0.0</v>
      </c>
      <c r="P254" s="8">
        <v>0.0</v>
      </c>
      <c r="Q254" s="8">
        <v>154.360125543323</v>
      </c>
    </row>
    <row r="255">
      <c r="A255" s="8">
        <v>253.0</v>
      </c>
      <c r="B255" s="9">
        <v>45414.0</v>
      </c>
      <c r="C255" s="8">
        <v>152.041681664615</v>
      </c>
      <c r="D255" s="8">
        <v>130.948402935548</v>
      </c>
      <c r="E255" s="8">
        <v>173.377921154691</v>
      </c>
      <c r="F255" s="8">
        <v>152.041681664615</v>
      </c>
      <c r="G255" s="8">
        <v>152.041681664615</v>
      </c>
      <c r="H255" s="8">
        <v>0.549861129062363</v>
      </c>
      <c r="I255" s="8">
        <v>0.549861129062363</v>
      </c>
      <c r="J255" s="8">
        <v>0.549861129062363</v>
      </c>
      <c r="K255" s="8">
        <v>0.549861129062363</v>
      </c>
      <c r="L255" s="8">
        <v>0.549861129062363</v>
      </c>
      <c r="M255" s="8">
        <v>0.549861129062363</v>
      </c>
      <c r="N255" s="8">
        <v>0.0</v>
      </c>
      <c r="O255" s="8">
        <v>0.0</v>
      </c>
      <c r="P255" s="8">
        <v>0.0</v>
      </c>
      <c r="Q255" s="8">
        <v>152.591542793678</v>
      </c>
    </row>
    <row r="256">
      <c r="A256" s="8">
        <v>254.0</v>
      </c>
      <c r="B256" s="9">
        <v>45415.0</v>
      </c>
      <c r="C256" s="8">
        <v>151.46003928999</v>
      </c>
      <c r="D256" s="8">
        <v>130.230071487337</v>
      </c>
      <c r="E256" s="8">
        <v>170.75383790733</v>
      </c>
      <c r="F256" s="8">
        <v>151.46003928999</v>
      </c>
      <c r="G256" s="8">
        <v>151.46003928999</v>
      </c>
      <c r="H256" s="8">
        <v>0.036513862006764</v>
      </c>
      <c r="I256" s="8">
        <v>0.036513862006764</v>
      </c>
      <c r="J256" s="8">
        <v>0.036513862006764</v>
      </c>
      <c r="K256" s="8">
        <v>0.036513862006764</v>
      </c>
      <c r="L256" s="8">
        <v>0.036513862006764</v>
      </c>
      <c r="M256" s="8">
        <v>0.036513862006764</v>
      </c>
      <c r="N256" s="8">
        <v>0.0</v>
      </c>
      <c r="O256" s="8">
        <v>0.0</v>
      </c>
      <c r="P256" s="8">
        <v>0.0</v>
      </c>
      <c r="Q256" s="8">
        <v>151.496553151997</v>
      </c>
    </row>
    <row r="257">
      <c r="A257" s="8">
        <v>255.0</v>
      </c>
      <c r="B257" s="9">
        <v>45416.0</v>
      </c>
      <c r="C257" s="8">
        <v>150.878396915365</v>
      </c>
      <c r="D257" s="8">
        <v>127.497924803707</v>
      </c>
      <c r="E257" s="8">
        <v>167.629485032558</v>
      </c>
      <c r="F257" s="8">
        <v>150.855505515901</v>
      </c>
      <c r="G257" s="8">
        <v>150.895173652835</v>
      </c>
      <c r="H257" s="8">
        <v>-2.65201345100138</v>
      </c>
      <c r="I257" s="8">
        <v>-2.65201345100138</v>
      </c>
      <c r="J257" s="8">
        <v>-2.65201345100138</v>
      </c>
      <c r="K257" s="8">
        <v>-2.65201345100138</v>
      </c>
      <c r="L257" s="8">
        <v>-2.65201345100138</v>
      </c>
      <c r="M257" s="8">
        <v>-2.65201345100138</v>
      </c>
      <c r="N257" s="8">
        <v>0.0</v>
      </c>
      <c r="O257" s="8">
        <v>0.0</v>
      </c>
      <c r="P257" s="8">
        <v>0.0</v>
      </c>
      <c r="Q257" s="8">
        <v>148.226383464363</v>
      </c>
    </row>
    <row r="258">
      <c r="A258" s="8">
        <v>256.0</v>
      </c>
      <c r="B258" s="9">
        <v>45417.0</v>
      </c>
      <c r="C258" s="8">
        <v>150.296754540739</v>
      </c>
      <c r="D258" s="8">
        <v>126.987498793313</v>
      </c>
      <c r="E258" s="8">
        <v>166.502778022985</v>
      </c>
      <c r="F258" s="8">
        <v>150.240012150409</v>
      </c>
      <c r="G258" s="8">
        <v>150.359055023975</v>
      </c>
      <c r="H258" s="8">
        <v>-2.65201318222307</v>
      </c>
      <c r="I258" s="8">
        <v>-2.65201318222307</v>
      </c>
      <c r="J258" s="8">
        <v>-2.65201318222307</v>
      </c>
      <c r="K258" s="8">
        <v>-2.65201318222307</v>
      </c>
      <c r="L258" s="8">
        <v>-2.65201318222307</v>
      </c>
      <c r="M258" s="8">
        <v>-2.65201318222307</v>
      </c>
      <c r="N258" s="8">
        <v>0.0</v>
      </c>
      <c r="O258" s="8">
        <v>0.0</v>
      </c>
      <c r="P258" s="8">
        <v>0.0</v>
      </c>
      <c r="Q258" s="8">
        <v>147.644741358516</v>
      </c>
    </row>
    <row r="259">
      <c r="A259" s="8">
        <v>257.0</v>
      </c>
      <c r="B259" s="9">
        <v>45418.0</v>
      </c>
      <c r="C259" s="8">
        <v>149.715112166114</v>
      </c>
      <c r="D259" s="8">
        <v>129.259621510633</v>
      </c>
      <c r="E259" s="8">
        <v>171.389202913496</v>
      </c>
      <c r="F259" s="8">
        <v>149.604832476138</v>
      </c>
      <c r="G259" s="8">
        <v>149.815057238139</v>
      </c>
      <c r="H259" s="8">
        <v>0.543565773280126</v>
      </c>
      <c r="I259" s="8">
        <v>0.543565773280126</v>
      </c>
      <c r="J259" s="8">
        <v>0.543565773280126</v>
      </c>
      <c r="K259" s="8">
        <v>0.543565773280126</v>
      </c>
      <c r="L259" s="8">
        <v>0.543565773280126</v>
      </c>
      <c r="M259" s="8">
        <v>0.543565773280126</v>
      </c>
      <c r="N259" s="8">
        <v>0.0</v>
      </c>
      <c r="O259" s="8">
        <v>0.0</v>
      </c>
      <c r="P259" s="8">
        <v>0.0</v>
      </c>
      <c r="Q259" s="8">
        <v>150.258677939394</v>
      </c>
    </row>
    <row r="260">
      <c r="A260" s="8">
        <v>258.0</v>
      </c>
      <c r="B260" s="9">
        <v>45419.0</v>
      </c>
      <c r="C260" s="8">
        <v>149.133469791488</v>
      </c>
      <c r="D260" s="8">
        <v>129.830223556954</v>
      </c>
      <c r="E260" s="8">
        <v>170.713624292853</v>
      </c>
      <c r="F260" s="8">
        <v>148.954697343068</v>
      </c>
      <c r="G260" s="8">
        <v>149.316888687329</v>
      </c>
      <c r="H260" s="8">
        <v>2.43728436478997</v>
      </c>
      <c r="I260" s="8">
        <v>2.43728436478997</v>
      </c>
      <c r="J260" s="8">
        <v>2.43728436478997</v>
      </c>
      <c r="K260" s="8">
        <v>2.43728436478997</v>
      </c>
      <c r="L260" s="8">
        <v>2.43728436478997</v>
      </c>
      <c r="M260" s="8">
        <v>2.43728436478997</v>
      </c>
      <c r="N260" s="8">
        <v>0.0</v>
      </c>
      <c r="O260" s="8">
        <v>0.0</v>
      </c>
      <c r="P260" s="8">
        <v>0.0</v>
      </c>
      <c r="Q260" s="8">
        <v>151.570754156278</v>
      </c>
    </row>
    <row r="261">
      <c r="A261" s="8">
        <v>259.0</v>
      </c>
      <c r="B261" s="9">
        <v>45420.0</v>
      </c>
      <c r="C261" s="8">
        <v>148.551827416863</v>
      </c>
      <c r="D261" s="8">
        <v>130.185251438349</v>
      </c>
      <c r="E261" s="8">
        <v>170.477708617239</v>
      </c>
      <c r="F261" s="8">
        <v>148.285613082886</v>
      </c>
      <c r="G261" s="8">
        <v>148.816012674796</v>
      </c>
      <c r="H261" s="8">
        <v>1.73680150408193</v>
      </c>
      <c r="I261" s="8">
        <v>1.73680150408193</v>
      </c>
      <c r="J261" s="8">
        <v>1.73680150408193</v>
      </c>
      <c r="K261" s="8">
        <v>1.73680150408193</v>
      </c>
      <c r="L261" s="8">
        <v>1.73680150408193</v>
      </c>
      <c r="M261" s="8">
        <v>1.73680150408193</v>
      </c>
      <c r="N261" s="8">
        <v>0.0</v>
      </c>
      <c r="O261" s="8">
        <v>0.0</v>
      </c>
      <c r="P261" s="8">
        <v>0.0</v>
      </c>
      <c r="Q261" s="8">
        <v>150.288628920945</v>
      </c>
    </row>
    <row r="262">
      <c r="A262" s="8">
        <v>260.0</v>
      </c>
      <c r="B262" s="9">
        <v>45421.0</v>
      </c>
      <c r="C262" s="8">
        <v>147.970185042238</v>
      </c>
      <c r="D262" s="8">
        <v>128.110686245584</v>
      </c>
      <c r="E262" s="8">
        <v>170.147131984291</v>
      </c>
      <c r="F262" s="8">
        <v>147.591334959782</v>
      </c>
      <c r="G262" s="8">
        <v>148.30649584897</v>
      </c>
      <c r="H262" s="8">
        <v>0.549861129062267</v>
      </c>
      <c r="I262" s="8">
        <v>0.549861129062267</v>
      </c>
      <c r="J262" s="8">
        <v>0.549861129062267</v>
      </c>
      <c r="K262" s="8">
        <v>0.549861129062267</v>
      </c>
      <c r="L262" s="8">
        <v>0.549861129062267</v>
      </c>
      <c r="M262" s="8">
        <v>0.549861129062267</v>
      </c>
      <c r="N262" s="8">
        <v>0.0</v>
      </c>
      <c r="O262" s="8">
        <v>0.0</v>
      </c>
      <c r="P262" s="8">
        <v>0.0</v>
      </c>
      <c r="Q262" s="8">
        <v>148.5200461713</v>
      </c>
    </row>
    <row r="263">
      <c r="A263" s="8">
        <v>261.0</v>
      </c>
      <c r="B263" s="9">
        <v>45422.0</v>
      </c>
      <c r="C263" s="8">
        <v>147.388542667612</v>
      </c>
      <c r="D263" s="8">
        <v>127.152053077471</v>
      </c>
      <c r="E263" s="8">
        <v>166.898611814206</v>
      </c>
      <c r="F263" s="8">
        <v>146.939065611553</v>
      </c>
      <c r="G263" s="8">
        <v>147.808077356464</v>
      </c>
      <c r="H263" s="8">
        <v>0.0365138620057429</v>
      </c>
      <c r="I263" s="8">
        <v>0.0365138620057429</v>
      </c>
      <c r="J263" s="8">
        <v>0.0365138620057429</v>
      </c>
      <c r="K263" s="8">
        <v>0.0365138620057429</v>
      </c>
      <c r="L263" s="8">
        <v>0.0365138620057429</v>
      </c>
      <c r="M263" s="8">
        <v>0.0365138620057429</v>
      </c>
      <c r="N263" s="8">
        <v>0.0</v>
      </c>
      <c r="O263" s="8">
        <v>0.0</v>
      </c>
      <c r="P263" s="8">
        <v>0.0</v>
      </c>
      <c r="Q263" s="8">
        <v>147.425056529618</v>
      </c>
    </row>
    <row r="264">
      <c r="A264" s="8">
        <v>262.0</v>
      </c>
      <c r="B264" s="9">
        <v>45423.0</v>
      </c>
      <c r="C264" s="8">
        <v>146.806900292987</v>
      </c>
      <c r="D264" s="8">
        <v>123.316834359958</v>
      </c>
      <c r="E264" s="8">
        <v>164.38106500716</v>
      </c>
      <c r="F264" s="8">
        <v>146.247744445414</v>
      </c>
      <c r="G264" s="8">
        <v>147.307426555664</v>
      </c>
      <c r="H264" s="8">
        <v>-2.65201345099423</v>
      </c>
      <c r="I264" s="8">
        <v>-2.65201345099423</v>
      </c>
      <c r="J264" s="8">
        <v>-2.65201345099423</v>
      </c>
      <c r="K264" s="8">
        <v>-2.65201345099423</v>
      </c>
      <c r="L264" s="8">
        <v>-2.65201345099423</v>
      </c>
      <c r="M264" s="8">
        <v>-2.65201345099423</v>
      </c>
      <c r="N264" s="8">
        <v>0.0</v>
      </c>
      <c r="O264" s="8">
        <v>0.0</v>
      </c>
      <c r="P264" s="8">
        <v>0.0</v>
      </c>
      <c r="Q264" s="8">
        <v>144.154886841993</v>
      </c>
    </row>
    <row r="265">
      <c r="A265" s="8">
        <v>263.0</v>
      </c>
      <c r="B265" s="9">
        <v>45424.0</v>
      </c>
      <c r="C265" s="8">
        <v>146.225257918362</v>
      </c>
      <c r="D265" s="8">
        <v>122.25062692472</v>
      </c>
      <c r="E265" s="8">
        <v>163.241636926326</v>
      </c>
      <c r="F265" s="8">
        <v>145.573237782179</v>
      </c>
      <c r="G265" s="8">
        <v>146.81866671711</v>
      </c>
      <c r="H265" s="8">
        <v>-2.65201318222194</v>
      </c>
      <c r="I265" s="8">
        <v>-2.65201318222194</v>
      </c>
      <c r="J265" s="8">
        <v>-2.65201318222194</v>
      </c>
      <c r="K265" s="8">
        <v>-2.65201318222194</v>
      </c>
      <c r="L265" s="8">
        <v>-2.65201318222194</v>
      </c>
      <c r="M265" s="8">
        <v>-2.65201318222194</v>
      </c>
      <c r="N265" s="8">
        <v>0.0</v>
      </c>
      <c r="O265" s="8">
        <v>0.0</v>
      </c>
      <c r="P265" s="8">
        <v>0.0</v>
      </c>
      <c r="Q265" s="8">
        <v>143.57324473614</v>
      </c>
    </row>
    <row r="266">
      <c r="A266" s="8">
        <v>264.0</v>
      </c>
      <c r="B266" s="9">
        <v>45425.0</v>
      </c>
      <c r="C266" s="8">
        <v>145.643615543736</v>
      </c>
      <c r="D266" s="8">
        <v>125.060282060515</v>
      </c>
      <c r="E266" s="8">
        <v>167.139890398963</v>
      </c>
      <c r="F266" s="8">
        <v>144.911361345274</v>
      </c>
      <c r="G266" s="8">
        <v>146.375599795004</v>
      </c>
      <c r="H266" s="8">
        <v>0.543565773284573</v>
      </c>
      <c r="I266" s="8">
        <v>0.543565773284573</v>
      </c>
      <c r="J266" s="8">
        <v>0.543565773284573</v>
      </c>
      <c r="K266" s="8">
        <v>0.543565773284573</v>
      </c>
      <c r="L266" s="8">
        <v>0.543565773284573</v>
      </c>
      <c r="M266" s="8">
        <v>0.543565773284573</v>
      </c>
      <c r="N266" s="8">
        <v>0.0</v>
      </c>
      <c r="O266" s="8">
        <v>0.0</v>
      </c>
      <c r="P266" s="8">
        <v>0.0</v>
      </c>
      <c r="Q266" s="8">
        <v>146.187181317021</v>
      </c>
    </row>
    <row r="267">
      <c r="A267" s="8">
        <v>265.0</v>
      </c>
      <c r="B267" s="9">
        <v>45426.0</v>
      </c>
      <c r="C267" s="8">
        <v>145.061973169111</v>
      </c>
      <c r="D267" s="8">
        <v>128.741915795327</v>
      </c>
      <c r="E267" s="8">
        <v>167.090506451643</v>
      </c>
      <c r="F267" s="8">
        <v>144.19482845302</v>
      </c>
      <c r="G267" s="8">
        <v>145.926665354537</v>
      </c>
      <c r="H267" s="8">
        <v>2.43728436478846</v>
      </c>
      <c r="I267" s="8">
        <v>2.43728436478846</v>
      </c>
      <c r="J267" s="8">
        <v>2.43728436478846</v>
      </c>
      <c r="K267" s="8">
        <v>2.43728436478846</v>
      </c>
      <c r="L267" s="8">
        <v>2.43728436478846</v>
      </c>
      <c r="M267" s="8">
        <v>2.43728436478846</v>
      </c>
      <c r="N267" s="8">
        <v>0.0</v>
      </c>
      <c r="O267" s="8">
        <v>0.0</v>
      </c>
      <c r="P267" s="8">
        <v>0.0</v>
      </c>
      <c r="Q267" s="8">
        <v>147.499257533899</v>
      </c>
    </row>
    <row r="268">
      <c r="A268" s="8">
        <v>266.0</v>
      </c>
      <c r="B268" s="9">
        <v>45427.0</v>
      </c>
      <c r="C268" s="8">
        <v>144.480330794486</v>
      </c>
      <c r="D268" s="8">
        <v>126.624953273252</v>
      </c>
      <c r="E268" s="8">
        <v>167.325137722479</v>
      </c>
      <c r="F268" s="8">
        <v>143.482532889284</v>
      </c>
      <c r="G268" s="8">
        <v>145.44625081125</v>
      </c>
      <c r="H268" s="8">
        <v>1.73680150408027</v>
      </c>
      <c r="I268" s="8">
        <v>1.73680150408027</v>
      </c>
      <c r="J268" s="8">
        <v>1.73680150408027</v>
      </c>
      <c r="K268" s="8">
        <v>1.73680150408027</v>
      </c>
      <c r="L268" s="8">
        <v>1.73680150408027</v>
      </c>
      <c r="M268" s="8">
        <v>1.73680150408027</v>
      </c>
      <c r="N268" s="8">
        <v>0.0</v>
      </c>
      <c r="O268" s="8">
        <v>0.0</v>
      </c>
      <c r="P268" s="8">
        <v>0.0</v>
      </c>
      <c r="Q268" s="8">
        <v>146.217132298566</v>
      </c>
    </row>
    <row r="269">
      <c r="A269" s="8">
        <v>267.0</v>
      </c>
      <c r="B269" s="9">
        <v>45428.0</v>
      </c>
      <c r="C269" s="8">
        <v>143.89868841986</v>
      </c>
      <c r="D269" s="8">
        <v>124.249116497626</v>
      </c>
      <c r="E269" s="8">
        <v>165.542142226083</v>
      </c>
      <c r="F269" s="8">
        <v>142.74285225283</v>
      </c>
      <c r="G269" s="8">
        <v>145.02553325121</v>
      </c>
      <c r="H269" s="8">
        <v>0.54986112906329</v>
      </c>
      <c r="I269" s="8">
        <v>0.54986112906329</v>
      </c>
      <c r="J269" s="8">
        <v>0.54986112906329</v>
      </c>
      <c r="K269" s="8">
        <v>0.54986112906329</v>
      </c>
      <c r="L269" s="8">
        <v>0.54986112906329</v>
      </c>
      <c r="M269" s="8">
        <v>0.54986112906329</v>
      </c>
      <c r="N269" s="8">
        <v>0.0</v>
      </c>
      <c r="O269" s="8">
        <v>0.0</v>
      </c>
      <c r="P269" s="8">
        <v>0.0</v>
      </c>
      <c r="Q269" s="8">
        <v>144.448549548924</v>
      </c>
    </row>
    <row r="270">
      <c r="A270" s="8">
        <v>268.0</v>
      </c>
      <c r="B270" s="9">
        <v>45429.0</v>
      </c>
      <c r="C270" s="8">
        <v>143.317046045235</v>
      </c>
      <c r="D270" s="8">
        <v>123.794761593596</v>
      </c>
      <c r="E270" s="8">
        <v>164.073603664752</v>
      </c>
      <c r="F270" s="8">
        <v>142.066493902325</v>
      </c>
      <c r="G270" s="8">
        <v>144.604956976661</v>
      </c>
      <c r="H270" s="8">
        <v>0.0365138620047216</v>
      </c>
      <c r="I270" s="8">
        <v>0.0365138620047216</v>
      </c>
      <c r="J270" s="8">
        <v>0.0365138620047216</v>
      </c>
      <c r="K270" s="8">
        <v>0.0365138620047216</v>
      </c>
      <c r="L270" s="8">
        <v>0.0365138620047216</v>
      </c>
      <c r="M270" s="8">
        <v>0.0365138620047216</v>
      </c>
      <c r="N270" s="8">
        <v>0.0</v>
      </c>
      <c r="O270" s="8">
        <v>0.0</v>
      </c>
      <c r="P270" s="8">
        <v>0.0</v>
      </c>
      <c r="Q270" s="8">
        <v>143.35355990724</v>
      </c>
    </row>
    <row r="271">
      <c r="A271" s="8">
        <v>269.0</v>
      </c>
      <c r="B271" s="9">
        <v>45430.0</v>
      </c>
      <c r="C271" s="8">
        <v>142.73540367061</v>
      </c>
      <c r="D271" s="8">
        <v>118.662930023502</v>
      </c>
      <c r="E271" s="8">
        <v>160.984100731845</v>
      </c>
      <c r="F271" s="8">
        <v>141.379633268714</v>
      </c>
      <c r="G271" s="8">
        <v>144.137171505708</v>
      </c>
      <c r="H271" s="8">
        <v>-2.65201345099653</v>
      </c>
      <c r="I271" s="8">
        <v>-2.65201345099653</v>
      </c>
      <c r="J271" s="8">
        <v>-2.65201345099653</v>
      </c>
      <c r="K271" s="8">
        <v>-2.65201345099653</v>
      </c>
      <c r="L271" s="8">
        <v>-2.65201345099653</v>
      </c>
      <c r="M271" s="8">
        <v>-2.65201345099653</v>
      </c>
      <c r="N271" s="8">
        <v>0.0</v>
      </c>
      <c r="O271" s="8">
        <v>0.0</v>
      </c>
      <c r="P271" s="8">
        <v>0.0</v>
      </c>
      <c r="Q271" s="8">
        <v>140.083390219613</v>
      </c>
    </row>
    <row r="272">
      <c r="A272" s="8">
        <v>270.0</v>
      </c>
      <c r="B272" s="9">
        <v>45431.0</v>
      </c>
      <c r="C272" s="8">
        <v>142.153761295984</v>
      </c>
      <c r="D272" s="8">
        <v>117.860437509735</v>
      </c>
      <c r="E272" s="8">
        <v>160.942267440172</v>
      </c>
      <c r="F272" s="8">
        <v>140.69831344537</v>
      </c>
      <c r="G272" s="8">
        <v>143.704651216504</v>
      </c>
      <c r="H272" s="8">
        <v>-2.65201318222081</v>
      </c>
      <c r="I272" s="8">
        <v>-2.65201318222081</v>
      </c>
      <c r="J272" s="8">
        <v>-2.65201318222081</v>
      </c>
      <c r="K272" s="8">
        <v>-2.65201318222081</v>
      </c>
      <c r="L272" s="8">
        <v>-2.65201318222081</v>
      </c>
      <c r="M272" s="8">
        <v>-2.65201318222081</v>
      </c>
      <c r="N272" s="8">
        <v>0.0</v>
      </c>
      <c r="O272" s="8">
        <v>0.0</v>
      </c>
      <c r="P272" s="8">
        <v>0.0</v>
      </c>
      <c r="Q272" s="8">
        <v>139.501748113763</v>
      </c>
    </row>
    <row r="273">
      <c r="A273" s="8">
        <v>271.0</v>
      </c>
      <c r="B273" s="9">
        <v>45432.0</v>
      </c>
      <c r="C273" s="8">
        <v>141.572118921359</v>
      </c>
      <c r="D273" s="8">
        <v>121.804744291636</v>
      </c>
      <c r="E273" s="8">
        <v>163.446395904438</v>
      </c>
      <c r="F273" s="8">
        <v>140.005348509387</v>
      </c>
      <c r="G273" s="8">
        <v>143.275628155839</v>
      </c>
      <c r="H273" s="8">
        <v>0.543565773286016</v>
      </c>
      <c r="I273" s="8">
        <v>0.543565773286016</v>
      </c>
      <c r="J273" s="8">
        <v>0.543565773286016</v>
      </c>
      <c r="K273" s="8">
        <v>0.543565773286016</v>
      </c>
      <c r="L273" s="8">
        <v>0.543565773286016</v>
      </c>
      <c r="M273" s="8">
        <v>0.543565773286016</v>
      </c>
      <c r="N273" s="8">
        <v>0.0</v>
      </c>
      <c r="O273" s="8">
        <v>0.0</v>
      </c>
      <c r="P273" s="8">
        <v>0.0</v>
      </c>
      <c r="Q273" s="8">
        <v>142.115684694645</v>
      </c>
    </row>
    <row r="274">
      <c r="A274" s="8">
        <v>272.0</v>
      </c>
      <c r="B274" s="9">
        <v>45433.0</v>
      </c>
      <c r="C274" s="8">
        <v>140.990476546734</v>
      </c>
      <c r="D274" s="8">
        <v>122.185553579484</v>
      </c>
      <c r="E274" s="8">
        <v>163.201418669379</v>
      </c>
      <c r="F274" s="8">
        <v>139.306799963864</v>
      </c>
      <c r="G274" s="8">
        <v>142.806335102906</v>
      </c>
      <c r="H274" s="8">
        <v>2.43728436478959</v>
      </c>
      <c r="I274" s="8">
        <v>2.43728436478959</v>
      </c>
      <c r="J274" s="8">
        <v>2.43728436478959</v>
      </c>
      <c r="K274" s="8">
        <v>2.43728436478959</v>
      </c>
      <c r="L274" s="8">
        <v>2.43728436478959</v>
      </c>
      <c r="M274" s="8">
        <v>2.43728436478959</v>
      </c>
      <c r="N274" s="8">
        <v>0.0</v>
      </c>
      <c r="O274" s="8">
        <v>0.0</v>
      </c>
      <c r="P274" s="8">
        <v>0.0</v>
      </c>
      <c r="Q274" s="8">
        <v>143.427760911523</v>
      </c>
    </row>
    <row r="275">
      <c r="A275" s="8">
        <v>273.0</v>
      </c>
      <c r="B275" s="9">
        <v>45434.0</v>
      </c>
      <c r="C275" s="8">
        <v>140.408834172108</v>
      </c>
      <c r="D275" s="8">
        <v>121.584297396722</v>
      </c>
      <c r="E275" s="8">
        <v>161.250239443494</v>
      </c>
      <c r="F275" s="8">
        <v>138.627230820006</v>
      </c>
      <c r="G275" s="8">
        <v>142.325582324394</v>
      </c>
      <c r="H275" s="8">
        <v>1.7368015040849</v>
      </c>
      <c r="I275" s="8">
        <v>1.7368015040849</v>
      </c>
      <c r="J275" s="8">
        <v>1.7368015040849</v>
      </c>
      <c r="K275" s="8">
        <v>1.7368015040849</v>
      </c>
      <c r="L275" s="8">
        <v>1.7368015040849</v>
      </c>
      <c r="M275" s="8">
        <v>1.7368015040849</v>
      </c>
      <c r="N275" s="8">
        <v>0.0</v>
      </c>
      <c r="O275" s="8">
        <v>0.0</v>
      </c>
      <c r="P275" s="8">
        <v>0.0</v>
      </c>
      <c r="Q275" s="8">
        <v>142.145635676193</v>
      </c>
    </row>
    <row r="276">
      <c r="A276" s="8">
        <v>274.0</v>
      </c>
      <c r="B276" s="9">
        <v>45435.0</v>
      </c>
      <c r="C276" s="8">
        <v>139.827191797483</v>
      </c>
      <c r="D276" s="8">
        <v>120.262920652815</v>
      </c>
      <c r="E276" s="8">
        <v>160.487644383501</v>
      </c>
      <c r="F276" s="8">
        <v>137.917716487385</v>
      </c>
      <c r="G276" s="8">
        <v>141.869520409635</v>
      </c>
      <c r="H276" s="8">
        <v>0.549861129063194</v>
      </c>
      <c r="I276" s="8">
        <v>0.549861129063194</v>
      </c>
      <c r="J276" s="8">
        <v>0.549861129063194</v>
      </c>
      <c r="K276" s="8">
        <v>0.549861129063194</v>
      </c>
      <c r="L276" s="8">
        <v>0.549861129063194</v>
      </c>
      <c r="M276" s="8">
        <v>0.549861129063194</v>
      </c>
      <c r="N276" s="8">
        <v>0.0</v>
      </c>
      <c r="O276" s="8">
        <v>0.0</v>
      </c>
      <c r="P276" s="8">
        <v>0.0</v>
      </c>
      <c r="Q276" s="8">
        <v>140.377052926546</v>
      </c>
    </row>
    <row r="277">
      <c r="A277" s="8">
        <v>275.0</v>
      </c>
      <c r="B277" s="9">
        <v>45436.0</v>
      </c>
      <c r="C277" s="8">
        <v>139.245549422858</v>
      </c>
      <c r="D277" s="8">
        <v>119.179606630003</v>
      </c>
      <c r="E277" s="8">
        <v>161.090486416883</v>
      </c>
      <c r="F277" s="8">
        <v>137.232255505725</v>
      </c>
      <c r="G277" s="8">
        <v>141.481026814307</v>
      </c>
      <c r="H277" s="8">
        <v>0.0365138620028862</v>
      </c>
      <c r="I277" s="8">
        <v>0.0365138620028862</v>
      </c>
      <c r="J277" s="8">
        <v>0.0365138620028862</v>
      </c>
      <c r="K277" s="8">
        <v>0.0365138620028862</v>
      </c>
      <c r="L277" s="8">
        <v>0.0365138620028862</v>
      </c>
      <c r="M277" s="8">
        <v>0.0365138620028862</v>
      </c>
      <c r="N277" s="8">
        <v>0.0</v>
      </c>
      <c r="O277" s="8">
        <v>0.0</v>
      </c>
      <c r="P277" s="8">
        <v>0.0</v>
      </c>
      <c r="Q277" s="8">
        <v>139.28206328486</v>
      </c>
    </row>
    <row r="278">
      <c r="A278" s="8">
        <v>276.0</v>
      </c>
      <c r="B278" s="9">
        <v>45437.0</v>
      </c>
      <c r="C278" s="8">
        <v>138.663907048232</v>
      </c>
      <c r="D278" s="8">
        <v>114.321280015844</v>
      </c>
      <c r="E278" s="8">
        <v>157.128824354582</v>
      </c>
      <c r="F278" s="8">
        <v>136.505896226066</v>
      </c>
      <c r="G278" s="8">
        <v>141.050157021947</v>
      </c>
      <c r="H278" s="8">
        <v>-2.65201345099685</v>
      </c>
      <c r="I278" s="8">
        <v>-2.65201345099685</v>
      </c>
      <c r="J278" s="8">
        <v>-2.65201345099685</v>
      </c>
      <c r="K278" s="8">
        <v>-2.65201345099685</v>
      </c>
      <c r="L278" s="8">
        <v>-2.65201345099685</v>
      </c>
      <c r="M278" s="8">
        <v>-2.65201345099685</v>
      </c>
      <c r="N278" s="8">
        <v>0.0</v>
      </c>
      <c r="O278" s="8">
        <v>0.0</v>
      </c>
      <c r="P278" s="8">
        <v>0.0</v>
      </c>
      <c r="Q278" s="8">
        <v>136.011893597235</v>
      </c>
    </row>
    <row r="279">
      <c r="A279" s="8">
        <v>277.0</v>
      </c>
      <c r="B279" s="9">
        <v>45438.0</v>
      </c>
      <c r="C279" s="8">
        <v>138.082264673607</v>
      </c>
      <c r="D279" s="8">
        <v>114.643411378831</v>
      </c>
      <c r="E279" s="8">
        <v>156.095207705129</v>
      </c>
      <c r="F279" s="8">
        <v>135.815236634956</v>
      </c>
      <c r="G279" s="8">
        <v>140.606200143118</v>
      </c>
      <c r="H279" s="8">
        <v>-2.65201318222763</v>
      </c>
      <c r="I279" s="8">
        <v>-2.65201318222763</v>
      </c>
      <c r="J279" s="8">
        <v>-2.65201318222763</v>
      </c>
      <c r="K279" s="8">
        <v>-2.65201318222763</v>
      </c>
      <c r="L279" s="8">
        <v>-2.65201318222763</v>
      </c>
      <c r="M279" s="8">
        <v>-2.65201318222763</v>
      </c>
      <c r="N279" s="8">
        <v>0.0</v>
      </c>
      <c r="O279" s="8">
        <v>0.0</v>
      </c>
      <c r="P279" s="8">
        <v>0.0</v>
      </c>
      <c r="Q279" s="8">
        <v>135.430251491379</v>
      </c>
    </row>
    <row r="280">
      <c r="A280" s="8">
        <v>278.0</v>
      </c>
      <c r="B280" s="9">
        <v>45439.0</v>
      </c>
      <c r="C280" s="8">
        <v>137.500622298981</v>
      </c>
      <c r="D280" s="8">
        <v>116.585157905156</v>
      </c>
      <c r="E280" s="8">
        <v>158.7398330524</v>
      </c>
      <c r="F280" s="8">
        <v>135.038338675889</v>
      </c>
      <c r="G280" s="8">
        <v>140.178309888978</v>
      </c>
      <c r="H280" s="8">
        <v>0.543565773274625</v>
      </c>
      <c r="I280" s="8">
        <v>0.543565773274625</v>
      </c>
      <c r="J280" s="8">
        <v>0.543565773274625</v>
      </c>
      <c r="K280" s="8">
        <v>0.543565773274625</v>
      </c>
      <c r="L280" s="8">
        <v>0.543565773274625</v>
      </c>
      <c r="M280" s="8">
        <v>0.543565773274625</v>
      </c>
      <c r="N280" s="8">
        <v>0.0</v>
      </c>
      <c r="O280" s="8">
        <v>0.0</v>
      </c>
      <c r="P280" s="8">
        <v>0.0</v>
      </c>
      <c r="Q280" s="8">
        <v>138.044188072256</v>
      </c>
    </row>
    <row r="281">
      <c r="A281" s="8">
        <v>279.0</v>
      </c>
      <c r="B281" s="9">
        <v>45440.0</v>
      </c>
      <c r="C281" s="8">
        <v>136.918979924356</v>
      </c>
      <c r="D281" s="8">
        <v>120.269911313956</v>
      </c>
      <c r="E281" s="8">
        <v>159.71259863498</v>
      </c>
      <c r="F281" s="8">
        <v>134.240586308166</v>
      </c>
      <c r="G281" s="8">
        <v>139.725416494176</v>
      </c>
      <c r="H281" s="8">
        <v>2.43728436479071</v>
      </c>
      <c r="I281" s="8">
        <v>2.43728436479071</v>
      </c>
      <c r="J281" s="8">
        <v>2.43728436479071</v>
      </c>
      <c r="K281" s="8">
        <v>2.43728436479071</v>
      </c>
      <c r="L281" s="8">
        <v>2.43728436479071</v>
      </c>
      <c r="M281" s="8">
        <v>2.43728436479071</v>
      </c>
      <c r="N281" s="8">
        <v>0.0</v>
      </c>
      <c r="O281" s="8">
        <v>0.0</v>
      </c>
      <c r="P281" s="8">
        <v>0.0</v>
      </c>
      <c r="Q281" s="8">
        <v>139.356264289147</v>
      </c>
    </row>
    <row r="282">
      <c r="A282" s="8">
        <v>280.0</v>
      </c>
      <c r="B282" s="9">
        <v>45441.0</v>
      </c>
      <c r="C282" s="8">
        <v>136.337337549731</v>
      </c>
      <c r="D282" s="8">
        <v>118.155788480466</v>
      </c>
      <c r="E282" s="8">
        <v>158.774921147357</v>
      </c>
      <c r="F282" s="8">
        <v>133.484129666661</v>
      </c>
      <c r="G282" s="8">
        <v>139.258529950925</v>
      </c>
      <c r="H282" s="8">
        <v>1.73680150408324</v>
      </c>
      <c r="I282" s="8">
        <v>1.73680150408324</v>
      </c>
      <c r="J282" s="8">
        <v>1.73680150408324</v>
      </c>
      <c r="K282" s="8">
        <v>1.73680150408324</v>
      </c>
      <c r="L282" s="8">
        <v>1.73680150408324</v>
      </c>
      <c r="M282" s="8">
        <v>1.73680150408324</v>
      </c>
      <c r="N282" s="8">
        <v>0.0</v>
      </c>
      <c r="O282" s="8">
        <v>0.0</v>
      </c>
      <c r="P282" s="8">
        <v>0.0</v>
      </c>
      <c r="Q282" s="8">
        <v>138.074139053814</v>
      </c>
    </row>
    <row r="283">
      <c r="A283" s="8">
        <v>281.0</v>
      </c>
      <c r="B283" s="9">
        <v>45442.0</v>
      </c>
      <c r="C283" s="8">
        <v>135.755695175105</v>
      </c>
      <c r="D283" s="8">
        <v>117.096514850264</v>
      </c>
      <c r="E283" s="8">
        <v>158.170287514799</v>
      </c>
      <c r="F283" s="8">
        <v>132.70430965058</v>
      </c>
      <c r="G283" s="8">
        <v>138.943947282159</v>
      </c>
      <c r="H283" s="8">
        <v>0.549861129062836</v>
      </c>
      <c r="I283" s="8">
        <v>0.549861129062836</v>
      </c>
      <c r="J283" s="8">
        <v>0.549861129062836</v>
      </c>
      <c r="K283" s="8">
        <v>0.549861129062836</v>
      </c>
      <c r="L283" s="8">
        <v>0.549861129062836</v>
      </c>
      <c r="M283" s="8">
        <v>0.549861129062836</v>
      </c>
      <c r="N283" s="8">
        <v>0.0</v>
      </c>
      <c r="O283" s="8">
        <v>0.0</v>
      </c>
      <c r="P283" s="8">
        <v>0.0</v>
      </c>
      <c r="Q283" s="8">
        <v>136.305556304168</v>
      </c>
    </row>
  </sheetData>
  <drawing r:id="rId1"/>
</worksheet>
</file>