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lg data\sem 6\Minor\Python1\"/>
    </mc:Choice>
  </mc:AlternateContent>
  <xr:revisionPtr revIDLastSave="0" documentId="13_ncr:1_{2816AD5A-62AA-42F1-B9C6-E56DCF4B642E}" xr6:coauthVersionLast="47" xr6:coauthVersionMax="47" xr10:uidLastSave="{00000000-0000-0000-0000-000000000000}"/>
  <bookViews>
    <workbookView xWindow="-108" yWindow="-108" windowWidth="23256" windowHeight="12456" activeTab="2" xr2:uid="{C38DE34F-0803-410C-A6F7-FF692CBDC5D8}"/>
  </bookViews>
  <sheets>
    <sheet name="Nifty50" sheetId="1" r:id="rId1"/>
    <sheet name="ND" sheetId="2" r:id="rId2"/>
    <sheet name="OPTION CHAIN" sheetId="4" r:id="rId3"/>
    <sheet name="GREEKS" sheetId="6" r:id="rId4"/>
    <sheet name="Strategy" sheetId="5" r:id="rId5"/>
  </sheets>
  <externalReferences>
    <externalReference r:id="rId6"/>
  </externalReferences>
  <definedNames>
    <definedName name="_xlnm._FilterDatabase" localSheetId="0" hidden="1">Nifty50!$B$5:$AM$85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E71" i="6"/>
  <c r="Q69" i="6"/>
  <c r="Q70" i="6" s="1"/>
  <c r="G69" i="6"/>
  <c r="E69" i="6"/>
  <c r="AH60" i="6"/>
  <c r="AE60" i="6"/>
  <c r="AC60" i="6"/>
  <c r="AB60" i="6"/>
  <c r="AA60" i="6"/>
  <c r="Z60" i="6"/>
  <c r="K60" i="6"/>
  <c r="J60" i="6"/>
  <c r="I60" i="6"/>
  <c r="H60" i="6"/>
  <c r="G60" i="6"/>
  <c r="AH59" i="6"/>
  <c r="AE59" i="6"/>
  <c r="AC59" i="6"/>
  <c r="AB59" i="6"/>
  <c r="AA59" i="6"/>
  <c r="Z59" i="6"/>
  <c r="K59" i="6"/>
  <c r="J59" i="6"/>
  <c r="I59" i="6"/>
  <c r="H59" i="6"/>
  <c r="G59" i="6"/>
  <c r="AH58" i="6"/>
  <c r="AE58" i="6"/>
  <c r="AC58" i="6"/>
  <c r="AB58" i="6"/>
  <c r="AA58" i="6"/>
  <c r="Z58" i="6"/>
  <c r="K58" i="6"/>
  <c r="J58" i="6"/>
  <c r="I58" i="6"/>
  <c r="H58" i="6"/>
  <c r="G58" i="6"/>
  <c r="AH57" i="6"/>
  <c r="AE57" i="6"/>
  <c r="AC57" i="6"/>
  <c r="AB57" i="6"/>
  <c r="AA57" i="6"/>
  <c r="Z57" i="6"/>
  <c r="K57" i="6"/>
  <c r="J57" i="6"/>
  <c r="I57" i="6"/>
  <c r="H57" i="6"/>
  <c r="G57" i="6"/>
  <c r="AH56" i="6"/>
  <c r="AE56" i="6"/>
  <c r="AC56" i="6"/>
  <c r="AB56" i="6"/>
  <c r="AA56" i="6"/>
  <c r="Z56" i="6"/>
  <c r="K56" i="6"/>
  <c r="J56" i="6"/>
  <c r="I56" i="6"/>
  <c r="H56" i="6"/>
  <c r="G56" i="6"/>
  <c r="AH55" i="6"/>
  <c r="AE55" i="6"/>
  <c r="AC55" i="6"/>
  <c r="AB55" i="6"/>
  <c r="AA55" i="6"/>
  <c r="Z55" i="6"/>
  <c r="K55" i="6"/>
  <c r="J55" i="6"/>
  <c r="I55" i="6"/>
  <c r="H55" i="6"/>
  <c r="G55" i="6"/>
  <c r="AH54" i="6"/>
  <c r="AE54" i="6"/>
  <c r="AC54" i="6"/>
  <c r="AB54" i="6"/>
  <c r="AA54" i="6"/>
  <c r="Z54" i="6"/>
  <c r="K54" i="6"/>
  <c r="J54" i="6"/>
  <c r="I54" i="6"/>
  <c r="H54" i="6"/>
  <c r="G54" i="6"/>
  <c r="AH53" i="6"/>
  <c r="AE53" i="6"/>
  <c r="AC53" i="6"/>
  <c r="AB53" i="6"/>
  <c r="AA53" i="6"/>
  <c r="Z53" i="6"/>
  <c r="K53" i="6"/>
  <c r="J53" i="6"/>
  <c r="I53" i="6"/>
  <c r="H53" i="6"/>
  <c r="G53" i="6"/>
  <c r="AH52" i="6"/>
  <c r="AE52" i="6"/>
  <c r="AC52" i="6"/>
  <c r="AB52" i="6"/>
  <c r="AA52" i="6"/>
  <c r="Z52" i="6"/>
  <c r="K52" i="6"/>
  <c r="J52" i="6"/>
  <c r="I52" i="6"/>
  <c r="H52" i="6"/>
  <c r="G52" i="6"/>
  <c r="AH51" i="6"/>
  <c r="AE51" i="6"/>
  <c r="AC51" i="6"/>
  <c r="AB51" i="6"/>
  <c r="AA51" i="6"/>
  <c r="Z51" i="6"/>
  <c r="K51" i="6"/>
  <c r="J51" i="6"/>
  <c r="I51" i="6"/>
  <c r="H51" i="6"/>
  <c r="G51" i="6"/>
  <c r="AH50" i="6"/>
  <c r="AE50" i="6"/>
  <c r="AC50" i="6"/>
  <c r="AB50" i="6"/>
  <c r="AA50" i="6"/>
  <c r="Z50" i="6"/>
  <c r="K50" i="6"/>
  <c r="J50" i="6"/>
  <c r="I50" i="6"/>
  <c r="H50" i="6"/>
  <c r="G50" i="6"/>
  <c r="AH49" i="6"/>
  <c r="AE49" i="6"/>
  <c r="AC49" i="6"/>
  <c r="AB49" i="6"/>
  <c r="AA49" i="6"/>
  <c r="Z49" i="6"/>
  <c r="K49" i="6"/>
  <c r="J49" i="6"/>
  <c r="I49" i="6"/>
  <c r="H49" i="6"/>
  <c r="G49" i="6"/>
  <c r="AH48" i="6"/>
  <c r="AE48" i="6"/>
  <c r="AC48" i="6"/>
  <c r="AB48" i="6"/>
  <c r="AA48" i="6"/>
  <c r="Z48" i="6"/>
  <c r="K48" i="6"/>
  <c r="J48" i="6"/>
  <c r="I48" i="6"/>
  <c r="H48" i="6"/>
  <c r="G48" i="6"/>
  <c r="AH47" i="6"/>
  <c r="AE47" i="6"/>
  <c r="AC47" i="6"/>
  <c r="AB47" i="6"/>
  <c r="AA47" i="6"/>
  <c r="Z47" i="6"/>
  <c r="K47" i="6"/>
  <c r="J47" i="6"/>
  <c r="I47" i="6"/>
  <c r="H47" i="6"/>
  <c r="G47" i="6"/>
  <c r="AH46" i="6"/>
  <c r="AE46" i="6"/>
  <c r="AC46" i="6"/>
  <c r="AB46" i="6"/>
  <c r="AA46" i="6"/>
  <c r="Z46" i="6"/>
  <c r="K46" i="6"/>
  <c r="J46" i="6"/>
  <c r="I46" i="6"/>
  <c r="H46" i="6"/>
  <c r="G46" i="6"/>
  <c r="AH45" i="6"/>
  <c r="AE45" i="6"/>
  <c r="AC45" i="6"/>
  <c r="AB45" i="6"/>
  <c r="AA45" i="6"/>
  <c r="Z45" i="6"/>
  <c r="K45" i="6"/>
  <c r="J45" i="6"/>
  <c r="I45" i="6"/>
  <c r="H45" i="6"/>
  <c r="G45" i="6"/>
  <c r="AH44" i="6"/>
  <c r="AE44" i="6"/>
  <c r="AC44" i="6"/>
  <c r="AB44" i="6"/>
  <c r="AA44" i="6"/>
  <c r="Z44" i="6"/>
  <c r="K44" i="6"/>
  <c r="J44" i="6"/>
  <c r="I44" i="6"/>
  <c r="H44" i="6"/>
  <c r="G44" i="6"/>
  <c r="AH43" i="6"/>
  <c r="AE43" i="6"/>
  <c r="AC43" i="6"/>
  <c r="AB43" i="6"/>
  <c r="AA43" i="6"/>
  <c r="Z43" i="6"/>
  <c r="K43" i="6"/>
  <c r="J43" i="6"/>
  <c r="I43" i="6"/>
  <c r="H43" i="6"/>
  <c r="G43" i="6"/>
  <c r="AH42" i="6"/>
  <c r="AE42" i="6"/>
  <c r="AC42" i="6"/>
  <c r="AB42" i="6"/>
  <c r="AA42" i="6"/>
  <c r="Z42" i="6"/>
  <c r="K42" i="6"/>
  <c r="J42" i="6"/>
  <c r="I42" i="6"/>
  <c r="H42" i="6"/>
  <c r="G42" i="6"/>
  <c r="AH31" i="6"/>
  <c r="AE31" i="6"/>
  <c r="AB31" i="6"/>
  <c r="K31" i="6"/>
  <c r="J31" i="6"/>
  <c r="AH30" i="6"/>
  <c r="AE30" i="6"/>
  <c r="AB30" i="6"/>
  <c r="K30" i="6"/>
  <c r="J30" i="6"/>
  <c r="AH29" i="6"/>
  <c r="AE29" i="6"/>
  <c r="AB29" i="6"/>
  <c r="K29" i="6"/>
  <c r="J29" i="6"/>
  <c r="AH28" i="6"/>
  <c r="AE28" i="6"/>
  <c r="AB28" i="6"/>
  <c r="K28" i="6"/>
  <c r="J28" i="6"/>
  <c r="AH27" i="6"/>
  <c r="AE27" i="6"/>
  <c r="AB27" i="6"/>
  <c r="K27" i="6"/>
  <c r="J27" i="6"/>
  <c r="AH26" i="6"/>
  <c r="AE26" i="6"/>
  <c r="AB26" i="6"/>
  <c r="K26" i="6"/>
  <c r="J26" i="6"/>
  <c r="AH25" i="6"/>
  <c r="AE25" i="6"/>
  <c r="AB25" i="6"/>
  <c r="K25" i="6"/>
  <c r="J25" i="6"/>
  <c r="AH24" i="6"/>
  <c r="AE24" i="6"/>
  <c r="AB24" i="6"/>
  <c r="K24" i="6"/>
  <c r="J24" i="6"/>
  <c r="AH23" i="6"/>
  <c r="AE23" i="6"/>
  <c r="AB23" i="6"/>
  <c r="K23" i="6"/>
  <c r="J23" i="6"/>
  <c r="AH22" i="6"/>
  <c r="AE22" i="6"/>
  <c r="AB22" i="6"/>
  <c r="K22" i="6"/>
  <c r="J22" i="6"/>
  <c r="AH21" i="6"/>
  <c r="AE21" i="6"/>
  <c r="AB21" i="6"/>
  <c r="K21" i="6"/>
  <c r="J21" i="6"/>
  <c r="AH20" i="6"/>
  <c r="AE20" i="6"/>
  <c r="AB20" i="6"/>
  <c r="K20" i="6"/>
  <c r="J20" i="6"/>
  <c r="AH19" i="6"/>
  <c r="AE19" i="6"/>
  <c r="AB19" i="6"/>
  <c r="K19" i="6"/>
  <c r="J19" i="6"/>
  <c r="AH18" i="6"/>
  <c r="AE18" i="6"/>
  <c r="AB18" i="6"/>
  <c r="K18" i="6"/>
  <c r="J18" i="6"/>
  <c r="AH17" i="6"/>
  <c r="AE17" i="6"/>
  <c r="AB17" i="6"/>
  <c r="K17" i="6"/>
  <c r="J17" i="6"/>
  <c r="AH16" i="6"/>
  <c r="AE16" i="6"/>
  <c r="AB16" i="6"/>
  <c r="K16" i="6"/>
  <c r="J16" i="6"/>
  <c r="AH15" i="6"/>
  <c r="AE15" i="6"/>
  <c r="AB15" i="6"/>
  <c r="K15" i="6"/>
  <c r="J15" i="6"/>
  <c r="AH14" i="6"/>
  <c r="AE14" i="6"/>
  <c r="AB14" i="6"/>
  <c r="K14" i="6"/>
  <c r="J14" i="6"/>
  <c r="AH13" i="6"/>
  <c r="AE13" i="6"/>
  <c r="AB13" i="6"/>
  <c r="K13" i="6"/>
  <c r="J13" i="6"/>
  <c r="Q3" i="6"/>
  <c r="Q4" i="6" s="1"/>
  <c r="E3" i="6"/>
  <c r="O38" i="4"/>
  <c r="Y6" i="4"/>
  <c r="X6" i="4"/>
  <c r="W6" i="4"/>
  <c r="O1" i="4"/>
  <c r="O33" i="4" s="1"/>
  <c r="D2" i="1"/>
  <c r="O5" i="4" s="1"/>
  <c r="O18" i="4" l="1"/>
  <c r="V18" i="4" s="1"/>
  <c r="G3" i="6"/>
  <c r="E5" i="6" s="1"/>
  <c r="Z35" i="4"/>
  <c r="E35" i="4"/>
  <c r="E4" i="6"/>
  <c r="E7" i="6" s="1"/>
  <c r="E70" i="6"/>
  <c r="E73" i="6" s="1"/>
  <c r="P18" i="4" l="1"/>
  <c r="E2" i="1"/>
  <c r="I24" i="6"/>
  <c r="AA24" i="6" s="1"/>
  <c r="J18" i="4"/>
  <c r="I18" i="4"/>
  <c r="Q18" i="4"/>
  <c r="T18" i="4"/>
  <c r="M18" i="4"/>
  <c r="H24" i="6" s="1"/>
  <c r="AC24" i="6" s="1"/>
  <c r="R18" i="4"/>
  <c r="S18" i="4"/>
  <c r="X18" i="4" s="1"/>
  <c r="L18" i="4"/>
  <c r="H18" i="4" s="1"/>
  <c r="K18" i="4"/>
  <c r="N18" i="4"/>
  <c r="G24" i="6" s="1"/>
  <c r="O19" i="4"/>
  <c r="I19" i="4" s="1"/>
  <c r="O17" i="4"/>
  <c r="O16" i="4" s="1"/>
  <c r="O15" i="4" s="1"/>
  <c r="O14" i="4" s="1"/>
  <c r="O13" i="4" s="1"/>
  <c r="O12" i="4" s="1"/>
  <c r="O11" i="4" s="1"/>
  <c r="O10" i="4" s="1"/>
  <c r="O9" i="4" s="1"/>
  <c r="O8" i="4" s="1"/>
  <c r="O7" i="4" s="1"/>
  <c r="K19" i="4"/>
  <c r="Z24" i="6"/>
  <c r="AD30" i="6"/>
  <c r="AD28" i="6"/>
  <c r="AD26" i="6"/>
  <c r="AD24" i="6"/>
  <c r="AD22" i="6"/>
  <c r="AD20" i="6"/>
  <c r="AD18" i="6"/>
  <c r="AD21" i="6"/>
  <c r="AD16" i="6"/>
  <c r="AD25" i="6"/>
  <c r="AD23" i="6"/>
  <c r="AD27" i="6"/>
  <c r="AD15" i="6"/>
  <c r="AD13" i="6"/>
  <c r="AD29" i="6"/>
  <c r="AD31" i="6"/>
  <c r="AD17" i="6"/>
  <c r="AD19" i="6"/>
  <c r="AD14" i="6"/>
  <c r="AD60" i="6"/>
  <c r="AD58" i="6"/>
  <c r="AD56" i="6"/>
  <c r="AD54" i="6"/>
  <c r="AD52" i="6"/>
  <c r="AD50" i="6"/>
  <c r="AD48" i="6"/>
  <c r="AD46" i="6"/>
  <c r="AD44" i="6"/>
  <c r="AD42" i="6"/>
  <c r="AD47" i="6"/>
  <c r="AD51" i="6"/>
  <c r="AD43" i="6"/>
  <c r="AD49" i="6"/>
  <c r="AD53" i="6"/>
  <c r="AD55" i="6"/>
  <c r="AD57" i="6"/>
  <c r="AD59" i="6"/>
  <c r="AD45" i="6"/>
  <c r="AD18" i="4" l="1"/>
  <c r="AB18" i="4"/>
  <c r="AC18" i="4" s="1"/>
  <c r="U18" i="4"/>
  <c r="F18" i="4"/>
  <c r="G18" i="4"/>
  <c r="E18" i="4"/>
  <c r="D18" i="4" s="1"/>
  <c r="M17" i="4"/>
  <c r="H23" i="6" s="1"/>
  <c r="AC23" i="6" s="1"/>
  <c r="M19" i="4"/>
  <c r="H25" i="6" s="1"/>
  <c r="AC25" i="6" s="1"/>
  <c r="Q19" i="4"/>
  <c r="N19" i="4"/>
  <c r="G25" i="6" s="1"/>
  <c r="I25" i="6"/>
  <c r="Z25" i="6" s="1"/>
  <c r="P19" i="4"/>
  <c r="Y18" i="4"/>
  <c r="Z18" i="4" s="1"/>
  <c r="V19" i="4"/>
  <c r="L19" i="4"/>
  <c r="L17" i="4"/>
  <c r="N17" i="4"/>
  <c r="G23" i="6" s="1"/>
  <c r="T17" i="4"/>
  <c r="O20" i="4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R19" i="4"/>
  <c r="W19" i="4" s="1"/>
  <c r="K17" i="4"/>
  <c r="F17" i="4" s="1"/>
  <c r="S17" i="4"/>
  <c r="X17" i="4" s="1"/>
  <c r="AE18" i="4"/>
  <c r="W18" i="4"/>
  <c r="J17" i="4"/>
  <c r="V17" i="4"/>
  <c r="R17" i="4"/>
  <c r="W17" i="4" s="1"/>
  <c r="J19" i="4"/>
  <c r="G19" i="4" s="1"/>
  <c r="I23" i="6"/>
  <c r="AA23" i="6" s="1"/>
  <c r="I17" i="4"/>
  <c r="Q17" i="4"/>
  <c r="S19" i="4"/>
  <c r="X19" i="4" s="1"/>
  <c r="P17" i="4"/>
  <c r="T19" i="4"/>
  <c r="U19" i="4" s="1"/>
  <c r="V20" i="4"/>
  <c r="V16" i="4"/>
  <c r="T16" i="4"/>
  <c r="S16" i="4"/>
  <c r="R16" i="4"/>
  <c r="P16" i="4"/>
  <c r="Q16" i="4"/>
  <c r="J16" i="4"/>
  <c r="N16" i="4"/>
  <c r="G22" i="6" s="1"/>
  <c r="K16" i="4"/>
  <c r="L16" i="4"/>
  <c r="M16" i="4"/>
  <c r="H22" i="6" s="1"/>
  <c r="AC22" i="6" s="1"/>
  <c r="I16" i="4"/>
  <c r="F19" i="4"/>
  <c r="I22" i="6"/>
  <c r="AI22" i="6" s="1"/>
  <c r="AJ43" i="6"/>
  <c r="AI43" i="6"/>
  <c r="AG43" i="6"/>
  <c r="A43" i="6" s="1"/>
  <c r="AF43" i="6"/>
  <c r="D43" i="6" s="1"/>
  <c r="AJ51" i="6"/>
  <c r="Q51" i="6" s="1"/>
  <c r="AI51" i="6"/>
  <c r="N51" i="6" s="1"/>
  <c r="AG51" i="6"/>
  <c r="A51" i="6" s="1"/>
  <c r="AF51" i="6"/>
  <c r="AJ45" i="6"/>
  <c r="AI45" i="6"/>
  <c r="AG45" i="6"/>
  <c r="A45" i="6" s="1"/>
  <c r="AF45" i="6"/>
  <c r="D45" i="6" s="1"/>
  <c r="AJ59" i="6"/>
  <c r="Q59" i="6" s="1"/>
  <c r="AI59" i="6"/>
  <c r="AG59" i="6"/>
  <c r="A59" i="6" s="1"/>
  <c r="AF59" i="6"/>
  <c r="D59" i="6" s="1"/>
  <c r="AI24" i="6"/>
  <c r="AG24" i="6"/>
  <c r="A24" i="6" s="1"/>
  <c r="AF24" i="6"/>
  <c r="AJ24" i="6"/>
  <c r="Q24" i="6" s="1"/>
  <c r="AI52" i="6"/>
  <c r="N52" i="6" s="1"/>
  <c r="AG52" i="6"/>
  <c r="A52" i="6" s="1"/>
  <c r="AF52" i="6"/>
  <c r="D52" i="6" s="1"/>
  <c r="AJ52" i="6"/>
  <c r="AI54" i="6"/>
  <c r="N54" i="6" s="1"/>
  <c r="AG54" i="6"/>
  <c r="A54" i="6" s="1"/>
  <c r="AF54" i="6"/>
  <c r="D54" i="6" s="1"/>
  <c r="AJ54" i="6"/>
  <c r="Q54" i="6" s="1"/>
  <c r="AJ47" i="6"/>
  <c r="Q47" i="6" s="1"/>
  <c r="AI47" i="6"/>
  <c r="AG47" i="6"/>
  <c r="A47" i="6" s="1"/>
  <c r="AF47" i="6"/>
  <c r="D47" i="6" s="1"/>
  <c r="AI56" i="6"/>
  <c r="N56" i="6" s="1"/>
  <c r="AG56" i="6"/>
  <c r="A56" i="6" s="1"/>
  <c r="AF56" i="6"/>
  <c r="AJ56" i="6"/>
  <c r="AI42" i="6"/>
  <c r="N42" i="6" s="1"/>
  <c r="AG42" i="6"/>
  <c r="A42" i="6" s="1"/>
  <c r="AF42" i="6"/>
  <c r="D42" i="6" s="1"/>
  <c r="AJ42" i="6"/>
  <c r="Q42" i="6" s="1"/>
  <c r="AI58" i="6"/>
  <c r="N58" i="6" s="1"/>
  <c r="AG58" i="6"/>
  <c r="A58" i="6" s="1"/>
  <c r="AF58" i="6"/>
  <c r="AJ58" i="6"/>
  <c r="AJ57" i="6"/>
  <c r="Q57" i="6" s="1"/>
  <c r="AI57" i="6"/>
  <c r="N57" i="6" s="1"/>
  <c r="AG57" i="6"/>
  <c r="A57" i="6" s="1"/>
  <c r="AF57" i="6"/>
  <c r="AI44" i="6"/>
  <c r="N44" i="6" s="1"/>
  <c r="AG44" i="6"/>
  <c r="A44" i="6" s="1"/>
  <c r="AF44" i="6"/>
  <c r="AJ44" i="6"/>
  <c r="AI60" i="6"/>
  <c r="N60" i="6" s="1"/>
  <c r="AG60" i="6"/>
  <c r="A60" i="6" s="1"/>
  <c r="AF60" i="6"/>
  <c r="AJ60" i="6"/>
  <c r="AJ55" i="6"/>
  <c r="Q55" i="6" s="1"/>
  <c r="AI55" i="6"/>
  <c r="N55" i="6" s="1"/>
  <c r="AG55" i="6"/>
  <c r="A55" i="6" s="1"/>
  <c r="AF55" i="6"/>
  <c r="D55" i="6" s="1"/>
  <c r="AI46" i="6"/>
  <c r="AG46" i="6"/>
  <c r="A46" i="6" s="1"/>
  <c r="AF46" i="6"/>
  <c r="AJ46" i="6"/>
  <c r="Q46" i="6" s="1"/>
  <c r="AJ53" i="6"/>
  <c r="AI53" i="6"/>
  <c r="N53" i="6" s="1"/>
  <c r="AG53" i="6"/>
  <c r="A53" i="6" s="1"/>
  <c r="AF53" i="6"/>
  <c r="AI48" i="6"/>
  <c r="N48" i="6" s="1"/>
  <c r="AG48" i="6"/>
  <c r="A48" i="6" s="1"/>
  <c r="AF48" i="6"/>
  <c r="AJ48" i="6"/>
  <c r="Q48" i="6" s="1"/>
  <c r="AJ49" i="6"/>
  <c r="Q49" i="6" s="1"/>
  <c r="AI49" i="6"/>
  <c r="N49" i="6" s="1"/>
  <c r="AG49" i="6"/>
  <c r="A49" i="6" s="1"/>
  <c r="AF49" i="6"/>
  <c r="D49" i="6" s="1"/>
  <c r="AI50" i="6"/>
  <c r="N50" i="6" s="1"/>
  <c r="AG50" i="6"/>
  <c r="A50" i="6" s="1"/>
  <c r="AF50" i="6"/>
  <c r="D50" i="6" s="1"/>
  <c r="AJ50" i="6"/>
  <c r="Q50" i="6" s="1"/>
  <c r="AJ23" i="6" l="1"/>
  <c r="Q23" i="6" s="1"/>
  <c r="AI23" i="6"/>
  <c r="G17" i="4"/>
  <c r="R20" i="4"/>
  <c r="W20" i="4" s="1"/>
  <c r="S20" i="4"/>
  <c r="Q20" i="4"/>
  <c r="Z23" i="6"/>
  <c r="I26" i="6"/>
  <c r="AJ26" i="6" s="1"/>
  <c r="Q26" i="6" s="1"/>
  <c r="T20" i="4"/>
  <c r="Y19" i="4"/>
  <c r="AG25" i="6"/>
  <c r="A25" i="6" s="1"/>
  <c r="AG23" i="6"/>
  <c r="A23" i="6" s="1"/>
  <c r="C18" i="4"/>
  <c r="AF25" i="6"/>
  <c r="D25" i="6" s="1"/>
  <c r="AD19" i="4"/>
  <c r="M20" i="4"/>
  <c r="H26" i="6" s="1"/>
  <c r="AC26" i="6" s="1"/>
  <c r="J20" i="4"/>
  <c r="N20" i="4"/>
  <c r="G26" i="6" s="1"/>
  <c r="AE17" i="4"/>
  <c r="AI25" i="6"/>
  <c r="N25" i="6" s="1"/>
  <c r="AE19" i="4"/>
  <c r="K20" i="4"/>
  <c r="P20" i="4"/>
  <c r="AJ25" i="6"/>
  <c r="Q25" i="6" s="1"/>
  <c r="AA25" i="6"/>
  <c r="AA18" i="4"/>
  <c r="I20" i="4"/>
  <c r="AB17" i="4"/>
  <c r="AC17" i="4" s="1"/>
  <c r="E17" i="4"/>
  <c r="D17" i="4" s="1"/>
  <c r="H17" i="4"/>
  <c r="L20" i="4"/>
  <c r="H20" i="4" s="1"/>
  <c r="E19" i="4"/>
  <c r="D19" i="4" s="1"/>
  <c r="AF23" i="6"/>
  <c r="D23" i="6" s="1"/>
  <c r="H19" i="4"/>
  <c r="AB19" i="4"/>
  <c r="AC19" i="4" s="1"/>
  <c r="Y17" i="4"/>
  <c r="AA17" i="4" s="1"/>
  <c r="U17" i="4"/>
  <c r="AD17" i="4"/>
  <c r="T15" i="4"/>
  <c r="S15" i="4"/>
  <c r="V15" i="4"/>
  <c r="R15" i="4"/>
  <c r="R21" i="4"/>
  <c r="S21" i="4"/>
  <c r="T21" i="4"/>
  <c r="V21" i="4"/>
  <c r="P15" i="4"/>
  <c r="Q15" i="4"/>
  <c r="P21" i="4"/>
  <c r="Q21" i="4"/>
  <c r="U16" i="4"/>
  <c r="AJ22" i="6"/>
  <c r="L22" i="6" s="1"/>
  <c r="AF22" i="6"/>
  <c r="B22" i="6" s="1"/>
  <c r="M21" i="4"/>
  <c r="H27" i="6" s="1"/>
  <c r="AC27" i="6" s="1"/>
  <c r="J21" i="4"/>
  <c r="K21" i="4"/>
  <c r="I21" i="4"/>
  <c r="L21" i="4"/>
  <c r="N21" i="4"/>
  <c r="G27" i="6" s="1"/>
  <c r="N15" i="4"/>
  <c r="G21" i="6" s="1"/>
  <c r="K15" i="4"/>
  <c r="L15" i="4"/>
  <c r="M15" i="4"/>
  <c r="H21" i="6" s="1"/>
  <c r="AC21" i="6" s="1"/>
  <c r="I15" i="4"/>
  <c r="J15" i="4"/>
  <c r="F56" i="6"/>
  <c r="F24" i="6"/>
  <c r="AG22" i="6"/>
  <c r="A22" i="6" s="1"/>
  <c r="H16" i="4"/>
  <c r="E16" i="4"/>
  <c r="AA19" i="4"/>
  <c r="Z19" i="4"/>
  <c r="AB16" i="4"/>
  <c r="AC16" i="4" s="1"/>
  <c r="Z22" i="6"/>
  <c r="AA22" i="6"/>
  <c r="W16" i="4"/>
  <c r="AE16" i="4"/>
  <c r="Y16" i="4"/>
  <c r="G16" i="4"/>
  <c r="F16" i="4"/>
  <c r="I21" i="6"/>
  <c r="X16" i="4"/>
  <c r="AD16" i="4"/>
  <c r="I27" i="6"/>
  <c r="L59" i="6"/>
  <c r="F48" i="6"/>
  <c r="F44" i="6"/>
  <c r="L47" i="6"/>
  <c r="L60" i="6"/>
  <c r="F57" i="6"/>
  <c r="F60" i="6"/>
  <c r="N47" i="6"/>
  <c r="L58" i="6"/>
  <c r="L52" i="6"/>
  <c r="N59" i="6"/>
  <c r="L44" i="6"/>
  <c r="Q58" i="6"/>
  <c r="Q52" i="6"/>
  <c r="L55" i="6"/>
  <c r="L45" i="6"/>
  <c r="Q44" i="6"/>
  <c r="F54" i="6"/>
  <c r="L57" i="6"/>
  <c r="F58" i="6"/>
  <c r="L49" i="6"/>
  <c r="L53" i="6"/>
  <c r="L43" i="6"/>
  <c r="L48" i="6"/>
  <c r="Q60" i="6"/>
  <c r="L56" i="6"/>
  <c r="D24" i="6"/>
  <c r="E24" i="6" s="1"/>
  <c r="F46" i="6"/>
  <c r="F52" i="6"/>
  <c r="D57" i="6"/>
  <c r="E57" i="6" s="1"/>
  <c r="L42" i="6"/>
  <c r="L54" i="6"/>
  <c r="F51" i="6"/>
  <c r="F42" i="6"/>
  <c r="C50" i="6"/>
  <c r="E50" i="6"/>
  <c r="B50" i="6"/>
  <c r="O23" i="6"/>
  <c r="M23" i="6"/>
  <c r="P23" i="6"/>
  <c r="D44" i="6"/>
  <c r="E44" i="6" s="1"/>
  <c r="D58" i="6"/>
  <c r="E58" i="6" s="1"/>
  <c r="F45" i="6"/>
  <c r="O51" i="6"/>
  <c r="M51" i="6"/>
  <c r="P51" i="6"/>
  <c r="F43" i="6"/>
  <c r="P46" i="6"/>
  <c r="O46" i="6"/>
  <c r="M46" i="6"/>
  <c r="C53" i="6"/>
  <c r="B53" i="6"/>
  <c r="D46" i="6"/>
  <c r="E46" i="6" s="1"/>
  <c r="C48" i="6"/>
  <c r="B48" i="6"/>
  <c r="E55" i="6"/>
  <c r="C55" i="6"/>
  <c r="B55" i="6"/>
  <c r="C60" i="6"/>
  <c r="B60" i="6"/>
  <c r="P42" i="6"/>
  <c r="O42" i="6"/>
  <c r="M42" i="6"/>
  <c r="E47" i="6"/>
  <c r="C47" i="6"/>
  <c r="B47" i="6"/>
  <c r="C54" i="6"/>
  <c r="E54" i="6"/>
  <c r="B54" i="6"/>
  <c r="P52" i="6"/>
  <c r="O52" i="6"/>
  <c r="M52" i="6"/>
  <c r="D51" i="6"/>
  <c r="E51" i="6" s="1"/>
  <c r="O49" i="6"/>
  <c r="M49" i="6"/>
  <c r="P49" i="6"/>
  <c r="Q53" i="6"/>
  <c r="N23" i="6"/>
  <c r="L23" i="6"/>
  <c r="N46" i="6"/>
  <c r="F55" i="6"/>
  <c r="C57" i="6"/>
  <c r="B57" i="6"/>
  <c r="F47" i="6"/>
  <c r="O59" i="6"/>
  <c r="M59" i="6"/>
  <c r="P59" i="6"/>
  <c r="Q45" i="6"/>
  <c r="L51" i="6"/>
  <c r="Q43" i="6"/>
  <c r="C44" i="6"/>
  <c r="B44" i="6"/>
  <c r="P22" i="6"/>
  <c r="O22" i="6"/>
  <c r="C58" i="6"/>
  <c r="B58" i="6"/>
  <c r="C56" i="6"/>
  <c r="B56" i="6"/>
  <c r="P24" i="6"/>
  <c r="O24" i="6"/>
  <c r="M24" i="6"/>
  <c r="L24" i="6"/>
  <c r="O45" i="6"/>
  <c r="M45" i="6"/>
  <c r="P45" i="6"/>
  <c r="C51" i="6"/>
  <c r="B51" i="6"/>
  <c r="O43" i="6"/>
  <c r="M43" i="6"/>
  <c r="P43" i="6"/>
  <c r="C46" i="6"/>
  <c r="B46" i="6"/>
  <c r="O53" i="6"/>
  <c r="M53" i="6"/>
  <c r="P53" i="6"/>
  <c r="F50" i="6"/>
  <c r="D48" i="6"/>
  <c r="E48" i="6" s="1"/>
  <c r="P48" i="6"/>
  <c r="O48" i="6"/>
  <c r="M48" i="6"/>
  <c r="D53" i="6"/>
  <c r="E53" i="6" s="1"/>
  <c r="P60" i="6"/>
  <c r="O60" i="6"/>
  <c r="M60" i="6"/>
  <c r="C42" i="6"/>
  <c r="E42" i="6"/>
  <c r="B42" i="6"/>
  <c r="Q56" i="6"/>
  <c r="P54" i="6"/>
  <c r="O54" i="6"/>
  <c r="M54" i="6"/>
  <c r="C52" i="6"/>
  <c r="E52" i="6"/>
  <c r="B52" i="6"/>
  <c r="E59" i="6"/>
  <c r="C59" i="6"/>
  <c r="B59" i="6"/>
  <c r="L50" i="6"/>
  <c r="E49" i="6"/>
  <c r="C49" i="6"/>
  <c r="B49" i="6"/>
  <c r="F49" i="6"/>
  <c r="F53" i="6"/>
  <c r="O55" i="6"/>
  <c r="M55" i="6"/>
  <c r="P55" i="6"/>
  <c r="D60" i="6"/>
  <c r="E60" i="6" s="1"/>
  <c r="O57" i="6"/>
  <c r="M57" i="6"/>
  <c r="P57" i="6"/>
  <c r="N22" i="6"/>
  <c r="O47" i="6"/>
  <c r="M47" i="6"/>
  <c r="P47" i="6"/>
  <c r="N24" i="6"/>
  <c r="F59" i="6"/>
  <c r="N45" i="6"/>
  <c r="N43" i="6"/>
  <c r="P50" i="6"/>
  <c r="O50" i="6"/>
  <c r="M50" i="6"/>
  <c r="L46" i="6"/>
  <c r="P44" i="6"/>
  <c r="O44" i="6"/>
  <c r="M44" i="6"/>
  <c r="P58" i="6"/>
  <c r="O58" i="6"/>
  <c r="M58" i="6"/>
  <c r="D56" i="6"/>
  <c r="E56" i="6" s="1"/>
  <c r="P56" i="6"/>
  <c r="O56" i="6"/>
  <c r="M56" i="6"/>
  <c r="C24" i="6"/>
  <c r="B24" i="6"/>
  <c r="E45" i="6"/>
  <c r="C45" i="6"/>
  <c r="B45" i="6"/>
  <c r="E43" i="6"/>
  <c r="C43" i="6"/>
  <c r="B43" i="6"/>
  <c r="AA26" i="6" l="1"/>
  <c r="Z26" i="6"/>
  <c r="AI26" i="6"/>
  <c r="N26" i="6" s="1"/>
  <c r="Y20" i="4"/>
  <c r="AA20" i="4" s="1"/>
  <c r="X20" i="4"/>
  <c r="AD20" i="4"/>
  <c r="U20" i="4"/>
  <c r="F20" i="4"/>
  <c r="AB20" i="4"/>
  <c r="AC20" i="4" s="1"/>
  <c r="AG26" i="6"/>
  <c r="A26" i="6" s="1"/>
  <c r="AF26" i="6"/>
  <c r="D26" i="6" s="1"/>
  <c r="B25" i="6"/>
  <c r="C25" i="6"/>
  <c r="E25" i="6"/>
  <c r="P25" i="6"/>
  <c r="F25" i="6"/>
  <c r="O25" i="6"/>
  <c r="G20" i="4"/>
  <c r="L25" i="6"/>
  <c r="M25" i="6"/>
  <c r="Z17" i="4"/>
  <c r="C17" i="4"/>
  <c r="E20" i="4"/>
  <c r="C20" i="4" s="1"/>
  <c r="AE20" i="4"/>
  <c r="E23" i="6"/>
  <c r="F23" i="6"/>
  <c r="C19" i="4"/>
  <c r="B23" i="6"/>
  <c r="C23" i="6"/>
  <c r="U15" i="4"/>
  <c r="P26" i="6"/>
  <c r="S14" i="4"/>
  <c r="R14" i="4"/>
  <c r="T14" i="4"/>
  <c r="V14" i="4"/>
  <c r="S22" i="4"/>
  <c r="R22" i="4"/>
  <c r="V22" i="4"/>
  <c r="T22" i="4"/>
  <c r="C22" i="6"/>
  <c r="M22" i="6"/>
  <c r="P14" i="4"/>
  <c r="Q14" i="4"/>
  <c r="P22" i="4"/>
  <c r="Q22" i="4"/>
  <c r="Q22" i="6"/>
  <c r="D22" i="6"/>
  <c r="E22" i="6" s="1"/>
  <c r="U21" i="4"/>
  <c r="L14" i="4"/>
  <c r="J14" i="4"/>
  <c r="M14" i="4"/>
  <c r="H20" i="6" s="1"/>
  <c r="AC20" i="6" s="1"/>
  <c r="I14" i="4"/>
  <c r="N14" i="4"/>
  <c r="G20" i="6" s="1"/>
  <c r="K14" i="4"/>
  <c r="L22" i="4"/>
  <c r="M22" i="4"/>
  <c r="H28" i="6" s="1"/>
  <c r="AC28" i="6" s="1"/>
  <c r="J22" i="4"/>
  <c r="N22" i="4"/>
  <c r="G28" i="6" s="1"/>
  <c r="K22" i="4"/>
  <c r="I22" i="4"/>
  <c r="F22" i="6"/>
  <c r="W21" i="4"/>
  <c r="AE21" i="4"/>
  <c r="Y21" i="4"/>
  <c r="G21" i="4"/>
  <c r="F21" i="4"/>
  <c r="Y15" i="4"/>
  <c r="W15" i="4"/>
  <c r="AE15" i="4"/>
  <c r="X21" i="4"/>
  <c r="AD21" i="4"/>
  <c r="X15" i="4"/>
  <c r="AD15" i="4"/>
  <c r="AA27" i="6"/>
  <c r="Z27" i="6"/>
  <c r="AJ27" i="6"/>
  <c r="AI27" i="6"/>
  <c r="AG27" i="6"/>
  <c r="A27" i="6" s="1"/>
  <c r="AF27" i="6"/>
  <c r="H21" i="4"/>
  <c r="E21" i="4"/>
  <c r="Z21" i="6"/>
  <c r="AA21" i="6"/>
  <c r="AJ21" i="6"/>
  <c r="AF21" i="6"/>
  <c r="AG21" i="6"/>
  <c r="A21" i="6" s="1"/>
  <c r="AI21" i="6"/>
  <c r="AB21" i="4"/>
  <c r="AC21" i="4" s="1"/>
  <c r="G15" i="4"/>
  <c r="F15" i="4"/>
  <c r="I20" i="6"/>
  <c r="I28" i="6"/>
  <c r="AA16" i="4"/>
  <c r="Z16" i="4"/>
  <c r="D16" i="4"/>
  <c r="C16" i="4"/>
  <c r="H15" i="4"/>
  <c r="E15" i="4"/>
  <c r="AB15" i="4"/>
  <c r="AC15" i="4" s="1"/>
  <c r="L26" i="6" l="1"/>
  <c r="O26" i="6"/>
  <c r="Z20" i="4"/>
  <c r="M26" i="6"/>
  <c r="C26" i="6"/>
  <c r="D20" i="4"/>
  <c r="E26" i="6"/>
  <c r="B26" i="6"/>
  <c r="F26" i="6"/>
  <c r="R13" i="4"/>
  <c r="T13" i="4"/>
  <c r="V13" i="4"/>
  <c r="S13" i="4"/>
  <c r="T23" i="4"/>
  <c r="S23" i="4"/>
  <c r="R23" i="4"/>
  <c r="V23" i="4"/>
  <c r="P13" i="4"/>
  <c r="Q13" i="4"/>
  <c r="P23" i="4"/>
  <c r="Q23" i="4"/>
  <c r="U14" i="4"/>
  <c r="U22" i="4"/>
  <c r="M13" i="4"/>
  <c r="H19" i="6" s="1"/>
  <c r="AC19" i="6" s="1"/>
  <c r="N13" i="4"/>
  <c r="G19" i="6" s="1"/>
  <c r="I13" i="4"/>
  <c r="J13" i="4"/>
  <c r="L13" i="4"/>
  <c r="K13" i="4"/>
  <c r="N23" i="4"/>
  <c r="G29" i="6" s="1"/>
  <c r="K23" i="4"/>
  <c r="L23" i="4"/>
  <c r="M23" i="4"/>
  <c r="H29" i="6" s="1"/>
  <c r="AC29" i="6" s="1"/>
  <c r="I23" i="4"/>
  <c r="J23" i="4"/>
  <c r="G22" i="4"/>
  <c r="F22" i="4"/>
  <c r="X22" i="4"/>
  <c r="AD22" i="4"/>
  <c r="AE14" i="4"/>
  <c r="W14" i="4"/>
  <c r="Y14" i="4"/>
  <c r="N21" i="6"/>
  <c r="P21" i="6"/>
  <c r="O21" i="6"/>
  <c r="M21" i="6"/>
  <c r="Z15" i="4"/>
  <c r="AA15" i="4"/>
  <c r="H22" i="4"/>
  <c r="E22" i="4"/>
  <c r="AA20" i="6"/>
  <c r="Z20" i="6"/>
  <c r="AG20" i="6"/>
  <c r="A20" i="6" s="1"/>
  <c r="AF20" i="6"/>
  <c r="AJ20" i="6"/>
  <c r="AI20" i="6"/>
  <c r="AB22" i="4"/>
  <c r="AC22" i="4" s="1"/>
  <c r="G14" i="4"/>
  <c r="F14" i="4"/>
  <c r="I19" i="6"/>
  <c r="D21" i="6"/>
  <c r="E21" i="6" s="1"/>
  <c r="F21" i="6"/>
  <c r="C21" i="6"/>
  <c r="B21" i="6"/>
  <c r="F27" i="6"/>
  <c r="D27" i="6"/>
  <c r="E27" i="6" s="1"/>
  <c r="C27" i="6"/>
  <c r="B27" i="6"/>
  <c r="D15" i="4"/>
  <c r="C15" i="4"/>
  <c r="I29" i="6"/>
  <c r="AD14" i="4"/>
  <c r="X14" i="4"/>
  <c r="Q21" i="6"/>
  <c r="L21" i="6"/>
  <c r="AA21" i="4"/>
  <c r="Z21" i="4"/>
  <c r="AA28" i="6"/>
  <c r="Z28" i="6"/>
  <c r="AJ28" i="6"/>
  <c r="Q28" i="6" s="1"/>
  <c r="AI28" i="6"/>
  <c r="AG28" i="6"/>
  <c r="A28" i="6" s="1"/>
  <c r="AF28" i="6"/>
  <c r="E14" i="4"/>
  <c r="H14" i="4"/>
  <c r="N27" i="6"/>
  <c r="O27" i="6"/>
  <c r="M27" i="6"/>
  <c r="P27" i="6"/>
  <c r="AB14" i="4"/>
  <c r="AC14" i="4" s="1"/>
  <c r="Q27" i="6"/>
  <c r="L27" i="6"/>
  <c r="W22" i="4"/>
  <c r="AE22" i="4"/>
  <c r="Y22" i="4"/>
  <c r="D21" i="4"/>
  <c r="C21" i="4"/>
  <c r="R12" i="4" l="1"/>
  <c r="V12" i="4"/>
  <c r="T12" i="4"/>
  <c r="S12" i="4"/>
  <c r="V24" i="4"/>
  <c r="T24" i="4"/>
  <c r="S24" i="4"/>
  <c r="R24" i="4"/>
  <c r="P12" i="4"/>
  <c r="Q12" i="4"/>
  <c r="P24" i="4"/>
  <c r="Q24" i="4"/>
  <c r="AB13" i="4"/>
  <c r="AC13" i="4" s="1"/>
  <c r="U23" i="4"/>
  <c r="U13" i="4"/>
  <c r="J24" i="4"/>
  <c r="N24" i="4"/>
  <c r="G30" i="6" s="1"/>
  <c r="K24" i="4"/>
  <c r="L24" i="4"/>
  <c r="M24" i="4"/>
  <c r="H30" i="6" s="1"/>
  <c r="AC30" i="6" s="1"/>
  <c r="I24" i="4"/>
  <c r="L12" i="4"/>
  <c r="I12" i="4"/>
  <c r="J12" i="4"/>
  <c r="N12" i="4"/>
  <c r="G18" i="6" s="1"/>
  <c r="M12" i="4"/>
  <c r="H18" i="6" s="1"/>
  <c r="AC18" i="6" s="1"/>
  <c r="K12" i="4"/>
  <c r="L20" i="6"/>
  <c r="P28" i="6"/>
  <c r="O28" i="6"/>
  <c r="N28" i="6"/>
  <c r="M28" i="6"/>
  <c r="AB23" i="4"/>
  <c r="AC23" i="4" s="1"/>
  <c r="O20" i="6"/>
  <c r="N20" i="6"/>
  <c r="M20" i="6"/>
  <c r="P20" i="6"/>
  <c r="AA22" i="4"/>
  <c r="Z22" i="4"/>
  <c r="I30" i="6"/>
  <c r="D14" i="4"/>
  <c r="C14" i="4"/>
  <c r="Z29" i="6"/>
  <c r="AA29" i="6"/>
  <c r="AJ29" i="6"/>
  <c r="Q29" i="6" s="1"/>
  <c r="AI29" i="6"/>
  <c r="AG29" i="6"/>
  <c r="A29" i="6" s="1"/>
  <c r="AF29" i="6"/>
  <c r="I18" i="6"/>
  <c r="D20" i="6"/>
  <c r="E20" i="6" s="1"/>
  <c r="C20" i="6"/>
  <c r="B20" i="6"/>
  <c r="F20" i="6"/>
  <c r="L28" i="6"/>
  <c r="G13" i="4"/>
  <c r="F13" i="4"/>
  <c r="Z19" i="6"/>
  <c r="AA19" i="6"/>
  <c r="AJ19" i="6"/>
  <c r="Q19" i="6" s="1"/>
  <c r="AI19" i="6"/>
  <c r="AG19" i="6"/>
  <c r="A19" i="6" s="1"/>
  <c r="AF19" i="6"/>
  <c r="D28" i="6"/>
  <c r="E28" i="6" s="1"/>
  <c r="C28" i="6"/>
  <c r="B28" i="6"/>
  <c r="F28" i="6"/>
  <c r="W23" i="4"/>
  <c r="AE23" i="4"/>
  <c r="Y23" i="4"/>
  <c r="AD13" i="4"/>
  <c r="X13" i="4"/>
  <c r="G23" i="4"/>
  <c r="F23" i="4"/>
  <c r="AE13" i="4"/>
  <c r="W13" i="4"/>
  <c r="Y13" i="4"/>
  <c r="E13" i="4"/>
  <c r="H13" i="4"/>
  <c r="X23" i="4"/>
  <c r="AD23" i="4"/>
  <c r="H23" i="4"/>
  <c r="E23" i="4"/>
  <c r="Q20" i="6"/>
  <c r="D22" i="4"/>
  <c r="C22" i="4"/>
  <c r="AA14" i="4"/>
  <c r="Z14" i="4"/>
  <c r="V25" i="4" l="1"/>
  <c r="T25" i="4"/>
  <c r="S25" i="4"/>
  <c r="R25" i="4"/>
  <c r="R11" i="4"/>
  <c r="V11" i="4"/>
  <c r="T11" i="4"/>
  <c r="S11" i="4"/>
  <c r="P11" i="4"/>
  <c r="Q11" i="4"/>
  <c r="P25" i="4"/>
  <c r="Q25" i="4"/>
  <c r="U12" i="4"/>
  <c r="I11" i="4"/>
  <c r="L11" i="4"/>
  <c r="J11" i="4"/>
  <c r="N11" i="4"/>
  <c r="G17" i="6" s="1"/>
  <c r="K11" i="4"/>
  <c r="M11" i="4"/>
  <c r="H17" i="6" s="1"/>
  <c r="AC17" i="6" s="1"/>
  <c r="U24" i="4"/>
  <c r="I25" i="4"/>
  <c r="J25" i="4"/>
  <c r="N25" i="4"/>
  <c r="G31" i="6" s="1"/>
  <c r="K25" i="4"/>
  <c r="L25" i="4"/>
  <c r="M25" i="4"/>
  <c r="H31" i="6" s="1"/>
  <c r="AC31" i="6" s="1"/>
  <c r="D13" i="4"/>
  <c r="C13" i="4"/>
  <c r="D23" i="4"/>
  <c r="C23" i="4"/>
  <c r="AA13" i="4"/>
  <c r="Z13" i="4"/>
  <c r="L19" i="6"/>
  <c r="E12" i="4"/>
  <c r="H12" i="4"/>
  <c r="D29" i="6"/>
  <c r="E29" i="6" s="1"/>
  <c r="C29" i="6"/>
  <c r="F29" i="6"/>
  <c r="B29" i="6"/>
  <c r="W24" i="4"/>
  <c r="AE24" i="4"/>
  <c r="Y24" i="4"/>
  <c r="G24" i="4"/>
  <c r="F24" i="4"/>
  <c r="AA23" i="4"/>
  <c r="Z23" i="4"/>
  <c r="D19" i="6"/>
  <c r="E19" i="6" s="1"/>
  <c r="C19" i="6"/>
  <c r="F19" i="6"/>
  <c r="B19" i="6"/>
  <c r="AB12" i="4"/>
  <c r="AC12" i="4" s="1"/>
  <c r="X24" i="4"/>
  <c r="AD24" i="4"/>
  <c r="O29" i="6"/>
  <c r="M29" i="6"/>
  <c r="P29" i="6"/>
  <c r="N29" i="6"/>
  <c r="H24" i="4"/>
  <c r="E24" i="4"/>
  <c r="I17" i="6"/>
  <c r="N19" i="6"/>
  <c r="M19" i="6"/>
  <c r="P19" i="6"/>
  <c r="O19" i="6"/>
  <c r="AA18" i="6"/>
  <c r="Z18" i="6"/>
  <c r="AI18" i="6"/>
  <c r="AG18" i="6"/>
  <c r="A18" i="6" s="1"/>
  <c r="AF18" i="6"/>
  <c r="AJ18" i="6"/>
  <c r="AB24" i="4"/>
  <c r="AC24" i="4" s="1"/>
  <c r="AE12" i="4"/>
  <c r="W12" i="4"/>
  <c r="Y12" i="4"/>
  <c r="Z30" i="6"/>
  <c r="AA30" i="6"/>
  <c r="AF30" i="6"/>
  <c r="AJ30" i="6"/>
  <c r="Q30" i="6" s="1"/>
  <c r="AI30" i="6"/>
  <c r="AG30" i="6"/>
  <c r="A30" i="6" s="1"/>
  <c r="I31" i="6"/>
  <c r="G12" i="4"/>
  <c r="F12" i="4"/>
  <c r="AD12" i="4"/>
  <c r="X12" i="4"/>
  <c r="L29" i="6"/>
  <c r="R26" i="4" l="1"/>
  <c r="V26" i="4"/>
  <c r="T26" i="4"/>
  <c r="S26" i="4"/>
  <c r="V10" i="4"/>
  <c r="T10" i="4"/>
  <c r="S10" i="4"/>
  <c r="R10" i="4"/>
  <c r="P10" i="4"/>
  <c r="Q10" i="4"/>
  <c r="P26" i="4"/>
  <c r="Q26" i="4"/>
  <c r="U25" i="4"/>
  <c r="U11" i="4"/>
  <c r="I26" i="4"/>
  <c r="J26" i="4"/>
  <c r="N26" i="4"/>
  <c r="K26" i="4"/>
  <c r="L26" i="4"/>
  <c r="M26" i="4"/>
  <c r="I10" i="4"/>
  <c r="J10" i="4"/>
  <c r="N10" i="4"/>
  <c r="G16" i="6" s="1"/>
  <c r="K10" i="4"/>
  <c r="L10" i="4"/>
  <c r="M10" i="4"/>
  <c r="H16" i="6" s="1"/>
  <c r="AC16" i="6" s="1"/>
  <c r="L30" i="6"/>
  <c r="L18" i="6"/>
  <c r="W25" i="4"/>
  <c r="AE25" i="4"/>
  <c r="Y25" i="4"/>
  <c r="AA31" i="6"/>
  <c r="Z31" i="6"/>
  <c r="AJ31" i="6"/>
  <c r="Q31" i="6" s="1"/>
  <c r="AI31" i="6"/>
  <c r="AG31" i="6"/>
  <c r="A31" i="6" s="1"/>
  <c r="AF31" i="6"/>
  <c r="Q18" i="6"/>
  <c r="AB11" i="4"/>
  <c r="AC11" i="4" s="1"/>
  <c r="D12" i="4"/>
  <c r="C12" i="4"/>
  <c r="G25" i="4"/>
  <c r="F25" i="4"/>
  <c r="D30" i="6"/>
  <c r="E30" i="6" s="1"/>
  <c r="F30" i="6"/>
  <c r="C30" i="6"/>
  <c r="B30" i="6"/>
  <c r="X25" i="4"/>
  <c r="AD25" i="4"/>
  <c r="H25" i="4"/>
  <c r="E25" i="4"/>
  <c r="D18" i="6"/>
  <c r="E18" i="6" s="1"/>
  <c r="C18" i="6"/>
  <c r="B18" i="6"/>
  <c r="F18" i="6"/>
  <c r="AA12" i="4"/>
  <c r="Z12" i="4"/>
  <c r="AE11" i="4"/>
  <c r="Y11" i="4"/>
  <c r="W11" i="4"/>
  <c r="F11" i="4"/>
  <c r="G11" i="4"/>
  <c r="D24" i="4"/>
  <c r="C24" i="4"/>
  <c r="AB25" i="4"/>
  <c r="AC25" i="4" s="1"/>
  <c r="N18" i="6"/>
  <c r="O18" i="6"/>
  <c r="M18" i="6"/>
  <c r="P18" i="6"/>
  <c r="I16" i="6"/>
  <c r="AD11" i="4"/>
  <c r="X11" i="4"/>
  <c r="AA17" i="6"/>
  <c r="Z17" i="6"/>
  <c r="AJ17" i="6"/>
  <c r="Q17" i="6" s="1"/>
  <c r="AG17" i="6"/>
  <c r="A17" i="6" s="1"/>
  <c r="AF17" i="6"/>
  <c r="AI17" i="6"/>
  <c r="N30" i="6"/>
  <c r="P30" i="6"/>
  <c r="O30" i="6"/>
  <c r="M30" i="6"/>
  <c r="E11" i="4"/>
  <c r="H11" i="4"/>
  <c r="AA24" i="4"/>
  <c r="Z24" i="4"/>
  <c r="R27" i="4" l="1"/>
  <c r="V27" i="4"/>
  <c r="T27" i="4"/>
  <c r="S27" i="4"/>
  <c r="V9" i="4"/>
  <c r="T9" i="4"/>
  <c r="S9" i="4"/>
  <c r="R9" i="4"/>
  <c r="P9" i="4"/>
  <c r="Q9" i="4"/>
  <c r="P27" i="4"/>
  <c r="Q27" i="4"/>
  <c r="U26" i="4"/>
  <c r="I9" i="4"/>
  <c r="J9" i="4"/>
  <c r="N9" i="4"/>
  <c r="G15" i="6" s="1"/>
  <c r="K9" i="4"/>
  <c r="L9" i="4"/>
  <c r="M9" i="4"/>
  <c r="H15" i="6" s="1"/>
  <c r="AC15" i="6" s="1"/>
  <c r="M27" i="4"/>
  <c r="I27" i="4"/>
  <c r="J27" i="4"/>
  <c r="L27" i="4"/>
  <c r="N27" i="4"/>
  <c r="K27" i="4"/>
  <c r="U10" i="4"/>
  <c r="AB10" i="4"/>
  <c r="AC10" i="4" s="1"/>
  <c r="N31" i="6"/>
  <c r="O31" i="6"/>
  <c r="M31" i="6"/>
  <c r="P31" i="6"/>
  <c r="W26" i="4"/>
  <c r="AE26" i="4"/>
  <c r="Y26" i="4"/>
  <c r="G26" i="4"/>
  <c r="F26" i="4"/>
  <c r="AA16" i="6"/>
  <c r="Z16" i="6"/>
  <c r="AG16" i="6"/>
  <c r="A16" i="6" s="1"/>
  <c r="AI16" i="6"/>
  <c r="AF16" i="6"/>
  <c r="AJ16" i="6"/>
  <c r="Q16" i="6" s="1"/>
  <c r="F10" i="4"/>
  <c r="G10" i="4"/>
  <c r="X26" i="4"/>
  <c r="AD26" i="4"/>
  <c r="D11" i="4"/>
  <c r="C11" i="4"/>
  <c r="AD10" i="4"/>
  <c r="X10" i="4"/>
  <c r="H26" i="4"/>
  <c r="E26" i="4"/>
  <c r="AA11" i="4"/>
  <c r="Z11" i="4"/>
  <c r="AA25" i="4"/>
  <c r="Z25" i="4"/>
  <c r="L17" i="6"/>
  <c r="N17" i="6"/>
  <c r="O17" i="6"/>
  <c r="M17" i="6"/>
  <c r="P17" i="6"/>
  <c r="D17" i="6"/>
  <c r="E17" i="6" s="1"/>
  <c r="F17" i="6"/>
  <c r="C17" i="6"/>
  <c r="B17" i="6"/>
  <c r="W10" i="4"/>
  <c r="AE10" i="4"/>
  <c r="Y10" i="4"/>
  <c r="E10" i="4"/>
  <c r="H10" i="4"/>
  <c r="AB26" i="4"/>
  <c r="AC26" i="4" s="1"/>
  <c r="D25" i="4"/>
  <c r="C25" i="4"/>
  <c r="L31" i="6"/>
  <c r="D31" i="6"/>
  <c r="E31" i="6" s="1"/>
  <c r="C31" i="6"/>
  <c r="B31" i="6"/>
  <c r="F31" i="6"/>
  <c r="I15" i="6"/>
  <c r="S28" i="4" l="1"/>
  <c r="V28" i="4"/>
  <c r="T28" i="4"/>
  <c r="R28" i="4"/>
  <c r="V8" i="4"/>
  <c r="T8" i="4"/>
  <c r="S8" i="4"/>
  <c r="R8" i="4"/>
  <c r="P28" i="4"/>
  <c r="Q28" i="4"/>
  <c r="P8" i="4"/>
  <c r="Q8" i="4"/>
  <c r="I8" i="4"/>
  <c r="J8" i="4"/>
  <c r="N8" i="4"/>
  <c r="G14" i="6" s="1"/>
  <c r="K8" i="4"/>
  <c r="L8" i="4"/>
  <c r="M8" i="4"/>
  <c r="H14" i="6" s="1"/>
  <c r="AC14" i="6" s="1"/>
  <c r="U9" i="4"/>
  <c r="K28" i="4"/>
  <c r="N28" i="4"/>
  <c r="I28" i="4"/>
  <c r="J28" i="4"/>
  <c r="M28" i="4"/>
  <c r="L28" i="4"/>
  <c r="U27" i="4"/>
  <c r="AA15" i="6"/>
  <c r="Z15" i="6"/>
  <c r="AF15" i="6"/>
  <c r="AJ15" i="6"/>
  <c r="Q15" i="6" s="1"/>
  <c r="AG15" i="6"/>
  <c r="A15" i="6" s="1"/>
  <c r="AI15" i="6"/>
  <c r="D10" i="4"/>
  <c r="C10" i="4"/>
  <c r="AA26" i="4"/>
  <c r="Z26" i="4"/>
  <c r="G9" i="4"/>
  <c r="F9" i="4"/>
  <c r="AA10" i="4"/>
  <c r="Z10" i="4"/>
  <c r="D16" i="6"/>
  <c r="E16" i="6" s="1"/>
  <c r="F16" i="6"/>
  <c r="B16" i="6"/>
  <c r="C16" i="6"/>
  <c r="W27" i="4"/>
  <c r="AE27" i="4"/>
  <c r="Y27" i="4"/>
  <c r="AD9" i="4"/>
  <c r="X9" i="4"/>
  <c r="D26" i="4"/>
  <c r="C26" i="4"/>
  <c r="O16" i="6"/>
  <c r="M16" i="6"/>
  <c r="P16" i="6"/>
  <c r="N16" i="6"/>
  <c r="X27" i="4"/>
  <c r="AD27" i="4"/>
  <c r="I14" i="6"/>
  <c r="E9" i="4"/>
  <c r="H9" i="4"/>
  <c r="G27" i="4"/>
  <c r="F27" i="4"/>
  <c r="AB9" i="4"/>
  <c r="AC9" i="4" s="1"/>
  <c r="H27" i="4"/>
  <c r="E27" i="4"/>
  <c r="AB27" i="4"/>
  <c r="AC27" i="4" s="1"/>
  <c r="AE9" i="4"/>
  <c r="Y9" i="4"/>
  <c r="W9" i="4"/>
  <c r="L16" i="6"/>
  <c r="R29" i="4" l="1"/>
  <c r="T29" i="4"/>
  <c r="V29" i="4"/>
  <c r="S29" i="4"/>
  <c r="V7" i="4"/>
  <c r="T7" i="4"/>
  <c r="S7" i="4"/>
  <c r="P29" i="4"/>
  <c r="Q29" i="4"/>
  <c r="P7" i="4"/>
  <c r="R7" i="4"/>
  <c r="Q7" i="4"/>
  <c r="AB28" i="4"/>
  <c r="AC28" i="4" s="1"/>
  <c r="U8" i="4"/>
  <c r="U28" i="4"/>
  <c r="M29" i="4"/>
  <c r="K29" i="4"/>
  <c r="J29" i="4"/>
  <c r="N29" i="4"/>
  <c r="I29" i="4"/>
  <c r="L29" i="4"/>
  <c r="J7" i="4"/>
  <c r="N7" i="4"/>
  <c r="G13" i="6" s="1"/>
  <c r="K7" i="4"/>
  <c r="L7" i="4"/>
  <c r="M7" i="4"/>
  <c r="H13" i="6" s="1"/>
  <c r="AC13" i="6" s="1"/>
  <c r="I7" i="4"/>
  <c r="AB8" i="4"/>
  <c r="AC8" i="4" s="1"/>
  <c r="AD8" i="4"/>
  <c r="X8" i="4"/>
  <c r="AA9" i="4"/>
  <c r="Z9" i="4"/>
  <c r="N15" i="6"/>
  <c r="P15" i="6"/>
  <c r="M15" i="6"/>
  <c r="O15" i="6"/>
  <c r="D9" i="4"/>
  <c r="C9" i="4"/>
  <c r="AA14" i="6"/>
  <c r="Z14" i="6"/>
  <c r="AI14" i="6"/>
  <c r="AG14" i="6"/>
  <c r="A14" i="6" s="1"/>
  <c r="AF14" i="6"/>
  <c r="AJ14" i="6"/>
  <c r="Q14" i="6" s="1"/>
  <c r="W28" i="4"/>
  <c r="AE28" i="4"/>
  <c r="Y28" i="4"/>
  <c r="G28" i="4"/>
  <c r="F28" i="4"/>
  <c r="X28" i="4"/>
  <c r="AD28" i="4"/>
  <c r="D27" i="4"/>
  <c r="C27" i="4"/>
  <c r="Y8" i="4"/>
  <c r="W8" i="4"/>
  <c r="AE8" i="4"/>
  <c r="D15" i="6"/>
  <c r="E15" i="6" s="1"/>
  <c r="F15" i="6"/>
  <c r="C15" i="6"/>
  <c r="B15" i="6"/>
  <c r="H28" i="4"/>
  <c r="E28" i="4"/>
  <c r="I13" i="6"/>
  <c r="E8" i="4"/>
  <c r="H8" i="4"/>
  <c r="G8" i="4"/>
  <c r="F8" i="4"/>
  <c r="AA27" i="4"/>
  <c r="Z27" i="4"/>
  <c r="L15" i="6"/>
  <c r="S30" i="4" l="1"/>
  <c r="R30" i="4"/>
  <c r="V30" i="4"/>
  <c r="T30" i="4"/>
  <c r="P30" i="4"/>
  <c r="Q30" i="4"/>
  <c r="AG29" i="4"/>
  <c r="U29" i="4"/>
  <c r="L30" i="4"/>
  <c r="M30" i="4"/>
  <c r="I30" i="4"/>
  <c r="J30" i="4"/>
  <c r="N30" i="4"/>
  <c r="K30" i="4"/>
  <c r="AB29" i="4"/>
  <c r="AC29" i="4" s="1"/>
  <c r="AG7" i="4"/>
  <c r="L14" i="6"/>
  <c r="C8" i="4"/>
  <c r="D8" i="4"/>
  <c r="Z13" i="6"/>
  <c r="AA13" i="6"/>
  <c r="AJ13" i="6"/>
  <c r="Q13" i="6" s="1"/>
  <c r="AG13" i="6"/>
  <c r="A13" i="6" s="1"/>
  <c r="AF13" i="6"/>
  <c r="AI13" i="6"/>
  <c r="D28" i="4"/>
  <c r="C28" i="4"/>
  <c r="D14" i="6"/>
  <c r="E14" i="6" s="1"/>
  <c r="F14" i="6"/>
  <c r="C14" i="6"/>
  <c r="B14" i="6"/>
  <c r="E7" i="4"/>
  <c r="H7" i="4"/>
  <c r="AG18" i="4"/>
  <c r="AG17" i="4"/>
  <c r="AG19" i="4"/>
  <c r="AG20" i="4"/>
  <c r="AG16" i="4"/>
  <c r="AG21" i="4"/>
  <c r="AG15" i="4"/>
  <c r="AG14" i="4"/>
  <c r="AG22" i="4"/>
  <c r="AG13" i="4"/>
  <c r="AG23" i="4"/>
  <c r="AG24" i="4"/>
  <c r="AG12" i="4"/>
  <c r="AG25" i="4"/>
  <c r="AG11" i="4"/>
  <c r="AG26" i="4"/>
  <c r="AG10" i="4"/>
  <c r="AG9" i="4"/>
  <c r="AG27" i="4"/>
  <c r="AG8" i="4"/>
  <c r="AG28" i="4"/>
  <c r="W29" i="4"/>
  <c r="AE29" i="4"/>
  <c r="Y29" i="4"/>
  <c r="G29" i="4"/>
  <c r="F29" i="4"/>
  <c r="AD7" i="4"/>
  <c r="U7" i="4"/>
  <c r="X7" i="4"/>
  <c r="AB7" i="4"/>
  <c r="AC7" i="4" s="1"/>
  <c r="AE7" i="4"/>
  <c r="W7" i="4"/>
  <c r="Y7" i="4"/>
  <c r="AA8" i="4"/>
  <c r="Z8" i="4"/>
  <c r="AA28" i="4"/>
  <c r="Z28" i="4"/>
  <c r="M14" i="6"/>
  <c r="P14" i="6"/>
  <c r="O14" i="6"/>
  <c r="N14" i="6"/>
  <c r="X29" i="4"/>
  <c r="AD29" i="4"/>
  <c r="G7" i="4"/>
  <c r="F7" i="4"/>
  <c r="H29" i="4"/>
  <c r="E29" i="4"/>
  <c r="T31" i="4" l="1"/>
  <c r="AH7" i="4" s="1"/>
  <c r="AF7" i="4" s="1"/>
  <c r="S31" i="4"/>
  <c r="R31" i="4"/>
  <c r="V31" i="4"/>
  <c r="V32" i="4" s="1"/>
  <c r="P31" i="4"/>
  <c r="Q31" i="4"/>
  <c r="N31" i="4"/>
  <c r="K31" i="4"/>
  <c r="L31" i="4"/>
  <c r="M31" i="4"/>
  <c r="J31" i="4"/>
  <c r="J32" i="4" s="1"/>
  <c r="I31" i="4"/>
  <c r="I32" i="4" s="1"/>
  <c r="U30" i="4"/>
  <c r="L13" i="6"/>
  <c r="AB30" i="4"/>
  <c r="AC30" i="4" s="1"/>
  <c r="N13" i="6"/>
  <c r="O13" i="6"/>
  <c r="M13" i="6"/>
  <c r="P13" i="6"/>
  <c r="AA29" i="4"/>
  <c r="Z29" i="4"/>
  <c r="C13" i="6"/>
  <c r="B13" i="6"/>
  <c r="F13" i="6"/>
  <c r="D13" i="6"/>
  <c r="E13" i="6" s="1"/>
  <c r="Y30" i="4"/>
  <c r="W30" i="4"/>
  <c r="AE30" i="4"/>
  <c r="D7" i="4"/>
  <c r="C7" i="4"/>
  <c r="G30" i="4"/>
  <c r="F30" i="4"/>
  <c r="D29" i="4"/>
  <c r="C29" i="4"/>
  <c r="Z7" i="4"/>
  <c r="AA7" i="4"/>
  <c r="AG30" i="4"/>
  <c r="X30" i="4"/>
  <c r="AD30" i="4"/>
  <c r="H30" i="4"/>
  <c r="E30" i="4"/>
  <c r="U31" i="4" l="1"/>
  <c r="AH31" i="4"/>
  <c r="AH11" i="4"/>
  <c r="AF11" i="4" s="1"/>
  <c r="AH14" i="4"/>
  <c r="AF14" i="4" s="1"/>
  <c r="AH27" i="4"/>
  <c r="AF27" i="4" s="1"/>
  <c r="AH22" i="4"/>
  <c r="AF22" i="4" s="1"/>
  <c r="AH20" i="4"/>
  <c r="AF20" i="4" s="1"/>
  <c r="AH15" i="4"/>
  <c r="AF15" i="4" s="1"/>
  <c r="AH12" i="4"/>
  <c r="AF12" i="4" s="1"/>
  <c r="AH13" i="4"/>
  <c r="AF13" i="4" s="1"/>
  <c r="AH23" i="4"/>
  <c r="AF23" i="4" s="1"/>
  <c r="E31" i="4"/>
  <c r="H31" i="4"/>
  <c r="AB31" i="4"/>
  <c r="AC31" i="4" s="1"/>
  <c r="AH10" i="4"/>
  <c r="AF10" i="4" s="1"/>
  <c r="AH25" i="4"/>
  <c r="AF25" i="4" s="1"/>
  <c r="AH9" i="4"/>
  <c r="AF9" i="4" s="1"/>
  <c r="T32" i="4"/>
  <c r="AH26" i="4"/>
  <c r="AF26" i="4" s="1"/>
  <c r="AH30" i="4"/>
  <c r="AF30" i="4" s="1"/>
  <c r="AH16" i="4"/>
  <c r="AF16" i="4" s="1"/>
  <c r="AH19" i="4"/>
  <c r="AF19" i="4" s="1"/>
  <c r="AH28" i="4"/>
  <c r="AF28" i="4" s="1"/>
  <c r="D30" i="4"/>
  <c r="C30" i="4"/>
  <c r="AH24" i="4"/>
  <c r="AF24" i="4" s="1"/>
  <c r="AH21" i="4"/>
  <c r="AF21" i="4" s="1"/>
  <c r="AH18" i="4"/>
  <c r="AF18" i="4" s="1"/>
  <c r="AG31" i="4"/>
  <c r="AH8" i="4"/>
  <c r="AF8" i="4" s="1"/>
  <c r="AE31" i="4"/>
  <c r="Y31" i="4"/>
  <c r="W31" i="4"/>
  <c r="G31" i="4"/>
  <c r="F31" i="4"/>
  <c r="K32" i="4"/>
  <c r="AH29" i="4"/>
  <c r="AF29" i="4" s="1"/>
  <c r="AH17" i="4"/>
  <c r="AF17" i="4" s="1"/>
  <c r="X31" i="4"/>
  <c r="S32" i="4"/>
  <c r="AA30" i="4"/>
  <c r="Z30" i="4"/>
  <c r="AF31" i="4" l="1"/>
  <c r="Z33" i="4"/>
  <c r="E33" i="4"/>
  <c r="AB32" i="4"/>
  <c r="AC32" i="4" s="1"/>
  <c r="AA31" i="4"/>
  <c r="Z31" i="4"/>
  <c r="AD32" i="4"/>
  <c r="E34" i="4"/>
  <c r="Z34" i="4"/>
  <c r="W34" i="4" s="1"/>
  <c r="D31" i="4"/>
  <c r="C31" i="4"/>
</calcChain>
</file>

<file path=xl/sharedStrings.xml><?xml version="1.0" encoding="utf-8"?>
<sst xmlns="http://schemas.openxmlformats.org/spreadsheetml/2006/main" count="2944" uniqueCount="1463">
  <si>
    <t>strikePrice_CE</t>
  </si>
  <si>
    <t>expiryDate_CE</t>
  </si>
  <si>
    <t>underlying_CE</t>
  </si>
  <si>
    <t>identifier_CE</t>
  </si>
  <si>
    <t>openInterest_CE</t>
  </si>
  <si>
    <t>changeinOpenInterest_CE</t>
  </si>
  <si>
    <t>pchangeinOpenInterest_CE</t>
  </si>
  <si>
    <t>totalTradedVolume_CE</t>
  </si>
  <si>
    <t>impliedVolatility_CE</t>
  </si>
  <si>
    <t>lastPrice_CE</t>
  </si>
  <si>
    <t>change_CE</t>
  </si>
  <si>
    <t>pChange_CE</t>
  </si>
  <si>
    <t>totalBuyQuantity_CE</t>
  </si>
  <si>
    <t>totalSellQuantity_CE</t>
  </si>
  <si>
    <t>bidQty_CE</t>
  </si>
  <si>
    <t>bidprice_CE</t>
  </si>
  <si>
    <t>askQty_CE</t>
  </si>
  <si>
    <t>askPrice_CE</t>
  </si>
  <si>
    <t>underlyingValue_CE</t>
  </si>
  <si>
    <t>strikePrice_PE</t>
  </si>
  <si>
    <t>expiryDate_PE</t>
  </si>
  <si>
    <t>underlying_PE</t>
  </si>
  <si>
    <t>identifier_PE</t>
  </si>
  <si>
    <t>openInterest_PE</t>
  </si>
  <si>
    <t>changeinOpenInterest_PE</t>
  </si>
  <si>
    <t>pchangeinOpenInterest_PE</t>
  </si>
  <si>
    <t>totalTradedVolume_PE</t>
  </si>
  <si>
    <t>impliedVolatility_PE</t>
  </si>
  <si>
    <t>lastPrice_PE</t>
  </si>
  <si>
    <t>change_PE</t>
  </si>
  <si>
    <t>pChange_PE</t>
  </si>
  <si>
    <t>totalBuyQuantity_PE</t>
  </si>
  <si>
    <t>totalSellQuantity_PE</t>
  </si>
  <si>
    <t>bidQty_PE</t>
  </si>
  <si>
    <t>bidprice_PE</t>
  </si>
  <si>
    <t>askQty_PE</t>
  </si>
  <si>
    <t>askPrice_PE</t>
  </si>
  <si>
    <t>underlyingValue_PE</t>
  </si>
  <si>
    <t>NIFTY</t>
  </si>
  <si>
    <t>Lot Size</t>
  </si>
  <si>
    <t>Difference</t>
  </si>
  <si>
    <t>Spot</t>
  </si>
  <si>
    <t>Round number</t>
  </si>
  <si>
    <t>NIFTY OPTION CHAIN</t>
  </si>
  <si>
    <t>EXPIRY</t>
  </si>
  <si>
    <t>TYPE</t>
  </si>
  <si>
    <t>LOT SIZE</t>
  </si>
  <si>
    <t>STRIK DIFF</t>
  </si>
  <si>
    <t>SYMBOL</t>
  </si>
  <si>
    <t>BANKNIFTY</t>
  </si>
  <si>
    <t>INDICES</t>
  </si>
  <si>
    <t xml:space="preserve">CALL  </t>
  </si>
  <si>
    <t xml:space="preserve">PUT  </t>
  </si>
  <si>
    <t>Action</t>
  </si>
  <si>
    <t>TREND</t>
  </si>
  <si>
    <t>Interpretation</t>
  </si>
  <si>
    <t>OI change</t>
  </si>
  <si>
    <t>oi change %</t>
  </si>
  <si>
    <t>price change</t>
  </si>
  <si>
    <t>Call Volume</t>
  </si>
  <si>
    <t>Call Net OI</t>
  </si>
  <si>
    <t>Call change in OI</t>
  </si>
  <si>
    <t>Call Price change</t>
  </si>
  <si>
    <t>IV</t>
  </si>
  <si>
    <t>Call LTP</t>
  </si>
  <si>
    <t>strike</t>
  </si>
  <si>
    <t>Put LTP</t>
  </si>
  <si>
    <t>Put Price Change</t>
  </si>
  <si>
    <t>Put Change in OI</t>
  </si>
  <si>
    <t>Put Net OI</t>
  </si>
  <si>
    <t>Put Volume</t>
  </si>
  <si>
    <t>Net Put Call Ratio</t>
  </si>
  <si>
    <t>PCR Indication</t>
  </si>
  <si>
    <t>COIPCR</t>
  </si>
  <si>
    <t>straddle</t>
  </si>
  <si>
    <t>max pain</t>
  </si>
  <si>
    <t>call value</t>
  </si>
  <si>
    <t>put value</t>
  </si>
  <si>
    <t>OI</t>
  </si>
  <si>
    <t>CHG OI</t>
  </si>
  <si>
    <t>CHANGE OI</t>
  </si>
  <si>
    <t>SPOT</t>
  </si>
  <si>
    <t>SPOT NIFTY</t>
  </si>
  <si>
    <t>Price Change</t>
  </si>
  <si>
    <t>Change in OI</t>
  </si>
  <si>
    <t>Signal</t>
  </si>
  <si>
    <t>Stock</t>
  </si>
  <si>
    <t>Call</t>
  </si>
  <si>
    <t>Put</t>
  </si>
  <si>
    <t>CE_Long Liquidation</t>
  </si>
  <si>
    <t>&lt;0</t>
  </si>
  <si>
    <t>Long Liquidation</t>
  </si>
  <si>
    <t>Sell</t>
  </si>
  <si>
    <t>Buy</t>
  </si>
  <si>
    <t>Market will Go Down</t>
  </si>
  <si>
    <t>Traders unwinding their long positions by selling existing contracts</t>
  </si>
  <si>
    <t>CE_Short Buildup</t>
  </si>
  <si>
    <t>&gt;0</t>
  </si>
  <si>
    <t>Short Buildup</t>
  </si>
  <si>
    <t>Decrease in price is due to newly build short positions and further weakness is predicted</t>
  </si>
  <si>
    <t>CE_Long Buildup</t>
  </si>
  <si>
    <t>Long Buildup</t>
  </si>
  <si>
    <t>Market will Go up</t>
  </si>
  <si>
    <t>Indication of new money coming and indicates further continuance of uptrend</t>
  </si>
  <si>
    <t>CE_Short Covering</t>
  </si>
  <si>
    <t>Short Covering</t>
  </si>
  <si>
    <t>Increase in price is due to short covering of positions</t>
  </si>
  <si>
    <t>PE_Long Liquidation</t>
  </si>
  <si>
    <t>PE_Short Buildup</t>
  </si>
  <si>
    <t>PE_Long Buildup</t>
  </si>
  <si>
    <t>PE_Short Covering</t>
  </si>
  <si>
    <t>My idea is to analyse tht eithr put or calls whose:</t>
  </si>
  <si>
    <t xml:space="preserve">1) OI are more OTM, plus change in OI are maximum, then if we short them , profit is generated by time decay. </t>
  </si>
  <si>
    <t>2) The strategy can be double confirmed by hourly supertrend. I have been making some profits by this in nifty options recently but feel tht as weekly banknifty can give early profits as thus cycle repeats every week.</t>
  </si>
  <si>
    <t>I have been making some profits by this in nifty options recently but feel tht as weekly banknifty can give early profits as thus cycle repeats every week.</t>
  </si>
  <si>
    <t>UPDATE HERE</t>
  </si>
  <si>
    <t>Todays Date</t>
  </si>
  <si>
    <t>Expiry Date</t>
  </si>
  <si>
    <t xml:space="preserve"> SPOT</t>
  </si>
  <si>
    <t>Number of days to expire</t>
  </si>
  <si>
    <t xml:space="preserve">Price of Underlying </t>
  </si>
  <si>
    <t>Risk free Intrest Rate (%)</t>
  </si>
  <si>
    <t>Time to Expiration (days left)</t>
  </si>
  <si>
    <t>Dividend Yield (%)</t>
  </si>
  <si>
    <t>CALLS</t>
  </si>
  <si>
    <t>PUTS</t>
  </si>
  <si>
    <t>RHO</t>
  </si>
  <si>
    <t>Call Vega</t>
  </si>
  <si>
    <t>Call Gamma</t>
  </si>
  <si>
    <t>Call Delta</t>
  </si>
  <si>
    <t>Theta</t>
  </si>
  <si>
    <t>Call Price</t>
  </si>
  <si>
    <t>NSE Call LTP</t>
  </si>
  <si>
    <t xml:space="preserve"> CALL IV</t>
  </si>
  <si>
    <t>Strike</t>
  </si>
  <si>
    <t>PUT IV</t>
  </si>
  <si>
    <t>NSE Put LTP</t>
  </si>
  <si>
    <t>Put Price</t>
  </si>
  <si>
    <t>Put Delta</t>
  </si>
  <si>
    <t>Put Gamma</t>
  </si>
  <si>
    <t>Put Vega</t>
  </si>
  <si>
    <t>R : risk free rate of interest</t>
  </si>
  <si>
    <t>o : Call volatility</t>
  </si>
  <si>
    <t>T-t : time to expiration</t>
  </si>
  <si>
    <t xml:space="preserve"> dividend yield</t>
  </si>
  <si>
    <t>d1 :</t>
  </si>
  <si>
    <t>d2 :</t>
  </si>
  <si>
    <t>o : Put volatility</t>
  </si>
  <si>
    <t>D1</t>
  </si>
  <si>
    <t>D2</t>
  </si>
  <si>
    <r>
      <t>NIFTY</t>
    </r>
    <r>
      <rPr>
        <b/>
        <sz val="24"/>
        <color rgb="FF70AD47"/>
        <rFont val="Calibri"/>
        <family val="2"/>
      </rPr>
      <t xml:space="preserve"> - GREEKS</t>
    </r>
  </si>
  <si>
    <t>OPTIDXNIFTY26-12-2024PE23000.00</t>
  </si>
  <si>
    <t>OPTIDXNIFTY26-06-2025PE23000.00</t>
  </si>
  <si>
    <t>OPTIDXNIFTY24-12-2025PE23000.00</t>
  </si>
  <si>
    <t>OPTIDXNIFTY25-06-2026PE23000.00</t>
  </si>
  <si>
    <t>OPTIDXNIFTY31-12-2026PE23000.00</t>
  </si>
  <si>
    <t>OPTIDXNIFTY24-06-2027PE23000.00</t>
  </si>
  <si>
    <t>OPTIDXNIFTY30-12-2027PE23000.00</t>
  </si>
  <si>
    <t>OPTIDXNIFTY29-06-2028PE23000.00</t>
  </si>
  <si>
    <t>OPTIDXNIFTY28-12-2023PE24000.00</t>
  </si>
  <si>
    <t>OPTIDXNIFTY28-03-2024PE24000.00</t>
  </si>
  <si>
    <t>OPTIDXNIFTY27-06-2024PE24000.00</t>
  </si>
  <si>
    <t>OPTIDXNIFTY26-12-2024PE24000.00</t>
  </si>
  <si>
    <t>OPTIDXNIFTY26-06-2025PE24000.00</t>
  </si>
  <si>
    <t>OPTIDXNIFTY24-12-2025PE24000.00</t>
  </si>
  <si>
    <t>OPTIDXNIFTY31-12-2026PE24000.00</t>
  </si>
  <si>
    <t>OPTIDXNIFTY24-06-2027PE24000.00</t>
  </si>
  <si>
    <t>OPTIDXNIFTY30-12-2027PE24000.00</t>
  </si>
  <si>
    <t>OPTIDXNIFTY29-06-2028PE24000.00</t>
  </si>
  <si>
    <t>OPTIDXNIFTY28-12-2023PE25000.00</t>
  </si>
  <si>
    <t>OPTIDXNIFTY28-03-2024PE25000.00</t>
  </si>
  <si>
    <t>OPTIDXNIFTY27-06-2024PE25000.00</t>
  </si>
  <si>
    <t>OPTIDXNIFTY26-12-2024PE25000.00</t>
  </si>
  <si>
    <t>OPTIDXNIFTY26-06-2025PE25000.00</t>
  </si>
  <si>
    <t>OPTIDXNIFTY24-12-2025PE25000.00</t>
  </si>
  <si>
    <t>OPTIDXNIFTY31-12-2026PE25000.00</t>
  </si>
  <si>
    <t>OPTIDXNIFTY24-06-2027PE25000.00</t>
  </si>
  <si>
    <t>OPTIDXNIFTY30-12-2027PE25000.00</t>
  </si>
  <si>
    <t>OPTIDXNIFTY29-06-2028PE25000.00</t>
  </si>
  <si>
    <t>OPTIDXNIFTY28-03-2024PE23000.00</t>
  </si>
  <si>
    <t>OPTIDXNIFTY27-06-2024PE23000.00</t>
  </si>
  <si>
    <t>OPTIDXNIFTY26-09-2024PE23000.00</t>
  </si>
  <si>
    <t>OPTIDXNIFTY26-09-2024PE24000.00</t>
  </si>
  <si>
    <t>OPTIDXNIFTY25-06-2026PE24000.00</t>
  </si>
  <si>
    <t>OPTIDXNIFTY26-09-2024PE25000.00</t>
  </si>
  <si>
    <t>OPTIDXNIFTY25-06-2026PE25000.00</t>
  </si>
  <si>
    <t>OPTIDXNIFTY28-03-2024PE26000.00</t>
  </si>
  <si>
    <t>OPTIDXNIFTY26-12-2024PE26000.00</t>
  </si>
  <si>
    <t>OPTIDXNIFTY31-12-2026PE26000.00</t>
  </si>
  <si>
    <t>OPTIDXNIFTY24-06-2027PE26000.00</t>
  </si>
  <si>
    <t>OPTIDXNIFTY30-12-2027PE26000.00</t>
  </si>
  <si>
    <t>OPTIDXNIFTY29-06-2028PE26000.00</t>
  </si>
  <si>
    <t>OPTIDXNIFTY28-12-2028PE25000.00</t>
  </si>
  <si>
    <t>OPTIDXNIFTY27-06-2024PE26000.00</t>
  </si>
  <si>
    <t>OPTIDXNIFTY26-09-2024PE26000.00</t>
  </si>
  <si>
    <t>OPTIDXNIFTY26-06-2025PE26000.00</t>
  </si>
  <si>
    <t>OPTIDXNIFTY24-12-2025PE26000.00</t>
  </si>
  <si>
    <t>OPTIDXNIFTY25-06-2026PE26000.00</t>
  </si>
  <si>
    <t>OPTIDXNIFTY28-12-2028PE26000.00</t>
  </si>
  <si>
    <t>-</t>
  </si>
  <si>
    <t>OPTIDXNIFTY26-12-2024CE14000.00</t>
  </si>
  <si>
    <t>OPTIDXNIFTY31-12-2026PE12000.00</t>
  </si>
  <si>
    <t>OPTIDXNIFTY27-06-2024CE15000.00</t>
  </si>
  <si>
    <t>OPTIDXNIFTY24-12-2025PE13000.00</t>
  </si>
  <si>
    <t>OPTIDXNIFTY26-12-2024CE15000.00</t>
  </si>
  <si>
    <t>OPTIDXNIFTY25-06-2026PE13000.00</t>
  </si>
  <si>
    <t>OPTIDXNIFTY27-06-2024CE16000.00</t>
  </si>
  <si>
    <t>OPTIDXNIFTY31-12-2026PE13000.00</t>
  </si>
  <si>
    <t>OPTIDXNIFTY26-12-2024CE16000.00</t>
  </si>
  <si>
    <t>OPTIDXNIFTY27-06-2024PE14000.00</t>
  </si>
  <si>
    <t>OPTIDXNIFTY27-06-2024CE17000.00</t>
  </si>
  <si>
    <t>OPTIDXNIFTY26-12-2024PE14000.00</t>
  </si>
  <si>
    <t>OPTIDXNIFTY26-12-2024CE17000.00</t>
  </si>
  <si>
    <t>OPTIDXNIFTY26-06-2025PE14000.00</t>
  </si>
  <si>
    <t>OPTIDXNIFTY27-06-2024CE18000.00</t>
  </si>
  <si>
    <t>OPTIDXNIFTY25-06-2026PE14000.00</t>
  </si>
  <si>
    <t>OPTIDXNIFTY26-12-2024CE18000.00</t>
  </si>
  <si>
    <t>OPTIDXNIFTY31-12-2026PE14000.00</t>
  </si>
  <si>
    <t>OPTIDXNIFTY26-06-2025CE18000.00</t>
  </si>
  <si>
    <t>OPTIDXNIFTY27-06-2024PE15000.00</t>
  </si>
  <si>
    <t>OPTIDXNIFTY24-12-2025CE18000.00</t>
  </si>
  <si>
    <t>OPTIDXNIFTY26-12-2024PE15000.00</t>
  </si>
  <si>
    <t>OPTIDXNIFTY27-06-2024CE19000.00</t>
  </si>
  <si>
    <t>OPTIDXNIFTY26-06-2025PE15000.00</t>
  </si>
  <si>
    <t>OPTIDXNIFTY26-12-2024CE19000.00</t>
  </si>
  <si>
    <t>OPTIDXNIFTY24-12-2025PE15000.00</t>
  </si>
  <si>
    <t>OPTIDXNIFTY24-12-2025CE19000.00</t>
  </si>
  <si>
    <t>OPTIDXNIFTY25-06-2026PE15000.00</t>
  </si>
  <si>
    <t>OPTIDXNIFTY31-12-2026CE19000.00</t>
  </si>
  <si>
    <t>OPTIDXNIFTY31-12-2026PE15000.00</t>
  </si>
  <si>
    <t>OPTIDXNIFTY24-06-2027CE19000.00</t>
  </si>
  <si>
    <t>OPTIDXNIFTY30-12-2027PE15000.00</t>
  </si>
  <si>
    <t>OPTIDXNIFTY24-12-2025CE19500.00</t>
  </si>
  <si>
    <t>OPTIDXNIFTY27-06-2024PE16000.00</t>
  </si>
  <si>
    <t>OPTIDXNIFTY25-04-2024CE19600.00</t>
  </si>
  <si>
    <t>OPTIDXNIFTY26-09-2024PE16000.00</t>
  </si>
  <si>
    <t>OPTIDXNIFTY25-04-2024CE19650.00</t>
  </si>
  <si>
    <t>OPTIDXNIFTY26-12-2024PE16000.00</t>
  </si>
  <si>
    <t>OPTIDXNIFTY25-04-2024CE19700.00</t>
  </si>
  <si>
    <t>OPTIDXNIFTY26-06-2025PE16000.00</t>
  </si>
  <si>
    <t>OPTIDXNIFTY25-04-2024CE19750.00</t>
  </si>
  <si>
    <t>OPTIDXNIFTY24-12-2025PE16000.00</t>
  </si>
  <si>
    <t>OPTIDXNIFTY25-04-2024CE19800.00</t>
  </si>
  <si>
    <t>OPTIDXNIFTY25-06-2026PE16000.00</t>
  </si>
  <si>
    <t>OPTIDXNIFTY25-04-2024CE19850.00</t>
  </si>
  <si>
    <t>OPTIDXNIFTY31-12-2026PE16000.00</t>
  </si>
  <si>
    <t>OPTIDXNIFTY25-04-2024CE19900.00</t>
  </si>
  <si>
    <t>OPTIDXNIFTY24-06-2027PE16000.00</t>
  </si>
  <si>
    <t>OPTIDXNIFTY25-04-2024CE19950.00</t>
  </si>
  <si>
    <t>OPTIDXNIFTY30-12-2027PE16000.00</t>
  </si>
  <si>
    <t>OPTIDXNIFTY25-04-2024CE20000.00</t>
  </si>
  <si>
    <t>OPTIDXNIFTY29-06-2028PE16000.00</t>
  </si>
  <si>
    <t>OPTIDXNIFTY27-06-2024CE20000.00</t>
  </si>
  <si>
    <t>OPTIDXNIFTY28-12-2028PE16000.00</t>
  </si>
  <si>
    <t>OPTIDXNIFTY26-12-2024CE20000.00</t>
  </si>
  <si>
    <t>OPTIDXNIFTY24-12-2025PE16500.00</t>
  </si>
  <si>
    <t>OPTIDXNIFTY24-12-2025CE20000.00</t>
  </si>
  <si>
    <t>OPTIDXNIFTY27-06-2024PE17000.00</t>
  </si>
  <si>
    <t>OPTIDXNIFTY25-04-2024CE20050.00</t>
  </si>
  <si>
    <t>OPTIDXNIFTY26-09-2024PE17000.00</t>
  </si>
  <si>
    <t>OPTIDXNIFTY30-05-2024CE20050.00</t>
  </si>
  <si>
    <t>OPTIDXNIFTY26-12-2024PE17000.00</t>
  </si>
  <si>
    <t>OPTIDXNIFTY25-04-2024CE20100.00</t>
  </si>
  <si>
    <t>OPTIDXNIFTY27-03-2025PE17000.00</t>
  </si>
  <si>
    <t>OPTIDXNIFTY30-05-2024CE20100.00</t>
  </si>
  <si>
    <t>OPTIDXNIFTY26-06-2025PE17000.00</t>
  </si>
  <si>
    <t>OPTIDXNIFTY25-04-2024CE20150.00</t>
  </si>
  <si>
    <t>OPTIDXNIFTY24-12-2025PE17000.00</t>
  </si>
  <si>
    <t>OPTIDXNIFTY30-05-2024CE20150.00</t>
  </si>
  <si>
    <t>OPTIDXNIFTY25-06-2026PE17000.00</t>
  </si>
  <si>
    <t>OPTIDXNIFTY25-04-2024CE20200.00</t>
  </si>
  <si>
    <t>OPTIDXNIFTY31-12-2026PE17000.00</t>
  </si>
  <si>
    <t>OPTIDXNIFTY30-05-2024CE20200.00</t>
  </si>
  <si>
    <t>OPTIDXNIFTY24-06-2027PE17000.00</t>
  </si>
  <si>
    <t>OPTIDXNIFTY25-04-2024CE20250.00</t>
  </si>
  <si>
    <t>OPTIDXNIFTY30-12-2027PE17000.00</t>
  </si>
  <si>
    <t>OPTIDXNIFTY02-05-2024CE20250.00</t>
  </si>
  <si>
    <t>OPTIDXNIFTY29-06-2028PE17000.00</t>
  </si>
  <si>
    <t>OPTIDXNIFTY09-05-2024CE20250.00</t>
  </si>
  <si>
    <t>OPTIDXNIFTY28-12-2028PE17000.00</t>
  </si>
  <si>
    <t>OPTIDXNIFTY30-05-2024CE20250.00</t>
  </si>
  <si>
    <t>OPTIDXNIFTY27-06-2024PE18000.00</t>
  </si>
  <si>
    <t>OPTIDXNIFTY27-06-2024CE20250.00</t>
  </si>
  <si>
    <t>OPTIDXNIFTY26-09-2024PE18000.00</t>
  </si>
  <si>
    <t>OPTIDXNIFTY25-04-2024CE20300.00</t>
  </si>
  <si>
    <t>OPTIDXNIFTY26-12-2024PE18000.00</t>
  </si>
  <si>
    <t>OPTIDXNIFTY02-05-2024CE20300.00</t>
  </si>
  <si>
    <t>OPTIDXNIFTY27-03-2025PE18000.00</t>
  </si>
  <si>
    <t>OPTIDXNIFTY09-05-2024CE20300.00</t>
  </si>
  <si>
    <t>OPTIDXNIFTY26-06-2025PE18000.00</t>
  </si>
  <si>
    <t>OPTIDXNIFTY30-05-2024CE20300.00</t>
  </si>
  <si>
    <t>OPTIDXNIFTY24-12-2025PE18000.00</t>
  </si>
  <si>
    <t>OPTIDXNIFTY27-06-2024CE20300.00</t>
  </si>
  <si>
    <t>OPTIDXNIFTY25-06-2026PE18000.00</t>
  </si>
  <si>
    <t>OPTIDXNIFTY25-04-2024CE20350.00</t>
  </si>
  <si>
    <t>OPTIDXNIFTY31-12-2026PE18000.00</t>
  </si>
  <si>
    <t>OPTIDXNIFTY02-05-2024CE20350.00</t>
  </si>
  <si>
    <t>OPTIDXNIFTY24-06-2027PE18000.00</t>
  </si>
  <si>
    <t>OPTIDXNIFTY09-05-2024CE20350.00</t>
  </si>
  <si>
    <t>OPTIDXNIFTY30-12-2027PE18000.00</t>
  </si>
  <si>
    <t>OPTIDXNIFTY30-05-2024CE20350.00</t>
  </si>
  <si>
    <t>OPTIDXNIFTY29-06-2028PE18000.00</t>
  </si>
  <si>
    <t>OPTIDXNIFTY27-06-2024CE20350.00</t>
  </si>
  <si>
    <t>OPTIDXNIFTY28-12-2028PE18000.00</t>
  </si>
  <si>
    <t>OPTIDXNIFTY25-04-2024CE20400.00</t>
  </si>
  <si>
    <t>OPTIDXNIFTY27-06-2024PE19000.00</t>
  </si>
  <si>
    <t>OPTIDXNIFTY02-05-2024CE20400.00</t>
  </si>
  <si>
    <t>OPTIDXNIFTY26-09-2024PE19000.00</t>
  </si>
  <si>
    <t>OPTIDXNIFTY09-05-2024CE20400.00</t>
  </si>
  <si>
    <t>OPTIDXNIFTY26-12-2024PE19000.00</t>
  </si>
  <si>
    <t>OPTIDXNIFTY30-05-2024CE20400.00</t>
  </si>
  <si>
    <t>OPTIDXNIFTY27-03-2025PE19000.00</t>
  </si>
  <si>
    <t>OPTIDXNIFTY27-06-2024CE20400.00</t>
  </si>
  <si>
    <t>OPTIDXNIFTY26-06-2025PE19000.00</t>
  </si>
  <si>
    <t>OPTIDXNIFTY25-04-2024CE20450.00</t>
  </si>
  <si>
    <t>OPTIDXNIFTY24-12-2025PE19000.00</t>
  </si>
  <si>
    <t>OPTIDXNIFTY02-05-2024CE20450.00</t>
  </si>
  <si>
    <t>OPTIDXNIFTY25-06-2026PE19000.00</t>
  </si>
  <si>
    <t>OPTIDXNIFTY09-05-2024CE20450.00</t>
  </si>
  <si>
    <t>OPTIDXNIFTY31-12-2026PE19000.00</t>
  </si>
  <si>
    <t>OPTIDXNIFTY30-05-2024CE20450.00</t>
  </si>
  <si>
    <t>OPTIDXNIFTY24-06-2027PE19000.00</t>
  </si>
  <si>
    <t>OPTIDXNIFTY27-06-2024CE20450.00</t>
  </si>
  <si>
    <t>OPTIDXNIFTY30-12-2027PE19000.00</t>
  </si>
  <si>
    <t>OPTIDXNIFTY25-04-2024CE20500.00</t>
  </si>
  <si>
    <t>OPTIDXNIFTY29-06-2028PE19000.00</t>
  </si>
  <si>
    <t>OPTIDXNIFTY02-05-2024CE20500.00</t>
  </si>
  <si>
    <t>OPTIDXNIFTY28-12-2028PE19000.00</t>
  </si>
  <si>
    <t>OPTIDXNIFTY09-05-2024CE20500.00</t>
  </si>
  <si>
    <t>OPTIDXNIFTY25-04-2024PE19600.00</t>
  </si>
  <si>
    <t>OPTIDXNIFTY16-05-2024CE20500.00</t>
  </si>
  <si>
    <t>OPTIDXNIFTY25-04-2024PE19650.00</t>
  </si>
  <si>
    <t>OPTIDXNIFTY30-05-2024CE20500.00</t>
  </si>
  <si>
    <t>OPTIDXNIFTY25-04-2024PE19700.00</t>
  </si>
  <si>
    <t>OPTIDXNIFTY27-06-2024CE20500.00</t>
  </si>
  <si>
    <t>OPTIDXNIFTY25-04-2024PE19750.00</t>
  </si>
  <si>
    <t>OPTIDXNIFTY25-04-2024CE20550.00</t>
  </si>
  <si>
    <t>OPTIDXNIFTY25-04-2024PE19800.00</t>
  </si>
  <si>
    <t>OPTIDXNIFTY02-05-2024CE20550.00</t>
  </si>
  <si>
    <t>OPTIDXNIFTY25-04-2024PE19850.00</t>
  </si>
  <si>
    <t>OPTIDXNIFTY09-05-2024CE20550.00</t>
  </si>
  <si>
    <t>OPTIDXNIFTY25-04-2024PE19900.00</t>
  </si>
  <si>
    <t>OPTIDXNIFTY30-05-2024CE20550.00</t>
  </si>
  <si>
    <t>OPTIDXNIFTY25-04-2024PE19950.00</t>
  </si>
  <si>
    <t>OPTIDXNIFTY27-06-2024CE20550.00</t>
  </si>
  <si>
    <t>OPTIDXNIFTY25-04-2024PE20000.00</t>
  </si>
  <si>
    <t>OPTIDXNIFTY25-04-2024CE20600.00</t>
  </si>
  <si>
    <t>OPTIDXNIFTY27-06-2024PE20000.00</t>
  </si>
  <si>
    <t>OPTIDXNIFTY02-05-2024CE20600.00</t>
  </si>
  <si>
    <t>OPTIDXNIFTY26-09-2024PE20000.00</t>
  </si>
  <si>
    <t>OPTIDXNIFTY09-05-2024CE20600.00</t>
  </si>
  <si>
    <t>OPTIDXNIFTY26-12-2024PE20000.00</t>
  </si>
  <si>
    <t>OPTIDXNIFTY30-05-2024CE20600.00</t>
  </si>
  <si>
    <t>OPTIDXNIFTY27-03-2025PE20000.00</t>
  </si>
  <si>
    <t>OPTIDXNIFTY27-06-2024CE20600.00</t>
  </si>
  <si>
    <t>OPTIDXNIFTY26-06-2025PE20000.00</t>
  </si>
  <si>
    <t>OPTIDXNIFTY25-04-2024CE20650.00</t>
  </si>
  <si>
    <t>OPTIDXNIFTY24-12-2025PE20000.00</t>
  </si>
  <si>
    <t>OPTIDXNIFTY02-05-2024CE20650.00</t>
  </si>
  <si>
    <t>OPTIDXNIFTY25-06-2026PE20000.00</t>
  </si>
  <si>
    <t>OPTIDXNIFTY09-05-2024CE20650.00</t>
  </si>
  <si>
    <t>OPTIDXNIFTY31-12-2026PE20000.00</t>
  </si>
  <si>
    <t>OPTIDXNIFTY30-05-2024CE20650.00</t>
  </si>
  <si>
    <t>OPTIDXNIFTY24-06-2027PE20000.00</t>
  </si>
  <si>
    <t>OPTIDXNIFTY27-06-2024CE20650.00</t>
  </si>
  <si>
    <t>OPTIDXNIFTY30-12-2027PE20000.00</t>
  </si>
  <si>
    <t>OPTIDXNIFTY25-04-2024CE20700.00</t>
  </si>
  <si>
    <t>OPTIDXNIFTY29-06-2028PE20000.00</t>
  </si>
  <si>
    <t>OPTIDXNIFTY02-05-2024CE20700.00</t>
  </si>
  <si>
    <t>OPTIDXNIFTY28-12-2028PE20000.00</t>
  </si>
  <si>
    <t>OPTIDXNIFTY09-05-2024CE20700.00</t>
  </si>
  <si>
    <t>OPTIDXNIFTY25-04-2024PE20050.00</t>
  </si>
  <si>
    <t>OPTIDXNIFTY30-05-2024CE20700.00</t>
  </si>
  <si>
    <t>OPTIDXNIFTY30-05-2024PE20050.00</t>
  </si>
  <si>
    <t>OPTIDXNIFTY27-06-2024CE20700.00</t>
  </si>
  <si>
    <t>OPTIDXNIFTY25-04-2024PE20100.00</t>
  </si>
  <si>
    <t>OPTIDXNIFTY25-04-2024CE20750.00</t>
  </si>
  <si>
    <t>OPTIDXNIFTY30-05-2024PE20100.00</t>
  </si>
  <si>
    <t>OPTIDXNIFTY02-05-2024CE20750.00</t>
  </si>
  <si>
    <t>OPTIDXNIFTY25-04-2024PE20150.00</t>
  </si>
  <si>
    <t>OPTIDXNIFTY09-05-2024CE20750.00</t>
  </si>
  <si>
    <t>OPTIDXNIFTY30-05-2024PE20150.00</t>
  </si>
  <si>
    <t>OPTIDXNIFTY30-05-2024CE20750.00</t>
  </si>
  <si>
    <t>OPTIDXNIFTY25-04-2024PE20200.00</t>
  </si>
  <si>
    <t>OPTIDXNIFTY27-06-2024CE20750.00</t>
  </si>
  <si>
    <t>OPTIDXNIFTY30-05-2024PE20200.00</t>
  </si>
  <si>
    <t>OPTIDXNIFTY25-04-2024CE20800.00</t>
  </si>
  <si>
    <t>OPTIDXNIFTY25-04-2024PE20250.00</t>
  </si>
  <si>
    <t>OPTIDXNIFTY02-05-2024CE20800.00</t>
  </si>
  <si>
    <t>OPTIDXNIFTY02-05-2024PE20250.00</t>
  </si>
  <si>
    <t>OPTIDXNIFTY09-05-2024CE20800.00</t>
  </si>
  <si>
    <t>OPTIDXNIFTY09-05-2024PE20250.00</t>
  </si>
  <si>
    <t>OPTIDXNIFTY30-05-2024CE20800.00</t>
  </si>
  <si>
    <t>OPTIDXNIFTY16-05-2024PE20250.00</t>
  </si>
  <si>
    <t>OPTIDXNIFTY27-06-2024CE20800.00</t>
  </si>
  <si>
    <t>OPTIDXNIFTY23-05-2024PE20250.00</t>
  </si>
  <si>
    <t>OPTIDXNIFTY25-04-2024CE20850.00</t>
  </si>
  <si>
    <t>OPTIDXNIFTY30-05-2024PE20250.00</t>
  </si>
  <si>
    <t>OPTIDXNIFTY02-05-2024CE20850.00</t>
  </si>
  <si>
    <t>OPTIDXNIFTY27-06-2024PE20250.00</t>
  </si>
  <si>
    <t>OPTIDXNIFTY09-05-2024CE20850.00</t>
  </si>
  <si>
    <t>OPTIDXNIFTY25-04-2024PE20300.00</t>
  </si>
  <si>
    <t>OPTIDXNIFTY30-05-2024CE20850.00</t>
  </si>
  <si>
    <t>OPTIDXNIFTY02-05-2024PE20300.00</t>
  </si>
  <si>
    <t>OPTIDXNIFTY27-06-2024CE20850.00</t>
  </si>
  <si>
    <t>OPTIDXNIFTY09-05-2024PE20300.00</t>
  </si>
  <si>
    <t>OPTIDXNIFTY25-04-2024CE20900.00</t>
  </si>
  <si>
    <t>OPTIDXNIFTY16-05-2024PE20300.00</t>
  </si>
  <si>
    <t>OPTIDXNIFTY02-05-2024CE20900.00</t>
  </si>
  <si>
    <t>OPTIDXNIFTY23-05-2024PE20300.00</t>
  </si>
  <si>
    <t>OPTIDXNIFTY09-05-2024CE20900.00</t>
  </si>
  <si>
    <t>OPTIDXNIFTY30-05-2024PE20300.00</t>
  </si>
  <si>
    <t>OPTIDXNIFTY30-05-2024CE20900.00</t>
  </si>
  <si>
    <t>OPTIDXNIFTY27-06-2024PE20300.00</t>
  </si>
  <si>
    <t>OPTIDXNIFTY27-06-2024CE20900.00</t>
  </si>
  <si>
    <t>OPTIDXNIFTY25-04-2024PE20350.00</t>
  </si>
  <si>
    <t>OPTIDXNIFTY25-04-2024CE20950.00</t>
  </si>
  <si>
    <t>OPTIDXNIFTY02-05-2024PE20350.00</t>
  </si>
  <si>
    <t>OPTIDXNIFTY02-05-2024CE20950.00</t>
  </si>
  <si>
    <t>OPTIDXNIFTY09-05-2024PE20350.00</t>
  </si>
  <si>
    <t>OPTIDXNIFTY09-05-2024CE20950.00</t>
  </si>
  <si>
    <t>OPTIDXNIFTY16-05-2024PE20350.00</t>
  </si>
  <si>
    <t>OPTIDXNIFTY30-05-2024CE20950.00</t>
  </si>
  <si>
    <t>OPTIDXNIFTY23-05-2024PE20350.00</t>
  </si>
  <si>
    <t>OPTIDXNIFTY27-06-2024CE20950.00</t>
  </si>
  <si>
    <t>OPTIDXNIFTY30-05-2024PE20350.00</t>
  </si>
  <si>
    <t>OPTIDXNIFTY25-04-2024CE21000.00</t>
  </si>
  <si>
    <t>OPTIDXNIFTY27-06-2024PE20350.00</t>
  </si>
  <si>
    <t>OPTIDXNIFTY02-05-2024CE21000.00</t>
  </si>
  <si>
    <t>OPTIDXNIFTY25-04-2024PE20400.00</t>
  </si>
  <si>
    <t>OPTIDXNIFTY09-05-2024CE21000.00</t>
  </si>
  <si>
    <t>OPTIDXNIFTY02-05-2024PE20400.00</t>
  </si>
  <si>
    <t>OPTIDXNIFTY16-05-2024CE21000.00</t>
  </si>
  <si>
    <t>OPTIDXNIFTY09-05-2024PE20400.00</t>
  </si>
  <si>
    <t>OPTIDXNIFTY30-05-2024CE21000.00</t>
  </si>
  <si>
    <t>OPTIDXNIFTY16-05-2024PE20400.00</t>
  </si>
  <si>
    <t>OPTIDXNIFTY27-06-2024CE21000.00</t>
  </si>
  <si>
    <t>OPTIDXNIFTY23-05-2024PE20400.00</t>
  </si>
  <si>
    <t>OPTIDXNIFTY26-09-2024CE21000.00</t>
  </si>
  <si>
    <t>OPTIDXNIFTY30-05-2024PE20400.00</t>
  </si>
  <si>
    <t>OPTIDXNIFTY26-12-2024CE21000.00</t>
  </si>
  <si>
    <t>OPTIDXNIFTY27-06-2024PE20400.00</t>
  </si>
  <si>
    <t>OPTIDXNIFTY24-12-2025CE21000.00</t>
  </si>
  <si>
    <t>OPTIDXNIFTY25-04-2024PE20450.00</t>
  </si>
  <si>
    <t>OPTIDXNIFTY25-04-2024CE21050.00</t>
  </si>
  <si>
    <t>OPTIDXNIFTY02-05-2024PE20450.00</t>
  </si>
  <si>
    <t>OPTIDXNIFTY02-05-2024CE21050.00</t>
  </si>
  <si>
    <t>OPTIDXNIFTY09-05-2024PE20450.00</t>
  </si>
  <si>
    <t>OPTIDXNIFTY09-05-2024CE21050.00</t>
  </si>
  <si>
    <t>OPTIDXNIFTY16-05-2024PE20450.00</t>
  </si>
  <si>
    <t>OPTIDXNIFTY30-05-2024CE21050.00</t>
  </si>
  <si>
    <t>OPTIDXNIFTY23-05-2024PE20450.00</t>
  </si>
  <si>
    <t>OPTIDXNIFTY27-06-2024CE21050.00</t>
  </si>
  <si>
    <t>OPTIDXNIFTY30-05-2024PE20450.00</t>
  </si>
  <si>
    <t>OPTIDXNIFTY25-04-2024CE21100.00</t>
  </si>
  <si>
    <t>OPTIDXNIFTY27-06-2024PE20450.00</t>
  </si>
  <si>
    <t>OPTIDXNIFTY02-05-2024CE21100.00</t>
  </si>
  <si>
    <t>OPTIDXNIFTY25-04-2024PE20500.00</t>
  </si>
  <si>
    <t>OPTIDXNIFTY09-05-2024CE21100.00</t>
  </si>
  <si>
    <t>OPTIDXNIFTY02-05-2024PE20500.00</t>
  </si>
  <si>
    <t>OPTIDXNIFTY30-05-2024CE21100.00</t>
  </si>
  <si>
    <t>OPTIDXNIFTY09-05-2024PE20500.00</t>
  </si>
  <si>
    <t>OPTIDXNIFTY27-06-2024CE21100.00</t>
  </si>
  <si>
    <t>OPTIDXNIFTY16-05-2024PE20500.00</t>
  </si>
  <si>
    <t>OPTIDXNIFTY25-04-2024CE21150.00</t>
  </si>
  <si>
    <t>OPTIDXNIFTY23-05-2024PE20500.00</t>
  </si>
  <si>
    <t>OPTIDXNIFTY02-05-2024CE21150.00</t>
  </si>
  <si>
    <t>OPTIDXNIFTY30-05-2024PE20500.00</t>
  </si>
  <si>
    <t>OPTIDXNIFTY09-05-2024CE21150.00</t>
  </si>
  <si>
    <t>OPTIDXNIFTY27-06-2024PE20500.00</t>
  </si>
  <si>
    <t>OPTIDXNIFTY30-05-2024CE21150.00</t>
  </si>
  <si>
    <t>OPTIDXNIFTY25-04-2024PE20550.00</t>
  </si>
  <si>
    <t>OPTIDXNIFTY27-06-2024CE21150.00</t>
  </si>
  <si>
    <t>OPTIDXNIFTY02-05-2024PE20550.00</t>
  </si>
  <si>
    <t>OPTIDXNIFTY25-04-2024CE21200.00</t>
  </si>
  <si>
    <t>OPTIDXNIFTY09-05-2024PE20550.00</t>
  </si>
  <si>
    <t>OPTIDXNIFTY02-05-2024CE21200.00</t>
  </si>
  <si>
    <t>OPTIDXNIFTY16-05-2024PE20550.00</t>
  </si>
  <si>
    <t>OPTIDXNIFTY09-05-2024CE21200.00</t>
  </si>
  <si>
    <t>OPTIDXNIFTY23-05-2024PE20550.00</t>
  </si>
  <si>
    <t>OPTIDXNIFTY16-05-2024CE21200.00</t>
  </si>
  <si>
    <t>OPTIDXNIFTY30-05-2024PE20550.00</t>
  </si>
  <si>
    <t>OPTIDXNIFTY23-05-2024CE21200.00</t>
  </si>
  <si>
    <t>OPTIDXNIFTY27-06-2024PE20550.00</t>
  </si>
  <si>
    <t>OPTIDXNIFTY30-05-2024CE21200.00</t>
  </si>
  <si>
    <t>OPTIDXNIFTY25-04-2024PE20600.00</t>
  </si>
  <si>
    <t>OPTIDXNIFTY27-06-2024CE21200.00</t>
  </si>
  <si>
    <t>OPTIDXNIFTY02-05-2024PE20600.00</t>
  </si>
  <si>
    <t>OPTIDXNIFTY25-04-2024CE21250.00</t>
  </si>
  <si>
    <t>OPTIDXNIFTY09-05-2024PE20600.00</t>
  </si>
  <si>
    <t>OPTIDXNIFTY02-05-2024CE21250.00</t>
  </si>
  <si>
    <t>OPTIDXNIFTY16-05-2024PE20600.00</t>
  </si>
  <si>
    <t>OPTIDXNIFTY09-05-2024CE21250.00</t>
  </si>
  <si>
    <t>OPTIDXNIFTY23-05-2024PE20600.00</t>
  </si>
  <si>
    <t>OPTIDXNIFTY30-05-2024CE21250.00</t>
  </si>
  <si>
    <t>OPTIDXNIFTY30-05-2024PE20600.00</t>
  </si>
  <si>
    <t>OPTIDXNIFTY27-06-2024CE21250.00</t>
  </si>
  <si>
    <t>OPTIDXNIFTY27-06-2024PE20600.00</t>
  </si>
  <si>
    <t>OPTIDXNIFTY25-04-2024CE21300.00</t>
  </si>
  <si>
    <t>OPTIDXNIFTY25-04-2024PE20650.00</t>
  </si>
  <si>
    <t>OPTIDXNIFTY02-05-2024CE21300.00</t>
  </si>
  <si>
    <t>OPTIDXNIFTY02-05-2024PE20650.00</t>
  </si>
  <si>
    <t>OPTIDXNIFTY09-05-2024CE21300.00</t>
  </si>
  <si>
    <t>OPTIDXNIFTY09-05-2024PE20650.00</t>
  </si>
  <si>
    <t>OPTIDXNIFTY30-05-2024CE21300.00</t>
  </si>
  <si>
    <t>OPTIDXNIFTY16-05-2024PE20650.00</t>
  </si>
  <si>
    <t>OPTIDXNIFTY27-06-2024CE21300.00</t>
  </si>
  <si>
    <t>OPTIDXNIFTY23-05-2024PE20650.00</t>
  </si>
  <si>
    <t>OPTIDXNIFTY25-04-2024CE21350.00</t>
  </si>
  <si>
    <t>OPTIDXNIFTY30-05-2024PE20650.00</t>
  </si>
  <si>
    <t>OPTIDXNIFTY02-05-2024CE21350.00</t>
  </si>
  <si>
    <t>OPTIDXNIFTY27-06-2024PE20650.00</t>
  </si>
  <si>
    <t>OPTIDXNIFTY09-05-2024CE21350.00</t>
  </si>
  <si>
    <t>OPTIDXNIFTY25-04-2024PE20700.00</t>
  </si>
  <si>
    <t>OPTIDXNIFTY30-05-2024CE21350.00</t>
  </si>
  <si>
    <t>OPTIDXNIFTY02-05-2024PE20700.00</t>
  </si>
  <si>
    <t>OPTIDXNIFTY27-06-2024CE21350.00</t>
  </si>
  <si>
    <t>OPTIDXNIFTY09-05-2024PE20700.00</t>
  </si>
  <si>
    <t>OPTIDXNIFTY25-04-2024CE21400.00</t>
  </si>
  <si>
    <t>OPTIDXNIFTY16-05-2024PE20700.00</t>
  </si>
  <si>
    <t>OPTIDXNIFTY02-05-2024CE21400.00</t>
  </si>
  <si>
    <t>OPTIDXNIFTY23-05-2024PE20700.00</t>
  </si>
  <si>
    <t>OPTIDXNIFTY09-05-2024CE21400.00</t>
  </si>
  <si>
    <t>OPTIDXNIFTY30-05-2024PE20700.00</t>
  </si>
  <si>
    <t>OPTIDXNIFTY30-05-2024CE21400.00</t>
  </si>
  <si>
    <t>OPTIDXNIFTY27-06-2024PE20700.00</t>
  </si>
  <si>
    <t>OPTIDXNIFTY27-06-2024CE21400.00</t>
  </si>
  <si>
    <t>OPTIDXNIFTY25-04-2024PE20750.00</t>
  </si>
  <si>
    <t>OPTIDXNIFTY25-04-2024CE21450.00</t>
  </si>
  <si>
    <t>OPTIDXNIFTY02-05-2024PE20750.00</t>
  </si>
  <si>
    <t>OPTIDXNIFTY02-05-2024CE21450.00</t>
  </si>
  <si>
    <t>OPTIDXNIFTY09-05-2024PE20750.00</t>
  </si>
  <si>
    <t>OPTIDXNIFTY09-05-2024CE21450.00</t>
  </si>
  <si>
    <t>OPTIDXNIFTY16-05-2024PE20750.00</t>
  </si>
  <si>
    <t>OPTIDXNIFTY30-05-2024CE21450.00</t>
  </si>
  <si>
    <t>OPTIDXNIFTY23-05-2024PE20750.00</t>
  </si>
  <si>
    <t>OPTIDXNIFTY27-06-2024CE21450.00</t>
  </si>
  <si>
    <t>OPTIDXNIFTY30-05-2024PE20750.00</t>
  </si>
  <si>
    <t>OPTIDXNIFTY25-04-2024CE21500.00</t>
  </si>
  <si>
    <t>OPTIDXNIFTY27-06-2024PE20750.00</t>
  </si>
  <si>
    <t>OPTIDXNIFTY02-05-2024CE21500.00</t>
  </si>
  <si>
    <t>OPTIDXNIFTY25-04-2024PE20800.00</t>
  </si>
  <si>
    <t>OPTIDXNIFTY09-05-2024CE21500.00</t>
  </si>
  <si>
    <t>OPTIDXNIFTY02-05-2024PE20800.00</t>
  </si>
  <si>
    <t>OPTIDXNIFTY30-05-2024CE21500.00</t>
  </si>
  <si>
    <t>OPTIDXNIFTY09-05-2024PE20800.00</t>
  </si>
  <si>
    <t>OPTIDXNIFTY27-06-2024CE21500.00</t>
  </si>
  <si>
    <t>OPTIDXNIFTY16-05-2024PE20800.00</t>
  </si>
  <si>
    <t>OPTIDXNIFTY25-04-2024CE21550.00</t>
  </si>
  <si>
    <t>OPTIDXNIFTY23-05-2024PE20800.00</t>
  </si>
  <si>
    <t>OPTIDXNIFTY02-05-2024CE21550.00</t>
  </si>
  <si>
    <t>OPTIDXNIFTY30-05-2024PE20800.00</t>
  </si>
  <si>
    <t>OPTIDXNIFTY09-05-2024CE21550.00</t>
  </si>
  <si>
    <t>OPTIDXNIFTY27-06-2024PE20800.00</t>
  </si>
  <si>
    <t>OPTIDXNIFTY30-05-2024CE21550.00</t>
  </si>
  <si>
    <t>OPTIDXNIFTY25-04-2024PE20850.00</t>
  </si>
  <si>
    <t>OPTIDXNIFTY27-06-2024CE21550.00</t>
  </si>
  <si>
    <t>OPTIDXNIFTY02-05-2024PE20850.00</t>
  </si>
  <si>
    <t>OPTIDXNIFTY25-04-2024CE21600.00</t>
  </si>
  <si>
    <t>OPTIDXNIFTY09-05-2024PE20850.00</t>
  </si>
  <si>
    <t>OPTIDXNIFTY02-05-2024CE21600.00</t>
  </si>
  <si>
    <t>OPTIDXNIFTY16-05-2024PE20850.00</t>
  </si>
  <si>
    <t>OPTIDXNIFTY09-05-2024CE21600.00</t>
  </si>
  <si>
    <t>OPTIDXNIFTY23-05-2024PE20850.00</t>
  </si>
  <si>
    <t>OPTIDXNIFTY30-05-2024CE21600.00</t>
  </si>
  <si>
    <t>OPTIDXNIFTY30-05-2024PE20850.00</t>
  </si>
  <si>
    <t>OPTIDXNIFTY27-06-2024CE21600.00</t>
  </si>
  <si>
    <t>OPTIDXNIFTY27-06-2024PE20850.00</t>
  </si>
  <si>
    <t>OPTIDXNIFTY25-04-2024CE21650.00</t>
  </si>
  <si>
    <t>OPTIDXNIFTY25-04-2024PE20900.00</t>
  </si>
  <si>
    <t>OPTIDXNIFTY02-05-2024CE21650.00</t>
  </si>
  <si>
    <t>OPTIDXNIFTY02-05-2024PE20900.00</t>
  </si>
  <si>
    <t>OPTIDXNIFTY09-05-2024CE21650.00</t>
  </si>
  <si>
    <t>OPTIDXNIFTY09-05-2024PE20900.00</t>
  </si>
  <si>
    <t>OPTIDXNIFTY30-05-2024CE21650.00</t>
  </si>
  <si>
    <t>OPTIDXNIFTY16-05-2024PE20900.00</t>
  </si>
  <si>
    <t>OPTIDXNIFTY27-06-2024CE21650.00</t>
  </si>
  <si>
    <t>OPTIDXNIFTY23-05-2024PE20900.00</t>
  </si>
  <si>
    <t>OPTIDXNIFTY25-04-2024CE21700.00</t>
  </si>
  <si>
    <t>OPTIDXNIFTY30-05-2024PE20900.00</t>
  </si>
  <si>
    <t>OPTIDXNIFTY02-05-2024CE21700.00</t>
  </si>
  <si>
    <t>OPTIDXNIFTY27-06-2024PE20900.00</t>
  </si>
  <si>
    <t>OPTIDXNIFTY09-05-2024CE21700.00</t>
  </si>
  <si>
    <t>OPTIDXNIFTY25-04-2024PE20950.00</t>
  </si>
  <si>
    <t>OPTIDXNIFTY30-05-2024CE21700.00</t>
  </si>
  <si>
    <t>OPTIDXNIFTY02-05-2024PE20950.00</t>
  </si>
  <si>
    <t>OPTIDXNIFTY27-06-2024CE21700.00</t>
  </si>
  <si>
    <t>OPTIDXNIFTY09-05-2024PE20950.00</t>
  </si>
  <si>
    <t>OPTIDXNIFTY25-04-2024CE21750.00</t>
  </si>
  <si>
    <t>OPTIDXNIFTY16-05-2024PE20950.00</t>
  </si>
  <si>
    <t>OPTIDXNIFTY02-05-2024CE21750.00</t>
  </si>
  <si>
    <t>OPTIDXNIFTY23-05-2024PE20950.00</t>
  </si>
  <si>
    <t>OPTIDXNIFTY09-05-2024CE21750.00</t>
  </si>
  <si>
    <t>OPTIDXNIFTY30-05-2024PE20950.00</t>
  </si>
  <si>
    <t>OPTIDXNIFTY30-05-2024CE21750.00</t>
  </si>
  <si>
    <t>OPTIDXNIFTY27-06-2024PE20950.00</t>
  </si>
  <si>
    <t>OPTIDXNIFTY27-06-2024CE21750.00</t>
  </si>
  <si>
    <t>OPTIDXNIFTY25-04-2024PE21000.00</t>
  </si>
  <si>
    <t>OPTIDXNIFTY25-04-2024CE21800.00</t>
  </si>
  <si>
    <t>OPTIDXNIFTY02-05-2024PE21000.00</t>
  </si>
  <si>
    <t>OPTIDXNIFTY02-05-2024CE21800.00</t>
  </si>
  <si>
    <t>OPTIDXNIFTY09-05-2024PE21000.00</t>
  </si>
  <si>
    <t>OPTIDXNIFTY09-05-2024CE21800.00</t>
  </si>
  <si>
    <t>OPTIDXNIFTY16-05-2024PE21000.00</t>
  </si>
  <si>
    <t>OPTIDXNIFTY16-05-2024CE21800.00</t>
  </si>
  <si>
    <t>OPTIDXNIFTY23-05-2024PE21000.00</t>
  </si>
  <si>
    <t>OPTIDXNIFTY30-05-2024CE21800.00</t>
  </si>
  <si>
    <t>OPTIDXNIFTY30-05-2024PE21000.00</t>
  </si>
  <si>
    <t>OPTIDXNIFTY27-06-2024CE21800.00</t>
  </si>
  <si>
    <t>OPTIDXNIFTY27-06-2024PE21000.00</t>
  </si>
  <si>
    <t>OPTIDXNIFTY25-04-2024CE21850.00</t>
  </si>
  <si>
    <t>OPTIDXNIFTY26-09-2024PE21000.00</t>
  </si>
  <si>
    <t>OPTIDXNIFTY02-05-2024CE21850.00</t>
  </si>
  <si>
    <t>OPTIDXNIFTY26-12-2024PE21000.00</t>
  </si>
  <si>
    <t>OPTIDXNIFTY09-05-2024CE21850.00</t>
  </si>
  <si>
    <t>OPTIDXNIFTY27-03-2025PE21000.00</t>
  </si>
  <si>
    <t>OPTIDXNIFTY16-05-2024CE21850.00</t>
  </si>
  <si>
    <t>OPTIDXNIFTY26-06-2025PE21000.00</t>
  </si>
  <si>
    <t>OPTIDXNIFTY30-05-2024CE21850.00</t>
  </si>
  <si>
    <t>OPTIDXNIFTY24-12-2025PE21000.00</t>
  </si>
  <si>
    <t>OPTIDXNIFTY27-06-2024CE21850.00</t>
  </si>
  <si>
    <t>OPTIDXNIFTY25-06-2026PE21000.00</t>
  </si>
  <si>
    <t>OPTIDXNIFTY25-04-2024CE21900.00</t>
  </si>
  <si>
    <t>OPTIDXNIFTY31-12-2026PE21000.00</t>
  </si>
  <si>
    <t>OPTIDXNIFTY02-05-2024CE21900.00</t>
  </si>
  <si>
    <t>OPTIDXNIFTY24-06-2027PE21000.00</t>
  </si>
  <si>
    <t>OPTIDXNIFTY09-05-2024CE21900.00</t>
  </si>
  <si>
    <t>OPTIDXNIFTY30-12-2027PE21000.00</t>
  </si>
  <si>
    <t>OPTIDXNIFTY16-05-2024CE21900.00</t>
  </si>
  <si>
    <t>OPTIDXNIFTY29-06-2028PE21000.00</t>
  </si>
  <si>
    <t>OPTIDXNIFTY23-05-2024CE21900.00</t>
  </si>
  <si>
    <t>OPTIDXNIFTY28-12-2028PE21000.00</t>
  </si>
  <si>
    <t>OPTIDXNIFTY30-05-2024CE21900.00</t>
  </si>
  <si>
    <t>OPTIDXNIFTY25-04-2024PE21050.00</t>
  </si>
  <si>
    <t>OPTIDXNIFTY27-06-2024CE21900.00</t>
  </si>
  <si>
    <t>OPTIDXNIFTY02-05-2024PE21050.00</t>
  </si>
  <si>
    <t>OPTIDXNIFTY25-04-2024CE21950.00</t>
  </si>
  <si>
    <t>OPTIDXNIFTY09-05-2024PE21050.00</t>
  </si>
  <si>
    <t>OPTIDXNIFTY02-05-2024CE21950.00</t>
  </si>
  <si>
    <t>OPTIDXNIFTY16-05-2024PE21050.00</t>
  </si>
  <si>
    <t>OPTIDXNIFTY09-05-2024CE21950.00</t>
  </si>
  <si>
    <t>OPTIDXNIFTY23-05-2024PE21050.00</t>
  </si>
  <si>
    <t>OPTIDXNIFTY16-05-2024CE21950.00</t>
  </si>
  <si>
    <t>OPTIDXNIFTY30-05-2024PE21050.00</t>
  </si>
  <si>
    <t>OPTIDXNIFTY30-05-2024CE21950.00</t>
  </si>
  <si>
    <t>OPTIDXNIFTY27-06-2024PE21050.00</t>
  </si>
  <si>
    <t>OPTIDXNIFTY27-06-2024CE21950.00</t>
  </si>
  <si>
    <t>OPTIDXNIFTY25-04-2024PE21100.00</t>
  </si>
  <si>
    <t>OPTIDXNIFTY25-04-2024CE22000.00</t>
  </si>
  <si>
    <t>OPTIDXNIFTY02-05-2024PE21100.00</t>
  </si>
  <si>
    <t>OPTIDXNIFTY02-05-2024CE22000.00</t>
  </si>
  <si>
    <t>OPTIDXNIFTY09-05-2024PE21100.00</t>
  </si>
  <si>
    <t>OPTIDXNIFTY09-05-2024CE22000.00</t>
  </si>
  <si>
    <t>OPTIDXNIFTY16-05-2024PE21100.00</t>
  </si>
  <si>
    <t>OPTIDXNIFTY16-05-2024CE22000.00</t>
  </si>
  <si>
    <t>OPTIDXNIFTY23-05-2024PE21100.00</t>
  </si>
  <si>
    <t>OPTIDXNIFTY23-05-2024CE22000.00</t>
  </si>
  <si>
    <t>OPTIDXNIFTY30-05-2024PE21100.00</t>
  </si>
  <si>
    <t>OPTIDXNIFTY30-05-2024CE22000.00</t>
  </si>
  <si>
    <t>OPTIDXNIFTY27-06-2024PE21100.00</t>
  </si>
  <si>
    <t>OPTIDXNIFTY27-06-2024CE22000.00</t>
  </si>
  <si>
    <t>OPTIDXNIFTY25-04-2024PE21150.00</t>
  </si>
  <si>
    <t>OPTIDXNIFTY26-09-2024CE22000.00</t>
  </si>
  <si>
    <t>OPTIDXNIFTY02-05-2024PE21150.00</t>
  </si>
  <si>
    <t>OPTIDXNIFTY26-12-2024CE22000.00</t>
  </si>
  <si>
    <t>OPTIDXNIFTY09-05-2024PE21150.00</t>
  </si>
  <si>
    <t>OPTIDXNIFTY27-03-2025CE22000.00</t>
  </si>
  <si>
    <t>OPTIDXNIFTY16-05-2024PE21150.00</t>
  </si>
  <si>
    <t>OPTIDXNIFTY24-12-2025CE22000.00</t>
  </si>
  <si>
    <t>OPTIDXNIFTY23-05-2024PE21150.00</t>
  </si>
  <si>
    <t>OPTIDXNIFTY25-04-2024CE22050.00</t>
  </si>
  <si>
    <t>OPTIDXNIFTY30-05-2024PE21150.00</t>
  </si>
  <si>
    <t>OPTIDXNIFTY02-05-2024CE22050.00</t>
  </si>
  <si>
    <t>OPTIDXNIFTY27-06-2024PE21150.00</t>
  </si>
  <si>
    <t>OPTIDXNIFTY09-05-2024CE22050.00</t>
  </si>
  <si>
    <t>OPTIDXNIFTY25-04-2024PE21200.00</t>
  </si>
  <si>
    <t>OPTIDXNIFTY16-05-2024CE22050.00</t>
  </si>
  <si>
    <t>OPTIDXNIFTY02-05-2024PE21200.00</t>
  </si>
  <si>
    <t>OPTIDXNIFTY23-05-2024CE22050.00</t>
  </si>
  <si>
    <t>OPTIDXNIFTY09-05-2024PE21200.00</t>
  </si>
  <si>
    <t>OPTIDXNIFTY30-05-2024CE22050.00</t>
  </si>
  <si>
    <t>OPTIDXNIFTY16-05-2024PE21200.00</t>
  </si>
  <si>
    <t>OPTIDXNIFTY27-06-2024CE22050.00</t>
  </si>
  <si>
    <t>OPTIDXNIFTY23-05-2024PE21200.00</t>
  </si>
  <si>
    <t>OPTIDXNIFTY25-04-2024CE22100.00</t>
  </si>
  <si>
    <t>OPTIDXNIFTY30-05-2024PE21200.00</t>
  </si>
  <si>
    <t>OPTIDXNIFTY02-05-2024CE22100.00</t>
  </si>
  <si>
    <t>OPTIDXNIFTY27-06-2024PE21200.00</t>
  </si>
  <si>
    <t>OPTIDXNIFTY09-05-2024CE22100.00</t>
  </si>
  <si>
    <t>OPTIDXNIFTY25-04-2024PE21250.00</t>
  </si>
  <si>
    <t>OPTIDXNIFTY16-05-2024CE22100.00</t>
  </si>
  <si>
    <t>OPTIDXNIFTY02-05-2024PE21250.00</t>
  </si>
  <si>
    <t>OPTIDXNIFTY23-05-2024CE22100.00</t>
  </si>
  <si>
    <t>OPTIDXNIFTY09-05-2024PE21250.00</t>
  </si>
  <si>
    <t>OPTIDXNIFTY30-05-2024CE22100.00</t>
  </si>
  <si>
    <t>OPTIDXNIFTY16-05-2024PE21250.00</t>
  </si>
  <si>
    <t>OPTIDXNIFTY27-06-2024CE22100.00</t>
  </si>
  <si>
    <t>OPTIDXNIFTY23-05-2024PE21250.00</t>
  </si>
  <si>
    <t>OPTIDXNIFTY25-04-2024CE22150.00</t>
  </si>
  <si>
    <t>OPTIDXNIFTY30-05-2024PE21250.00</t>
  </si>
  <si>
    <t>OPTIDXNIFTY02-05-2024CE22150.00</t>
  </si>
  <si>
    <t>OPTIDXNIFTY27-06-2024PE21250.00</t>
  </si>
  <si>
    <t>OPTIDXNIFTY09-05-2024CE22150.00</t>
  </si>
  <si>
    <t>OPTIDXNIFTY25-04-2024PE21300.00</t>
  </si>
  <si>
    <t>OPTIDXNIFTY16-05-2024CE22150.00</t>
  </si>
  <si>
    <t>OPTIDXNIFTY02-05-2024PE21300.00</t>
  </si>
  <si>
    <t>OPTIDXNIFTY23-05-2024CE22150.00</t>
  </si>
  <si>
    <t>OPTIDXNIFTY09-05-2024PE21300.00</t>
  </si>
  <si>
    <t>OPTIDXNIFTY30-05-2024CE22150.00</t>
  </si>
  <si>
    <t>OPTIDXNIFTY16-05-2024PE21300.00</t>
  </si>
  <si>
    <t>OPTIDXNIFTY27-06-2024CE22150.00</t>
  </si>
  <si>
    <t>OPTIDXNIFTY23-05-2024PE21300.00</t>
  </si>
  <si>
    <t>OPTIDXNIFTY25-04-2024CE22200.00</t>
  </si>
  <si>
    <t>OPTIDXNIFTY30-05-2024PE21300.00</t>
  </si>
  <si>
    <t>OPTIDXNIFTY02-05-2024CE22200.00</t>
  </si>
  <si>
    <t>OPTIDXNIFTY27-06-2024PE21300.00</t>
  </si>
  <si>
    <t>OPTIDXNIFTY09-05-2024CE22200.00</t>
  </si>
  <si>
    <t>OPTIDXNIFTY25-04-2024PE21350.00</t>
  </si>
  <si>
    <t>OPTIDXNIFTY16-05-2024CE22200.00</t>
  </si>
  <si>
    <t>OPTIDXNIFTY02-05-2024PE21350.00</t>
  </si>
  <si>
    <t>OPTIDXNIFTY23-05-2024CE22200.00</t>
  </si>
  <si>
    <t>OPTIDXNIFTY09-05-2024PE21350.00</t>
  </si>
  <si>
    <t>OPTIDXNIFTY30-05-2024CE22200.00</t>
  </si>
  <si>
    <t>OPTIDXNIFTY16-05-2024PE21350.00</t>
  </si>
  <si>
    <t>OPTIDXNIFTY27-06-2024CE22200.00</t>
  </si>
  <si>
    <t>OPTIDXNIFTY23-05-2024PE21350.00</t>
  </si>
  <si>
    <t>OPTIDXNIFTY25-04-2024CE22250.00</t>
  </si>
  <si>
    <t>OPTIDXNIFTY30-05-2024PE21350.00</t>
  </si>
  <si>
    <t>OPTIDXNIFTY02-05-2024CE22250.00</t>
  </si>
  <si>
    <t>OPTIDXNIFTY27-06-2024PE21350.00</t>
  </si>
  <si>
    <t>OPTIDXNIFTY09-05-2024CE22250.00</t>
  </si>
  <si>
    <t>OPTIDXNIFTY25-04-2024PE21400.00</t>
  </si>
  <si>
    <t>OPTIDXNIFTY16-05-2024CE22250.00</t>
  </si>
  <si>
    <t>OPTIDXNIFTY02-05-2024PE21400.00</t>
  </si>
  <si>
    <t>OPTIDXNIFTY23-05-2024CE22250.00</t>
  </si>
  <si>
    <t>OPTIDXNIFTY09-05-2024PE21400.00</t>
  </si>
  <si>
    <t>OPTIDXNIFTY30-05-2024CE22250.00</t>
  </si>
  <si>
    <t>OPTIDXNIFTY16-05-2024PE21400.00</t>
  </si>
  <si>
    <t>OPTIDXNIFTY27-06-2024CE22250.00</t>
  </si>
  <si>
    <t>OPTIDXNIFTY23-05-2024PE21400.00</t>
  </si>
  <si>
    <t>OPTIDXNIFTY25-04-2024CE22300.00</t>
  </si>
  <si>
    <t>OPTIDXNIFTY30-05-2024PE21400.00</t>
  </si>
  <si>
    <t>OPTIDXNIFTY02-05-2024CE22300.00</t>
  </si>
  <si>
    <t>OPTIDXNIFTY27-06-2024PE21400.00</t>
  </si>
  <si>
    <t>OPTIDXNIFTY09-05-2024CE22300.00</t>
  </si>
  <si>
    <t>OPTIDXNIFTY25-04-2024PE21450.00</t>
  </si>
  <si>
    <t>OPTIDXNIFTY16-05-2024CE22300.00</t>
  </si>
  <si>
    <t>OPTIDXNIFTY02-05-2024PE21450.00</t>
  </si>
  <si>
    <t>OPTIDXNIFTY23-05-2024CE22300.00</t>
  </si>
  <si>
    <t>OPTIDXNIFTY09-05-2024PE21450.00</t>
  </si>
  <si>
    <t>OPTIDXNIFTY30-05-2024CE22300.00</t>
  </si>
  <si>
    <t>OPTIDXNIFTY16-05-2024PE21450.00</t>
  </si>
  <si>
    <t>OPTIDXNIFTY27-06-2024CE22300.00</t>
  </si>
  <si>
    <t>OPTIDXNIFTY23-05-2024PE21450.00</t>
  </si>
  <si>
    <t>OPTIDXNIFTY25-04-2024CE22350.00</t>
  </si>
  <si>
    <t>OPTIDXNIFTY30-05-2024PE21450.00</t>
  </si>
  <si>
    <t>OPTIDXNIFTY02-05-2024CE22350.00</t>
  </si>
  <si>
    <t>OPTIDXNIFTY27-06-2024PE21450.00</t>
  </si>
  <si>
    <t>OPTIDXNIFTY09-05-2024CE22350.00</t>
  </si>
  <si>
    <t>OPTIDXNIFTY25-04-2024PE21500.00</t>
  </si>
  <si>
    <t>OPTIDXNIFTY16-05-2024CE22350.00</t>
  </si>
  <si>
    <t>OPTIDXNIFTY02-05-2024PE21500.00</t>
  </si>
  <si>
    <t>OPTIDXNIFTY23-05-2024CE22350.00</t>
  </si>
  <si>
    <t>OPTIDXNIFTY09-05-2024PE21500.00</t>
  </si>
  <si>
    <t>OPTIDXNIFTY30-05-2024CE22350.00</t>
  </si>
  <si>
    <t>OPTIDXNIFTY16-05-2024PE21500.00</t>
  </si>
  <si>
    <t>OPTIDXNIFTY27-06-2024CE22350.00</t>
  </si>
  <si>
    <t>OPTIDXNIFTY23-05-2024PE21500.00</t>
  </si>
  <si>
    <t>OPTIDXNIFTY25-04-2024CE22400.00</t>
  </si>
  <si>
    <t>OPTIDXNIFTY30-05-2024PE21500.00</t>
  </si>
  <si>
    <t>OPTIDXNIFTY02-05-2024CE22400.00</t>
  </si>
  <si>
    <t>OPTIDXNIFTY27-06-2024PE21500.00</t>
  </si>
  <si>
    <t>OPTIDXNIFTY09-05-2024CE22400.00</t>
  </si>
  <si>
    <t>OPTIDXNIFTY25-04-2024PE21550.00</t>
  </si>
  <si>
    <t>OPTIDXNIFTY16-05-2024CE22400.00</t>
  </si>
  <si>
    <t>OPTIDXNIFTY02-05-2024PE21550.00</t>
  </si>
  <si>
    <t>OPTIDXNIFTY23-05-2024CE22400.00</t>
  </si>
  <si>
    <t>OPTIDXNIFTY09-05-2024PE21550.00</t>
  </si>
  <si>
    <t>OPTIDXNIFTY30-05-2024CE22400.00</t>
  </si>
  <si>
    <t>OPTIDXNIFTY16-05-2024PE21550.00</t>
  </si>
  <si>
    <t>OPTIDXNIFTY27-06-2024CE22400.00</t>
  </si>
  <si>
    <t>OPTIDXNIFTY23-05-2024PE21550.00</t>
  </si>
  <si>
    <t>OPTIDXNIFTY25-04-2024CE22450.00</t>
  </si>
  <si>
    <t>OPTIDXNIFTY30-05-2024PE21550.00</t>
  </si>
  <si>
    <t>OPTIDXNIFTY02-05-2024CE22450.00</t>
  </si>
  <si>
    <t>OPTIDXNIFTY27-06-2024PE21550.00</t>
  </si>
  <si>
    <t>OPTIDXNIFTY09-05-2024CE22450.00</t>
  </si>
  <si>
    <t>OPTIDXNIFTY25-04-2024PE21600.00</t>
  </si>
  <si>
    <t>OPTIDXNIFTY16-05-2024CE22450.00</t>
  </si>
  <si>
    <t>OPTIDXNIFTY02-05-2024PE21600.00</t>
  </si>
  <si>
    <t>OPTIDXNIFTY23-05-2024CE22450.00</t>
  </si>
  <si>
    <t>OPTIDXNIFTY09-05-2024PE21600.00</t>
  </si>
  <si>
    <t>OPTIDXNIFTY30-05-2024CE22450.00</t>
  </si>
  <si>
    <t>OPTIDXNIFTY16-05-2024PE21600.00</t>
  </si>
  <si>
    <t>OPTIDXNIFTY27-06-2024CE22450.00</t>
  </si>
  <si>
    <t>OPTIDXNIFTY23-05-2024PE21600.00</t>
  </si>
  <si>
    <t>OPTIDXNIFTY25-04-2024CE22500.00</t>
  </si>
  <si>
    <t>OPTIDXNIFTY30-05-2024PE21600.00</t>
  </si>
  <si>
    <t>OPTIDXNIFTY02-05-2024CE22500.00</t>
  </si>
  <si>
    <t>OPTIDXNIFTY27-06-2024PE21600.00</t>
  </si>
  <si>
    <t>OPTIDXNIFTY09-05-2024CE22500.00</t>
  </si>
  <si>
    <t>OPTIDXNIFTY25-04-2024PE21650.00</t>
  </si>
  <si>
    <t>OPTIDXNIFTY16-05-2024CE22500.00</t>
  </si>
  <si>
    <t>OPTIDXNIFTY02-05-2024PE21650.00</t>
  </si>
  <si>
    <t>OPTIDXNIFTY23-05-2024CE22500.00</t>
  </si>
  <si>
    <t>OPTIDXNIFTY09-05-2024PE21650.00</t>
  </si>
  <si>
    <t>OPTIDXNIFTY30-05-2024CE22500.00</t>
  </si>
  <si>
    <t>OPTIDXNIFTY16-05-2024PE21650.00</t>
  </si>
  <si>
    <t>OPTIDXNIFTY27-06-2024CE22500.00</t>
  </si>
  <si>
    <t>OPTIDXNIFTY23-05-2024PE21650.00</t>
  </si>
  <si>
    <t>OPTIDXNIFTY25-04-2024CE22550.00</t>
  </si>
  <si>
    <t>OPTIDXNIFTY30-05-2024PE21650.00</t>
  </si>
  <si>
    <t>OPTIDXNIFTY02-05-2024CE22550.00</t>
  </si>
  <si>
    <t>OPTIDXNIFTY27-06-2024PE21650.00</t>
  </si>
  <si>
    <t>OPTIDXNIFTY09-05-2024CE22550.00</t>
  </si>
  <si>
    <t>OPTIDXNIFTY25-04-2024PE21700.00</t>
  </si>
  <si>
    <t>OPTIDXNIFTY16-05-2024CE22550.00</t>
  </si>
  <si>
    <t>OPTIDXNIFTY02-05-2024PE21700.00</t>
  </si>
  <si>
    <t>OPTIDXNIFTY23-05-2024CE22550.00</t>
  </si>
  <si>
    <t>OPTIDXNIFTY09-05-2024PE21700.00</t>
  </si>
  <si>
    <t>OPTIDXNIFTY30-05-2024CE22550.00</t>
  </si>
  <si>
    <t>OPTIDXNIFTY16-05-2024PE21700.00</t>
  </si>
  <si>
    <t>OPTIDXNIFTY27-06-2024CE22550.00</t>
  </si>
  <si>
    <t>OPTIDXNIFTY23-05-2024PE21700.00</t>
  </si>
  <si>
    <t>OPTIDXNIFTY25-04-2024CE22600.00</t>
  </si>
  <si>
    <t>OPTIDXNIFTY30-05-2024PE21700.00</t>
  </si>
  <si>
    <t>OPTIDXNIFTY02-05-2024CE22600.00</t>
  </si>
  <si>
    <t>OPTIDXNIFTY27-06-2024PE21700.00</t>
  </si>
  <si>
    <t>OPTIDXNIFTY09-05-2024CE22600.00</t>
  </si>
  <si>
    <t>OPTIDXNIFTY25-04-2024PE21750.00</t>
  </si>
  <si>
    <t>OPTIDXNIFTY16-05-2024CE22600.00</t>
  </si>
  <si>
    <t>OPTIDXNIFTY02-05-2024PE21750.00</t>
  </si>
  <si>
    <t>OPTIDXNIFTY23-05-2024CE22600.00</t>
  </si>
  <si>
    <t>OPTIDXNIFTY09-05-2024PE21750.00</t>
  </si>
  <si>
    <t>OPTIDXNIFTY30-05-2024CE22600.00</t>
  </si>
  <si>
    <t>OPTIDXNIFTY16-05-2024PE21750.00</t>
  </si>
  <si>
    <t>OPTIDXNIFTY27-06-2024CE22600.00</t>
  </si>
  <si>
    <t>OPTIDXNIFTY23-05-2024PE21750.00</t>
  </si>
  <si>
    <t>OPTIDXNIFTY25-04-2024CE22650.00</t>
  </si>
  <si>
    <t>OPTIDXNIFTY30-05-2024PE21750.00</t>
  </si>
  <si>
    <t>OPTIDXNIFTY02-05-2024CE22650.00</t>
  </si>
  <si>
    <t>OPTIDXNIFTY27-06-2024PE21750.00</t>
  </si>
  <si>
    <t>OPTIDXNIFTY09-05-2024CE22650.00</t>
  </si>
  <si>
    <t>OPTIDXNIFTY25-04-2024PE21800.00</t>
  </si>
  <si>
    <t>OPTIDXNIFTY16-05-2024CE22650.00</t>
  </si>
  <si>
    <t>OPTIDXNIFTY02-05-2024PE21800.00</t>
  </si>
  <si>
    <t>OPTIDXNIFTY23-05-2024CE22650.00</t>
  </si>
  <si>
    <t>OPTIDXNIFTY09-05-2024PE21800.00</t>
  </si>
  <si>
    <t>OPTIDXNIFTY30-05-2024CE22650.00</t>
  </si>
  <si>
    <t>OPTIDXNIFTY16-05-2024PE21800.00</t>
  </si>
  <si>
    <t>OPTIDXNIFTY27-06-2024CE22650.00</t>
  </si>
  <si>
    <t>OPTIDXNIFTY23-05-2024PE21800.00</t>
  </si>
  <si>
    <t>OPTIDXNIFTY25-04-2024CE22700.00</t>
  </si>
  <si>
    <t>OPTIDXNIFTY30-05-2024PE21800.00</t>
  </si>
  <si>
    <t>OPTIDXNIFTY02-05-2024CE22700.00</t>
  </si>
  <si>
    <t>OPTIDXNIFTY27-06-2024PE21800.00</t>
  </si>
  <si>
    <t>OPTIDXNIFTY09-05-2024CE22700.00</t>
  </si>
  <si>
    <t>OPTIDXNIFTY25-04-2024PE21850.00</t>
  </si>
  <si>
    <t>OPTIDXNIFTY16-05-2024CE22700.00</t>
  </si>
  <si>
    <t>OPTIDXNIFTY02-05-2024PE21850.00</t>
  </si>
  <si>
    <t>OPTIDXNIFTY23-05-2024CE22700.00</t>
  </si>
  <si>
    <t>OPTIDXNIFTY09-05-2024PE21850.00</t>
  </si>
  <si>
    <t>OPTIDXNIFTY30-05-2024CE22700.00</t>
  </si>
  <si>
    <t>OPTIDXNIFTY16-05-2024PE21850.00</t>
  </si>
  <si>
    <t>OPTIDXNIFTY27-06-2024CE22700.00</t>
  </si>
  <si>
    <t>OPTIDXNIFTY23-05-2024PE21850.00</t>
  </si>
  <si>
    <t>OPTIDXNIFTY25-04-2024CE22750.00</t>
  </si>
  <si>
    <t>OPTIDXNIFTY30-05-2024PE21850.00</t>
  </si>
  <si>
    <t>OPTIDXNIFTY02-05-2024CE22750.00</t>
  </si>
  <si>
    <t>OPTIDXNIFTY27-06-2024PE21850.00</t>
  </si>
  <si>
    <t>OPTIDXNIFTY09-05-2024CE22750.00</t>
  </si>
  <si>
    <t>OPTIDXNIFTY25-04-2024PE21900.00</t>
  </si>
  <si>
    <t>OPTIDXNIFTY16-05-2024CE22750.00</t>
  </si>
  <si>
    <t>OPTIDXNIFTY02-05-2024PE21900.00</t>
  </si>
  <si>
    <t>OPTIDXNIFTY23-05-2024CE22750.00</t>
  </si>
  <si>
    <t>OPTIDXNIFTY09-05-2024PE21900.00</t>
  </si>
  <si>
    <t>OPTIDXNIFTY30-05-2024CE22750.00</t>
  </si>
  <si>
    <t>OPTIDXNIFTY16-05-2024PE21900.00</t>
  </si>
  <si>
    <t>OPTIDXNIFTY27-06-2024CE22750.00</t>
  </si>
  <si>
    <t>OPTIDXNIFTY23-05-2024PE21900.00</t>
  </si>
  <si>
    <t>OPTIDXNIFTY25-04-2024CE22800.00</t>
  </si>
  <si>
    <t>OPTIDXNIFTY30-05-2024PE21900.00</t>
  </si>
  <si>
    <t>OPTIDXNIFTY02-05-2024CE22800.00</t>
  </si>
  <si>
    <t>OPTIDXNIFTY27-06-2024PE21900.00</t>
  </si>
  <si>
    <t>OPTIDXNIFTY09-05-2024CE22800.00</t>
  </si>
  <si>
    <t>OPTIDXNIFTY25-04-2024PE21950.00</t>
  </si>
  <si>
    <t>OPTIDXNIFTY16-05-2024CE22800.00</t>
  </si>
  <si>
    <t>OPTIDXNIFTY02-05-2024PE21950.00</t>
  </si>
  <si>
    <t>OPTIDXNIFTY23-05-2024CE22800.00</t>
  </si>
  <si>
    <t>OPTIDXNIFTY09-05-2024PE21950.00</t>
  </si>
  <si>
    <t>OPTIDXNIFTY30-05-2024CE22800.00</t>
  </si>
  <si>
    <t>OPTIDXNIFTY16-05-2024PE21950.00</t>
  </si>
  <si>
    <t>OPTIDXNIFTY27-06-2024CE22800.00</t>
  </si>
  <si>
    <t>OPTIDXNIFTY23-05-2024PE21950.00</t>
  </si>
  <si>
    <t>OPTIDXNIFTY25-04-2024CE22850.00</t>
  </si>
  <si>
    <t>OPTIDXNIFTY30-05-2024PE21950.00</t>
  </si>
  <si>
    <t>OPTIDXNIFTY02-05-2024CE22850.00</t>
  </si>
  <si>
    <t>OPTIDXNIFTY27-06-2024PE21950.00</t>
  </si>
  <si>
    <t>OPTIDXNIFTY09-05-2024CE22850.00</t>
  </si>
  <si>
    <t>OPTIDXNIFTY25-04-2024PE22000.00</t>
  </si>
  <si>
    <t>OPTIDXNIFTY16-05-2024CE22850.00</t>
  </si>
  <si>
    <t>OPTIDXNIFTY02-05-2024PE22000.00</t>
  </si>
  <si>
    <t>OPTIDXNIFTY23-05-2024CE22850.00</t>
  </si>
  <si>
    <t>OPTIDXNIFTY09-05-2024PE22000.00</t>
  </si>
  <si>
    <t>OPTIDXNIFTY30-05-2024CE22850.00</t>
  </si>
  <si>
    <t>OPTIDXNIFTY16-05-2024PE22000.00</t>
  </si>
  <si>
    <t>OPTIDXNIFTY27-06-2024CE22850.00</t>
  </si>
  <si>
    <t>OPTIDXNIFTY23-05-2024PE22000.00</t>
  </si>
  <si>
    <t>OPTIDXNIFTY25-04-2024CE22900.00</t>
  </si>
  <si>
    <t>OPTIDXNIFTY30-05-2024PE22000.00</t>
  </si>
  <si>
    <t>OPTIDXNIFTY02-05-2024CE22900.00</t>
  </si>
  <si>
    <t>OPTIDXNIFTY27-06-2024PE22000.00</t>
  </si>
  <si>
    <t>OPTIDXNIFTY09-05-2024CE22900.00</t>
  </si>
  <si>
    <t>OPTIDXNIFTY26-09-2024PE22000.00</t>
  </si>
  <si>
    <t>OPTIDXNIFTY16-05-2024CE22900.00</t>
  </si>
  <si>
    <t>OPTIDXNIFTY26-12-2024PE22000.00</t>
  </si>
  <si>
    <t>OPTIDXNIFTY23-05-2024CE22900.00</t>
  </si>
  <si>
    <t>OPTIDXNIFTY27-03-2025PE22000.00</t>
  </si>
  <si>
    <t>OPTIDXNIFTY30-05-2024CE22900.00</t>
  </si>
  <si>
    <t>OPTIDXNIFTY26-06-2025PE22000.00</t>
  </si>
  <si>
    <t>OPTIDXNIFTY27-06-2024CE22900.00</t>
  </si>
  <si>
    <t>OPTIDXNIFTY24-12-2025PE22000.00</t>
  </si>
  <si>
    <t>OPTIDXNIFTY25-04-2024CE22950.00</t>
  </si>
  <si>
    <t>OPTIDXNIFTY25-06-2026PE22000.00</t>
  </si>
  <si>
    <t>OPTIDXNIFTY02-05-2024CE22950.00</t>
  </si>
  <si>
    <t>OPTIDXNIFTY31-12-2026PE22000.00</t>
  </si>
  <si>
    <t>OPTIDXNIFTY09-05-2024CE22950.00</t>
  </si>
  <si>
    <t>OPTIDXNIFTY24-06-2027PE22000.00</t>
  </si>
  <si>
    <t>OPTIDXNIFTY16-05-2024CE22950.00</t>
  </si>
  <si>
    <t>OPTIDXNIFTY30-12-2027PE22000.00</t>
  </si>
  <si>
    <t>OPTIDXNIFTY23-05-2024CE22950.00</t>
  </si>
  <si>
    <t>OPTIDXNIFTY29-06-2028PE22000.00</t>
  </si>
  <si>
    <t>OPTIDXNIFTY30-05-2024CE22950.00</t>
  </si>
  <si>
    <t>OPTIDXNIFTY28-12-2028PE22000.00</t>
  </si>
  <si>
    <t>OPTIDXNIFTY27-06-2024CE22950.00</t>
  </si>
  <si>
    <t>OPTIDXNIFTY25-04-2024PE22050.00</t>
  </si>
  <si>
    <t>OPTIDXNIFTY25-04-2024CE23000.00</t>
  </si>
  <si>
    <t>OPTIDXNIFTY02-05-2024PE22050.00</t>
  </si>
  <si>
    <t>OPTIDXNIFTY02-05-2024CE23000.00</t>
  </si>
  <si>
    <t>OPTIDXNIFTY09-05-2024PE22050.00</t>
  </si>
  <si>
    <t>OPTIDXNIFTY09-05-2024CE23000.00</t>
  </si>
  <si>
    <t>OPTIDXNIFTY16-05-2024PE22050.00</t>
  </si>
  <si>
    <t>OPTIDXNIFTY16-05-2024CE23000.00</t>
  </si>
  <si>
    <t>OPTIDXNIFTY23-05-2024PE22050.00</t>
  </si>
  <si>
    <t>OPTIDXNIFTY23-05-2024CE23000.00</t>
  </si>
  <si>
    <t>OPTIDXNIFTY30-05-2024PE22050.00</t>
  </si>
  <si>
    <t>OPTIDXNIFTY30-05-2024CE23000.00</t>
  </si>
  <si>
    <t>OPTIDXNIFTY27-06-2024PE22050.00</t>
  </si>
  <si>
    <t>OPTIDXNIFTY27-06-2024CE23000.00</t>
  </si>
  <si>
    <t>OPTIDXNIFTY25-04-2024PE22100.00</t>
  </si>
  <si>
    <t>OPTIDXNIFTY26-09-2024CE23000.00</t>
  </si>
  <si>
    <t>OPTIDXNIFTY02-05-2024PE22100.00</t>
  </si>
  <si>
    <t>OPTIDXNIFTY26-12-2024CE23000.00</t>
  </si>
  <si>
    <t>OPTIDXNIFTY09-05-2024PE22100.00</t>
  </si>
  <si>
    <t>OPTIDXNIFTY27-03-2025CE23000.00</t>
  </si>
  <si>
    <t>OPTIDXNIFTY16-05-2024PE22100.00</t>
  </si>
  <si>
    <t>OPTIDXNIFTY26-06-2025CE23000.00</t>
  </si>
  <si>
    <t>OPTIDXNIFTY23-05-2024PE22100.00</t>
  </si>
  <si>
    <t>OPTIDXNIFTY24-12-2025CE23000.00</t>
  </si>
  <si>
    <t>OPTIDXNIFTY30-05-2024PE22100.00</t>
  </si>
  <si>
    <t>OPTIDXNIFTY31-12-2026CE23000.00</t>
  </si>
  <si>
    <t>OPTIDXNIFTY27-06-2024PE22100.00</t>
  </si>
  <si>
    <t>OPTIDXNIFTY25-04-2024CE23050.00</t>
  </si>
  <si>
    <t>OPTIDXNIFTY25-04-2024PE22150.00</t>
  </si>
  <si>
    <t>OPTIDXNIFTY02-05-2024CE23050.00</t>
  </si>
  <si>
    <t>OPTIDXNIFTY02-05-2024PE22150.00</t>
  </si>
  <si>
    <t>OPTIDXNIFTY09-05-2024CE23050.00</t>
  </si>
  <si>
    <t>OPTIDXNIFTY09-05-2024PE22150.00</t>
  </si>
  <si>
    <t>OPTIDXNIFTY16-05-2024CE23050.00</t>
  </si>
  <si>
    <t>OPTIDXNIFTY16-05-2024PE22150.00</t>
  </si>
  <si>
    <t>OPTIDXNIFTY23-05-2024CE23050.00</t>
  </si>
  <si>
    <t>OPTIDXNIFTY23-05-2024PE22150.00</t>
  </si>
  <si>
    <t>OPTIDXNIFTY30-05-2024CE23050.00</t>
  </si>
  <si>
    <t>OPTIDXNIFTY30-05-2024PE22150.00</t>
  </si>
  <si>
    <t>OPTIDXNIFTY27-06-2024CE23050.00</t>
  </si>
  <si>
    <t>OPTIDXNIFTY27-06-2024PE22150.00</t>
  </si>
  <si>
    <t>OPTIDXNIFTY25-04-2024CE23100.00</t>
  </si>
  <si>
    <t>OPTIDXNIFTY25-04-2024PE22200.00</t>
  </si>
  <si>
    <t>OPTIDXNIFTY02-05-2024CE23100.00</t>
  </si>
  <si>
    <t>OPTIDXNIFTY02-05-2024PE22200.00</t>
  </si>
  <si>
    <t>OPTIDXNIFTY09-05-2024CE23100.00</t>
  </si>
  <si>
    <t>OPTIDXNIFTY09-05-2024PE22200.00</t>
  </si>
  <si>
    <t>OPTIDXNIFTY16-05-2024CE23100.00</t>
  </si>
  <si>
    <t>OPTIDXNIFTY16-05-2024PE22200.00</t>
  </si>
  <si>
    <t>OPTIDXNIFTY23-05-2024CE23100.00</t>
  </si>
  <si>
    <t>OPTIDXNIFTY23-05-2024PE22200.00</t>
  </si>
  <si>
    <t>OPTIDXNIFTY30-05-2024CE23100.00</t>
  </si>
  <si>
    <t>OPTIDXNIFTY30-05-2024PE22200.00</t>
  </si>
  <si>
    <t>OPTIDXNIFTY27-06-2024CE23100.00</t>
  </si>
  <si>
    <t>OPTIDXNIFTY27-06-2024PE22200.00</t>
  </si>
  <si>
    <t>OPTIDXNIFTY25-04-2024CE23150.00</t>
  </si>
  <si>
    <t>OPTIDXNIFTY25-04-2024PE22250.00</t>
  </si>
  <si>
    <t>OPTIDXNIFTY02-05-2024CE23150.00</t>
  </si>
  <si>
    <t>OPTIDXNIFTY02-05-2024PE22250.00</t>
  </si>
  <si>
    <t>OPTIDXNIFTY09-05-2024CE23150.00</t>
  </si>
  <si>
    <t>OPTIDXNIFTY09-05-2024PE22250.00</t>
  </si>
  <si>
    <t>OPTIDXNIFTY16-05-2024CE23150.00</t>
  </si>
  <si>
    <t>OPTIDXNIFTY16-05-2024PE22250.00</t>
  </si>
  <si>
    <t>OPTIDXNIFTY23-05-2024CE23150.00</t>
  </si>
  <si>
    <t>OPTIDXNIFTY23-05-2024PE22250.00</t>
  </si>
  <si>
    <t>OPTIDXNIFTY30-05-2024CE23150.00</t>
  </si>
  <si>
    <t>OPTIDXNIFTY30-05-2024PE22250.00</t>
  </si>
  <si>
    <t>OPTIDXNIFTY27-06-2024CE23150.00</t>
  </si>
  <si>
    <t>OPTIDXNIFTY27-06-2024PE22250.00</t>
  </si>
  <si>
    <t>OPTIDXNIFTY25-04-2024CE23200.00</t>
  </si>
  <si>
    <t>OPTIDXNIFTY25-04-2024PE22300.00</t>
  </si>
  <si>
    <t>OPTIDXNIFTY02-05-2024CE23200.00</t>
  </si>
  <si>
    <t>OPTIDXNIFTY02-05-2024PE22300.00</t>
  </si>
  <si>
    <t>OPTIDXNIFTY09-05-2024CE23200.00</t>
  </si>
  <si>
    <t>OPTIDXNIFTY09-05-2024PE22300.00</t>
  </si>
  <si>
    <t>OPTIDXNIFTY16-05-2024CE23200.00</t>
  </si>
  <si>
    <t>OPTIDXNIFTY16-05-2024PE22300.00</t>
  </si>
  <si>
    <t>OPTIDXNIFTY23-05-2024CE23200.00</t>
  </si>
  <si>
    <t>OPTIDXNIFTY23-05-2024PE22300.00</t>
  </si>
  <si>
    <t>OPTIDXNIFTY30-05-2024CE23200.00</t>
  </si>
  <si>
    <t>OPTIDXNIFTY30-05-2024PE22300.00</t>
  </si>
  <si>
    <t>OPTIDXNIFTY27-06-2024CE23200.00</t>
  </si>
  <si>
    <t>OPTIDXNIFTY27-06-2024PE22300.00</t>
  </si>
  <si>
    <t>OPTIDXNIFTY25-04-2024CE23250.00</t>
  </si>
  <si>
    <t>OPTIDXNIFTY25-04-2024PE22350.00</t>
  </si>
  <si>
    <t>OPTIDXNIFTY02-05-2024CE23250.00</t>
  </si>
  <si>
    <t>OPTIDXNIFTY02-05-2024PE22350.00</t>
  </si>
  <si>
    <t>OPTIDXNIFTY09-05-2024CE23250.00</t>
  </si>
  <si>
    <t>OPTIDXNIFTY09-05-2024PE22350.00</t>
  </si>
  <si>
    <t>OPTIDXNIFTY16-05-2024CE23250.00</t>
  </si>
  <si>
    <t>OPTIDXNIFTY16-05-2024PE22350.00</t>
  </si>
  <si>
    <t>OPTIDXNIFTY23-05-2024CE23250.00</t>
  </si>
  <si>
    <t>OPTIDXNIFTY23-05-2024PE22350.00</t>
  </si>
  <si>
    <t>OPTIDXNIFTY30-05-2024CE23250.00</t>
  </si>
  <si>
    <t>OPTIDXNIFTY30-05-2024PE22350.00</t>
  </si>
  <si>
    <t>OPTIDXNIFTY27-06-2024CE23250.00</t>
  </si>
  <si>
    <t>OPTIDXNIFTY27-06-2024PE22350.00</t>
  </si>
  <si>
    <t>OPTIDXNIFTY25-04-2024CE23300.00</t>
  </si>
  <si>
    <t>OPTIDXNIFTY25-04-2024PE22400.00</t>
  </si>
  <si>
    <t>OPTIDXNIFTY02-05-2024CE23300.00</t>
  </si>
  <si>
    <t>OPTIDXNIFTY02-05-2024PE22400.00</t>
  </si>
  <si>
    <t>OPTIDXNIFTY09-05-2024CE23300.00</t>
  </si>
  <si>
    <t>OPTIDXNIFTY09-05-2024PE22400.00</t>
  </si>
  <si>
    <t>OPTIDXNIFTY16-05-2024CE23300.00</t>
  </si>
  <si>
    <t>OPTIDXNIFTY16-05-2024PE22400.00</t>
  </si>
  <si>
    <t>OPTIDXNIFTY23-05-2024CE23300.00</t>
  </si>
  <si>
    <t>OPTIDXNIFTY23-05-2024PE22400.00</t>
  </si>
  <si>
    <t>OPTIDXNIFTY30-05-2024CE23300.00</t>
  </si>
  <si>
    <t>OPTIDXNIFTY30-05-2024PE22400.00</t>
  </si>
  <si>
    <t>OPTIDXNIFTY27-06-2024CE23300.00</t>
  </si>
  <si>
    <t>OPTIDXNIFTY27-06-2024PE22400.00</t>
  </si>
  <si>
    <t>OPTIDXNIFTY25-04-2024CE23350.00</t>
  </si>
  <si>
    <t>OPTIDXNIFTY25-04-2024PE22450.00</t>
  </si>
  <si>
    <t>OPTIDXNIFTY02-05-2024CE23350.00</t>
  </si>
  <si>
    <t>OPTIDXNIFTY02-05-2024PE22450.00</t>
  </si>
  <si>
    <t>OPTIDXNIFTY09-05-2024CE23350.00</t>
  </si>
  <si>
    <t>OPTIDXNIFTY09-05-2024PE22450.00</t>
  </si>
  <si>
    <t>OPTIDXNIFTY16-05-2024CE23350.00</t>
  </si>
  <si>
    <t>OPTIDXNIFTY16-05-2024PE22450.00</t>
  </si>
  <si>
    <t>OPTIDXNIFTY23-05-2024CE23350.00</t>
  </si>
  <si>
    <t>OPTIDXNIFTY30-05-2024PE22450.00</t>
  </si>
  <si>
    <t>OPTIDXNIFTY30-05-2024CE23350.00</t>
  </si>
  <si>
    <t>OPTIDXNIFTY27-06-2024PE22450.00</t>
  </si>
  <si>
    <t>OPTIDXNIFTY27-06-2024CE23350.00</t>
  </si>
  <si>
    <t>OPTIDXNIFTY25-04-2024PE22500.00</t>
  </si>
  <si>
    <t>OPTIDXNIFTY25-04-2024CE23400.00</t>
  </si>
  <si>
    <t>OPTIDXNIFTY02-05-2024PE22500.00</t>
  </si>
  <si>
    <t>OPTIDXNIFTY02-05-2024CE23400.00</t>
  </si>
  <si>
    <t>OPTIDXNIFTY09-05-2024PE22500.00</t>
  </si>
  <si>
    <t>OPTIDXNIFTY09-05-2024CE23400.00</t>
  </si>
  <si>
    <t>OPTIDXNIFTY16-05-2024PE22500.00</t>
  </si>
  <si>
    <t>OPTIDXNIFTY16-05-2024CE23400.00</t>
  </si>
  <si>
    <t>OPTIDXNIFTY23-05-2024PE22500.00</t>
  </si>
  <si>
    <t>OPTIDXNIFTY23-05-2024CE23400.00</t>
  </si>
  <si>
    <t>OPTIDXNIFTY30-05-2024PE22500.00</t>
  </si>
  <si>
    <t>OPTIDXNIFTY30-05-2024CE23400.00</t>
  </si>
  <si>
    <t>OPTIDXNIFTY27-06-2024PE22500.00</t>
  </si>
  <si>
    <t>OPTIDXNIFTY27-06-2024CE23400.00</t>
  </si>
  <si>
    <t>OPTIDXNIFTY25-04-2024PE22550.00</t>
  </si>
  <si>
    <t>OPTIDXNIFTY25-04-2024CE23450.00</t>
  </si>
  <si>
    <t>OPTIDXNIFTY02-05-2024PE22550.00</t>
  </si>
  <si>
    <t>OPTIDXNIFTY02-05-2024CE23450.00</t>
  </si>
  <si>
    <t>OPTIDXNIFTY09-05-2024PE22550.00</t>
  </si>
  <si>
    <t>OPTIDXNIFTY09-05-2024CE23450.00</t>
  </si>
  <si>
    <t>OPTIDXNIFTY16-05-2024PE22550.00</t>
  </si>
  <si>
    <t>OPTIDXNIFTY16-05-2024CE23450.00</t>
  </si>
  <si>
    <t>OPTIDXNIFTY30-05-2024PE22550.00</t>
  </si>
  <si>
    <t>OPTIDXNIFTY23-05-2024CE23450.00</t>
  </si>
  <si>
    <t>OPTIDXNIFTY27-06-2024PE22550.00</t>
  </si>
  <si>
    <t>OPTIDXNIFTY30-05-2024CE23450.00</t>
  </si>
  <si>
    <t>OPTIDXNIFTY25-04-2024PE22600.00</t>
  </si>
  <si>
    <t>OPTIDXNIFTY27-06-2024CE23450.00</t>
  </si>
  <si>
    <t>OPTIDXNIFTY02-05-2024PE22600.00</t>
  </si>
  <si>
    <t>OPTIDXNIFTY25-04-2024CE23500.00</t>
  </si>
  <si>
    <t>OPTIDXNIFTY09-05-2024PE22600.00</t>
  </si>
  <si>
    <t>OPTIDXNIFTY02-05-2024CE23500.00</t>
  </si>
  <si>
    <t>OPTIDXNIFTY16-05-2024PE22600.00</t>
  </si>
  <si>
    <t>OPTIDXNIFTY09-05-2024CE23500.00</t>
  </si>
  <si>
    <t>OPTIDXNIFTY30-05-2024PE22600.00</t>
  </si>
  <si>
    <t>OPTIDXNIFTY16-05-2024CE23500.00</t>
  </si>
  <si>
    <t>OPTIDXNIFTY27-06-2024PE22600.00</t>
  </si>
  <si>
    <t>OPTIDXNIFTY23-05-2024CE23500.00</t>
  </si>
  <si>
    <t>OPTIDXNIFTY25-04-2024PE22650.00</t>
  </si>
  <si>
    <t>OPTIDXNIFTY30-05-2024CE23500.00</t>
  </si>
  <si>
    <t>OPTIDXNIFTY02-05-2024PE22650.00</t>
  </si>
  <si>
    <t>OPTIDXNIFTY27-06-2024CE23500.00</t>
  </si>
  <si>
    <t>OPTIDXNIFTY09-05-2024PE22650.00</t>
  </si>
  <si>
    <t>OPTIDXNIFTY25-04-2024CE23550.00</t>
  </si>
  <si>
    <t>OPTIDXNIFTY30-05-2024PE22650.00</t>
  </si>
  <si>
    <t>OPTIDXNIFTY02-05-2024CE23550.00</t>
  </si>
  <si>
    <t>OPTIDXNIFTY27-06-2024PE22650.00</t>
  </si>
  <si>
    <t>OPTIDXNIFTY09-05-2024CE23550.00</t>
  </si>
  <si>
    <t>OPTIDXNIFTY25-04-2024PE22700.00</t>
  </si>
  <si>
    <t>OPTIDXNIFTY16-05-2024CE23550.00</t>
  </si>
  <si>
    <t>OPTIDXNIFTY02-05-2024PE22700.00</t>
  </si>
  <si>
    <t>OPTIDXNIFTY23-05-2024CE23550.00</t>
  </si>
  <si>
    <t>OPTIDXNIFTY09-05-2024PE22700.00</t>
  </si>
  <si>
    <t>OPTIDXNIFTY30-05-2024CE23550.00</t>
  </si>
  <si>
    <t>OPTIDXNIFTY16-05-2024PE22700.00</t>
  </si>
  <si>
    <t>OPTIDXNIFTY27-06-2024CE23550.00</t>
  </si>
  <si>
    <t>OPTIDXNIFTY30-05-2024PE22700.00</t>
  </si>
  <si>
    <t>OPTIDXNIFTY25-04-2024CE23600.00</t>
  </si>
  <si>
    <t>OPTIDXNIFTY27-06-2024PE22700.00</t>
  </si>
  <si>
    <t>OPTIDXNIFTY02-05-2024CE23600.00</t>
  </si>
  <si>
    <t>OPTIDXNIFTY25-04-2024PE22750.00</t>
  </si>
  <si>
    <t>OPTIDXNIFTY09-05-2024CE23600.00</t>
  </si>
  <si>
    <t>OPTIDXNIFTY02-05-2024PE22750.00</t>
  </si>
  <si>
    <t>OPTIDXNIFTY16-05-2024CE23600.00</t>
  </si>
  <si>
    <t>OPTIDXNIFTY09-05-2024PE22750.00</t>
  </si>
  <si>
    <t>OPTIDXNIFTY23-05-2024CE23600.00</t>
  </si>
  <si>
    <t>OPTIDXNIFTY30-05-2024PE22750.00</t>
  </si>
  <si>
    <t>OPTIDXNIFTY30-05-2024CE23600.00</t>
  </si>
  <si>
    <t>OPTIDXNIFTY27-06-2024PE22750.00</t>
  </si>
  <si>
    <t>OPTIDXNIFTY27-06-2024CE23600.00</t>
  </si>
  <si>
    <t>OPTIDXNIFTY25-04-2024PE22800.00</t>
  </si>
  <si>
    <t>OPTIDXNIFTY25-04-2024CE23650.00</t>
  </si>
  <si>
    <t>OPTIDXNIFTY02-05-2024PE22800.00</t>
  </si>
  <si>
    <t>OPTIDXNIFTY02-05-2024CE23650.00</t>
  </si>
  <si>
    <t>OPTIDXNIFTY09-05-2024PE22800.00</t>
  </si>
  <si>
    <t>OPTIDXNIFTY09-05-2024CE23650.00</t>
  </si>
  <si>
    <t>OPTIDXNIFTY30-05-2024PE22800.00</t>
  </si>
  <si>
    <t>OPTIDXNIFTY16-05-2024CE23650.00</t>
  </si>
  <si>
    <t>OPTIDXNIFTY27-06-2024PE22800.00</t>
  </si>
  <si>
    <t>OPTIDXNIFTY23-05-2024CE23650.00</t>
  </si>
  <si>
    <t>OPTIDXNIFTY25-04-2024PE22850.00</t>
  </si>
  <si>
    <t>OPTIDXNIFTY30-05-2024CE23650.00</t>
  </si>
  <si>
    <t>OPTIDXNIFTY02-05-2024PE22850.00</t>
  </si>
  <si>
    <t>OPTIDXNIFTY27-06-2024CE23650.00</t>
  </si>
  <si>
    <t>OPTIDXNIFTY09-05-2024PE22850.00</t>
  </si>
  <si>
    <t>OPTIDXNIFTY25-04-2024CE23700.00</t>
  </si>
  <si>
    <t>OPTIDXNIFTY30-05-2024PE22850.00</t>
  </si>
  <si>
    <t>OPTIDXNIFTY02-05-2024CE23700.00</t>
  </si>
  <si>
    <t>OPTIDXNIFTY27-06-2024PE22850.00</t>
  </si>
  <si>
    <t>OPTIDXNIFTY09-05-2024CE23700.00</t>
  </si>
  <si>
    <t>OPTIDXNIFTY25-04-2024PE22900.00</t>
  </si>
  <si>
    <t>OPTIDXNIFTY16-05-2024CE23700.00</t>
  </si>
  <si>
    <t>OPTIDXNIFTY02-05-2024PE22900.00</t>
  </si>
  <si>
    <t>OPTIDXNIFTY23-05-2024CE23700.00</t>
  </si>
  <si>
    <t>OPTIDXNIFTY09-05-2024PE22900.00</t>
  </si>
  <si>
    <t>OPTIDXNIFTY30-05-2024CE23700.00</t>
  </si>
  <si>
    <t>OPTIDXNIFTY30-05-2024PE22900.00</t>
  </si>
  <si>
    <t>OPTIDXNIFTY27-06-2024CE23700.00</t>
  </si>
  <si>
    <t>OPTIDXNIFTY27-06-2024PE22900.00</t>
  </si>
  <si>
    <t>OPTIDXNIFTY25-04-2024CE23750.00</t>
  </si>
  <si>
    <t>OPTIDXNIFTY25-04-2024PE22950.00</t>
  </si>
  <si>
    <t>OPTIDXNIFTY02-05-2024CE23750.00</t>
  </si>
  <si>
    <t>OPTIDXNIFTY02-05-2024PE22950.00</t>
  </si>
  <si>
    <t>OPTIDXNIFTY09-05-2024CE23750.00</t>
  </si>
  <si>
    <t>OPTIDXNIFTY09-05-2024PE22950.00</t>
  </si>
  <si>
    <t>OPTIDXNIFTY16-05-2024CE23750.00</t>
  </si>
  <si>
    <t>OPTIDXNIFTY30-05-2024PE22950.00</t>
  </si>
  <si>
    <t>OPTIDXNIFTY23-05-2024CE23750.00</t>
  </si>
  <si>
    <t>OPTIDXNIFTY27-06-2024PE22950.00</t>
  </si>
  <si>
    <t>OPTIDXNIFTY30-05-2024CE23750.00</t>
  </si>
  <si>
    <t>OPTIDXNIFTY25-04-2024PE23000.00</t>
  </si>
  <si>
    <t>OPTIDXNIFTY27-06-2024CE23750.00</t>
  </si>
  <si>
    <t>OPTIDXNIFTY02-05-2024PE23000.00</t>
  </si>
  <si>
    <t>OPTIDXNIFTY25-04-2024CE23800.00</t>
  </si>
  <si>
    <t>OPTIDXNIFTY09-05-2024PE23000.00</t>
  </si>
  <si>
    <t>OPTIDXNIFTY02-05-2024CE23800.00</t>
  </si>
  <si>
    <t>OPTIDXNIFTY16-05-2024PE23000.00</t>
  </si>
  <si>
    <t>OPTIDXNIFTY09-05-2024CE23800.00</t>
  </si>
  <si>
    <t>OPTIDXNIFTY30-05-2024PE23000.00</t>
  </si>
  <si>
    <t>OPTIDXNIFTY16-05-2024CE23800.00</t>
  </si>
  <si>
    <t>OPTIDXNIFTY23-05-2024CE23800.00</t>
  </si>
  <si>
    <t>OPTIDXNIFTY30-05-2024CE23800.00</t>
  </si>
  <si>
    <t>OPTIDXNIFTY27-06-2024CE23800.00</t>
  </si>
  <si>
    <t>OPTIDXNIFTY27-03-2025PE23000.00</t>
  </si>
  <si>
    <t>OPTIDXNIFTY25-04-2024CE23850.00</t>
  </si>
  <si>
    <t>OPTIDXNIFTY02-05-2024CE23850.00</t>
  </si>
  <si>
    <t>OPTIDXNIFTY09-05-2024CE23850.00</t>
  </si>
  <si>
    <t>OPTIDXNIFTY16-05-2024CE23850.00</t>
  </si>
  <si>
    <t>OPTIDXNIFTY23-05-2024CE23850.00</t>
  </si>
  <si>
    <t>OPTIDXNIFTY30-05-2024CE23850.00</t>
  </si>
  <si>
    <t>OPTIDXNIFTY27-06-2024CE23850.00</t>
  </si>
  <si>
    <t>OPTIDXNIFTY25-04-2024CE23900.00</t>
  </si>
  <si>
    <t>OPTIDXNIFTY28-12-2028PE23000.00</t>
  </si>
  <si>
    <t>OPTIDXNIFTY02-05-2024CE23900.00</t>
  </si>
  <si>
    <t>OPTIDXNIFTY25-04-2024PE23050.00</t>
  </si>
  <si>
    <t>OPTIDXNIFTY09-05-2024CE23900.00</t>
  </si>
  <si>
    <t>OPTIDXNIFTY02-05-2024PE23050.00</t>
  </si>
  <si>
    <t>OPTIDXNIFTY16-05-2024CE23900.00</t>
  </si>
  <si>
    <t>OPTIDXNIFTY09-05-2024PE23050.00</t>
  </si>
  <si>
    <t>OPTIDXNIFTY23-05-2024CE23900.00</t>
  </si>
  <si>
    <t>OPTIDXNIFTY30-05-2024PE23050.00</t>
  </si>
  <si>
    <t>OPTIDXNIFTY30-05-2024CE23900.00</t>
  </si>
  <si>
    <t>OPTIDXNIFTY27-06-2024PE23050.00</t>
  </si>
  <si>
    <t>OPTIDXNIFTY27-06-2024CE23900.00</t>
  </si>
  <si>
    <t>OPTIDXNIFTY25-04-2024PE23100.00</t>
  </si>
  <si>
    <t>OPTIDXNIFTY25-04-2024CE23950.00</t>
  </si>
  <si>
    <t>OPTIDXNIFTY02-05-2024PE23100.00</t>
  </si>
  <si>
    <t>OPTIDXNIFTY02-05-2024CE23950.00</t>
  </si>
  <si>
    <t>OPTIDXNIFTY09-05-2024PE23100.00</t>
  </si>
  <si>
    <t>OPTIDXNIFTY09-05-2024CE23950.00</t>
  </si>
  <si>
    <t>OPTIDXNIFTY30-05-2024PE23100.00</t>
  </si>
  <si>
    <t>OPTIDXNIFTY16-05-2024CE23950.00</t>
  </si>
  <si>
    <t>OPTIDXNIFTY27-06-2024PE23100.00</t>
  </si>
  <si>
    <t>OPTIDXNIFTY30-05-2024CE23950.00</t>
  </si>
  <si>
    <t>OPTIDXNIFTY25-04-2024PE23150.00</t>
  </si>
  <si>
    <t>OPTIDXNIFTY27-06-2024CE23950.00</t>
  </si>
  <si>
    <t>OPTIDXNIFTY02-05-2024PE23150.00</t>
  </si>
  <si>
    <t>OPTIDXNIFTY25-04-2024CE24000.00</t>
  </si>
  <si>
    <t>OPTIDXNIFTY09-05-2024PE23150.00</t>
  </si>
  <si>
    <t>OPTIDXNIFTY02-05-2024CE24000.00</t>
  </si>
  <si>
    <t>OPTIDXNIFTY30-05-2024PE23150.00</t>
  </si>
  <si>
    <t>OPTIDXNIFTY09-05-2024CE24000.00</t>
  </si>
  <si>
    <t>OPTIDXNIFTY27-06-2024PE23150.00</t>
  </si>
  <si>
    <t>OPTIDXNIFTY16-05-2024CE24000.00</t>
  </si>
  <si>
    <t>OPTIDXNIFTY25-04-2024PE23200.00</t>
  </si>
  <si>
    <t>OPTIDXNIFTY30-05-2024CE24000.00</t>
  </si>
  <si>
    <t>OPTIDXNIFTY02-05-2024PE23200.00</t>
  </si>
  <si>
    <t>OPTIDXNIFTY27-06-2024CE24000.00</t>
  </si>
  <si>
    <t>OPTIDXNIFTY09-05-2024PE23200.00</t>
  </si>
  <si>
    <t>OPTIDXNIFTY26-09-2024CE24000.00</t>
  </si>
  <si>
    <t>OPTIDXNIFTY30-05-2024PE23200.00</t>
  </si>
  <si>
    <t>OPTIDXNIFTY26-12-2024CE24000.00</t>
  </si>
  <si>
    <t>OPTIDXNIFTY27-06-2024PE23200.00</t>
  </si>
  <si>
    <t>OPTIDXNIFTY27-03-2025CE24000.00</t>
  </si>
  <si>
    <t>OPTIDXNIFTY25-04-2024PE23250.00</t>
  </si>
  <si>
    <t>OPTIDXNIFTY26-06-2025CE24000.00</t>
  </si>
  <si>
    <t>OPTIDXNIFTY02-05-2024PE23250.00</t>
  </si>
  <si>
    <t>OPTIDXNIFTY24-12-2025CE24000.00</t>
  </si>
  <si>
    <t>OPTIDXNIFTY09-05-2024PE23250.00</t>
  </si>
  <si>
    <t>OPTIDXNIFTY25-04-2024CE24050.00</t>
  </si>
  <si>
    <t>OPTIDXNIFTY30-05-2024PE23250.00</t>
  </si>
  <si>
    <t>OPTIDXNIFTY02-05-2024CE24050.00</t>
  </si>
  <si>
    <t>OPTIDXNIFTY27-06-2024PE23250.00</t>
  </si>
  <si>
    <t>OPTIDXNIFTY09-05-2024CE24050.00</t>
  </si>
  <si>
    <t>OPTIDXNIFTY25-04-2024PE23300.00</t>
  </si>
  <si>
    <t>OPTIDXNIFTY16-05-2024CE24050.00</t>
  </si>
  <si>
    <t>OPTIDXNIFTY02-05-2024PE23300.00</t>
  </si>
  <si>
    <t>OPTIDXNIFTY30-05-2024CE24050.00</t>
  </si>
  <si>
    <t>OPTIDXNIFTY09-05-2024PE23300.00</t>
  </si>
  <si>
    <t>OPTIDXNIFTY27-06-2024CE24050.00</t>
  </si>
  <si>
    <t>OPTIDXNIFTY30-05-2024PE23300.00</t>
  </si>
  <si>
    <t>OPTIDXNIFTY25-04-2024CE24100.00</t>
  </si>
  <si>
    <t>OPTIDXNIFTY27-06-2024PE23300.00</t>
  </si>
  <si>
    <t>OPTIDXNIFTY02-05-2024CE24100.00</t>
  </si>
  <si>
    <t>OPTIDXNIFTY25-04-2024PE23350.00</t>
  </si>
  <si>
    <t>OPTIDXNIFTY09-05-2024CE24100.00</t>
  </si>
  <si>
    <t>OPTIDXNIFTY02-05-2024PE23350.00</t>
  </si>
  <si>
    <t>OPTIDXNIFTY16-05-2024CE24100.00</t>
  </si>
  <si>
    <t>OPTIDXNIFTY09-05-2024PE23350.00</t>
  </si>
  <si>
    <t>OPTIDXNIFTY30-05-2024CE24100.00</t>
  </si>
  <si>
    <t>OPTIDXNIFTY30-05-2024PE23350.00</t>
  </si>
  <si>
    <t>OPTIDXNIFTY27-06-2024CE24100.00</t>
  </si>
  <si>
    <t>OPTIDXNIFTY27-06-2024PE23350.00</t>
  </si>
  <si>
    <t>OPTIDXNIFTY25-04-2024CE24150.00</t>
  </si>
  <si>
    <t>OPTIDXNIFTY25-04-2024PE23400.00</t>
  </si>
  <si>
    <t>OPTIDXNIFTY02-05-2024CE24150.00</t>
  </si>
  <si>
    <t>OPTIDXNIFTY02-05-2024PE23400.00</t>
  </si>
  <si>
    <t>OPTIDXNIFTY09-05-2024CE24150.00</t>
  </si>
  <si>
    <t>OPTIDXNIFTY09-05-2024PE23400.00</t>
  </si>
  <si>
    <t>OPTIDXNIFTY16-05-2024CE24150.00</t>
  </si>
  <si>
    <t>OPTIDXNIFTY30-05-2024PE23400.00</t>
  </si>
  <si>
    <t>OPTIDXNIFTY30-05-2024CE24150.00</t>
  </si>
  <si>
    <t>OPTIDXNIFTY27-06-2024PE23400.00</t>
  </si>
  <si>
    <t>OPTIDXNIFTY27-06-2024CE24150.00</t>
  </si>
  <si>
    <t>OPTIDXNIFTY25-04-2024PE23450.00</t>
  </si>
  <si>
    <t>OPTIDXNIFTY25-04-2024CE24200.00</t>
  </si>
  <si>
    <t>OPTIDXNIFTY02-05-2024PE23450.00</t>
  </si>
  <si>
    <t>OPTIDXNIFTY02-05-2024CE24200.00</t>
  </si>
  <si>
    <t>OPTIDXNIFTY09-05-2024PE23450.00</t>
  </si>
  <si>
    <t>OPTIDXNIFTY09-05-2024CE24200.00</t>
  </si>
  <si>
    <t>OPTIDXNIFTY30-05-2024PE23450.00</t>
  </si>
  <si>
    <t>OPTIDXNIFTY16-05-2024CE24200.00</t>
  </si>
  <si>
    <t>OPTIDXNIFTY27-06-2024PE23450.00</t>
  </si>
  <si>
    <t>OPTIDXNIFTY30-05-2024CE24200.00</t>
  </si>
  <si>
    <t>OPTIDXNIFTY25-04-2024PE23500.00</t>
  </si>
  <si>
    <t>OPTIDXNIFTY27-06-2024CE24200.00</t>
  </si>
  <si>
    <t>OPTIDXNIFTY02-05-2024PE23500.00</t>
  </si>
  <si>
    <t>OPTIDXNIFTY25-04-2024CE24250.00</t>
  </si>
  <si>
    <t>OPTIDXNIFTY09-05-2024PE23500.00</t>
  </si>
  <si>
    <t>OPTIDXNIFTY02-05-2024CE24250.00</t>
  </si>
  <si>
    <t>OPTIDXNIFTY30-05-2024PE23500.00</t>
  </si>
  <si>
    <t>OPTIDXNIFTY09-05-2024CE24250.00</t>
  </si>
  <si>
    <t>OPTIDXNIFTY27-06-2024PE23500.00</t>
  </si>
  <si>
    <t>OPTIDXNIFTY16-05-2024CE24250.00</t>
  </si>
  <si>
    <t>OPTIDXNIFTY25-04-2024PE23550.00</t>
  </si>
  <si>
    <t>OPTIDXNIFTY30-05-2024CE24250.00</t>
  </si>
  <si>
    <t>OPTIDXNIFTY02-05-2024PE23550.00</t>
  </si>
  <si>
    <t>OPTIDXNIFTY27-06-2024CE24250.00</t>
  </si>
  <si>
    <t>OPTIDXNIFTY09-05-2024PE23550.00</t>
  </si>
  <si>
    <t>OPTIDXNIFTY25-04-2024CE24300.00</t>
  </si>
  <si>
    <t>OPTIDXNIFTY30-05-2024PE23550.00</t>
  </si>
  <si>
    <t>OPTIDXNIFTY02-05-2024CE24300.00</t>
  </si>
  <si>
    <t>OPTIDXNIFTY27-06-2024PE23550.00</t>
  </si>
  <si>
    <t>OPTIDXNIFTY09-05-2024CE24300.00</t>
  </si>
  <si>
    <t>OPTIDXNIFTY25-04-2024PE23600.00</t>
  </si>
  <si>
    <t>OPTIDXNIFTY16-05-2024CE24300.00</t>
  </si>
  <si>
    <t>OPTIDXNIFTY02-05-2024PE23600.00</t>
  </si>
  <si>
    <t>OPTIDXNIFTY30-05-2024CE24300.00</t>
  </si>
  <si>
    <t>OPTIDXNIFTY09-05-2024PE23600.00</t>
  </si>
  <si>
    <t>OPTIDXNIFTY27-06-2024CE24300.00</t>
  </si>
  <si>
    <t>OPTIDXNIFTY30-05-2024PE23600.00</t>
  </si>
  <si>
    <t>OPTIDXNIFTY25-04-2024CE24350.00</t>
  </si>
  <si>
    <t>OPTIDXNIFTY27-06-2024PE23600.00</t>
  </si>
  <si>
    <t>OPTIDXNIFTY02-05-2024CE24350.00</t>
  </si>
  <si>
    <t>OPTIDXNIFTY25-04-2024PE23650.00</t>
  </si>
  <si>
    <t>OPTIDXNIFTY09-05-2024CE24350.00</t>
  </si>
  <si>
    <t>OPTIDXNIFTY02-05-2024PE23650.00</t>
  </si>
  <si>
    <t>OPTIDXNIFTY16-05-2024CE24350.00</t>
  </si>
  <si>
    <t>OPTIDXNIFTY09-05-2024PE23650.00</t>
  </si>
  <si>
    <t>OPTIDXNIFTY30-05-2024CE24350.00</t>
  </si>
  <si>
    <t>OPTIDXNIFTY30-05-2024PE23650.00</t>
  </si>
  <si>
    <t>OPTIDXNIFTY27-06-2024CE24350.00</t>
  </si>
  <si>
    <t>OPTIDXNIFTY27-06-2024PE23650.00</t>
  </si>
  <si>
    <t>OPTIDXNIFTY25-04-2024CE24400.00</t>
  </si>
  <si>
    <t>OPTIDXNIFTY25-04-2024PE23700.00</t>
  </si>
  <si>
    <t>OPTIDXNIFTY02-05-2024CE24400.00</t>
  </si>
  <si>
    <t>OPTIDXNIFTY02-05-2024PE23700.00</t>
  </si>
  <si>
    <t>OPTIDXNIFTY09-05-2024CE24400.00</t>
  </si>
  <si>
    <t>OPTIDXNIFTY09-05-2024PE23700.00</t>
  </si>
  <si>
    <t>OPTIDXNIFTY16-05-2024CE24400.00</t>
  </si>
  <si>
    <t>OPTIDXNIFTY30-05-2024PE23700.00</t>
  </si>
  <si>
    <t>OPTIDXNIFTY30-05-2024CE24400.00</t>
  </si>
  <si>
    <t>OPTIDXNIFTY27-06-2024PE23700.00</t>
  </si>
  <si>
    <t>OPTIDXNIFTY27-06-2024CE24400.00</t>
  </si>
  <si>
    <t>OPTIDXNIFTY25-04-2024PE23750.00</t>
  </si>
  <si>
    <t>OPTIDXNIFTY25-04-2024CE24450.00</t>
  </si>
  <si>
    <t>OPTIDXNIFTY02-05-2024PE23750.00</t>
  </si>
  <si>
    <t>OPTIDXNIFTY02-05-2024CE24450.00</t>
  </si>
  <si>
    <t>OPTIDXNIFTY09-05-2024PE23750.00</t>
  </si>
  <si>
    <t>OPTIDXNIFTY09-05-2024CE24450.00</t>
  </si>
  <si>
    <t>OPTIDXNIFTY30-05-2024PE23750.00</t>
  </si>
  <si>
    <t>OPTIDXNIFTY16-05-2024CE24450.00</t>
  </si>
  <si>
    <t>OPTIDXNIFTY27-06-2024PE23750.00</t>
  </si>
  <si>
    <t>OPTIDXNIFTY30-05-2024CE24450.00</t>
  </si>
  <si>
    <t>OPTIDXNIFTY25-04-2024PE23800.00</t>
  </si>
  <si>
    <t>OPTIDXNIFTY27-06-2024CE24450.00</t>
  </si>
  <si>
    <t>OPTIDXNIFTY02-05-2024PE23800.00</t>
  </si>
  <si>
    <t>OPTIDXNIFTY25-04-2024CE24500.00</t>
  </si>
  <si>
    <t>OPTIDXNIFTY09-05-2024PE23800.00</t>
  </si>
  <si>
    <t>OPTIDXNIFTY02-05-2024CE24500.00</t>
  </si>
  <si>
    <t>OPTIDXNIFTY30-05-2024PE23800.00</t>
  </si>
  <si>
    <t>OPTIDXNIFTY09-05-2024CE24500.00</t>
  </si>
  <si>
    <t>OPTIDXNIFTY27-06-2024PE23800.00</t>
  </si>
  <si>
    <t>OPTIDXNIFTY16-05-2024CE24500.00</t>
  </si>
  <si>
    <t>OPTIDXNIFTY25-04-2024PE23850.00</t>
  </si>
  <si>
    <t>OPTIDXNIFTY30-05-2024CE24500.00</t>
  </si>
  <si>
    <t>OPTIDXNIFTY02-05-2024PE23850.00</t>
  </si>
  <si>
    <t>OPTIDXNIFTY27-06-2024CE24500.00</t>
  </si>
  <si>
    <t>OPTIDXNIFTY09-05-2024PE23850.00</t>
  </si>
  <si>
    <t>OPTIDXNIFTY27-06-2024CE25000.00</t>
  </si>
  <si>
    <t>OPTIDXNIFTY30-05-2024PE23850.00</t>
  </si>
  <si>
    <t>OPTIDXNIFTY26-09-2024CE25000.00</t>
  </si>
  <si>
    <t>OPTIDXNIFTY27-06-2024PE23850.00</t>
  </si>
  <si>
    <t>OPTIDXNIFTY26-12-2024CE25000.00</t>
  </si>
  <si>
    <t>OPTIDXNIFTY25-04-2024PE23900.00</t>
  </si>
  <si>
    <t>OPTIDXNIFTY27-03-2025CE25000.00</t>
  </si>
  <si>
    <t>OPTIDXNIFTY02-05-2024PE23900.00</t>
  </si>
  <si>
    <t>OPTIDXNIFTY26-06-2025CE25000.00</t>
  </si>
  <si>
    <t>OPTIDXNIFTY09-05-2024PE23900.00</t>
  </si>
  <si>
    <t>OPTIDXNIFTY24-12-2025CE25000.00</t>
  </si>
  <si>
    <t>OPTIDXNIFTY30-05-2024PE23900.00</t>
  </si>
  <si>
    <t>OPTIDXNIFTY27-06-2024CE26000.00</t>
  </si>
  <si>
    <t>OPTIDXNIFTY27-06-2024PE23900.00</t>
  </si>
  <si>
    <t>OPTIDXNIFTY26-09-2024CE26000.00</t>
  </si>
  <si>
    <t>OPTIDXNIFTY25-04-2024PE23950.00</t>
  </si>
  <si>
    <t>OPTIDXNIFTY26-12-2024CE26000.00</t>
  </si>
  <si>
    <t>OPTIDXNIFTY02-05-2024PE23950.00</t>
  </si>
  <si>
    <t>OPTIDXNIFTY27-03-2025CE26000.00</t>
  </si>
  <si>
    <t>OPTIDXNIFTY09-05-2024PE23950.00</t>
  </si>
  <si>
    <t>OPTIDXNIFTY26-06-2025CE26000.00</t>
  </si>
  <si>
    <t>OPTIDXNIFTY30-05-2024PE23950.00</t>
  </si>
  <si>
    <t>OPTIDXNIFTY24-12-2025CE26000.00</t>
  </si>
  <si>
    <t>OPTIDXNIFTY27-06-2024PE23950.00</t>
  </si>
  <si>
    <t>OPTIDXNIFTY25-06-2026CE26000.00</t>
  </si>
  <si>
    <t>OPTIDXNIFTY25-04-2024PE24000.00</t>
  </si>
  <si>
    <t>OPTIDXNIFTY27-06-2024CE27000.00</t>
  </si>
  <si>
    <t>OPTIDXNIFTY02-05-2024PE24000.00</t>
  </si>
  <si>
    <t>OPTIDXNIFTY26-09-2024CE27000.00</t>
  </si>
  <si>
    <t>OPTIDXNIFTY09-05-2024PE24000.00</t>
  </si>
  <si>
    <t>OPTIDXNIFTY26-12-2024CE27000.00</t>
  </si>
  <si>
    <t>OPTIDXNIFTY30-05-2024PE24000.00</t>
  </si>
  <si>
    <t>OPTIDXNIFTY27-03-2025CE27000.00</t>
  </si>
  <si>
    <t>OPTIDXNIFTY26-06-2025CE27000.00</t>
  </si>
  <si>
    <t>OPTIDXNIFTY24-12-2025CE27000.00</t>
  </si>
  <si>
    <t>OPTIDXNIFTY25-06-2026CE27000.00</t>
  </si>
  <si>
    <t>OPTIDXNIFTY27-03-2025PE24000.00</t>
  </si>
  <si>
    <t>OPTIDXNIFTY31-12-2026CE27000.00</t>
  </si>
  <si>
    <t>OPTIDXNIFTY26-09-2024CE28000.00</t>
  </si>
  <si>
    <t>OPTIDXNIFTY26-12-2024CE28000.00</t>
  </si>
  <si>
    <t>OPTIDXNIFTY27-03-2025CE28000.00</t>
  </si>
  <si>
    <t>OPTIDXNIFTY26-06-2025CE28000.00</t>
  </si>
  <si>
    <t>OPTIDXNIFTY24-12-2025CE28000.00</t>
  </si>
  <si>
    <t>OPTIDXNIFTY25-06-2026CE28000.00</t>
  </si>
  <si>
    <t>OPTIDXNIFTY28-12-2028PE24000.00</t>
  </si>
  <si>
    <t>OPTIDXNIFTY31-12-2026CE28000.00</t>
  </si>
  <si>
    <t>OPTIDXNIFTY25-04-2024PE24050.00</t>
  </si>
  <si>
    <t>OPTIDXNIFTY24-06-2027CE28000.00</t>
  </si>
  <si>
    <t>OPTIDXNIFTY02-05-2024PE24050.00</t>
  </si>
  <si>
    <t>OPTIDXNIFTY09-05-2024PE24050.00</t>
  </si>
  <si>
    <t>OPTIDXNIFTY30-05-2024PE24050.00</t>
  </si>
  <si>
    <t>OPTIDXNIFTY27-06-2024PE24050.00</t>
  </si>
  <si>
    <t>OPTIDXNIFTY25-04-2024PE24100.00</t>
  </si>
  <si>
    <t>OPTIDXNIFTY02-05-2024PE24100.00</t>
  </si>
  <si>
    <t>OPTIDXNIFTY09-05-2024PE24100.00</t>
  </si>
  <si>
    <t>OPTIDXNIFTY30-05-2024PE24100.00</t>
  </si>
  <si>
    <t>OPTIDXNIFTY27-06-2024PE24100.00</t>
  </si>
  <si>
    <t>OPTIDXNIFTY25-04-2024PE24150.00</t>
  </si>
  <si>
    <t>OPTIDXNIFTY02-05-2024PE24150.00</t>
  </si>
  <si>
    <t>OPTIDXNIFTY09-05-2024PE24150.00</t>
  </si>
  <si>
    <t>OPTIDXNIFTY30-05-2024PE24150.00</t>
  </si>
  <si>
    <t>OPTIDXNIFTY27-06-2024PE24150.00</t>
  </si>
  <si>
    <t>OPTIDXNIFTY25-04-2024PE24200.00</t>
  </si>
  <si>
    <t>OPTIDXNIFTY02-05-2024PE24200.00</t>
  </si>
  <si>
    <t>OPTIDXNIFTY09-05-2024PE24200.00</t>
  </si>
  <si>
    <t>OPTIDXNIFTY30-05-2024PE24200.00</t>
  </si>
  <si>
    <t>OPTIDXNIFTY27-06-2024PE24200.00</t>
  </si>
  <si>
    <t>OPTIDXNIFTY25-04-2024PE24250.00</t>
  </si>
  <si>
    <t>OPTIDXNIFTY02-05-2024PE24250.00</t>
  </si>
  <si>
    <t>OPTIDXNIFTY09-05-2024PE24250.00</t>
  </si>
  <si>
    <t>OPTIDXNIFTY30-05-2024PE24250.00</t>
  </si>
  <si>
    <t>OPTIDXNIFTY27-06-2024PE24250.00</t>
  </si>
  <si>
    <t>OPTIDXNIFTY25-04-2024PE24300.00</t>
  </si>
  <si>
    <t>OPTIDXNIFTY02-05-2024PE24300.00</t>
  </si>
  <si>
    <t>OPTIDXNIFTY09-05-2024PE24300.00</t>
  </si>
  <si>
    <t>OPTIDXNIFTY30-05-2024PE24300.00</t>
  </si>
  <si>
    <t>OPTIDXNIFTY27-06-2024PE24300.00</t>
  </si>
  <si>
    <t>OPTIDXNIFTY25-04-2024PE24350.00</t>
  </si>
  <si>
    <t>OPTIDXNIFTY02-05-2024PE24350.00</t>
  </si>
  <si>
    <t>OPTIDXNIFTY09-05-2024PE24350.00</t>
  </si>
  <si>
    <t>OPTIDXNIFTY30-05-2024PE24350.00</t>
  </si>
  <si>
    <t>OPTIDXNIFTY27-06-2024PE24350.00</t>
  </si>
  <si>
    <t>OPTIDXNIFTY25-04-2024PE24400.00</t>
  </si>
  <si>
    <t>OPTIDXNIFTY02-05-2024PE24400.00</t>
  </si>
  <si>
    <t>OPTIDXNIFTY09-05-2024PE24400.00</t>
  </si>
  <si>
    <t>OPTIDXNIFTY30-05-2024PE24400.00</t>
  </si>
  <si>
    <t>OPTIDXNIFTY27-06-2024PE24400.00</t>
  </si>
  <si>
    <t>OPTIDXNIFTY25-04-2024PE24450.00</t>
  </si>
  <si>
    <t>OPTIDXNIFTY02-05-2024PE24450.00</t>
  </si>
  <si>
    <t>OPTIDXNIFTY09-05-2024PE24450.00</t>
  </si>
  <si>
    <t>OPTIDXNIFTY30-05-2024PE24450.00</t>
  </si>
  <si>
    <t>OPTIDXNIFTY27-06-2024PE24450.00</t>
  </si>
  <si>
    <t>OPTIDXNIFTY25-04-2024PE24500.00</t>
  </si>
  <si>
    <t>OPTIDXNIFTY02-05-2024PE24500.00</t>
  </si>
  <si>
    <t>OPTIDXNIFTY09-05-2024PE24500.00</t>
  </si>
  <si>
    <t>OPTIDXNIFTY30-05-2024PE24500.00</t>
  </si>
  <si>
    <t>OPTIDXNIFTY27-06-2024PE24500.00</t>
  </si>
  <si>
    <t>OPTIDXNIFTY27-03-2025PE25000.00</t>
  </si>
  <si>
    <t>OPTIDXNIFTY27-03-2025PE26000.00</t>
  </si>
  <si>
    <t>OPTIDXNIFTY27-06-2024PE27000.00</t>
  </si>
  <si>
    <t>OPTIDXNIFTY26-12-2024PE27000.00</t>
  </si>
  <si>
    <t>OPTIDXNIFTY27-03-2025PE27000.00</t>
  </si>
  <si>
    <t>OPTIDXNIFTY31-12-2026PE27000.00</t>
  </si>
  <si>
    <t>OPTIDXNIFTY28-12-2028PE27000.00</t>
  </si>
  <si>
    <t>OPTIDXNIFTY28-12-2028PE28000.00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</si>
</sst>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[$-F400]h:mm:ss\ AM/PM"/>
    <numFmt numFmtId="165" formatCode="_-* #,##0.00_-;\-* #,##0.00_-;_-* &quot;-&quot;??_-;_-@_-"/>
    <numFmt numFmtId="166" formatCode="0.000"/>
    <numFmt numFmtId="167" formatCode="0.00000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Arial"/>
      <family val="2"/>
    </font>
    <font>
      <b/>
      <u/>
      <sz val="24"/>
      <color rgb="FF70AD47"/>
      <name val="Calibri"/>
      <family val="2"/>
    </font>
    <font>
      <b/>
      <sz val="24"/>
      <color rgb="FF70AD47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70AD47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b/>
      <i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6"/>
      <color rgb="FFFFFFFF"/>
      <name val="Calibri"/>
      <family val="2"/>
    </font>
    <font>
      <b/>
      <sz val="9"/>
      <color rgb="FF006100"/>
      <name val="Calibri"/>
      <family val="2"/>
    </font>
    <font>
      <sz val="9"/>
      <color rgb="FF000000"/>
      <name val="Calibri"/>
      <family val="2"/>
    </font>
    <font>
      <b/>
      <sz val="9"/>
      <color rgb="FF9C0006"/>
      <name val="Calibri"/>
      <family val="2"/>
    </font>
    <font>
      <b/>
      <sz val="8"/>
      <color rgb="FFFA7D00"/>
      <name val="Calibri"/>
      <family val="2"/>
    </font>
    <font>
      <b/>
      <u/>
      <sz val="11"/>
      <color rgb="FF70AD47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C6EFCE"/>
        <bgColor rgb="FFFFFFFF"/>
      </patternFill>
    </fill>
    <fill>
      <patternFill patternType="solid">
        <fgColor rgb="FF8497B0"/>
        <bgColor rgb="FF000000"/>
      </patternFill>
    </fill>
    <fill>
      <patternFill patternType="solid">
        <fgColor rgb="FFFFC7C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7E6E6"/>
        <bgColor rgb="FF000000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rgb="FF7F7F7F"/>
      </right>
      <top/>
      <bottom style="thin">
        <color theme="1" tint="0.499984740745262"/>
      </bottom>
      <diagonal/>
    </border>
    <border>
      <left style="thin">
        <color rgb="FF7F7F7F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20" fillId="16" borderId="0" applyNumberFormat="0" applyBorder="0" applyAlignment="0" applyProtection="0"/>
    <xf numFmtId="0" fontId="21" fillId="5" borderId="1" applyNumberFormat="0" applyAlignment="0" applyProtection="0"/>
  </cellStyleXfs>
  <cellXfs count="102">
    <xf numFmtId="0" fontId="0" fillId="0" borderId="0" xfId="0"/>
    <xf numFmtId="15" fontId="0" fillId="0" borderId="0" xfId="0" applyNumberFormat="1"/>
    <xf numFmtId="0" fontId="0" fillId="0" borderId="0" xfId="0" applyProtection="1">
      <protection hidden="1"/>
    </xf>
    <xf numFmtId="164" fontId="10" fillId="7" borderId="0" xfId="0" applyNumberFormat="1" applyFont="1" applyFill="1" applyAlignment="1" applyProtection="1">
      <alignment horizontal="center"/>
      <protection hidden="1"/>
    </xf>
    <xf numFmtId="0" fontId="0" fillId="7" borderId="0" xfId="0" applyFill="1" applyAlignment="1" applyProtection="1">
      <alignment horizontal="center"/>
      <protection hidden="1"/>
    </xf>
    <xf numFmtId="0" fontId="0" fillId="7" borderId="0" xfId="0" applyFill="1" applyProtection="1">
      <protection hidden="1"/>
    </xf>
    <xf numFmtId="0" fontId="5" fillId="8" borderId="2" xfId="5" applyFill="1" applyAlignment="1" applyProtection="1">
      <alignment horizontal="center"/>
      <protection hidden="1"/>
    </xf>
    <xf numFmtId="0" fontId="5" fillId="7" borderId="2" xfId="5" applyFill="1" applyAlignment="1" applyProtection="1">
      <alignment horizontal="center"/>
      <protection hidden="1"/>
    </xf>
    <xf numFmtId="0" fontId="11" fillId="7" borderId="4" xfId="2" applyFont="1" applyFill="1" applyBorder="1" applyAlignment="1" applyProtection="1">
      <alignment horizontal="center" vertical="center"/>
      <protection hidden="1"/>
    </xf>
    <xf numFmtId="0" fontId="9" fillId="7" borderId="0" xfId="0" applyFont="1" applyFill="1" applyProtection="1">
      <protection hidden="1"/>
    </xf>
    <xf numFmtId="14" fontId="5" fillId="8" borderId="2" xfId="5" applyNumberFormat="1" applyFill="1" applyAlignment="1" applyProtection="1">
      <alignment horizontal="center"/>
      <protection hidden="1"/>
    </xf>
    <xf numFmtId="0" fontId="7" fillId="7" borderId="1" xfId="4" applyFont="1" applyFill="1" applyAlignment="1" applyProtection="1">
      <alignment horizontal="center" vertical="center"/>
      <protection hidden="1"/>
    </xf>
    <xf numFmtId="0" fontId="6" fillId="7" borderId="3" xfId="6" applyFill="1" applyAlignment="1" applyProtection="1">
      <alignment horizontal="center" vertical="center"/>
      <protection hidden="1"/>
    </xf>
    <xf numFmtId="0" fontId="12" fillId="6" borderId="8" xfId="8" applyFont="1" applyBorder="1" applyAlignment="1" applyProtection="1">
      <alignment horizontal="center" vertical="center"/>
      <protection hidden="1"/>
    </xf>
    <xf numFmtId="0" fontId="12" fillId="10" borderId="8" xfId="0" applyFont="1" applyFill="1" applyBorder="1" applyAlignment="1" applyProtection="1">
      <alignment horizontal="center" vertical="center" wrapText="1"/>
      <protection hidden="1"/>
    </xf>
    <xf numFmtId="43" fontId="12" fillId="10" borderId="8" xfId="1" applyFont="1" applyFill="1" applyBorder="1" applyAlignment="1" applyProtection="1">
      <alignment horizontal="center" vertical="center" wrapText="1"/>
      <protection hidden="1"/>
    </xf>
    <xf numFmtId="0" fontId="12" fillId="10" borderId="8" xfId="0" applyFont="1" applyFill="1" applyBorder="1" applyAlignment="1" applyProtection="1">
      <alignment horizontal="center" vertical="center"/>
      <protection hidden="1"/>
    </xf>
    <xf numFmtId="165" fontId="12" fillId="10" borderId="8" xfId="1" applyNumberFormat="1" applyFont="1" applyFill="1" applyBorder="1" applyAlignment="1" applyProtection="1">
      <alignment horizontal="center" vertical="center" wrapText="1"/>
      <protection hidden="1"/>
    </xf>
    <xf numFmtId="43" fontId="13" fillId="11" borderId="8" xfId="1" applyFont="1" applyFill="1" applyBorder="1" applyAlignment="1" applyProtection="1">
      <alignment horizontal="center" vertical="center" wrapText="1"/>
      <protection hidden="1"/>
    </xf>
    <xf numFmtId="0" fontId="14" fillId="11" borderId="0" xfId="0" applyFont="1" applyFill="1" applyAlignment="1" applyProtection="1">
      <alignment vertical="center"/>
      <protection hidden="1"/>
    </xf>
    <xf numFmtId="0" fontId="15" fillId="11" borderId="0" xfId="0" applyFont="1" applyFill="1" applyAlignment="1" applyProtection="1">
      <alignment horizontal="center" vertical="center"/>
      <protection hidden="1"/>
    </xf>
    <xf numFmtId="0" fontId="16" fillId="0" borderId="0" xfId="0" applyFont="1" applyProtection="1">
      <protection hidden="1"/>
    </xf>
    <xf numFmtId="0" fontId="16" fillId="0" borderId="9" xfId="0" applyFont="1" applyBorder="1" applyProtection="1">
      <protection hidden="1"/>
    </xf>
    <xf numFmtId="0" fontId="16" fillId="0" borderId="10" xfId="0" applyFont="1" applyBorder="1" applyProtection="1">
      <protection hidden="1"/>
    </xf>
    <xf numFmtId="0" fontId="16" fillId="0" borderId="0" xfId="0" applyFont="1" applyAlignment="1" applyProtection="1">
      <alignment horizontal="center"/>
      <protection hidden="1"/>
    </xf>
    <xf numFmtId="10" fontId="16" fillId="0" borderId="0" xfId="0" applyNumberFormat="1" applyFont="1" applyProtection="1">
      <protection hidden="1"/>
    </xf>
    <xf numFmtId="3" fontId="16" fillId="12" borderId="0" xfId="0" applyNumberFormat="1" applyFont="1" applyFill="1" applyProtection="1">
      <protection hidden="1"/>
    </xf>
    <xf numFmtId="1" fontId="16" fillId="12" borderId="0" xfId="0" applyNumberFormat="1" applyFont="1" applyFill="1" applyProtection="1">
      <protection hidden="1"/>
    </xf>
    <xf numFmtId="2" fontId="16" fillId="12" borderId="0" xfId="0" applyNumberFormat="1" applyFont="1" applyFill="1" applyProtection="1">
      <protection hidden="1"/>
    </xf>
    <xf numFmtId="0" fontId="16" fillId="12" borderId="0" xfId="0" applyFont="1" applyFill="1" applyProtection="1">
      <protection hidden="1"/>
    </xf>
    <xf numFmtId="0" fontId="16" fillId="13" borderId="0" xfId="0" applyFont="1" applyFill="1" applyAlignment="1" applyProtection="1">
      <alignment horizontal="center"/>
      <protection hidden="1"/>
    </xf>
    <xf numFmtId="3" fontId="16" fillId="0" borderId="0" xfId="0" applyNumberFormat="1" applyFont="1" applyProtection="1">
      <protection hidden="1"/>
    </xf>
    <xf numFmtId="2" fontId="16" fillId="0" borderId="11" xfId="0" applyNumberFormat="1" applyFont="1" applyBorder="1" applyAlignment="1" applyProtection="1">
      <alignment horizontal="center"/>
      <protection hidden="1"/>
    </xf>
    <xf numFmtId="0" fontId="16" fillId="0" borderId="12" xfId="0" applyFont="1" applyBorder="1" applyProtection="1">
      <protection hidden="1"/>
    </xf>
    <xf numFmtId="2" fontId="9" fillId="7" borderId="0" xfId="0" applyNumberFormat="1" applyFont="1" applyFill="1" applyProtection="1">
      <protection hidden="1"/>
    </xf>
    <xf numFmtId="0" fontId="10" fillId="14" borderId="0" xfId="0" applyFont="1" applyFill="1" applyAlignment="1" applyProtection="1">
      <alignment horizontal="center"/>
      <protection hidden="1"/>
    </xf>
    <xf numFmtId="2" fontId="9" fillId="7" borderId="0" xfId="0" applyNumberFormat="1" applyFont="1" applyFill="1" applyAlignment="1" applyProtection="1">
      <alignment horizontal="center"/>
      <protection hidden="1"/>
    </xf>
    <xf numFmtId="3" fontId="17" fillId="0" borderId="13" xfId="0" applyNumberFormat="1" applyFont="1" applyBorder="1" applyProtection="1">
      <protection hidden="1"/>
    </xf>
    <xf numFmtId="3" fontId="3" fillId="3" borderId="13" xfId="3" applyNumberFormat="1" applyBorder="1" applyProtection="1">
      <protection hidden="1"/>
    </xf>
    <xf numFmtId="3" fontId="17" fillId="7" borderId="13" xfId="0" applyNumberFormat="1" applyFont="1" applyFill="1" applyBorder="1" applyProtection="1">
      <protection hidden="1"/>
    </xf>
    <xf numFmtId="15" fontId="0" fillId="7" borderId="0" xfId="0" applyNumberFormat="1" applyFill="1"/>
    <xf numFmtId="2" fontId="6" fillId="7" borderId="3" xfId="6" applyNumberFormat="1" applyFill="1" applyProtection="1">
      <protection hidden="1"/>
    </xf>
    <xf numFmtId="0" fontId="0" fillId="15" borderId="0" xfId="0" applyFill="1" applyProtection="1">
      <protection hidden="1"/>
    </xf>
    <xf numFmtId="3" fontId="9" fillId="7" borderId="0" xfId="0" applyNumberFormat="1" applyFont="1" applyFill="1" applyProtection="1">
      <protection hidden="1"/>
    </xf>
    <xf numFmtId="0" fontId="9" fillId="0" borderId="0" xfId="0" applyFont="1" applyProtection="1">
      <protection hidden="1"/>
    </xf>
    <xf numFmtId="0" fontId="6" fillId="7" borderId="3" xfId="6" applyFill="1" applyProtection="1">
      <protection hidden="1"/>
    </xf>
    <xf numFmtId="164" fontId="8" fillId="7" borderId="0" xfId="7" applyNumberFormat="1" applyFill="1" applyAlignment="1" applyProtection="1">
      <alignment horizontal="center" vertical="center"/>
      <protection hidden="1"/>
    </xf>
    <xf numFmtId="0" fontId="18" fillId="7" borderId="0" xfId="0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7" borderId="0" xfId="0" applyNumberFormat="1" applyFill="1" applyProtection="1">
      <protection hidden="1"/>
    </xf>
    <xf numFmtId="164" fontId="0" fillId="0" borderId="0" xfId="0" applyNumberFormat="1" applyProtection="1">
      <protection hidden="1"/>
    </xf>
    <xf numFmtId="14" fontId="6" fillId="7" borderId="3" xfId="6" applyNumberFormat="1" applyFill="1" applyAlignment="1" applyProtection="1">
      <alignment horizontal="center" vertical="center"/>
      <protection hidden="1"/>
    </xf>
    <xf numFmtId="3" fontId="19" fillId="7" borderId="0" xfId="0" applyNumberFormat="1" applyFont="1" applyFill="1" applyProtection="1">
      <protection hidden="1"/>
    </xf>
    <xf numFmtId="0" fontId="25" fillId="17" borderId="0" xfId="0" applyFont="1" applyFill="1"/>
    <xf numFmtId="0" fontId="26" fillId="17" borderId="0" xfId="0" applyFont="1" applyFill="1"/>
    <xf numFmtId="0" fontId="27" fillId="17" borderId="0" xfId="0" applyFont="1" applyFill="1"/>
    <xf numFmtId="0" fontId="28" fillId="17" borderId="0" xfId="0" applyFont="1" applyFill="1"/>
    <xf numFmtId="0" fontId="25" fillId="0" borderId="0" xfId="0" applyFont="1"/>
    <xf numFmtId="0" fontId="29" fillId="18" borderId="14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6" xfId="0" applyFont="1" applyFill="1" applyBorder="1" applyAlignment="1">
      <alignment horizontal="center" vertical="center"/>
    </xf>
    <xf numFmtId="0" fontId="30" fillId="17" borderId="0" xfId="0" applyFont="1" applyFill="1"/>
    <xf numFmtId="0" fontId="31" fillId="17" borderId="0" xfId="0" applyFont="1" applyFill="1"/>
    <xf numFmtId="0" fontId="32" fillId="17" borderId="18" xfId="0" applyFont="1" applyFill="1" applyBorder="1"/>
    <xf numFmtId="14" fontId="33" fillId="17" borderId="18" xfId="0" applyNumberFormat="1" applyFont="1" applyFill="1" applyBorder="1" applyAlignment="1">
      <alignment horizontal="center" vertical="center"/>
    </xf>
    <xf numFmtId="0" fontId="34" fillId="19" borderId="4" xfId="0" applyFont="1" applyFill="1" applyBorder="1" applyAlignment="1">
      <alignment horizontal="center" vertical="center"/>
    </xf>
    <xf numFmtId="0" fontId="34" fillId="19" borderId="17" xfId="0" applyFont="1" applyFill="1" applyBorder="1" applyAlignment="1">
      <alignment horizontal="center" vertical="center"/>
    </xf>
    <xf numFmtId="0" fontId="35" fillId="17" borderId="0" xfId="0" applyFont="1" applyFill="1"/>
    <xf numFmtId="14" fontId="25" fillId="0" borderId="0" xfId="0" applyNumberFormat="1" applyFont="1"/>
    <xf numFmtId="1" fontId="33" fillId="17" borderId="18" xfId="0" applyNumberFormat="1" applyFont="1" applyFill="1" applyBorder="1" applyAlignment="1">
      <alignment horizontal="center" vertical="center"/>
    </xf>
    <xf numFmtId="0" fontId="32" fillId="17" borderId="18" xfId="0" applyFont="1" applyFill="1" applyBorder="1" applyAlignment="1">
      <alignment horizontal="center"/>
    </xf>
    <xf numFmtId="0" fontId="33" fillId="17" borderId="0" xfId="0" applyFont="1" applyFill="1"/>
    <xf numFmtId="1" fontId="32" fillId="17" borderId="18" xfId="0" applyNumberFormat="1" applyFont="1" applyFill="1" applyBorder="1" applyAlignment="1">
      <alignment horizontal="center"/>
    </xf>
    <xf numFmtId="0" fontId="37" fillId="21" borderId="0" xfId="0" applyFont="1" applyFill="1"/>
    <xf numFmtId="0" fontId="39" fillId="23" borderId="1" xfId="1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 wrapText="1"/>
    </xf>
    <xf numFmtId="0" fontId="22" fillId="17" borderId="0" xfId="0" applyFont="1" applyFill="1"/>
    <xf numFmtId="0" fontId="25" fillId="0" borderId="0" xfId="0" applyFont="1" applyProtection="1">
      <protection hidden="1"/>
    </xf>
    <xf numFmtId="166" fontId="25" fillId="0" borderId="0" xfId="0" applyNumberFormat="1" applyFont="1" applyProtection="1">
      <protection hidden="1"/>
    </xf>
    <xf numFmtId="167" fontId="25" fillId="0" borderId="0" xfId="0" applyNumberFormat="1" applyFont="1" applyProtection="1">
      <protection hidden="1"/>
    </xf>
    <xf numFmtId="2" fontId="25" fillId="0" borderId="0" xfId="0" applyNumberFormat="1" applyFont="1" applyProtection="1">
      <protection hidden="1"/>
    </xf>
    <xf numFmtId="0" fontId="25" fillId="24" borderId="0" xfId="0" applyFont="1" applyFill="1" applyProtection="1">
      <protection hidden="1"/>
    </xf>
    <xf numFmtId="0" fontId="25" fillId="24" borderId="0" xfId="0" applyFont="1" applyFill="1"/>
    <xf numFmtId="0" fontId="25" fillId="17" borderId="0" xfId="0" applyFont="1" applyFill="1" applyProtection="1">
      <protection hidden="1"/>
    </xf>
    <xf numFmtId="0" fontId="37" fillId="21" borderId="0" xfId="0" applyFont="1" applyFill="1" applyProtection="1">
      <protection hidden="1"/>
    </xf>
    <xf numFmtId="0" fontId="39" fillId="23" borderId="1" xfId="10" applyFont="1" applyFill="1" applyAlignment="1" applyProtection="1">
      <alignment horizontal="center" vertical="center" wrapText="1"/>
      <protection hidden="1"/>
    </xf>
    <xf numFmtId="0" fontId="8" fillId="7" borderId="0" xfId="7" applyFill="1" applyAlignment="1" applyProtection="1">
      <alignment horizontal="center" vertical="center"/>
      <protection hidden="1"/>
    </xf>
    <xf numFmtId="0" fontId="0" fillId="7" borderId="0" xfId="0" applyFill="1" applyAlignment="1" applyProtection="1">
      <alignment horizontal="center"/>
      <protection hidden="1"/>
    </xf>
    <xf numFmtId="0" fontId="9" fillId="9" borderId="5" xfId="0" applyFont="1" applyFill="1" applyBorder="1" applyAlignment="1" applyProtection="1">
      <alignment horizontal="center"/>
      <protection hidden="1"/>
    </xf>
    <xf numFmtId="0" fontId="9" fillId="9" borderId="6" xfId="0" applyFont="1" applyFill="1" applyBorder="1" applyAlignment="1" applyProtection="1">
      <alignment horizontal="center"/>
      <protection hidden="1"/>
    </xf>
    <xf numFmtId="0" fontId="9" fillId="9" borderId="7" xfId="0" applyFont="1" applyFill="1" applyBorder="1" applyAlignment="1" applyProtection="1">
      <alignment horizontal="center"/>
      <protection hidden="1"/>
    </xf>
    <xf numFmtId="0" fontId="23" fillId="17" borderId="0" xfId="0" applyFont="1" applyFill="1" applyAlignment="1">
      <alignment horizontal="center" vertical="center"/>
    </xf>
    <xf numFmtId="3" fontId="36" fillId="20" borderId="19" xfId="2" applyNumberFormat="1" applyFont="1" applyFill="1" applyBorder="1" applyAlignment="1">
      <alignment horizontal="center" vertical="center"/>
    </xf>
    <xf numFmtId="3" fontId="36" fillId="20" borderId="20" xfId="2" applyNumberFormat="1" applyFont="1" applyFill="1" applyBorder="1" applyAlignment="1">
      <alignment horizontal="center" vertical="center"/>
    </xf>
    <xf numFmtId="3" fontId="38" fillId="22" borderId="21" xfId="9" applyNumberFormat="1" applyFont="1" applyFill="1" applyBorder="1" applyAlignment="1">
      <alignment horizontal="center"/>
    </xf>
    <xf numFmtId="3" fontId="38" fillId="22" borderId="19" xfId="9" applyNumberFormat="1" applyFont="1" applyFill="1" applyBorder="1" applyAlignment="1">
      <alignment horizontal="center"/>
    </xf>
    <xf numFmtId="0" fontId="23" fillId="17" borderId="0" xfId="0" applyFont="1" applyFill="1" applyAlignment="1" applyProtection="1">
      <alignment horizontal="center" vertical="center"/>
      <protection hidden="1"/>
    </xf>
    <xf numFmtId="0" fontId="40" fillId="17" borderId="0" xfId="0" applyFont="1" applyFill="1" applyAlignment="1" applyProtection="1">
      <alignment horizontal="center" vertical="center"/>
      <protection hidden="1"/>
    </xf>
    <xf numFmtId="3" fontId="36" fillId="20" borderId="19" xfId="2" applyNumberFormat="1" applyFont="1" applyFill="1" applyBorder="1" applyAlignment="1" applyProtection="1">
      <alignment horizontal="center" vertical="center"/>
      <protection hidden="1"/>
    </xf>
    <xf numFmtId="3" fontId="36" fillId="20" borderId="20" xfId="2" applyNumberFormat="1" applyFont="1" applyFill="1" applyBorder="1" applyAlignment="1" applyProtection="1">
      <alignment horizontal="center" vertical="center"/>
      <protection hidden="1"/>
    </xf>
    <xf numFmtId="3" fontId="38" fillId="22" borderId="21" xfId="9" applyNumberFormat="1" applyFont="1" applyFill="1" applyBorder="1" applyAlignment="1" applyProtection="1">
      <alignment horizontal="center"/>
      <protection hidden="1"/>
    </xf>
    <xf numFmtId="3" fontId="38" fillId="22" borderId="19" xfId="9" applyNumberFormat="1" applyFont="1" applyFill="1" applyBorder="1" applyAlignment="1" applyProtection="1">
      <alignment horizontal="center"/>
      <protection hidden="1"/>
    </xf>
  </cellXfs>
  <cellStyles count="11">
    <cellStyle name="Accent1" xfId="8" builtinId="29"/>
    <cellStyle name="Bad" xfId="9" builtinId="27"/>
    <cellStyle name="Calculation" xfId="10" builtinId="22"/>
    <cellStyle name="Comma" xfId="1" builtinId="3"/>
    <cellStyle name="Explanatory Text" xfId="7" builtinId="53"/>
    <cellStyle name="Good" xfId="2" builtinId="26"/>
    <cellStyle name="Input" xfId="4" builtinId="20"/>
    <cellStyle name="Linked Cell" xfId="6" builtinId="24"/>
    <cellStyle name="Neutral" xfId="3" builtinId="28"/>
    <cellStyle name="Normal" xfId="0" builtinId="0"/>
    <cellStyle name="Output" xfId="5" builtinId="21"/>
  </cellStyles>
  <dxfs count="5"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ubh\Desktop\New%20market%20oi%20data.xlsm" TargetMode="External"/><Relationship Id="rId1" Type="http://schemas.openxmlformats.org/officeDocument/2006/relationships/externalLinkPath" Target="file:///C:\Users\shubh\Desktop\New%20market%20oi%20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ifty50"/>
      <sheetName val="Banknifty"/>
      <sheetName val="Strategy"/>
      <sheetName val="OPTION CHAIN"/>
      <sheetName val="OPTION CHAIN (2)"/>
      <sheetName val="BN-ALL STRIKE "/>
      <sheetName val="NIFTY CHARTS"/>
      <sheetName val="BANKNIFTY CHARTS"/>
      <sheetName val="GREEKS"/>
      <sheetName val="VOLT"/>
      <sheetName val="BANKNIFTY FUTURES"/>
      <sheetName val="Nifty Futures"/>
    </sheetNames>
    <sheetDataSet>
      <sheetData sheetId="0" refreshError="1"/>
      <sheetData sheetId="1" refreshError="1"/>
      <sheetData sheetId="2">
        <row r="2">
          <cell r="A2">
            <v>44199.1</v>
          </cell>
        </row>
      </sheetData>
      <sheetData sheetId="3"/>
      <sheetData sheetId="4">
        <row r="5">
          <cell r="O5">
            <v>19428.3</v>
          </cell>
        </row>
      </sheetData>
      <sheetData sheetId="5">
        <row r="5">
          <cell r="AC5" t="str">
            <v>17-Aug-2023</v>
          </cell>
        </row>
        <row r="7">
          <cell r="M7">
            <v>18.66</v>
          </cell>
          <cell r="N7">
            <v>583.95000000000005</v>
          </cell>
          <cell r="O7">
            <v>18900</v>
          </cell>
          <cell r="P7">
            <v>3.05</v>
          </cell>
          <cell r="Q7">
            <v>11.86</v>
          </cell>
        </row>
        <row r="8">
          <cell r="M8">
            <v>18.48</v>
          </cell>
          <cell r="N8">
            <v>539.29999999999995</v>
          </cell>
          <cell r="O8">
            <v>18950</v>
          </cell>
          <cell r="P8">
            <v>3.65</v>
          </cell>
          <cell r="Q8">
            <v>11.31</v>
          </cell>
        </row>
        <row r="9">
          <cell r="M9">
            <v>15.42</v>
          </cell>
          <cell r="N9">
            <v>480.35</v>
          </cell>
          <cell r="O9">
            <v>19000</v>
          </cell>
          <cell r="P9">
            <v>4.8</v>
          </cell>
          <cell r="Q9">
            <v>10.85</v>
          </cell>
        </row>
        <row r="10">
          <cell r="M10">
            <v>14.87</v>
          </cell>
          <cell r="N10">
            <v>433.85</v>
          </cell>
          <cell r="O10">
            <v>19050</v>
          </cell>
          <cell r="P10">
            <v>6.4</v>
          </cell>
          <cell r="Q10">
            <v>10.55</v>
          </cell>
        </row>
        <row r="11">
          <cell r="M11">
            <v>13.09</v>
          </cell>
          <cell r="N11">
            <v>381.25</v>
          </cell>
          <cell r="O11">
            <v>19100</v>
          </cell>
          <cell r="P11">
            <v>8.0500000000000007</v>
          </cell>
          <cell r="Q11">
            <v>10.08</v>
          </cell>
        </row>
        <row r="12">
          <cell r="M12">
            <v>12.31</v>
          </cell>
          <cell r="N12">
            <v>334.25</v>
          </cell>
          <cell r="O12">
            <v>19150</v>
          </cell>
          <cell r="P12">
            <v>11.1</v>
          </cell>
          <cell r="Q12">
            <v>9.6999999999999993</v>
          </cell>
        </row>
        <row r="13">
          <cell r="M13">
            <v>11.87</v>
          </cell>
          <cell r="N13">
            <v>290.14999999999998</v>
          </cell>
          <cell r="O13">
            <v>19200</v>
          </cell>
          <cell r="P13">
            <v>15.3</v>
          </cell>
          <cell r="Q13">
            <v>9.4499999999999993</v>
          </cell>
        </row>
        <row r="14">
          <cell r="M14">
            <v>11.34</v>
          </cell>
          <cell r="N14">
            <v>246.95</v>
          </cell>
          <cell r="O14">
            <v>19250</v>
          </cell>
          <cell r="P14">
            <v>21.4</v>
          </cell>
          <cell r="Q14">
            <v>9.1</v>
          </cell>
        </row>
        <row r="15">
          <cell r="M15">
            <v>10.75</v>
          </cell>
          <cell r="N15">
            <v>204.95</v>
          </cell>
          <cell r="O15">
            <v>19300</v>
          </cell>
          <cell r="P15">
            <v>29.4</v>
          </cell>
          <cell r="Q15">
            <v>8.7799999999999994</v>
          </cell>
        </row>
        <row r="16">
          <cell r="M16">
            <v>10.32</v>
          </cell>
          <cell r="N16">
            <v>166.6</v>
          </cell>
          <cell r="O16">
            <v>19350</v>
          </cell>
          <cell r="P16">
            <v>40.799999999999997</v>
          </cell>
          <cell r="Q16">
            <v>8.61</v>
          </cell>
        </row>
        <row r="17">
          <cell r="M17">
            <v>9.8000000000000007</v>
          </cell>
          <cell r="N17">
            <v>130.25</v>
          </cell>
          <cell r="O17">
            <v>19400</v>
          </cell>
          <cell r="P17">
            <v>56.45</v>
          </cell>
          <cell r="Q17">
            <v>8.3699999999999992</v>
          </cell>
        </row>
        <row r="18">
          <cell r="M18">
            <v>9.52</v>
          </cell>
          <cell r="N18">
            <v>99.75</v>
          </cell>
          <cell r="O18">
            <v>19450</v>
          </cell>
          <cell r="P18">
            <v>75.599999999999994</v>
          </cell>
          <cell r="Q18">
            <v>8.0500000000000007</v>
          </cell>
        </row>
        <row r="19">
          <cell r="M19">
            <v>9.3000000000000007</v>
          </cell>
          <cell r="N19">
            <v>74</v>
          </cell>
          <cell r="O19">
            <v>19500</v>
          </cell>
          <cell r="P19">
            <v>99</v>
          </cell>
          <cell r="Q19">
            <v>7.75</v>
          </cell>
        </row>
        <row r="20">
          <cell r="M20">
            <v>9.1</v>
          </cell>
          <cell r="N20">
            <v>52.8</v>
          </cell>
          <cell r="O20">
            <v>19550</v>
          </cell>
          <cell r="P20">
            <v>128.35</v>
          </cell>
          <cell r="Q20">
            <v>7.5</v>
          </cell>
        </row>
        <row r="21">
          <cell r="M21">
            <v>9.01</v>
          </cell>
          <cell r="N21">
            <v>36.799999999999997</v>
          </cell>
          <cell r="O21">
            <v>19600</v>
          </cell>
          <cell r="P21">
            <v>159.80000000000001</v>
          </cell>
          <cell r="Q21">
            <v>7.04</v>
          </cell>
        </row>
        <row r="22">
          <cell r="M22">
            <v>8.92</v>
          </cell>
          <cell r="N22">
            <v>24.6</v>
          </cell>
          <cell r="O22">
            <v>19650</v>
          </cell>
          <cell r="P22">
            <v>198.6</v>
          </cell>
          <cell r="Q22">
            <v>6.37</v>
          </cell>
        </row>
        <row r="23">
          <cell r="M23">
            <v>8.93</v>
          </cell>
          <cell r="N23">
            <v>16.3</v>
          </cell>
          <cell r="O23">
            <v>19700</v>
          </cell>
          <cell r="P23">
            <v>239.2</v>
          </cell>
          <cell r="Q23">
            <v>0</v>
          </cell>
        </row>
        <row r="24">
          <cell r="M24">
            <v>8.86</v>
          </cell>
          <cell r="N24">
            <v>10.1</v>
          </cell>
          <cell r="O24">
            <v>19750</v>
          </cell>
          <cell r="P24">
            <v>282.95</v>
          </cell>
          <cell r="Q24">
            <v>0</v>
          </cell>
        </row>
        <row r="25">
          <cell r="M25">
            <v>8.9600000000000009</v>
          </cell>
          <cell r="N25">
            <v>6.5</v>
          </cell>
          <cell r="O25">
            <v>19800</v>
          </cell>
          <cell r="P25">
            <v>330.35</v>
          </cell>
          <cell r="Q25">
            <v>0</v>
          </cell>
        </row>
        <row r="41">
          <cell r="P41">
            <v>13</v>
          </cell>
          <cell r="Q41">
            <v>13.25</v>
          </cell>
        </row>
        <row r="42">
          <cell r="P42">
            <v>15.45</v>
          </cell>
          <cell r="Q42">
            <v>12.91</v>
          </cell>
        </row>
        <row r="43">
          <cell r="P43">
            <v>18.2</v>
          </cell>
          <cell r="Q43">
            <v>12.54</v>
          </cell>
        </row>
        <row r="44">
          <cell r="P44">
            <v>22.25</v>
          </cell>
          <cell r="Q44">
            <v>12.11</v>
          </cell>
        </row>
        <row r="45">
          <cell r="P45">
            <v>29.75</v>
          </cell>
          <cell r="Q45">
            <v>11.71</v>
          </cell>
        </row>
        <row r="46">
          <cell r="P46">
            <v>34.65</v>
          </cell>
          <cell r="Q46">
            <v>11.4</v>
          </cell>
        </row>
        <row r="47">
          <cell r="P47">
            <v>44.85</v>
          </cell>
          <cell r="Q47">
            <v>11.09</v>
          </cell>
        </row>
        <row r="48">
          <cell r="P48">
            <v>54.1</v>
          </cell>
          <cell r="Q48">
            <v>10.61</v>
          </cell>
        </row>
        <row r="49">
          <cell r="P49">
            <v>68.5</v>
          </cell>
          <cell r="Q49">
            <v>10.31</v>
          </cell>
        </row>
        <row r="50">
          <cell r="P50">
            <v>86</v>
          </cell>
          <cell r="Q50">
            <v>10.07</v>
          </cell>
        </row>
        <row r="51">
          <cell r="P51">
            <v>110.1</v>
          </cell>
          <cell r="Q51">
            <v>9.7899999999999991</v>
          </cell>
        </row>
        <row r="52">
          <cell r="P52">
            <v>138.9</v>
          </cell>
          <cell r="Q52">
            <v>9.48</v>
          </cell>
        </row>
        <row r="53">
          <cell r="P53">
            <v>173.55</v>
          </cell>
          <cell r="Q53">
            <v>9.18</v>
          </cell>
        </row>
        <row r="54">
          <cell r="P54">
            <v>210.1</v>
          </cell>
          <cell r="Q54">
            <v>8.84</v>
          </cell>
        </row>
        <row r="55">
          <cell r="P55">
            <v>261</v>
          </cell>
          <cell r="Q55">
            <v>8.4</v>
          </cell>
        </row>
        <row r="56">
          <cell r="P56">
            <v>310.39999999999998</v>
          </cell>
          <cell r="Q56">
            <v>7.84</v>
          </cell>
        </row>
        <row r="57">
          <cell r="P57">
            <v>368.6</v>
          </cell>
          <cell r="Q57">
            <v>7.15</v>
          </cell>
        </row>
        <row r="58">
          <cell r="P58">
            <v>436.95</v>
          </cell>
          <cell r="Q58">
            <v>6.18</v>
          </cell>
        </row>
        <row r="59">
          <cell r="P59">
            <v>518</v>
          </cell>
          <cell r="Q59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6796-8785-415E-A063-41BC4CE8C96F}">
  <sheetPr codeName="Sheet1"/>
  <dimension ref="A1:AM741"/>
  <sheetViews>
    <sheetView workbookViewId="0">
      <selection activeCell="C2" sqref="C2"/>
    </sheetView>
  </sheetViews>
  <sheetFormatPr defaultColWidth="10" defaultRowHeight="14.4" x14ac:dyDescent="0.3"/>
  <cols>
    <col min="1" max="1" width="6.33203125" customWidth="1"/>
    <col min="2" max="2" width="16" bestFit="1" customWidth="1"/>
    <col min="3" max="3" width="16.33203125" bestFit="1" customWidth="1"/>
    <col min="4" max="4" width="16.109375" bestFit="1" customWidth="1"/>
    <col min="5" max="5" width="32.44140625" bestFit="1" customWidth="1"/>
    <col min="6" max="6" width="18.109375" bestFit="1" customWidth="1"/>
    <col min="7" max="7" width="26.6640625" bestFit="1" customWidth="1"/>
    <col min="8" max="8" width="28" bestFit="1" customWidth="1"/>
    <col min="9" max="9" width="24.109375" bestFit="1" customWidth="1"/>
    <col min="10" max="10" width="21.6640625" bestFit="1" customWidth="1"/>
    <col min="11" max="11" width="14" bestFit="1" customWidth="1"/>
    <col min="12" max="12" width="12.6640625" bestFit="1" customWidth="1"/>
    <col min="13" max="13" width="14.109375" bestFit="1" customWidth="1"/>
    <col min="14" max="15" width="21.88671875" bestFit="1" customWidth="1"/>
    <col min="16" max="16" width="12.44140625" bestFit="1" customWidth="1"/>
    <col min="17" max="17" width="13.6640625" bestFit="1" customWidth="1"/>
    <col min="18" max="18" width="12.44140625" bestFit="1" customWidth="1"/>
    <col min="19" max="19" width="13.6640625" bestFit="1" customWidth="1"/>
    <col min="20" max="20" width="21.44140625" bestFit="1" customWidth="1"/>
    <col min="21" max="21" width="16" bestFit="1" customWidth="1"/>
    <col min="22" max="22" width="16.33203125" bestFit="1" customWidth="1"/>
    <col min="23" max="23" width="16.109375" bestFit="1" customWidth="1"/>
    <col min="24" max="24" width="32.44140625" bestFit="1" customWidth="1"/>
    <col min="25" max="25" width="18.109375" bestFit="1" customWidth="1"/>
    <col min="26" max="26" width="26.6640625" bestFit="1" customWidth="1"/>
    <col min="27" max="27" width="28" bestFit="1" customWidth="1"/>
    <col min="28" max="28" width="24.109375" bestFit="1" customWidth="1"/>
    <col min="29" max="29" width="21.6640625" bestFit="1" customWidth="1"/>
    <col min="30" max="30" width="14" bestFit="1" customWidth="1"/>
    <col min="31" max="31" width="15.5546875" customWidth="1"/>
    <col min="32" max="32" width="18.6640625" customWidth="1"/>
    <col min="33" max="34" width="21.88671875" bestFit="1" customWidth="1"/>
    <col min="35" max="35" width="12.44140625" bestFit="1" customWidth="1"/>
    <col min="36" max="36" width="13.6640625" bestFit="1" customWidth="1"/>
    <col min="37" max="37" width="12.44140625" bestFit="1" customWidth="1"/>
    <col min="38" max="38" width="13.6640625" bestFit="1" customWidth="1"/>
    <col min="39" max="39" width="21.44140625" bestFit="1" customWidth="1"/>
  </cols>
  <sheetData>
    <row r="1" spans="1:39" x14ac:dyDescent="0.3">
      <c r="B1" t="s">
        <v>39</v>
      </c>
      <c r="C1" t="s">
        <v>40</v>
      </c>
      <c r="D1" t="s">
        <v>41</v>
      </c>
      <c r="E1" t="s">
        <v>42</v>
      </c>
    </row>
    <row r="2" spans="1:39" x14ac:dyDescent="0.3">
      <c r="B2" t="s">
        <v>199</v>
      </c>
      <c r="C2">
        <v>50</v>
      </c>
      <c r="D2">
        <f>AM37</f>
        <v>22336.400000000001</v>
      </c>
      <c r="E2">
        <f>'OPTION CHAIN'!O18</f>
        <v>22350</v>
      </c>
      <c r="V2" s="1"/>
    </row>
    <row r="3" spans="1:39" x14ac:dyDescent="0.3">
      <c r="C3" s="1"/>
      <c r="V3" s="1"/>
    </row>
    <row r="4" spans="1:39" x14ac:dyDescent="0.3">
      <c r="C4" s="1"/>
      <c r="V4" s="1"/>
    </row>
    <row r="5" spans="1:39" x14ac:dyDescent="0.3">
      <c r="B5" t="s">
        <v>0</v>
      </c>
      <c r="C5" s="1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s="1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 t="s">
        <v>28</v>
      </c>
      <c r="AE5" t="s">
        <v>29</v>
      </c>
      <c r="AF5" t="s">
        <v>30</v>
      </c>
      <c r="AG5" t="s">
        <v>31</v>
      </c>
      <c r="AH5" t="s">
        <v>32</v>
      </c>
      <c r="AI5" t="s">
        <v>33</v>
      </c>
      <c r="AJ5" t="s">
        <v>34</v>
      </c>
      <c r="AK5" t="s">
        <v>35</v>
      </c>
      <c r="AL5" t="s">
        <v>36</v>
      </c>
      <c r="AM5" t="s">
        <v>37</v>
      </c>
    </row>
    <row r="6" spans="1:39" x14ac:dyDescent="0.3">
      <c r="A6">
        <v>0</v>
      </c>
      <c r="B6">
        <v>14000</v>
      </c>
      <c r="C6" s="1">
        <v>45652</v>
      </c>
      <c r="D6" t="s">
        <v>38</v>
      </c>
      <c r="E6" t="s">
        <v>200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250</v>
      </c>
      <c r="O6">
        <v>0</v>
      </c>
      <c r="P6">
        <v>250</v>
      </c>
      <c r="Q6">
        <v>8400</v>
      </c>
      <c r="R6">
        <v>0</v>
      </c>
      <c r="S6">
        <v>0</v>
      </c>
      <c r="T6">
        <v>22336.400000000001</v>
      </c>
      <c r="U6">
        <v>12000</v>
      </c>
      <c r="V6" s="1">
        <v>46387</v>
      </c>
      <c r="W6" t="s">
        <v>38</v>
      </c>
      <c r="X6" t="s">
        <v>201</v>
      </c>
      <c r="Y6">
        <v>12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1500</v>
      </c>
      <c r="AH6">
        <v>0</v>
      </c>
      <c r="AI6">
        <v>1500</v>
      </c>
      <c r="AJ6">
        <v>3.45</v>
      </c>
      <c r="AK6">
        <v>0</v>
      </c>
      <c r="AL6">
        <v>0</v>
      </c>
      <c r="AM6">
        <v>22336.400000000001</v>
      </c>
    </row>
    <row r="7" spans="1:39" x14ac:dyDescent="0.3">
      <c r="A7">
        <v>1</v>
      </c>
      <c r="B7">
        <v>15000</v>
      </c>
      <c r="C7" s="1">
        <v>45470</v>
      </c>
      <c r="D7" t="s">
        <v>38</v>
      </c>
      <c r="E7" t="s">
        <v>202</v>
      </c>
      <c r="F7">
        <v>8040</v>
      </c>
      <c r="G7">
        <v>-7</v>
      </c>
      <c r="H7">
        <v>-8.6988939977631421E-2</v>
      </c>
      <c r="I7">
        <v>205</v>
      </c>
      <c r="J7">
        <v>0</v>
      </c>
      <c r="K7">
        <v>7492</v>
      </c>
      <c r="L7">
        <v>252.89999999999964</v>
      </c>
      <c r="M7">
        <v>3.4935282010194588</v>
      </c>
      <c r="N7">
        <v>1900</v>
      </c>
      <c r="O7">
        <v>100</v>
      </c>
      <c r="P7">
        <v>50</v>
      </c>
      <c r="Q7">
        <v>7458.65</v>
      </c>
      <c r="R7">
        <v>100</v>
      </c>
      <c r="S7">
        <v>7665.35</v>
      </c>
      <c r="T7">
        <v>22336.400000000001</v>
      </c>
      <c r="U7">
        <v>13000</v>
      </c>
      <c r="V7" s="1">
        <v>46015</v>
      </c>
      <c r="W7" t="s">
        <v>38</v>
      </c>
      <c r="X7" t="s">
        <v>203</v>
      </c>
      <c r="Y7">
        <v>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700</v>
      </c>
      <c r="AH7">
        <v>0</v>
      </c>
      <c r="AI7">
        <v>700</v>
      </c>
      <c r="AJ7">
        <v>3.2</v>
      </c>
      <c r="AK7">
        <v>0</v>
      </c>
      <c r="AL7">
        <v>0</v>
      </c>
      <c r="AM7">
        <v>22336.400000000001</v>
      </c>
    </row>
    <row r="8" spans="1:39" x14ac:dyDescent="0.3">
      <c r="A8">
        <v>2</v>
      </c>
      <c r="B8">
        <v>15000</v>
      </c>
      <c r="C8" s="1">
        <v>45652</v>
      </c>
      <c r="D8" t="s">
        <v>38</v>
      </c>
      <c r="E8" t="s">
        <v>204</v>
      </c>
      <c r="F8">
        <v>51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550</v>
      </c>
      <c r="O8">
        <v>0</v>
      </c>
      <c r="P8">
        <v>50</v>
      </c>
      <c r="Q8">
        <v>7711</v>
      </c>
      <c r="R8">
        <v>0</v>
      </c>
      <c r="S8">
        <v>0</v>
      </c>
      <c r="T8">
        <v>22336.400000000001</v>
      </c>
      <c r="U8">
        <v>13000</v>
      </c>
      <c r="V8" s="1">
        <v>46198</v>
      </c>
      <c r="W8" t="s">
        <v>38</v>
      </c>
      <c r="X8" t="s">
        <v>205</v>
      </c>
      <c r="Y8">
        <v>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1500</v>
      </c>
      <c r="AH8">
        <v>0</v>
      </c>
      <c r="AI8">
        <v>1500</v>
      </c>
      <c r="AJ8">
        <v>5.7</v>
      </c>
      <c r="AK8">
        <v>0</v>
      </c>
      <c r="AL8">
        <v>0</v>
      </c>
      <c r="AM8">
        <v>22336.400000000001</v>
      </c>
    </row>
    <row r="9" spans="1:39" x14ac:dyDescent="0.3">
      <c r="A9">
        <v>3</v>
      </c>
      <c r="B9">
        <v>16000</v>
      </c>
      <c r="C9" s="1">
        <v>45470</v>
      </c>
      <c r="D9" t="s">
        <v>38</v>
      </c>
      <c r="E9" t="s">
        <v>206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22336.400000000001</v>
      </c>
      <c r="U9">
        <v>13000</v>
      </c>
      <c r="V9" s="1">
        <v>46387</v>
      </c>
      <c r="W9" t="s">
        <v>38</v>
      </c>
      <c r="X9" t="s">
        <v>207</v>
      </c>
      <c r="Y9">
        <v>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1500</v>
      </c>
      <c r="AH9">
        <v>0</v>
      </c>
      <c r="AI9">
        <v>1500</v>
      </c>
      <c r="AJ9">
        <v>10.7</v>
      </c>
      <c r="AK9">
        <v>0</v>
      </c>
      <c r="AL9">
        <v>0</v>
      </c>
      <c r="AM9">
        <v>22336.400000000001</v>
      </c>
    </row>
    <row r="10" spans="1:39" x14ac:dyDescent="0.3">
      <c r="A10">
        <v>4</v>
      </c>
      <c r="B10">
        <v>16000</v>
      </c>
      <c r="C10" s="1">
        <v>45652</v>
      </c>
      <c r="D10" t="s">
        <v>38</v>
      </c>
      <c r="E10" t="s">
        <v>208</v>
      </c>
      <c r="F10">
        <v>436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850</v>
      </c>
      <c r="O10">
        <v>400</v>
      </c>
      <c r="P10">
        <v>600</v>
      </c>
      <c r="Q10">
        <v>6906</v>
      </c>
      <c r="R10">
        <v>50</v>
      </c>
      <c r="S10">
        <v>7200</v>
      </c>
      <c r="T10">
        <v>22336.400000000001</v>
      </c>
      <c r="U10">
        <v>14000</v>
      </c>
      <c r="V10" s="1">
        <v>45470</v>
      </c>
      <c r="W10" t="s">
        <v>38</v>
      </c>
      <c r="X10" t="s">
        <v>209</v>
      </c>
      <c r="Y10">
        <v>186.5</v>
      </c>
      <c r="Z10">
        <v>-5</v>
      </c>
      <c r="AA10">
        <v>-2.6109660574412534</v>
      </c>
      <c r="AB10">
        <v>13</v>
      </c>
      <c r="AC10">
        <v>42.01</v>
      </c>
      <c r="AD10">
        <v>3.05</v>
      </c>
      <c r="AE10">
        <v>0</v>
      </c>
      <c r="AF10">
        <v>0</v>
      </c>
      <c r="AG10">
        <v>21050</v>
      </c>
      <c r="AH10">
        <v>0</v>
      </c>
      <c r="AI10">
        <v>1050</v>
      </c>
      <c r="AJ10">
        <v>3</v>
      </c>
      <c r="AK10">
        <v>0</v>
      </c>
      <c r="AL10">
        <v>0</v>
      </c>
      <c r="AM10">
        <v>22336.400000000001</v>
      </c>
    </row>
    <row r="11" spans="1:39" x14ac:dyDescent="0.3">
      <c r="A11">
        <v>5</v>
      </c>
      <c r="B11">
        <v>17000</v>
      </c>
      <c r="C11" s="1">
        <v>45470</v>
      </c>
      <c r="D11" t="s">
        <v>38</v>
      </c>
      <c r="E11" t="s">
        <v>210</v>
      </c>
      <c r="F11">
        <v>415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2200</v>
      </c>
      <c r="O11">
        <v>1800</v>
      </c>
      <c r="P11">
        <v>1750</v>
      </c>
      <c r="Q11">
        <v>4878.7</v>
      </c>
      <c r="R11">
        <v>1750</v>
      </c>
      <c r="S11">
        <v>6040.45</v>
      </c>
      <c r="T11">
        <v>22336.400000000001</v>
      </c>
      <c r="U11">
        <v>14000</v>
      </c>
      <c r="V11" s="1">
        <v>45652</v>
      </c>
      <c r="W11" t="s">
        <v>38</v>
      </c>
      <c r="X11" t="s">
        <v>211</v>
      </c>
      <c r="Y11">
        <v>66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9300</v>
      </c>
      <c r="AH11">
        <v>0</v>
      </c>
      <c r="AI11">
        <v>6000</v>
      </c>
      <c r="AJ11">
        <v>3.05</v>
      </c>
      <c r="AK11">
        <v>0</v>
      </c>
      <c r="AL11">
        <v>0</v>
      </c>
      <c r="AM11">
        <v>22336.400000000001</v>
      </c>
    </row>
    <row r="12" spans="1:39" x14ac:dyDescent="0.3">
      <c r="A12">
        <v>6</v>
      </c>
      <c r="B12">
        <v>17000</v>
      </c>
      <c r="C12" s="1">
        <v>45652</v>
      </c>
      <c r="D12" t="s">
        <v>38</v>
      </c>
      <c r="E12" t="s">
        <v>212</v>
      </c>
      <c r="F12">
        <v>316</v>
      </c>
      <c r="G12">
        <v>0</v>
      </c>
      <c r="H12">
        <v>0</v>
      </c>
      <c r="I12">
        <v>23</v>
      </c>
      <c r="J12">
        <v>0</v>
      </c>
      <c r="K12">
        <v>6042</v>
      </c>
      <c r="L12">
        <v>-120.5</v>
      </c>
      <c r="M12">
        <v>-1.9553752535496955</v>
      </c>
      <c r="N12">
        <v>2450</v>
      </c>
      <c r="O12">
        <v>150</v>
      </c>
      <c r="P12">
        <v>50</v>
      </c>
      <c r="Q12">
        <v>6035</v>
      </c>
      <c r="R12">
        <v>50</v>
      </c>
      <c r="S12">
        <v>6245</v>
      </c>
      <c r="T12">
        <v>22336.400000000001</v>
      </c>
      <c r="U12">
        <v>14000</v>
      </c>
      <c r="V12" s="1">
        <v>45834</v>
      </c>
      <c r="W12" t="s">
        <v>38</v>
      </c>
      <c r="X12" t="s">
        <v>213</v>
      </c>
      <c r="Y12">
        <v>23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3200</v>
      </c>
      <c r="AH12">
        <v>0</v>
      </c>
      <c r="AI12">
        <v>3200</v>
      </c>
      <c r="AJ12">
        <v>3.2</v>
      </c>
      <c r="AK12">
        <v>0</v>
      </c>
      <c r="AL12">
        <v>0</v>
      </c>
      <c r="AM12">
        <v>22336.400000000001</v>
      </c>
    </row>
    <row r="13" spans="1:39" x14ac:dyDescent="0.3">
      <c r="A13">
        <v>7</v>
      </c>
      <c r="B13">
        <v>18000</v>
      </c>
      <c r="C13" s="1">
        <v>45470</v>
      </c>
      <c r="D13" t="s">
        <v>38</v>
      </c>
      <c r="E13" t="s">
        <v>214</v>
      </c>
      <c r="F13">
        <v>10871</v>
      </c>
      <c r="G13">
        <v>35</v>
      </c>
      <c r="H13">
        <v>0.32299741602067183</v>
      </c>
      <c r="I13">
        <v>171</v>
      </c>
      <c r="J13">
        <v>0</v>
      </c>
      <c r="K13">
        <v>4540</v>
      </c>
      <c r="L13">
        <v>232.94999999999982</v>
      </c>
      <c r="M13">
        <v>5.4085743142057749</v>
      </c>
      <c r="N13">
        <v>6150</v>
      </c>
      <c r="O13">
        <v>3800</v>
      </c>
      <c r="P13">
        <v>200</v>
      </c>
      <c r="Q13">
        <v>4510</v>
      </c>
      <c r="R13">
        <v>100</v>
      </c>
      <c r="S13">
        <v>4571.8</v>
      </c>
      <c r="T13">
        <v>22336.400000000001</v>
      </c>
      <c r="U13">
        <v>14000</v>
      </c>
      <c r="V13" s="1">
        <v>46198</v>
      </c>
      <c r="W13" t="s">
        <v>38</v>
      </c>
      <c r="X13" t="s">
        <v>215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1950</v>
      </c>
      <c r="AH13">
        <v>0</v>
      </c>
      <c r="AI13">
        <v>1600</v>
      </c>
      <c r="AJ13">
        <v>17.7</v>
      </c>
      <c r="AK13">
        <v>0</v>
      </c>
      <c r="AL13">
        <v>0</v>
      </c>
      <c r="AM13">
        <v>22336.400000000001</v>
      </c>
    </row>
    <row r="14" spans="1:39" x14ac:dyDescent="0.3">
      <c r="A14">
        <v>8</v>
      </c>
      <c r="B14">
        <v>18000</v>
      </c>
      <c r="C14" s="1">
        <v>45652</v>
      </c>
      <c r="D14" t="s">
        <v>38</v>
      </c>
      <c r="E14" t="s">
        <v>216</v>
      </c>
      <c r="F14">
        <v>511</v>
      </c>
      <c r="G14">
        <v>4</v>
      </c>
      <c r="H14">
        <v>0.78895463510848129</v>
      </c>
      <c r="I14">
        <v>8</v>
      </c>
      <c r="J14">
        <v>0</v>
      </c>
      <c r="K14">
        <v>5092</v>
      </c>
      <c r="L14">
        <v>292</v>
      </c>
      <c r="M14">
        <v>6.0833333333333339</v>
      </c>
      <c r="N14">
        <v>1950</v>
      </c>
      <c r="O14">
        <v>550</v>
      </c>
      <c r="P14">
        <v>50</v>
      </c>
      <c r="Q14">
        <v>5106.05</v>
      </c>
      <c r="R14">
        <v>50</v>
      </c>
      <c r="S14">
        <v>5421.4</v>
      </c>
      <c r="T14">
        <v>22336.400000000001</v>
      </c>
      <c r="U14">
        <v>14000</v>
      </c>
      <c r="V14" s="1">
        <v>46387</v>
      </c>
      <c r="W14" t="s">
        <v>38</v>
      </c>
      <c r="X14" t="s">
        <v>217</v>
      </c>
      <c r="Y14">
        <v>19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550</v>
      </c>
      <c r="AH14">
        <v>0</v>
      </c>
      <c r="AI14">
        <v>500</v>
      </c>
      <c r="AJ14">
        <v>23.1</v>
      </c>
      <c r="AK14">
        <v>0</v>
      </c>
      <c r="AL14">
        <v>0</v>
      </c>
      <c r="AM14">
        <v>22336.400000000001</v>
      </c>
    </row>
    <row r="15" spans="1:39" x14ac:dyDescent="0.3">
      <c r="A15">
        <v>9</v>
      </c>
      <c r="B15">
        <v>18000</v>
      </c>
      <c r="C15" s="1">
        <v>45834</v>
      </c>
      <c r="D15" t="s">
        <v>38</v>
      </c>
      <c r="E15" t="s">
        <v>218</v>
      </c>
      <c r="F15">
        <v>45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50</v>
      </c>
      <c r="P15">
        <v>0</v>
      </c>
      <c r="Q15">
        <v>0</v>
      </c>
      <c r="R15">
        <v>50</v>
      </c>
      <c r="S15">
        <v>6000</v>
      </c>
      <c r="T15">
        <v>22336.400000000001</v>
      </c>
      <c r="U15">
        <v>15000</v>
      </c>
      <c r="V15" s="1">
        <v>45470</v>
      </c>
      <c r="W15" t="s">
        <v>38</v>
      </c>
      <c r="X15" t="s">
        <v>219</v>
      </c>
      <c r="Y15">
        <v>4991.5</v>
      </c>
      <c r="Z15">
        <v>-13</v>
      </c>
      <c r="AA15">
        <v>-0.25976621041063042</v>
      </c>
      <c r="AB15">
        <v>379</v>
      </c>
      <c r="AC15">
        <v>38.29</v>
      </c>
      <c r="AD15">
        <v>5.25</v>
      </c>
      <c r="AE15">
        <v>0.20000000000000018</v>
      </c>
      <c r="AF15">
        <v>3.9603960396039639</v>
      </c>
      <c r="AG15">
        <v>20650</v>
      </c>
      <c r="AH15">
        <v>4550</v>
      </c>
      <c r="AI15">
        <v>50</v>
      </c>
      <c r="AJ15">
        <v>4.75</v>
      </c>
      <c r="AK15">
        <v>50</v>
      </c>
      <c r="AL15">
        <v>5.25</v>
      </c>
      <c r="AM15">
        <v>22336.400000000001</v>
      </c>
    </row>
    <row r="16" spans="1:39" x14ac:dyDescent="0.3">
      <c r="A16">
        <v>10</v>
      </c>
      <c r="B16">
        <v>18000</v>
      </c>
      <c r="C16" s="1">
        <v>46015</v>
      </c>
      <c r="D16" t="s">
        <v>38</v>
      </c>
      <c r="E16" t="s">
        <v>220</v>
      </c>
      <c r="F16">
        <v>113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2000</v>
      </c>
      <c r="O16">
        <v>0</v>
      </c>
      <c r="P16">
        <v>50</v>
      </c>
      <c r="Q16">
        <v>6400</v>
      </c>
      <c r="R16">
        <v>0</v>
      </c>
      <c r="S16">
        <v>0</v>
      </c>
      <c r="T16">
        <v>22336.400000000001</v>
      </c>
      <c r="U16">
        <v>15000</v>
      </c>
      <c r="V16" s="1">
        <v>45652</v>
      </c>
      <c r="W16" t="s">
        <v>38</v>
      </c>
      <c r="X16" t="s">
        <v>221</v>
      </c>
      <c r="Y16">
        <v>574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11200</v>
      </c>
      <c r="AH16">
        <v>0</v>
      </c>
      <c r="AI16">
        <v>5100</v>
      </c>
      <c r="AJ16">
        <v>3.1</v>
      </c>
      <c r="AK16">
        <v>0</v>
      </c>
      <c r="AL16">
        <v>0</v>
      </c>
      <c r="AM16">
        <v>22336.400000000001</v>
      </c>
    </row>
    <row r="17" spans="1:39" x14ac:dyDescent="0.3">
      <c r="A17">
        <v>11</v>
      </c>
      <c r="B17">
        <v>19000</v>
      </c>
      <c r="C17" s="1">
        <v>45470</v>
      </c>
      <c r="D17" t="s">
        <v>38</v>
      </c>
      <c r="E17" t="s">
        <v>222</v>
      </c>
      <c r="F17">
        <v>8037</v>
      </c>
      <c r="G17">
        <v>-6</v>
      </c>
      <c r="H17">
        <v>-7.4599030212607234E-2</v>
      </c>
      <c r="I17">
        <v>78</v>
      </c>
      <c r="J17">
        <v>0</v>
      </c>
      <c r="K17">
        <v>3520.75</v>
      </c>
      <c r="L17">
        <v>174.5</v>
      </c>
      <c r="M17">
        <v>5.2147926783713112</v>
      </c>
      <c r="N17">
        <v>4450</v>
      </c>
      <c r="O17">
        <v>2600</v>
      </c>
      <c r="P17">
        <v>50</v>
      </c>
      <c r="Q17">
        <v>3498.5</v>
      </c>
      <c r="R17">
        <v>100</v>
      </c>
      <c r="S17">
        <v>3600</v>
      </c>
      <c r="T17">
        <v>22336.400000000001</v>
      </c>
      <c r="U17">
        <v>15000</v>
      </c>
      <c r="V17" s="1">
        <v>45834</v>
      </c>
      <c r="W17" t="s">
        <v>38</v>
      </c>
      <c r="X17" t="s">
        <v>223</v>
      </c>
      <c r="Y17">
        <v>36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2850</v>
      </c>
      <c r="AH17">
        <v>0</v>
      </c>
      <c r="AI17">
        <v>2850</v>
      </c>
      <c r="AJ17">
        <v>9.4</v>
      </c>
      <c r="AK17">
        <v>0</v>
      </c>
      <c r="AL17">
        <v>0</v>
      </c>
      <c r="AM17">
        <v>22336.400000000001</v>
      </c>
    </row>
    <row r="18" spans="1:39" x14ac:dyDescent="0.3">
      <c r="A18">
        <v>12</v>
      </c>
      <c r="B18">
        <v>19000</v>
      </c>
      <c r="C18" s="1">
        <v>45652</v>
      </c>
      <c r="D18" t="s">
        <v>38</v>
      </c>
      <c r="E18" t="s">
        <v>224</v>
      </c>
      <c r="F18">
        <v>1537</v>
      </c>
      <c r="G18">
        <v>4</v>
      </c>
      <c r="H18">
        <v>0.26092628832354858</v>
      </c>
      <c r="I18">
        <v>7</v>
      </c>
      <c r="J18">
        <v>0</v>
      </c>
      <c r="K18">
        <v>4250</v>
      </c>
      <c r="L18">
        <v>170</v>
      </c>
      <c r="M18">
        <v>4.1666666666666661</v>
      </c>
      <c r="N18">
        <v>2400</v>
      </c>
      <c r="O18">
        <v>1900</v>
      </c>
      <c r="P18">
        <v>50</v>
      </c>
      <c r="Q18">
        <v>4274.45</v>
      </c>
      <c r="R18">
        <v>50</v>
      </c>
      <c r="S18">
        <v>4426.6499999999996</v>
      </c>
      <c r="T18">
        <v>22336.400000000001</v>
      </c>
      <c r="U18">
        <v>15000</v>
      </c>
      <c r="V18" s="1">
        <v>46015</v>
      </c>
      <c r="W18" t="s">
        <v>38</v>
      </c>
      <c r="X18" t="s">
        <v>225</v>
      </c>
      <c r="Y18">
        <v>22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750</v>
      </c>
      <c r="AH18">
        <v>0</v>
      </c>
      <c r="AI18">
        <v>750</v>
      </c>
      <c r="AJ18">
        <v>22.85</v>
      </c>
      <c r="AK18">
        <v>0</v>
      </c>
      <c r="AL18">
        <v>0</v>
      </c>
      <c r="AM18">
        <v>22336.400000000001</v>
      </c>
    </row>
    <row r="19" spans="1:39" x14ac:dyDescent="0.3">
      <c r="A19">
        <v>13</v>
      </c>
      <c r="B19">
        <v>19000</v>
      </c>
      <c r="C19" s="1">
        <v>46015</v>
      </c>
      <c r="D19" t="s">
        <v>38</v>
      </c>
      <c r="E19" t="s">
        <v>226</v>
      </c>
      <c r="F19">
        <v>64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300</v>
      </c>
      <c r="O19">
        <v>100</v>
      </c>
      <c r="P19">
        <v>50</v>
      </c>
      <c r="Q19">
        <v>5700</v>
      </c>
      <c r="R19">
        <v>50</v>
      </c>
      <c r="S19">
        <v>6200</v>
      </c>
      <c r="T19">
        <v>22336.400000000001</v>
      </c>
      <c r="U19">
        <v>15000</v>
      </c>
      <c r="V19" s="1">
        <v>46198</v>
      </c>
      <c r="W19" t="s">
        <v>38</v>
      </c>
      <c r="X19" t="s">
        <v>227</v>
      </c>
      <c r="Y19">
        <v>17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850</v>
      </c>
      <c r="AH19">
        <v>0</v>
      </c>
      <c r="AI19">
        <v>500</v>
      </c>
      <c r="AJ19">
        <v>25.4</v>
      </c>
      <c r="AK19">
        <v>0</v>
      </c>
      <c r="AL19">
        <v>0</v>
      </c>
      <c r="AM19">
        <v>22336.400000000001</v>
      </c>
    </row>
    <row r="20" spans="1:39" x14ac:dyDescent="0.3">
      <c r="A20">
        <v>14</v>
      </c>
      <c r="B20">
        <v>19000</v>
      </c>
      <c r="C20" s="1">
        <v>46387</v>
      </c>
      <c r="D20" t="s">
        <v>38</v>
      </c>
      <c r="E20" t="s">
        <v>228</v>
      </c>
      <c r="F20">
        <v>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50</v>
      </c>
      <c r="O20">
        <v>0</v>
      </c>
      <c r="P20">
        <v>50</v>
      </c>
      <c r="Q20">
        <v>5258</v>
      </c>
      <c r="R20">
        <v>0</v>
      </c>
      <c r="S20">
        <v>0</v>
      </c>
      <c r="T20">
        <v>22336.400000000001</v>
      </c>
      <c r="U20">
        <v>15000</v>
      </c>
      <c r="V20" s="1">
        <v>46387</v>
      </c>
      <c r="W20" t="s">
        <v>38</v>
      </c>
      <c r="X20" t="s">
        <v>229</v>
      </c>
      <c r="Y20">
        <v>44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500</v>
      </c>
      <c r="AH20">
        <v>0</v>
      </c>
      <c r="AI20">
        <v>500</v>
      </c>
      <c r="AJ20">
        <v>28.15</v>
      </c>
      <c r="AK20">
        <v>0</v>
      </c>
      <c r="AL20">
        <v>0</v>
      </c>
      <c r="AM20">
        <v>22336.400000000001</v>
      </c>
    </row>
    <row r="21" spans="1:39" x14ac:dyDescent="0.3">
      <c r="A21">
        <v>15</v>
      </c>
      <c r="B21">
        <v>19000</v>
      </c>
      <c r="C21" s="1">
        <v>46562</v>
      </c>
      <c r="D21" t="s">
        <v>38</v>
      </c>
      <c r="E21" t="s">
        <v>230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100</v>
      </c>
      <c r="P21">
        <v>0</v>
      </c>
      <c r="Q21">
        <v>0</v>
      </c>
      <c r="R21">
        <v>100</v>
      </c>
      <c r="S21">
        <v>8700</v>
      </c>
      <c r="T21">
        <v>22336.400000000001</v>
      </c>
      <c r="U21">
        <v>15000</v>
      </c>
      <c r="V21" s="1">
        <v>46751</v>
      </c>
      <c r="W21" t="s">
        <v>38</v>
      </c>
      <c r="X21" t="s">
        <v>231</v>
      </c>
      <c r="Y21">
        <v>7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600</v>
      </c>
      <c r="AH21">
        <v>0</v>
      </c>
      <c r="AI21">
        <v>500</v>
      </c>
      <c r="AJ21">
        <v>32.4</v>
      </c>
      <c r="AK21">
        <v>0</v>
      </c>
      <c r="AL21">
        <v>0</v>
      </c>
      <c r="AM21">
        <v>22336.400000000001</v>
      </c>
    </row>
    <row r="22" spans="1:39" x14ac:dyDescent="0.3">
      <c r="A22">
        <v>16</v>
      </c>
      <c r="B22">
        <v>19500</v>
      </c>
      <c r="C22" s="1">
        <v>46015</v>
      </c>
      <c r="D22" t="s">
        <v>38</v>
      </c>
      <c r="E22" t="s">
        <v>232</v>
      </c>
      <c r="F22">
        <v>29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150</v>
      </c>
      <c r="O22">
        <v>0</v>
      </c>
      <c r="P22">
        <v>50</v>
      </c>
      <c r="Q22">
        <v>4700</v>
      </c>
      <c r="R22">
        <v>0</v>
      </c>
      <c r="S22">
        <v>0</v>
      </c>
      <c r="T22">
        <v>22336.400000000001</v>
      </c>
      <c r="U22">
        <v>16000</v>
      </c>
      <c r="V22" s="1">
        <v>45470</v>
      </c>
      <c r="W22" t="s">
        <v>38</v>
      </c>
      <c r="X22" t="s">
        <v>233</v>
      </c>
      <c r="Y22">
        <v>1120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44300</v>
      </c>
      <c r="AH22">
        <v>0</v>
      </c>
      <c r="AI22">
        <v>32800</v>
      </c>
      <c r="AJ22">
        <v>3.05</v>
      </c>
      <c r="AK22">
        <v>0</v>
      </c>
      <c r="AL22">
        <v>0</v>
      </c>
      <c r="AM22">
        <v>22336.400000000001</v>
      </c>
    </row>
    <row r="23" spans="1:39" x14ac:dyDescent="0.3">
      <c r="A23">
        <v>17</v>
      </c>
      <c r="B23">
        <v>19600</v>
      </c>
      <c r="C23" s="1">
        <v>45407</v>
      </c>
      <c r="D23" t="s">
        <v>38</v>
      </c>
      <c r="E23" t="s">
        <v>234</v>
      </c>
      <c r="F23">
        <v>3360</v>
      </c>
      <c r="G23">
        <v>-67</v>
      </c>
      <c r="H23">
        <v>-1.955062737087832</v>
      </c>
      <c r="I23">
        <v>72</v>
      </c>
      <c r="J23">
        <v>0</v>
      </c>
      <c r="K23">
        <v>2750</v>
      </c>
      <c r="L23">
        <v>234.09999999999991</v>
      </c>
      <c r="M23">
        <v>9.3048213363011207</v>
      </c>
      <c r="N23">
        <v>12750</v>
      </c>
      <c r="O23">
        <v>11200</v>
      </c>
      <c r="P23">
        <v>300</v>
      </c>
      <c r="Q23">
        <v>2790.05</v>
      </c>
      <c r="R23">
        <v>300</v>
      </c>
      <c r="S23">
        <v>2822.35</v>
      </c>
      <c r="T23">
        <v>22336.400000000001</v>
      </c>
      <c r="U23">
        <v>16000</v>
      </c>
      <c r="V23" s="1">
        <v>45561</v>
      </c>
      <c r="W23" t="s">
        <v>38</v>
      </c>
      <c r="X23" t="s">
        <v>235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3200</v>
      </c>
      <c r="AH23">
        <v>0</v>
      </c>
      <c r="AI23">
        <v>2600</v>
      </c>
      <c r="AJ23">
        <v>3.05</v>
      </c>
      <c r="AK23">
        <v>0</v>
      </c>
      <c r="AL23">
        <v>0</v>
      </c>
      <c r="AM23">
        <v>22336.400000000001</v>
      </c>
    </row>
    <row r="24" spans="1:39" x14ac:dyDescent="0.3">
      <c r="A24">
        <v>18</v>
      </c>
      <c r="B24">
        <v>19650</v>
      </c>
      <c r="C24" s="1">
        <v>45407</v>
      </c>
      <c r="D24" t="s">
        <v>38</v>
      </c>
      <c r="E24" t="s">
        <v>236</v>
      </c>
      <c r="F24">
        <v>14</v>
      </c>
      <c r="G24">
        <v>0</v>
      </c>
      <c r="H24">
        <v>0</v>
      </c>
      <c r="I24">
        <v>4</v>
      </c>
      <c r="J24">
        <v>0</v>
      </c>
      <c r="K24">
        <v>2560</v>
      </c>
      <c r="L24">
        <v>158.75</v>
      </c>
      <c r="M24">
        <v>6.6111400312337327</v>
      </c>
      <c r="N24">
        <v>9900</v>
      </c>
      <c r="O24">
        <v>8600</v>
      </c>
      <c r="P24">
        <v>1800</v>
      </c>
      <c r="Q24">
        <v>2702.05</v>
      </c>
      <c r="R24">
        <v>500</v>
      </c>
      <c r="S24">
        <v>2787.95</v>
      </c>
      <c r="T24">
        <v>22336.400000000001</v>
      </c>
      <c r="U24">
        <v>16000</v>
      </c>
      <c r="V24" s="1">
        <v>45652</v>
      </c>
      <c r="W24" t="s">
        <v>38</v>
      </c>
      <c r="X24" t="s">
        <v>237</v>
      </c>
      <c r="Y24">
        <v>344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19150</v>
      </c>
      <c r="AH24">
        <v>0</v>
      </c>
      <c r="AI24">
        <v>9900</v>
      </c>
      <c r="AJ24">
        <v>5.4</v>
      </c>
      <c r="AK24">
        <v>0</v>
      </c>
      <c r="AL24">
        <v>0</v>
      </c>
      <c r="AM24">
        <v>22336.400000000001</v>
      </c>
    </row>
    <row r="25" spans="1:39" x14ac:dyDescent="0.3">
      <c r="A25">
        <v>19</v>
      </c>
      <c r="B25">
        <v>19700</v>
      </c>
      <c r="C25" s="1">
        <v>45407</v>
      </c>
      <c r="D25" t="s">
        <v>38</v>
      </c>
      <c r="E25" t="s">
        <v>238</v>
      </c>
      <c r="F25">
        <v>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10550</v>
      </c>
      <c r="O25">
        <v>9900</v>
      </c>
      <c r="P25">
        <v>500</v>
      </c>
      <c r="Q25">
        <v>2575.0500000000002</v>
      </c>
      <c r="R25">
        <v>1800</v>
      </c>
      <c r="S25">
        <v>2735.7</v>
      </c>
      <c r="T25">
        <v>22336.400000000001</v>
      </c>
      <c r="U25">
        <v>16000</v>
      </c>
      <c r="V25" s="1">
        <v>45834</v>
      </c>
      <c r="W25" t="s">
        <v>38</v>
      </c>
      <c r="X25" t="s">
        <v>239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1150</v>
      </c>
      <c r="AH25">
        <v>0</v>
      </c>
      <c r="AI25">
        <v>800</v>
      </c>
      <c r="AJ25">
        <v>23.65</v>
      </c>
      <c r="AK25">
        <v>0</v>
      </c>
      <c r="AL25">
        <v>0</v>
      </c>
      <c r="AM25">
        <v>22336.400000000001</v>
      </c>
    </row>
    <row r="26" spans="1:39" x14ac:dyDescent="0.3">
      <c r="A26">
        <v>20</v>
      </c>
      <c r="B26">
        <v>19750</v>
      </c>
      <c r="C26" s="1">
        <v>45407</v>
      </c>
      <c r="D26" t="s">
        <v>38</v>
      </c>
      <c r="E26" t="s">
        <v>240</v>
      </c>
      <c r="F26">
        <v>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9900</v>
      </c>
      <c r="O26">
        <v>9900</v>
      </c>
      <c r="P26">
        <v>1800</v>
      </c>
      <c r="Q26">
        <v>2596.5</v>
      </c>
      <c r="R26">
        <v>1800</v>
      </c>
      <c r="S26">
        <v>2684.6</v>
      </c>
      <c r="T26">
        <v>22336.400000000001</v>
      </c>
      <c r="U26">
        <v>16000</v>
      </c>
      <c r="V26" s="1">
        <v>46015</v>
      </c>
      <c r="W26" t="s">
        <v>38</v>
      </c>
      <c r="X26" t="s">
        <v>241</v>
      </c>
      <c r="Y26">
        <v>43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750</v>
      </c>
      <c r="AH26">
        <v>0</v>
      </c>
      <c r="AI26">
        <v>700</v>
      </c>
      <c r="AJ26">
        <v>28.75</v>
      </c>
      <c r="AK26">
        <v>0</v>
      </c>
      <c r="AL26">
        <v>0</v>
      </c>
      <c r="AM26">
        <v>22336.400000000001</v>
      </c>
    </row>
    <row r="27" spans="1:39" x14ac:dyDescent="0.3">
      <c r="A27">
        <v>21</v>
      </c>
      <c r="B27">
        <v>19800</v>
      </c>
      <c r="C27" s="1">
        <v>45407</v>
      </c>
      <c r="D27" t="s">
        <v>38</v>
      </c>
      <c r="E27" t="s">
        <v>242</v>
      </c>
      <c r="F27">
        <v>78</v>
      </c>
      <c r="G27">
        <v>0</v>
      </c>
      <c r="H27">
        <v>0</v>
      </c>
      <c r="I27">
        <v>4</v>
      </c>
      <c r="J27">
        <v>0</v>
      </c>
      <c r="K27">
        <v>2548.5500000000002</v>
      </c>
      <c r="L27">
        <v>223.55000000000018</v>
      </c>
      <c r="M27">
        <v>9.6150537634408693</v>
      </c>
      <c r="N27">
        <v>10750</v>
      </c>
      <c r="O27">
        <v>10800</v>
      </c>
      <c r="P27">
        <v>500</v>
      </c>
      <c r="Q27">
        <v>2538</v>
      </c>
      <c r="R27">
        <v>500</v>
      </c>
      <c r="S27">
        <v>2609.0500000000002</v>
      </c>
      <c r="T27">
        <v>22336.400000000001</v>
      </c>
      <c r="U27">
        <v>16000</v>
      </c>
      <c r="V27" s="1">
        <v>46198</v>
      </c>
      <c r="W27" t="s">
        <v>38</v>
      </c>
      <c r="X27" t="s">
        <v>243</v>
      </c>
      <c r="Y27">
        <v>10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850</v>
      </c>
      <c r="AH27">
        <v>0</v>
      </c>
      <c r="AI27">
        <v>500</v>
      </c>
      <c r="AJ27">
        <v>34.1</v>
      </c>
      <c r="AK27">
        <v>0</v>
      </c>
      <c r="AL27">
        <v>0</v>
      </c>
      <c r="AM27">
        <v>22336.400000000001</v>
      </c>
    </row>
    <row r="28" spans="1:39" x14ac:dyDescent="0.3">
      <c r="A28">
        <v>22</v>
      </c>
      <c r="B28">
        <v>19850</v>
      </c>
      <c r="C28" s="1">
        <v>45407</v>
      </c>
      <c r="D28" t="s">
        <v>38</v>
      </c>
      <c r="E28" t="s">
        <v>244</v>
      </c>
      <c r="F28">
        <v>49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9900</v>
      </c>
      <c r="O28">
        <v>9900</v>
      </c>
      <c r="P28">
        <v>1800</v>
      </c>
      <c r="Q28">
        <v>2499.1</v>
      </c>
      <c r="R28">
        <v>1800</v>
      </c>
      <c r="S28">
        <v>2584.65</v>
      </c>
      <c r="T28">
        <v>22336.400000000001</v>
      </c>
      <c r="U28">
        <v>16000</v>
      </c>
      <c r="V28" s="1">
        <v>46387</v>
      </c>
      <c r="W28" t="s">
        <v>38</v>
      </c>
      <c r="X28" t="s">
        <v>245</v>
      </c>
      <c r="Y28">
        <v>49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850</v>
      </c>
      <c r="AH28">
        <v>0</v>
      </c>
      <c r="AI28">
        <v>500</v>
      </c>
      <c r="AJ28">
        <v>38.9</v>
      </c>
      <c r="AK28">
        <v>0</v>
      </c>
      <c r="AL28">
        <v>0</v>
      </c>
      <c r="AM28">
        <v>22336.400000000001</v>
      </c>
    </row>
    <row r="29" spans="1:39" x14ac:dyDescent="0.3">
      <c r="A29">
        <v>23</v>
      </c>
      <c r="B29">
        <v>19900</v>
      </c>
      <c r="C29" s="1">
        <v>45407</v>
      </c>
      <c r="D29" t="s">
        <v>38</v>
      </c>
      <c r="E29" t="s">
        <v>246</v>
      </c>
      <c r="F29">
        <v>72</v>
      </c>
      <c r="G29">
        <v>0</v>
      </c>
      <c r="H29">
        <v>0</v>
      </c>
      <c r="I29">
        <v>3</v>
      </c>
      <c r="J29">
        <v>0</v>
      </c>
      <c r="K29">
        <v>2425</v>
      </c>
      <c r="L29">
        <v>211.55000000000018</v>
      </c>
      <c r="M29">
        <v>9.5574781449773063</v>
      </c>
      <c r="N29">
        <v>11900</v>
      </c>
      <c r="O29">
        <v>10750</v>
      </c>
      <c r="P29">
        <v>100</v>
      </c>
      <c r="Q29">
        <v>2490.6</v>
      </c>
      <c r="R29">
        <v>100</v>
      </c>
      <c r="S29">
        <v>2504.8000000000002</v>
      </c>
      <c r="T29">
        <v>22336.400000000001</v>
      </c>
      <c r="U29">
        <v>16000</v>
      </c>
      <c r="V29" s="1">
        <v>46562</v>
      </c>
      <c r="W29" t="s">
        <v>38</v>
      </c>
      <c r="X29" t="s">
        <v>247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500</v>
      </c>
      <c r="AH29">
        <v>0</v>
      </c>
      <c r="AI29">
        <v>500</v>
      </c>
      <c r="AJ29">
        <v>42.4</v>
      </c>
      <c r="AK29">
        <v>0</v>
      </c>
      <c r="AL29">
        <v>0</v>
      </c>
      <c r="AM29">
        <v>22336.400000000001</v>
      </c>
    </row>
    <row r="30" spans="1:39" x14ac:dyDescent="0.3">
      <c r="A30">
        <v>24</v>
      </c>
      <c r="B30">
        <v>19950</v>
      </c>
      <c r="C30" s="1">
        <v>45407</v>
      </c>
      <c r="D30" t="s">
        <v>38</v>
      </c>
      <c r="E30" t="s">
        <v>248</v>
      </c>
      <c r="F30">
        <v>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9900</v>
      </c>
      <c r="O30">
        <v>9900</v>
      </c>
      <c r="P30">
        <v>1800</v>
      </c>
      <c r="Q30">
        <v>2384.9</v>
      </c>
      <c r="R30">
        <v>1800</v>
      </c>
      <c r="S30">
        <v>2484.35</v>
      </c>
      <c r="T30">
        <v>22336.400000000001</v>
      </c>
      <c r="U30">
        <v>16000</v>
      </c>
      <c r="V30" s="1">
        <v>46751</v>
      </c>
      <c r="W30" t="s">
        <v>38</v>
      </c>
      <c r="X30" t="s">
        <v>249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500</v>
      </c>
      <c r="AH30">
        <v>0</v>
      </c>
      <c r="AI30">
        <v>500</v>
      </c>
      <c r="AJ30">
        <v>45.15</v>
      </c>
      <c r="AK30">
        <v>0</v>
      </c>
      <c r="AL30">
        <v>0</v>
      </c>
      <c r="AM30">
        <v>22336.400000000001</v>
      </c>
    </row>
    <row r="31" spans="1:39" x14ac:dyDescent="0.3">
      <c r="A31">
        <v>25</v>
      </c>
      <c r="B31">
        <v>20000</v>
      </c>
      <c r="C31" s="1">
        <v>45407</v>
      </c>
      <c r="D31" t="s">
        <v>38</v>
      </c>
      <c r="E31" t="s">
        <v>250</v>
      </c>
      <c r="F31">
        <v>17710</v>
      </c>
      <c r="G31">
        <v>-3240</v>
      </c>
      <c r="H31">
        <v>-15.465393794749403</v>
      </c>
      <c r="I31">
        <v>4734</v>
      </c>
      <c r="J31">
        <v>60.73</v>
      </c>
      <c r="K31">
        <v>2395.9</v>
      </c>
      <c r="L31">
        <v>279.05000000000018</v>
      </c>
      <c r="M31">
        <v>13.182322790939377</v>
      </c>
      <c r="N31">
        <v>16500</v>
      </c>
      <c r="O31">
        <v>14650</v>
      </c>
      <c r="P31">
        <v>50</v>
      </c>
      <c r="Q31">
        <v>2390.5</v>
      </c>
      <c r="R31">
        <v>150</v>
      </c>
      <c r="S31">
        <v>2400</v>
      </c>
      <c r="T31">
        <v>22336.400000000001</v>
      </c>
      <c r="U31">
        <v>16000</v>
      </c>
      <c r="V31" s="1">
        <v>46933</v>
      </c>
      <c r="W31" t="s">
        <v>38</v>
      </c>
      <c r="X31" t="s">
        <v>251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500</v>
      </c>
      <c r="AH31">
        <v>0</v>
      </c>
      <c r="AI31">
        <v>500</v>
      </c>
      <c r="AJ31">
        <v>47</v>
      </c>
      <c r="AK31">
        <v>0</v>
      </c>
      <c r="AL31">
        <v>0</v>
      </c>
      <c r="AM31">
        <v>22336.400000000001</v>
      </c>
    </row>
    <row r="32" spans="1:39" x14ac:dyDescent="0.3">
      <c r="A32">
        <v>26</v>
      </c>
      <c r="B32">
        <v>20000</v>
      </c>
      <c r="C32" s="1">
        <v>45470</v>
      </c>
      <c r="D32" t="s">
        <v>38</v>
      </c>
      <c r="E32" t="s">
        <v>252</v>
      </c>
      <c r="F32">
        <v>6075</v>
      </c>
      <c r="G32">
        <v>62</v>
      </c>
      <c r="H32">
        <v>1.031099284882754</v>
      </c>
      <c r="I32">
        <v>811</v>
      </c>
      <c r="J32">
        <v>0</v>
      </c>
      <c r="K32">
        <v>2641.25</v>
      </c>
      <c r="L32">
        <v>229.34999999999991</v>
      </c>
      <c r="M32">
        <v>9.5091007089846133</v>
      </c>
      <c r="N32">
        <v>5750</v>
      </c>
      <c r="O32">
        <v>5350</v>
      </c>
      <c r="P32">
        <v>200</v>
      </c>
      <c r="Q32">
        <v>2605.65</v>
      </c>
      <c r="R32">
        <v>50</v>
      </c>
      <c r="S32">
        <v>2650</v>
      </c>
      <c r="T32">
        <v>22336.400000000001</v>
      </c>
      <c r="U32">
        <v>16000</v>
      </c>
      <c r="V32" s="1">
        <v>47115</v>
      </c>
      <c r="W32" t="s">
        <v>38</v>
      </c>
      <c r="X32" t="s">
        <v>253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600</v>
      </c>
      <c r="AH32">
        <v>0</v>
      </c>
      <c r="AI32">
        <v>500</v>
      </c>
      <c r="AJ32">
        <v>48.1</v>
      </c>
      <c r="AK32">
        <v>0</v>
      </c>
      <c r="AL32">
        <v>0</v>
      </c>
      <c r="AM32">
        <v>22336.400000000001</v>
      </c>
    </row>
    <row r="33" spans="1:39" x14ac:dyDescent="0.3">
      <c r="A33">
        <v>27</v>
      </c>
      <c r="B33">
        <v>20000</v>
      </c>
      <c r="C33" s="1">
        <v>45652</v>
      </c>
      <c r="D33" t="s">
        <v>38</v>
      </c>
      <c r="E33" t="s">
        <v>254</v>
      </c>
      <c r="F33">
        <v>1973</v>
      </c>
      <c r="G33">
        <v>-8</v>
      </c>
      <c r="H33">
        <v>-0.40383644623927312</v>
      </c>
      <c r="I33">
        <v>50</v>
      </c>
      <c r="J33">
        <v>0</v>
      </c>
      <c r="K33">
        <v>3422.35</v>
      </c>
      <c r="L33">
        <v>172.34999999999991</v>
      </c>
      <c r="M33">
        <v>5.3030769230769197</v>
      </c>
      <c r="N33">
        <v>6450</v>
      </c>
      <c r="O33">
        <v>2150</v>
      </c>
      <c r="P33">
        <v>4300</v>
      </c>
      <c r="Q33">
        <v>3422.35</v>
      </c>
      <c r="R33">
        <v>50</v>
      </c>
      <c r="S33">
        <v>3569.15</v>
      </c>
      <c r="T33">
        <v>22336.400000000001</v>
      </c>
      <c r="U33">
        <v>16500</v>
      </c>
      <c r="V33" s="1">
        <v>46015</v>
      </c>
      <c r="W33" t="s">
        <v>38</v>
      </c>
      <c r="X33" t="s">
        <v>255</v>
      </c>
      <c r="Y33">
        <v>52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800</v>
      </c>
      <c r="AH33">
        <v>0</v>
      </c>
      <c r="AI33">
        <v>800</v>
      </c>
      <c r="AJ33">
        <v>34.450000000000003</v>
      </c>
      <c r="AK33">
        <v>0</v>
      </c>
      <c r="AL33">
        <v>0</v>
      </c>
      <c r="AM33">
        <v>22336.400000000001</v>
      </c>
    </row>
    <row r="34" spans="1:39" x14ac:dyDescent="0.3">
      <c r="A34">
        <v>28</v>
      </c>
      <c r="B34">
        <v>20000</v>
      </c>
      <c r="C34" s="1">
        <v>46015</v>
      </c>
      <c r="D34" t="s">
        <v>38</v>
      </c>
      <c r="E34" t="s">
        <v>256</v>
      </c>
      <c r="F34">
        <v>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350</v>
      </c>
      <c r="O34">
        <v>100</v>
      </c>
      <c r="P34">
        <v>50</v>
      </c>
      <c r="Q34">
        <v>4800</v>
      </c>
      <c r="R34">
        <v>50</v>
      </c>
      <c r="S34">
        <v>5299.95</v>
      </c>
      <c r="T34">
        <v>22336.400000000001</v>
      </c>
      <c r="U34">
        <v>17000</v>
      </c>
      <c r="V34" s="1">
        <v>45470</v>
      </c>
      <c r="W34" t="s">
        <v>38</v>
      </c>
      <c r="X34" t="s">
        <v>257</v>
      </c>
      <c r="Y34">
        <v>3746</v>
      </c>
      <c r="Z34">
        <v>59</v>
      </c>
      <c r="AA34">
        <v>1.600216978573366</v>
      </c>
      <c r="AB34">
        <v>425</v>
      </c>
      <c r="AC34">
        <v>30.99</v>
      </c>
      <c r="AD34">
        <v>11.7</v>
      </c>
      <c r="AE34">
        <v>2.5499999999999989</v>
      </c>
      <c r="AF34">
        <v>27.868852459016381</v>
      </c>
      <c r="AG34">
        <v>13650</v>
      </c>
      <c r="AH34">
        <v>300</v>
      </c>
      <c r="AI34">
        <v>50</v>
      </c>
      <c r="AJ34">
        <v>11</v>
      </c>
      <c r="AK34">
        <v>100</v>
      </c>
      <c r="AL34">
        <v>11.8</v>
      </c>
      <c r="AM34">
        <v>22336.400000000001</v>
      </c>
    </row>
    <row r="35" spans="1:39" x14ac:dyDescent="0.3">
      <c r="A35">
        <v>29</v>
      </c>
      <c r="B35">
        <v>20050</v>
      </c>
      <c r="C35" s="1">
        <v>45407</v>
      </c>
      <c r="D35" t="s">
        <v>38</v>
      </c>
      <c r="E35" t="s">
        <v>258</v>
      </c>
      <c r="F35">
        <v>29</v>
      </c>
      <c r="G35">
        <v>-85</v>
      </c>
      <c r="H35">
        <v>-74.561403508771932</v>
      </c>
      <c r="I35">
        <v>120</v>
      </c>
      <c r="J35">
        <v>0</v>
      </c>
      <c r="K35">
        <v>2307.1</v>
      </c>
      <c r="L35">
        <v>219.84999999999991</v>
      </c>
      <c r="M35">
        <v>10.532997963827999</v>
      </c>
      <c r="N35">
        <v>8150</v>
      </c>
      <c r="O35">
        <v>10250</v>
      </c>
      <c r="P35">
        <v>50</v>
      </c>
      <c r="Q35">
        <v>2298.35</v>
      </c>
      <c r="R35">
        <v>950</v>
      </c>
      <c r="S35">
        <v>2384.6999999999998</v>
      </c>
      <c r="T35">
        <v>22336.400000000001</v>
      </c>
      <c r="U35">
        <v>17000</v>
      </c>
      <c r="V35" s="1">
        <v>45561</v>
      </c>
      <c r="W35" t="s">
        <v>38</v>
      </c>
      <c r="X35" t="s">
        <v>259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5200</v>
      </c>
      <c r="AH35">
        <v>0</v>
      </c>
      <c r="AI35">
        <v>4600</v>
      </c>
      <c r="AJ35">
        <v>4.95</v>
      </c>
      <c r="AK35">
        <v>0</v>
      </c>
      <c r="AL35">
        <v>0</v>
      </c>
      <c r="AM35">
        <v>22336.400000000001</v>
      </c>
    </row>
    <row r="36" spans="1:39" x14ac:dyDescent="0.3">
      <c r="A36">
        <v>30</v>
      </c>
      <c r="B36">
        <v>20050</v>
      </c>
      <c r="C36" s="1">
        <v>45442</v>
      </c>
      <c r="D36" t="s">
        <v>38</v>
      </c>
      <c r="E36" t="s">
        <v>260</v>
      </c>
      <c r="F36">
        <v>138</v>
      </c>
      <c r="G36">
        <v>126</v>
      </c>
      <c r="H36">
        <v>1050</v>
      </c>
      <c r="I36">
        <v>132</v>
      </c>
      <c r="J36">
        <v>0</v>
      </c>
      <c r="K36">
        <v>2283.6999999999998</v>
      </c>
      <c r="L36">
        <v>83.699999999999818</v>
      </c>
      <c r="M36">
        <v>3.8045454545454467</v>
      </c>
      <c r="N36">
        <v>4950</v>
      </c>
      <c r="O36">
        <v>4600</v>
      </c>
      <c r="P36">
        <v>200</v>
      </c>
      <c r="Q36">
        <v>2432.4</v>
      </c>
      <c r="R36">
        <v>50</v>
      </c>
      <c r="S36">
        <v>2555.65</v>
      </c>
      <c r="T36">
        <v>22336.400000000001</v>
      </c>
      <c r="U36">
        <v>17000</v>
      </c>
      <c r="V36" s="1">
        <v>45652</v>
      </c>
      <c r="W36" t="s">
        <v>38</v>
      </c>
      <c r="X36" t="s">
        <v>261</v>
      </c>
      <c r="Y36">
        <v>1475</v>
      </c>
      <c r="Z36">
        <v>-5</v>
      </c>
      <c r="AA36">
        <v>-0.33783783783783783</v>
      </c>
      <c r="AB36">
        <v>72</v>
      </c>
      <c r="AC36">
        <v>21.17</v>
      </c>
      <c r="AD36">
        <v>30.75</v>
      </c>
      <c r="AE36">
        <v>-6.3999999999999986</v>
      </c>
      <c r="AF36">
        <v>-17.227456258411841</v>
      </c>
      <c r="AG36">
        <v>4650</v>
      </c>
      <c r="AH36">
        <v>3900</v>
      </c>
      <c r="AI36">
        <v>50</v>
      </c>
      <c r="AJ36">
        <v>30.65</v>
      </c>
      <c r="AK36">
        <v>50</v>
      </c>
      <c r="AL36">
        <v>31.3</v>
      </c>
      <c r="AM36">
        <v>22336.400000000001</v>
      </c>
    </row>
    <row r="37" spans="1:39" x14ac:dyDescent="0.3">
      <c r="A37">
        <v>31</v>
      </c>
      <c r="B37">
        <v>20100</v>
      </c>
      <c r="C37" s="1">
        <v>45407</v>
      </c>
      <c r="D37" t="s">
        <v>38</v>
      </c>
      <c r="E37" t="s">
        <v>262</v>
      </c>
      <c r="F37">
        <v>84</v>
      </c>
      <c r="G37">
        <v>-1</v>
      </c>
      <c r="H37">
        <v>-1.1764705882352942</v>
      </c>
      <c r="I37">
        <v>11</v>
      </c>
      <c r="J37">
        <v>0</v>
      </c>
      <c r="K37">
        <v>2254.1</v>
      </c>
      <c r="L37">
        <v>251.75</v>
      </c>
      <c r="M37">
        <v>12.572727045721276</v>
      </c>
      <c r="N37">
        <v>11750</v>
      </c>
      <c r="O37">
        <v>12250</v>
      </c>
      <c r="P37">
        <v>100</v>
      </c>
      <c r="Q37">
        <v>2292.25</v>
      </c>
      <c r="R37">
        <v>150</v>
      </c>
      <c r="S37">
        <v>2309.1</v>
      </c>
      <c r="T37">
        <v>22336.400000000001</v>
      </c>
      <c r="U37">
        <v>17000</v>
      </c>
      <c r="V37" s="1">
        <v>45743</v>
      </c>
      <c r="W37" t="s">
        <v>38</v>
      </c>
      <c r="X37" t="s">
        <v>263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750</v>
      </c>
      <c r="AH37">
        <v>0</v>
      </c>
      <c r="AI37">
        <v>750</v>
      </c>
      <c r="AJ37">
        <v>26.85</v>
      </c>
      <c r="AK37">
        <v>0</v>
      </c>
      <c r="AL37">
        <v>0</v>
      </c>
      <c r="AM37">
        <v>22336.400000000001</v>
      </c>
    </row>
    <row r="38" spans="1:39" x14ac:dyDescent="0.3">
      <c r="A38">
        <v>32</v>
      </c>
      <c r="B38">
        <v>20100</v>
      </c>
      <c r="C38" s="1">
        <v>45442</v>
      </c>
      <c r="D38" t="s">
        <v>38</v>
      </c>
      <c r="E38" t="s">
        <v>264</v>
      </c>
      <c r="F38">
        <v>518</v>
      </c>
      <c r="G38">
        <v>120</v>
      </c>
      <c r="H38">
        <v>30.150753768844222</v>
      </c>
      <c r="I38">
        <v>176</v>
      </c>
      <c r="J38">
        <v>0</v>
      </c>
      <c r="K38">
        <v>2403</v>
      </c>
      <c r="L38">
        <v>242.84999999999991</v>
      </c>
      <c r="M38">
        <v>11.242274842024855</v>
      </c>
      <c r="N38">
        <v>4850</v>
      </c>
      <c r="O38">
        <v>4700</v>
      </c>
      <c r="P38">
        <v>50</v>
      </c>
      <c r="Q38">
        <v>2401.5500000000002</v>
      </c>
      <c r="R38">
        <v>50</v>
      </c>
      <c r="S38">
        <v>2425</v>
      </c>
      <c r="T38">
        <v>22336.400000000001</v>
      </c>
      <c r="U38">
        <v>17000</v>
      </c>
      <c r="V38" s="1">
        <v>45834</v>
      </c>
      <c r="W38" t="s">
        <v>38</v>
      </c>
      <c r="X38" t="s">
        <v>265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1200</v>
      </c>
      <c r="AH38">
        <v>0</v>
      </c>
      <c r="AI38">
        <v>850</v>
      </c>
      <c r="AJ38">
        <v>32.25</v>
      </c>
      <c r="AK38">
        <v>0</v>
      </c>
      <c r="AL38">
        <v>0</v>
      </c>
      <c r="AM38">
        <v>22336.400000000001</v>
      </c>
    </row>
    <row r="39" spans="1:39" x14ac:dyDescent="0.3">
      <c r="A39">
        <v>33</v>
      </c>
      <c r="B39">
        <v>20150</v>
      </c>
      <c r="C39" s="1">
        <v>45407</v>
      </c>
      <c r="D39" t="s">
        <v>38</v>
      </c>
      <c r="E39" t="s">
        <v>266</v>
      </c>
      <c r="F39">
        <v>8</v>
      </c>
      <c r="G39">
        <v>0</v>
      </c>
      <c r="H39">
        <v>0</v>
      </c>
      <c r="I39">
        <v>1</v>
      </c>
      <c r="J39">
        <v>0</v>
      </c>
      <c r="K39">
        <v>2060.25</v>
      </c>
      <c r="L39">
        <v>118.95000000000005</v>
      </c>
      <c r="M39">
        <v>6.1273373512594684</v>
      </c>
      <c r="N39">
        <v>9900</v>
      </c>
      <c r="O39">
        <v>8600</v>
      </c>
      <c r="P39">
        <v>1800</v>
      </c>
      <c r="Q39">
        <v>2202.4</v>
      </c>
      <c r="R39">
        <v>500</v>
      </c>
      <c r="S39">
        <v>2294.1</v>
      </c>
      <c r="T39">
        <v>22336.400000000001</v>
      </c>
      <c r="U39">
        <v>17000</v>
      </c>
      <c r="V39" s="1">
        <v>46015</v>
      </c>
      <c r="W39" t="s">
        <v>38</v>
      </c>
      <c r="X39" t="s">
        <v>267</v>
      </c>
      <c r="Y39">
        <v>48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1350</v>
      </c>
      <c r="AH39">
        <v>0</v>
      </c>
      <c r="AI39">
        <v>800</v>
      </c>
      <c r="AJ39">
        <v>42.95</v>
      </c>
      <c r="AK39">
        <v>0</v>
      </c>
      <c r="AL39">
        <v>0</v>
      </c>
      <c r="AM39">
        <v>22336.400000000001</v>
      </c>
    </row>
    <row r="40" spans="1:39" x14ac:dyDescent="0.3">
      <c r="A40">
        <v>34</v>
      </c>
      <c r="B40">
        <v>20150</v>
      </c>
      <c r="C40" s="1">
        <v>45442</v>
      </c>
      <c r="D40" t="s">
        <v>38</v>
      </c>
      <c r="E40" t="s">
        <v>268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5050</v>
      </c>
      <c r="O40">
        <v>4550</v>
      </c>
      <c r="P40">
        <v>500</v>
      </c>
      <c r="Q40">
        <v>2303.4499999999998</v>
      </c>
      <c r="R40">
        <v>1000</v>
      </c>
      <c r="S40">
        <v>2501.4</v>
      </c>
      <c r="T40">
        <v>22336.400000000001</v>
      </c>
      <c r="U40">
        <v>17000</v>
      </c>
      <c r="V40" s="1">
        <v>46198</v>
      </c>
      <c r="W40" t="s">
        <v>38</v>
      </c>
      <c r="X40" t="s">
        <v>269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850</v>
      </c>
      <c r="AH40">
        <v>0</v>
      </c>
      <c r="AI40">
        <v>500</v>
      </c>
      <c r="AJ40">
        <v>52.15</v>
      </c>
      <c r="AK40">
        <v>0</v>
      </c>
      <c r="AL40">
        <v>0</v>
      </c>
      <c r="AM40">
        <v>22336.400000000001</v>
      </c>
    </row>
    <row r="41" spans="1:39" x14ac:dyDescent="0.3">
      <c r="A41">
        <v>35</v>
      </c>
      <c r="B41">
        <v>20200</v>
      </c>
      <c r="C41" s="1">
        <v>45407</v>
      </c>
      <c r="D41" t="s">
        <v>38</v>
      </c>
      <c r="E41" t="s">
        <v>270</v>
      </c>
      <c r="F41">
        <v>647</v>
      </c>
      <c r="G41">
        <v>-9</v>
      </c>
      <c r="H41">
        <v>-1.3719512195121952</v>
      </c>
      <c r="I41">
        <v>22</v>
      </c>
      <c r="J41">
        <v>0</v>
      </c>
      <c r="K41">
        <v>2154.6</v>
      </c>
      <c r="L41">
        <v>229.84999999999991</v>
      </c>
      <c r="M41">
        <v>11.941810624756458</v>
      </c>
      <c r="N41">
        <v>12400</v>
      </c>
      <c r="O41">
        <v>11200</v>
      </c>
      <c r="P41">
        <v>100</v>
      </c>
      <c r="Q41">
        <v>2167.1999999999998</v>
      </c>
      <c r="R41">
        <v>100</v>
      </c>
      <c r="S41">
        <v>2202.25</v>
      </c>
      <c r="T41">
        <v>22336.400000000001</v>
      </c>
      <c r="U41">
        <v>17000</v>
      </c>
      <c r="V41" s="1">
        <v>46387</v>
      </c>
      <c r="W41" t="s">
        <v>38</v>
      </c>
      <c r="X41" t="s">
        <v>271</v>
      </c>
      <c r="Y41">
        <v>63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1050</v>
      </c>
      <c r="AH41">
        <v>0</v>
      </c>
      <c r="AI41">
        <v>500</v>
      </c>
      <c r="AJ41">
        <v>59.35</v>
      </c>
      <c r="AK41">
        <v>0</v>
      </c>
      <c r="AL41">
        <v>0</v>
      </c>
      <c r="AM41">
        <v>22336.400000000001</v>
      </c>
    </row>
    <row r="42" spans="1:39" x14ac:dyDescent="0.3">
      <c r="A42">
        <v>36</v>
      </c>
      <c r="B42">
        <v>20200</v>
      </c>
      <c r="C42" s="1">
        <v>45442</v>
      </c>
      <c r="D42" t="s">
        <v>38</v>
      </c>
      <c r="E42" t="s">
        <v>272</v>
      </c>
      <c r="F42">
        <v>41</v>
      </c>
      <c r="G42">
        <v>11</v>
      </c>
      <c r="H42">
        <v>36.666666666666664</v>
      </c>
      <c r="I42">
        <v>21</v>
      </c>
      <c r="J42">
        <v>0</v>
      </c>
      <c r="K42">
        <v>2300</v>
      </c>
      <c r="L42">
        <v>200</v>
      </c>
      <c r="M42">
        <v>9.5238095238095237</v>
      </c>
      <c r="N42">
        <v>6000</v>
      </c>
      <c r="O42">
        <v>5100</v>
      </c>
      <c r="P42">
        <v>100</v>
      </c>
      <c r="Q42">
        <v>2294.15</v>
      </c>
      <c r="R42">
        <v>50</v>
      </c>
      <c r="S42">
        <v>2350.3000000000002</v>
      </c>
      <c r="T42">
        <v>22336.400000000001</v>
      </c>
      <c r="U42">
        <v>17000</v>
      </c>
      <c r="V42" s="1">
        <v>46562</v>
      </c>
      <c r="W42" t="s">
        <v>38</v>
      </c>
      <c r="X42" t="s">
        <v>273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500</v>
      </c>
      <c r="AH42">
        <v>0</v>
      </c>
      <c r="AI42">
        <v>500</v>
      </c>
      <c r="AJ42">
        <v>63.9</v>
      </c>
      <c r="AK42">
        <v>0</v>
      </c>
      <c r="AL42">
        <v>0</v>
      </c>
      <c r="AM42">
        <v>22336.400000000001</v>
      </c>
    </row>
    <row r="43" spans="1:39" x14ac:dyDescent="0.3">
      <c r="A43">
        <v>37</v>
      </c>
      <c r="B43">
        <v>20250</v>
      </c>
      <c r="C43" s="1">
        <v>45407</v>
      </c>
      <c r="D43" t="s">
        <v>38</v>
      </c>
      <c r="E43" t="s">
        <v>274</v>
      </c>
      <c r="F43">
        <v>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9900</v>
      </c>
      <c r="O43">
        <v>9900</v>
      </c>
      <c r="P43">
        <v>1800</v>
      </c>
      <c r="Q43">
        <v>2101.8000000000002</v>
      </c>
      <c r="R43">
        <v>1800</v>
      </c>
      <c r="S43">
        <v>2187.15</v>
      </c>
      <c r="T43">
        <v>22336.400000000001</v>
      </c>
      <c r="U43">
        <v>17000</v>
      </c>
      <c r="V43" s="1">
        <v>46751</v>
      </c>
      <c r="W43" t="s">
        <v>38</v>
      </c>
      <c r="X43" t="s">
        <v>275</v>
      </c>
      <c r="Y43">
        <v>285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500</v>
      </c>
      <c r="AH43">
        <v>550</v>
      </c>
      <c r="AI43">
        <v>500</v>
      </c>
      <c r="AJ43">
        <v>67</v>
      </c>
      <c r="AK43">
        <v>450</v>
      </c>
      <c r="AL43">
        <v>279.89999999999998</v>
      </c>
      <c r="AM43">
        <v>22336.400000000001</v>
      </c>
    </row>
    <row r="44" spans="1:39" x14ac:dyDescent="0.3">
      <c r="A44">
        <v>38</v>
      </c>
      <c r="B44">
        <v>20250</v>
      </c>
      <c r="C44" s="1">
        <v>45414</v>
      </c>
      <c r="D44" t="s">
        <v>38</v>
      </c>
      <c r="E44" t="s">
        <v>276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3250</v>
      </c>
      <c r="O44">
        <v>3250</v>
      </c>
      <c r="P44">
        <v>500</v>
      </c>
      <c r="Q44">
        <v>1910.45</v>
      </c>
      <c r="R44">
        <v>500</v>
      </c>
      <c r="S44">
        <v>2339.6</v>
      </c>
      <c r="T44">
        <v>22336.400000000001</v>
      </c>
      <c r="U44">
        <v>17000</v>
      </c>
      <c r="V44" s="1">
        <v>46933</v>
      </c>
      <c r="W44" t="s">
        <v>38</v>
      </c>
      <c r="X44" t="s">
        <v>277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500</v>
      </c>
      <c r="AH44">
        <v>0</v>
      </c>
      <c r="AI44">
        <v>500</v>
      </c>
      <c r="AJ44">
        <v>68.650000000000006</v>
      </c>
      <c r="AK44">
        <v>0</v>
      </c>
      <c r="AL44">
        <v>0</v>
      </c>
      <c r="AM44">
        <v>22336.400000000001</v>
      </c>
    </row>
    <row r="45" spans="1:39" x14ac:dyDescent="0.3">
      <c r="A45">
        <v>39</v>
      </c>
      <c r="B45">
        <v>20250</v>
      </c>
      <c r="C45" s="1">
        <v>45421</v>
      </c>
      <c r="D45" t="s">
        <v>38</v>
      </c>
      <c r="E45" t="s">
        <v>278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2050</v>
      </c>
      <c r="O45">
        <v>2050</v>
      </c>
      <c r="P45">
        <v>150</v>
      </c>
      <c r="Q45">
        <v>2183.6999999999998</v>
      </c>
      <c r="R45">
        <v>150</v>
      </c>
      <c r="S45">
        <v>2251.85</v>
      </c>
      <c r="T45">
        <v>22336.400000000001</v>
      </c>
      <c r="U45">
        <v>17000</v>
      </c>
      <c r="V45" s="1">
        <v>47115</v>
      </c>
      <c r="W45" t="s">
        <v>38</v>
      </c>
      <c r="X45" t="s">
        <v>279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600</v>
      </c>
      <c r="AH45">
        <v>0</v>
      </c>
      <c r="AI45">
        <v>500</v>
      </c>
      <c r="AJ45">
        <v>69.05</v>
      </c>
      <c r="AK45">
        <v>0</v>
      </c>
      <c r="AL45">
        <v>0</v>
      </c>
      <c r="AM45">
        <v>22336.400000000001</v>
      </c>
    </row>
    <row r="46" spans="1:39" x14ac:dyDescent="0.3">
      <c r="A46">
        <v>40</v>
      </c>
      <c r="B46">
        <v>20250</v>
      </c>
      <c r="C46" s="1">
        <v>45442</v>
      </c>
      <c r="D46" t="s">
        <v>38</v>
      </c>
      <c r="E46" t="s">
        <v>280</v>
      </c>
      <c r="F46">
        <v>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5050</v>
      </c>
      <c r="O46">
        <v>5050</v>
      </c>
      <c r="P46">
        <v>500</v>
      </c>
      <c r="Q46">
        <v>2208.9499999999998</v>
      </c>
      <c r="R46">
        <v>500</v>
      </c>
      <c r="S46">
        <v>2372.9</v>
      </c>
      <c r="T46">
        <v>22336.400000000001</v>
      </c>
      <c r="U46">
        <v>18000</v>
      </c>
      <c r="V46" s="1">
        <v>45470</v>
      </c>
      <c r="W46" t="s">
        <v>38</v>
      </c>
      <c r="X46" t="s">
        <v>281</v>
      </c>
      <c r="Y46">
        <v>14180</v>
      </c>
      <c r="Z46">
        <v>-880</v>
      </c>
      <c r="AA46">
        <v>-5.8432934926958833</v>
      </c>
      <c r="AB46">
        <v>2368</v>
      </c>
      <c r="AC46">
        <v>26.83</v>
      </c>
      <c r="AD46">
        <v>16.25</v>
      </c>
      <c r="AE46">
        <v>-2.1999999999999993</v>
      </c>
      <c r="AF46">
        <v>-11.924119241192409</v>
      </c>
      <c r="AG46">
        <v>16750</v>
      </c>
      <c r="AH46">
        <v>800</v>
      </c>
      <c r="AI46">
        <v>1500</v>
      </c>
      <c r="AJ46">
        <v>16</v>
      </c>
      <c r="AK46">
        <v>50</v>
      </c>
      <c r="AL46">
        <v>16.399999999999999</v>
      </c>
      <c r="AM46">
        <v>22336.400000000001</v>
      </c>
    </row>
    <row r="47" spans="1:39" x14ac:dyDescent="0.3">
      <c r="A47">
        <v>41</v>
      </c>
      <c r="B47">
        <v>20250</v>
      </c>
      <c r="C47" s="1">
        <v>45470</v>
      </c>
      <c r="D47" t="s">
        <v>38</v>
      </c>
      <c r="E47" t="s">
        <v>282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3550</v>
      </c>
      <c r="O47">
        <v>1750</v>
      </c>
      <c r="P47">
        <v>1750</v>
      </c>
      <c r="Q47">
        <v>1961.45</v>
      </c>
      <c r="R47">
        <v>1750</v>
      </c>
      <c r="S47">
        <v>2725.7</v>
      </c>
      <c r="T47">
        <v>22336.400000000001</v>
      </c>
      <c r="U47">
        <v>18000</v>
      </c>
      <c r="V47" s="1">
        <v>45561</v>
      </c>
      <c r="W47" t="s">
        <v>38</v>
      </c>
      <c r="X47" t="s">
        <v>283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3200</v>
      </c>
      <c r="AH47">
        <v>0</v>
      </c>
      <c r="AI47">
        <v>1500</v>
      </c>
      <c r="AJ47">
        <v>23.4</v>
      </c>
      <c r="AK47">
        <v>0</v>
      </c>
      <c r="AL47">
        <v>0</v>
      </c>
      <c r="AM47">
        <v>22336.400000000001</v>
      </c>
    </row>
    <row r="48" spans="1:39" x14ac:dyDescent="0.3">
      <c r="A48">
        <v>42</v>
      </c>
      <c r="B48">
        <v>20300</v>
      </c>
      <c r="C48" s="1">
        <v>45407</v>
      </c>
      <c r="D48" t="s">
        <v>38</v>
      </c>
      <c r="E48" t="s">
        <v>284</v>
      </c>
      <c r="F48">
        <v>277</v>
      </c>
      <c r="G48">
        <v>1</v>
      </c>
      <c r="H48">
        <v>0.36231884057971014</v>
      </c>
      <c r="I48">
        <v>9</v>
      </c>
      <c r="J48">
        <v>0</v>
      </c>
      <c r="K48">
        <v>2029.95</v>
      </c>
      <c r="L48">
        <v>178.95000000000005</v>
      </c>
      <c r="M48">
        <v>9.6677471636953012</v>
      </c>
      <c r="N48">
        <v>11150</v>
      </c>
      <c r="O48">
        <v>10000</v>
      </c>
      <c r="P48">
        <v>1250</v>
      </c>
      <c r="Q48">
        <v>2052.0500000000002</v>
      </c>
      <c r="R48">
        <v>100</v>
      </c>
      <c r="S48">
        <v>2103.9</v>
      </c>
      <c r="T48">
        <v>22336.400000000001</v>
      </c>
      <c r="U48">
        <v>18000</v>
      </c>
      <c r="V48" s="1">
        <v>45652</v>
      </c>
      <c r="W48" t="s">
        <v>38</v>
      </c>
      <c r="X48" t="s">
        <v>285</v>
      </c>
      <c r="Y48">
        <v>6494</v>
      </c>
      <c r="Z48">
        <v>23</v>
      </c>
      <c r="AA48">
        <v>0.35543192705918714</v>
      </c>
      <c r="AB48">
        <v>77</v>
      </c>
      <c r="AC48">
        <v>19.600000000000001</v>
      </c>
      <c r="AD48">
        <v>48</v>
      </c>
      <c r="AE48">
        <v>-13.350000000000001</v>
      </c>
      <c r="AF48">
        <v>-21.760391198044012</v>
      </c>
      <c r="AG48">
        <v>6950</v>
      </c>
      <c r="AH48">
        <v>4200</v>
      </c>
      <c r="AI48">
        <v>50</v>
      </c>
      <c r="AJ48">
        <v>41.05</v>
      </c>
      <c r="AK48">
        <v>100</v>
      </c>
      <c r="AL48">
        <v>51.1</v>
      </c>
      <c r="AM48">
        <v>22336.400000000001</v>
      </c>
    </row>
    <row r="49" spans="1:39" x14ac:dyDescent="0.3">
      <c r="A49">
        <v>43</v>
      </c>
      <c r="B49">
        <v>20300</v>
      </c>
      <c r="C49" s="1">
        <v>45414</v>
      </c>
      <c r="D49" t="s">
        <v>38</v>
      </c>
      <c r="E49" t="s">
        <v>286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3250</v>
      </c>
      <c r="O49">
        <v>3250</v>
      </c>
      <c r="P49">
        <v>500</v>
      </c>
      <c r="Q49">
        <v>1862.3</v>
      </c>
      <c r="R49">
        <v>500</v>
      </c>
      <c r="S49">
        <v>2287.4</v>
      </c>
      <c r="T49">
        <v>22336.400000000001</v>
      </c>
      <c r="U49">
        <v>18000</v>
      </c>
      <c r="V49" s="1">
        <v>45743</v>
      </c>
      <c r="W49" t="s">
        <v>38</v>
      </c>
      <c r="X49" t="s">
        <v>287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750</v>
      </c>
      <c r="AH49">
        <v>0</v>
      </c>
      <c r="AI49">
        <v>750</v>
      </c>
      <c r="AJ49">
        <v>42.6</v>
      </c>
      <c r="AK49">
        <v>0</v>
      </c>
      <c r="AL49">
        <v>0</v>
      </c>
      <c r="AM49">
        <v>22336.400000000001</v>
      </c>
    </row>
    <row r="50" spans="1:39" x14ac:dyDescent="0.3">
      <c r="A50">
        <v>44</v>
      </c>
      <c r="B50">
        <v>20300</v>
      </c>
      <c r="C50" s="1">
        <v>45421</v>
      </c>
      <c r="D50" t="s">
        <v>38</v>
      </c>
      <c r="E50" t="s">
        <v>288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2050</v>
      </c>
      <c r="O50">
        <v>2050</v>
      </c>
      <c r="P50">
        <v>150</v>
      </c>
      <c r="Q50">
        <v>2132.5500000000002</v>
      </c>
      <c r="R50">
        <v>150</v>
      </c>
      <c r="S50">
        <v>2199.3000000000002</v>
      </c>
      <c r="T50">
        <v>22336.400000000001</v>
      </c>
      <c r="U50">
        <v>18000</v>
      </c>
      <c r="V50" s="1">
        <v>45834</v>
      </c>
      <c r="W50" t="s">
        <v>38</v>
      </c>
      <c r="X50" t="s">
        <v>289</v>
      </c>
      <c r="Y50">
        <v>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1150</v>
      </c>
      <c r="AH50">
        <v>0</v>
      </c>
      <c r="AI50">
        <v>800</v>
      </c>
      <c r="AJ50">
        <v>54.1</v>
      </c>
      <c r="AK50">
        <v>0</v>
      </c>
      <c r="AL50">
        <v>0</v>
      </c>
      <c r="AM50">
        <v>22336.400000000001</v>
      </c>
    </row>
    <row r="51" spans="1:39" x14ac:dyDescent="0.3">
      <c r="A51">
        <v>45</v>
      </c>
      <c r="B51">
        <v>20300</v>
      </c>
      <c r="C51" s="1">
        <v>45442</v>
      </c>
      <c r="D51" t="s">
        <v>38</v>
      </c>
      <c r="E51" t="s">
        <v>290</v>
      </c>
      <c r="F51">
        <v>59</v>
      </c>
      <c r="G51">
        <v>3</v>
      </c>
      <c r="H51">
        <v>5.3571428571428568</v>
      </c>
      <c r="I51">
        <v>5</v>
      </c>
      <c r="J51">
        <v>0</v>
      </c>
      <c r="K51">
        <v>2085.85</v>
      </c>
      <c r="L51">
        <v>225.84999999999991</v>
      </c>
      <c r="M51">
        <v>12.142473118279565</v>
      </c>
      <c r="N51">
        <v>5550</v>
      </c>
      <c r="O51">
        <v>5800</v>
      </c>
      <c r="P51">
        <v>600</v>
      </c>
      <c r="Q51">
        <v>2193.6999999999998</v>
      </c>
      <c r="R51">
        <v>600</v>
      </c>
      <c r="S51">
        <v>2284.75</v>
      </c>
      <c r="T51">
        <v>22336.400000000001</v>
      </c>
      <c r="U51">
        <v>18000</v>
      </c>
      <c r="V51" s="1">
        <v>46015</v>
      </c>
      <c r="W51" t="s">
        <v>38</v>
      </c>
      <c r="X51" t="s">
        <v>291</v>
      </c>
      <c r="Y51">
        <v>61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1050</v>
      </c>
      <c r="AH51">
        <v>0</v>
      </c>
      <c r="AI51">
        <v>700</v>
      </c>
      <c r="AJ51">
        <v>73.75</v>
      </c>
      <c r="AK51">
        <v>0</v>
      </c>
      <c r="AL51">
        <v>0</v>
      </c>
      <c r="AM51">
        <v>22336.400000000001</v>
      </c>
    </row>
    <row r="52" spans="1:39" x14ac:dyDescent="0.3">
      <c r="A52">
        <v>46</v>
      </c>
      <c r="B52">
        <v>20300</v>
      </c>
      <c r="C52" s="1">
        <v>45470</v>
      </c>
      <c r="D52" t="s">
        <v>38</v>
      </c>
      <c r="E52" t="s">
        <v>292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3550</v>
      </c>
      <c r="O52">
        <v>1750</v>
      </c>
      <c r="P52">
        <v>1750</v>
      </c>
      <c r="Q52">
        <v>1920</v>
      </c>
      <c r="R52">
        <v>1750</v>
      </c>
      <c r="S52">
        <v>2529.9499999999998</v>
      </c>
      <c r="T52">
        <v>22336.400000000001</v>
      </c>
      <c r="U52">
        <v>18000</v>
      </c>
      <c r="V52" s="1">
        <v>46198</v>
      </c>
      <c r="W52" t="s">
        <v>38</v>
      </c>
      <c r="X52" t="s">
        <v>293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850</v>
      </c>
      <c r="AH52">
        <v>0</v>
      </c>
      <c r="AI52">
        <v>500</v>
      </c>
      <c r="AJ52">
        <v>92.35</v>
      </c>
      <c r="AK52">
        <v>0</v>
      </c>
      <c r="AL52">
        <v>0</v>
      </c>
      <c r="AM52">
        <v>22336.400000000001</v>
      </c>
    </row>
    <row r="53" spans="1:39" x14ac:dyDescent="0.3">
      <c r="A53">
        <v>47</v>
      </c>
      <c r="B53">
        <v>20350</v>
      </c>
      <c r="C53" s="1">
        <v>45407</v>
      </c>
      <c r="D53" t="s">
        <v>38</v>
      </c>
      <c r="E53" t="s">
        <v>294</v>
      </c>
      <c r="F53">
        <v>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10400</v>
      </c>
      <c r="O53">
        <v>9900</v>
      </c>
      <c r="P53">
        <v>2250</v>
      </c>
      <c r="Q53">
        <v>1858.1</v>
      </c>
      <c r="R53">
        <v>1800</v>
      </c>
      <c r="S53">
        <v>2094.1</v>
      </c>
      <c r="T53">
        <v>22336.400000000001</v>
      </c>
      <c r="U53">
        <v>18000</v>
      </c>
      <c r="V53" s="1">
        <v>46387</v>
      </c>
      <c r="W53" t="s">
        <v>38</v>
      </c>
      <c r="X53" t="s">
        <v>295</v>
      </c>
      <c r="Y53">
        <v>121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1350</v>
      </c>
      <c r="AH53">
        <v>0</v>
      </c>
      <c r="AI53">
        <v>500</v>
      </c>
      <c r="AJ53">
        <v>104.8</v>
      </c>
      <c r="AK53">
        <v>0</v>
      </c>
      <c r="AL53">
        <v>0</v>
      </c>
      <c r="AM53">
        <v>22336.400000000001</v>
      </c>
    </row>
    <row r="54" spans="1:39" x14ac:dyDescent="0.3">
      <c r="A54">
        <v>48</v>
      </c>
      <c r="B54">
        <v>20350</v>
      </c>
      <c r="C54" s="1">
        <v>45414</v>
      </c>
      <c r="D54" t="s">
        <v>38</v>
      </c>
      <c r="E54" t="s">
        <v>296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3250</v>
      </c>
      <c r="O54">
        <v>3250</v>
      </c>
      <c r="P54">
        <v>500</v>
      </c>
      <c r="Q54">
        <v>1813.6</v>
      </c>
      <c r="R54">
        <v>500</v>
      </c>
      <c r="S54">
        <v>2244.1</v>
      </c>
      <c r="T54">
        <v>22336.400000000001</v>
      </c>
      <c r="U54">
        <v>18000</v>
      </c>
      <c r="V54" s="1">
        <v>46562</v>
      </c>
      <c r="W54" t="s">
        <v>38</v>
      </c>
      <c r="X54" t="s">
        <v>297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500</v>
      </c>
      <c r="AH54">
        <v>0</v>
      </c>
      <c r="AI54">
        <v>500</v>
      </c>
      <c r="AJ54">
        <v>111.3</v>
      </c>
      <c r="AK54">
        <v>0</v>
      </c>
      <c r="AL54">
        <v>0</v>
      </c>
      <c r="AM54">
        <v>22336.400000000001</v>
      </c>
    </row>
    <row r="55" spans="1:39" x14ac:dyDescent="0.3">
      <c r="A55">
        <v>49</v>
      </c>
      <c r="B55">
        <v>20350</v>
      </c>
      <c r="C55" s="1">
        <v>45421</v>
      </c>
      <c r="D55" t="s">
        <v>38</v>
      </c>
      <c r="E55" t="s">
        <v>298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1750</v>
      </c>
      <c r="O55">
        <v>1750</v>
      </c>
      <c r="P55">
        <v>1750</v>
      </c>
      <c r="Q55">
        <v>1814.6</v>
      </c>
      <c r="R55">
        <v>1750</v>
      </c>
      <c r="S55">
        <v>2413.6999999999998</v>
      </c>
      <c r="T55">
        <v>22336.400000000001</v>
      </c>
      <c r="U55">
        <v>18000</v>
      </c>
      <c r="V55" s="1">
        <v>46751</v>
      </c>
      <c r="W55" t="s">
        <v>38</v>
      </c>
      <c r="X55" t="s">
        <v>299</v>
      </c>
      <c r="Y55">
        <v>210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800</v>
      </c>
      <c r="AH55">
        <v>250</v>
      </c>
      <c r="AI55">
        <v>500</v>
      </c>
      <c r="AJ55">
        <v>114.45</v>
      </c>
      <c r="AK55">
        <v>250</v>
      </c>
      <c r="AL55">
        <v>436</v>
      </c>
      <c r="AM55">
        <v>22336.400000000001</v>
      </c>
    </row>
    <row r="56" spans="1:39" x14ac:dyDescent="0.3">
      <c r="A56">
        <v>50</v>
      </c>
      <c r="B56">
        <v>20350</v>
      </c>
      <c r="C56" s="1">
        <v>45442</v>
      </c>
      <c r="D56" t="s">
        <v>38</v>
      </c>
      <c r="E56" t="s">
        <v>300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5050</v>
      </c>
      <c r="O56">
        <v>5050</v>
      </c>
      <c r="P56">
        <v>500</v>
      </c>
      <c r="Q56">
        <v>2114.65</v>
      </c>
      <c r="R56">
        <v>500</v>
      </c>
      <c r="S56">
        <v>2277.5500000000002</v>
      </c>
      <c r="T56">
        <v>22336.400000000001</v>
      </c>
      <c r="U56">
        <v>18000</v>
      </c>
      <c r="V56" s="1">
        <v>46933</v>
      </c>
      <c r="W56" t="s">
        <v>38</v>
      </c>
      <c r="X56" t="s">
        <v>301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500</v>
      </c>
      <c r="AH56">
        <v>0</v>
      </c>
      <c r="AI56">
        <v>500</v>
      </c>
      <c r="AJ56">
        <v>114.75</v>
      </c>
      <c r="AK56">
        <v>0</v>
      </c>
      <c r="AL56">
        <v>0</v>
      </c>
      <c r="AM56">
        <v>22336.400000000001</v>
      </c>
    </row>
    <row r="57" spans="1:39" x14ac:dyDescent="0.3">
      <c r="A57">
        <v>51</v>
      </c>
      <c r="B57">
        <v>20350</v>
      </c>
      <c r="C57" s="1">
        <v>45470</v>
      </c>
      <c r="D57" t="s">
        <v>38</v>
      </c>
      <c r="E57" t="s">
        <v>302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2550</v>
      </c>
      <c r="O57">
        <v>1750</v>
      </c>
      <c r="P57">
        <v>1750</v>
      </c>
      <c r="Q57">
        <v>1848.2</v>
      </c>
      <c r="R57">
        <v>1750</v>
      </c>
      <c r="S57">
        <v>2614.6999999999998</v>
      </c>
      <c r="T57">
        <v>22336.400000000001</v>
      </c>
      <c r="U57">
        <v>18000</v>
      </c>
      <c r="V57" s="1">
        <v>47115</v>
      </c>
      <c r="W57" t="s">
        <v>38</v>
      </c>
      <c r="X57" t="s">
        <v>303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600</v>
      </c>
      <c r="AH57">
        <v>0</v>
      </c>
      <c r="AI57">
        <v>500</v>
      </c>
      <c r="AJ57">
        <v>113.15</v>
      </c>
      <c r="AK57">
        <v>0</v>
      </c>
      <c r="AL57">
        <v>0</v>
      </c>
      <c r="AM57">
        <v>22336.400000000001</v>
      </c>
    </row>
    <row r="58" spans="1:39" x14ac:dyDescent="0.3">
      <c r="A58">
        <v>52</v>
      </c>
      <c r="B58">
        <v>20400</v>
      </c>
      <c r="C58" s="1">
        <v>45407</v>
      </c>
      <c r="D58" t="s">
        <v>38</v>
      </c>
      <c r="E58" t="s">
        <v>304</v>
      </c>
      <c r="F58">
        <v>91</v>
      </c>
      <c r="G58">
        <v>-6</v>
      </c>
      <c r="H58">
        <v>-6.1855670103092786</v>
      </c>
      <c r="I58">
        <v>9</v>
      </c>
      <c r="J58">
        <v>0</v>
      </c>
      <c r="K58">
        <v>1960</v>
      </c>
      <c r="L58">
        <v>249.29999999999995</v>
      </c>
      <c r="M58">
        <v>14.572981820307474</v>
      </c>
      <c r="N58">
        <v>9950</v>
      </c>
      <c r="O58">
        <v>11450</v>
      </c>
      <c r="P58">
        <v>50</v>
      </c>
      <c r="Q58">
        <v>1994.75</v>
      </c>
      <c r="R58">
        <v>100</v>
      </c>
      <c r="S58">
        <v>2007.6</v>
      </c>
      <c r="T58">
        <v>22336.400000000001</v>
      </c>
      <c r="U58">
        <v>19000</v>
      </c>
      <c r="V58" s="1">
        <v>45470</v>
      </c>
      <c r="W58" t="s">
        <v>38</v>
      </c>
      <c r="X58" t="s">
        <v>305</v>
      </c>
      <c r="Y58">
        <v>17149</v>
      </c>
      <c r="Z58">
        <v>426</v>
      </c>
      <c r="AA58">
        <v>2.5473898224002869</v>
      </c>
      <c r="AB58">
        <v>2003</v>
      </c>
      <c r="AC58">
        <v>23.2</v>
      </c>
      <c r="AD58">
        <v>25.95</v>
      </c>
      <c r="AE58">
        <v>-7.4000000000000021</v>
      </c>
      <c r="AF58">
        <v>-22.188905547226394</v>
      </c>
      <c r="AG58">
        <v>10900</v>
      </c>
      <c r="AH58">
        <v>1250</v>
      </c>
      <c r="AI58">
        <v>50</v>
      </c>
      <c r="AJ58">
        <v>25.55</v>
      </c>
      <c r="AK58">
        <v>100</v>
      </c>
      <c r="AL58">
        <v>27</v>
      </c>
      <c r="AM58">
        <v>22336.400000000001</v>
      </c>
    </row>
    <row r="59" spans="1:39" x14ac:dyDescent="0.3">
      <c r="A59">
        <v>53</v>
      </c>
      <c r="B59">
        <v>20400</v>
      </c>
      <c r="C59" s="1">
        <v>45414</v>
      </c>
      <c r="D59" t="s">
        <v>38</v>
      </c>
      <c r="E59" t="s">
        <v>306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3250</v>
      </c>
      <c r="O59">
        <v>3250</v>
      </c>
      <c r="P59">
        <v>500</v>
      </c>
      <c r="Q59">
        <v>1777.5</v>
      </c>
      <c r="R59">
        <v>500</v>
      </c>
      <c r="S59">
        <v>2182.4499999999998</v>
      </c>
      <c r="T59">
        <v>22336.400000000001</v>
      </c>
      <c r="U59">
        <v>19000</v>
      </c>
      <c r="V59" s="1">
        <v>45561</v>
      </c>
      <c r="W59" t="s">
        <v>38</v>
      </c>
      <c r="X59" t="s">
        <v>307</v>
      </c>
      <c r="Y59">
        <v>295</v>
      </c>
      <c r="Z59">
        <v>25</v>
      </c>
      <c r="AA59">
        <v>9.2592592592592595</v>
      </c>
      <c r="AB59">
        <v>97</v>
      </c>
      <c r="AC59">
        <v>18.739999999999998</v>
      </c>
      <c r="AD59">
        <v>47.7</v>
      </c>
      <c r="AE59">
        <v>-6.6999999999999957</v>
      </c>
      <c r="AF59">
        <v>-12.316176470588228</v>
      </c>
      <c r="AG59">
        <v>8850</v>
      </c>
      <c r="AH59">
        <v>3850</v>
      </c>
      <c r="AI59">
        <v>200</v>
      </c>
      <c r="AJ59">
        <v>40.25</v>
      </c>
      <c r="AK59">
        <v>600</v>
      </c>
      <c r="AL59">
        <v>47.7</v>
      </c>
      <c r="AM59">
        <v>22336.400000000001</v>
      </c>
    </row>
    <row r="60" spans="1:39" x14ac:dyDescent="0.3">
      <c r="A60">
        <v>54</v>
      </c>
      <c r="B60">
        <v>20400</v>
      </c>
      <c r="C60" s="1">
        <v>45421</v>
      </c>
      <c r="D60" t="s">
        <v>38</v>
      </c>
      <c r="E60" t="s">
        <v>308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1750</v>
      </c>
      <c r="O60">
        <v>1750</v>
      </c>
      <c r="P60">
        <v>1750</v>
      </c>
      <c r="Q60">
        <v>1769</v>
      </c>
      <c r="R60">
        <v>1750</v>
      </c>
      <c r="S60">
        <v>2358.4499999999998</v>
      </c>
      <c r="T60">
        <v>22336.400000000001</v>
      </c>
      <c r="U60">
        <v>19000</v>
      </c>
      <c r="V60" s="1">
        <v>45652</v>
      </c>
      <c r="W60" t="s">
        <v>38</v>
      </c>
      <c r="X60" t="s">
        <v>309</v>
      </c>
      <c r="Y60">
        <v>9336</v>
      </c>
      <c r="Z60">
        <v>285</v>
      </c>
      <c r="AA60">
        <v>3.1488233344381835</v>
      </c>
      <c r="AB60">
        <v>473</v>
      </c>
      <c r="AC60">
        <v>18.14</v>
      </c>
      <c r="AD60">
        <v>78.3</v>
      </c>
      <c r="AE60">
        <v>-23.049999999999997</v>
      </c>
      <c r="AF60">
        <v>-22.742969906265415</v>
      </c>
      <c r="AG60">
        <v>15650</v>
      </c>
      <c r="AH60">
        <v>9900</v>
      </c>
      <c r="AI60">
        <v>2050</v>
      </c>
      <c r="AJ60">
        <v>75</v>
      </c>
      <c r="AK60">
        <v>1800</v>
      </c>
      <c r="AL60">
        <v>79.8</v>
      </c>
      <c r="AM60">
        <v>22336.400000000001</v>
      </c>
    </row>
    <row r="61" spans="1:39" x14ac:dyDescent="0.3">
      <c r="A61">
        <v>55</v>
      </c>
      <c r="B61">
        <v>20400</v>
      </c>
      <c r="C61" s="1">
        <v>45442</v>
      </c>
      <c r="D61" t="s">
        <v>38</v>
      </c>
      <c r="E61" t="s">
        <v>310</v>
      </c>
      <c r="F61">
        <v>30</v>
      </c>
      <c r="G61">
        <v>7</v>
      </c>
      <c r="H61">
        <v>30.434782608695652</v>
      </c>
      <c r="I61">
        <v>15</v>
      </c>
      <c r="J61">
        <v>0</v>
      </c>
      <c r="K61">
        <v>2025</v>
      </c>
      <c r="L61">
        <v>147.5</v>
      </c>
      <c r="M61">
        <v>7.8561917443408795</v>
      </c>
      <c r="N61">
        <v>5700</v>
      </c>
      <c r="O61">
        <v>4600</v>
      </c>
      <c r="P61">
        <v>500</v>
      </c>
      <c r="Q61">
        <v>2041.4</v>
      </c>
      <c r="R61">
        <v>50</v>
      </c>
      <c r="S61">
        <v>2150</v>
      </c>
      <c r="T61">
        <v>22336.400000000001</v>
      </c>
      <c r="U61">
        <v>19000</v>
      </c>
      <c r="V61" s="1">
        <v>45743</v>
      </c>
      <c r="W61" t="s">
        <v>38</v>
      </c>
      <c r="X61" t="s">
        <v>311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750</v>
      </c>
      <c r="AH61">
        <v>0</v>
      </c>
      <c r="AI61">
        <v>750</v>
      </c>
      <c r="AJ61">
        <v>86.6</v>
      </c>
      <c r="AK61">
        <v>0</v>
      </c>
      <c r="AL61">
        <v>0</v>
      </c>
      <c r="AM61">
        <v>22336.400000000001</v>
      </c>
    </row>
    <row r="62" spans="1:39" x14ac:dyDescent="0.3">
      <c r="A62">
        <v>56</v>
      </c>
      <c r="B62">
        <v>20400</v>
      </c>
      <c r="C62" s="1">
        <v>45470</v>
      </c>
      <c r="D62" t="s">
        <v>38</v>
      </c>
      <c r="E62" t="s">
        <v>312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3550</v>
      </c>
      <c r="O62">
        <v>1750</v>
      </c>
      <c r="P62">
        <v>1750</v>
      </c>
      <c r="Q62">
        <v>1816.65</v>
      </c>
      <c r="R62">
        <v>1750</v>
      </c>
      <c r="S62">
        <v>2421.75</v>
      </c>
      <c r="T62">
        <v>22336.400000000001</v>
      </c>
      <c r="U62">
        <v>19000</v>
      </c>
      <c r="V62" s="1">
        <v>45834</v>
      </c>
      <c r="W62" t="s">
        <v>38</v>
      </c>
      <c r="X62" t="s">
        <v>313</v>
      </c>
      <c r="Y62">
        <v>12001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1350</v>
      </c>
      <c r="AH62">
        <v>0</v>
      </c>
      <c r="AI62">
        <v>1000</v>
      </c>
      <c r="AJ62">
        <v>113.9</v>
      </c>
      <c r="AK62">
        <v>0</v>
      </c>
      <c r="AL62">
        <v>0</v>
      </c>
      <c r="AM62">
        <v>22336.400000000001</v>
      </c>
    </row>
    <row r="63" spans="1:39" x14ac:dyDescent="0.3">
      <c r="A63">
        <v>57</v>
      </c>
      <c r="B63">
        <v>20450</v>
      </c>
      <c r="C63" s="1">
        <v>45407</v>
      </c>
      <c r="D63" t="s">
        <v>38</v>
      </c>
      <c r="E63" t="s">
        <v>314</v>
      </c>
      <c r="F63">
        <v>25</v>
      </c>
      <c r="G63">
        <v>0</v>
      </c>
      <c r="H63">
        <v>0</v>
      </c>
      <c r="I63">
        <v>1</v>
      </c>
      <c r="J63">
        <v>0</v>
      </c>
      <c r="K63">
        <v>1737.35</v>
      </c>
      <c r="L63">
        <v>46</v>
      </c>
      <c r="M63">
        <v>2.7197209329825287</v>
      </c>
      <c r="N63">
        <v>10400</v>
      </c>
      <c r="O63">
        <v>10850</v>
      </c>
      <c r="P63">
        <v>500</v>
      </c>
      <c r="Q63">
        <v>1900.65</v>
      </c>
      <c r="R63">
        <v>1050</v>
      </c>
      <c r="S63">
        <v>1985.3</v>
      </c>
      <c r="T63">
        <v>22336.400000000001</v>
      </c>
      <c r="U63">
        <v>19000</v>
      </c>
      <c r="V63" s="1">
        <v>46015</v>
      </c>
      <c r="W63" t="s">
        <v>38</v>
      </c>
      <c r="X63" t="s">
        <v>315</v>
      </c>
      <c r="Y63">
        <v>65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1300</v>
      </c>
      <c r="AH63">
        <v>250</v>
      </c>
      <c r="AI63">
        <v>750</v>
      </c>
      <c r="AJ63">
        <v>177.05</v>
      </c>
      <c r="AK63">
        <v>50</v>
      </c>
      <c r="AL63">
        <v>259.85000000000002</v>
      </c>
      <c r="AM63">
        <v>22336.400000000001</v>
      </c>
    </row>
    <row r="64" spans="1:39" x14ac:dyDescent="0.3">
      <c r="A64">
        <v>58</v>
      </c>
      <c r="B64">
        <v>20450</v>
      </c>
      <c r="C64" s="1">
        <v>45414</v>
      </c>
      <c r="D64" t="s">
        <v>38</v>
      </c>
      <c r="E64" t="s">
        <v>316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3250</v>
      </c>
      <c r="O64">
        <v>2750</v>
      </c>
      <c r="P64">
        <v>500</v>
      </c>
      <c r="Q64">
        <v>1721.25</v>
      </c>
      <c r="R64">
        <v>1000</v>
      </c>
      <c r="S64">
        <v>2223.65</v>
      </c>
      <c r="T64">
        <v>22336.400000000001</v>
      </c>
      <c r="U64">
        <v>19000</v>
      </c>
      <c r="V64" s="1">
        <v>46198</v>
      </c>
      <c r="W64" t="s">
        <v>38</v>
      </c>
      <c r="X64" t="s">
        <v>317</v>
      </c>
      <c r="Y64">
        <v>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850</v>
      </c>
      <c r="AH64">
        <v>0</v>
      </c>
      <c r="AI64">
        <v>500</v>
      </c>
      <c r="AJ64">
        <v>169.55</v>
      </c>
      <c r="AK64">
        <v>0</v>
      </c>
      <c r="AL64">
        <v>0</v>
      </c>
      <c r="AM64">
        <v>22336.400000000001</v>
      </c>
    </row>
    <row r="65" spans="1:39" x14ac:dyDescent="0.3">
      <c r="A65">
        <v>59</v>
      </c>
      <c r="B65">
        <v>20450</v>
      </c>
      <c r="C65" s="1">
        <v>45421</v>
      </c>
      <c r="D65" t="s">
        <v>38</v>
      </c>
      <c r="E65" t="s">
        <v>318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1750</v>
      </c>
      <c r="O65">
        <v>1750</v>
      </c>
      <c r="P65">
        <v>1750</v>
      </c>
      <c r="Q65">
        <v>1723.4</v>
      </c>
      <c r="R65">
        <v>1750</v>
      </c>
      <c r="S65">
        <v>2303.5500000000002</v>
      </c>
      <c r="T65">
        <v>22336.400000000001</v>
      </c>
      <c r="U65">
        <v>19000</v>
      </c>
      <c r="V65" s="1">
        <v>46387</v>
      </c>
      <c r="W65" t="s">
        <v>38</v>
      </c>
      <c r="X65" t="s">
        <v>319</v>
      </c>
      <c r="Y65">
        <v>48</v>
      </c>
      <c r="Z65">
        <v>-22</v>
      </c>
      <c r="AA65">
        <v>-31.428571428571427</v>
      </c>
      <c r="AB65">
        <v>69</v>
      </c>
      <c r="AC65">
        <v>22.66</v>
      </c>
      <c r="AD65">
        <v>360</v>
      </c>
      <c r="AE65">
        <v>185.25</v>
      </c>
      <c r="AF65">
        <v>106.00858369098714</v>
      </c>
      <c r="AG65">
        <v>1350</v>
      </c>
      <c r="AH65">
        <v>300</v>
      </c>
      <c r="AI65">
        <v>50</v>
      </c>
      <c r="AJ65">
        <v>355.1</v>
      </c>
      <c r="AK65">
        <v>50</v>
      </c>
      <c r="AL65">
        <v>400</v>
      </c>
      <c r="AM65">
        <v>22336.400000000001</v>
      </c>
    </row>
    <row r="66" spans="1:39" x14ac:dyDescent="0.3">
      <c r="A66">
        <v>60</v>
      </c>
      <c r="B66">
        <v>20450</v>
      </c>
      <c r="C66" s="1">
        <v>45442</v>
      </c>
      <c r="D66" t="s">
        <v>38</v>
      </c>
      <c r="E66" t="s">
        <v>320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5050</v>
      </c>
      <c r="O66">
        <v>5050</v>
      </c>
      <c r="P66">
        <v>500</v>
      </c>
      <c r="Q66">
        <v>2020.8</v>
      </c>
      <c r="R66">
        <v>500</v>
      </c>
      <c r="S66">
        <v>2162.65</v>
      </c>
      <c r="T66">
        <v>22336.400000000001</v>
      </c>
      <c r="U66">
        <v>19000</v>
      </c>
      <c r="V66" s="1">
        <v>46562</v>
      </c>
      <c r="W66" t="s">
        <v>38</v>
      </c>
      <c r="X66" t="s">
        <v>321</v>
      </c>
      <c r="Y66">
        <v>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500</v>
      </c>
      <c r="AH66">
        <v>0</v>
      </c>
      <c r="AI66">
        <v>500</v>
      </c>
      <c r="AJ66">
        <v>188.2</v>
      </c>
      <c r="AK66">
        <v>0</v>
      </c>
      <c r="AL66">
        <v>0</v>
      </c>
      <c r="AM66">
        <v>22336.400000000001</v>
      </c>
    </row>
    <row r="67" spans="1:39" x14ac:dyDescent="0.3">
      <c r="A67">
        <v>61</v>
      </c>
      <c r="B67">
        <v>20450</v>
      </c>
      <c r="C67" s="1">
        <v>45470</v>
      </c>
      <c r="D67" t="s">
        <v>38</v>
      </c>
      <c r="E67" t="s">
        <v>322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3550</v>
      </c>
      <c r="O67">
        <v>1750</v>
      </c>
      <c r="P67">
        <v>1750</v>
      </c>
      <c r="Q67">
        <v>1786.05</v>
      </c>
      <c r="R67">
        <v>1750</v>
      </c>
      <c r="S67">
        <v>2490.75</v>
      </c>
      <c r="T67">
        <v>22336.400000000001</v>
      </c>
      <c r="U67">
        <v>19000</v>
      </c>
      <c r="V67" s="1">
        <v>46751</v>
      </c>
      <c r="W67" t="s">
        <v>38</v>
      </c>
      <c r="X67" t="s">
        <v>323</v>
      </c>
      <c r="Y67">
        <v>14</v>
      </c>
      <c r="Z67">
        <v>0</v>
      </c>
      <c r="AA67">
        <v>0</v>
      </c>
      <c r="AB67">
        <v>1</v>
      </c>
      <c r="AC67">
        <v>18.73</v>
      </c>
      <c r="AD67">
        <v>187.2</v>
      </c>
      <c r="AE67">
        <v>-572.79999999999995</v>
      </c>
      <c r="AF67">
        <v>-75.368421052631575</v>
      </c>
      <c r="AG67">
        <v>1250</v>
      </c>
      <c r="AH67">
        <v>100</v>
      </c>
      <c r="AI67">
        <v>800</v>
      </c>
      <c r="AJ67">
        <v>263.35000000000002</v>
      </c>
      <c r="AK67">
        <v>100</v>
      </c>
      <c r="AL67">
        <v>641.29999999999995</v>
      </c>
      <c r="AM67">
        <v>22336.400000000001</v>
      </c>
    </row>
    <row r="68" spans="1:39" x14ac:dyDescent="0.3">
      <c r="A68">
        <v>62</v>
      </c>
      <c r="B68">
        <v>20500</v>
      </c>
      <c r="C68" s="1">
        <v>45407</v>
      </c>
      <c r="D68" t="s">
        <v>38</v>
      </c>
      <c r="E68" t="s">
        <v>324</v>
      </c>
      <c r="F68">
        <v>4090</v>
      </c>
      <c r="G68">
        <v>-302</v>
      </c>
      <c r="H68">
        <v>-6.8761384335154823</v>
      </c>
      <c r="I68">
        <v>982</v>
      </c>
      <c r="J68">
        <v>0</v>
      </c>
      <c r="K68">
        <v>1888.4</v>
      </c>
      <c r="L68">
        <v>263.90000000000009</v>
      </c>
      <c r="M68">
        <v>16.244998461064949</v>
      </c>
      <c r="N68">
        <v>14050</v>
      </c>
      <c r="O68">
        <v>14600</v>
      </c>
      <c r="P68">
        <v>100</v>
      </c>
      <c r="Q68">
        <v>1896.2</v>
      </c>
      <c r="R68">
        <v>100</v>
      </c>
      <c r="S68">
        <v>1903.75</v>
      </c>
      <c r="T68">
        <v>22336.400000000001</v>
      </c>
      <c r="U68">
        <v>19000</v>
      </c>
      <c r="V68" s="1">
        <v>46933</v>
      </c>
      <c r="W68" t="s">
        <v>38</v>
      </c>
      <c r="X68" t="s">
        <v>325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500</v>
      </c>
      <c r="AH68">
        <v>0</v>
      </c>
      <c r="AI68">
        <v>500</v>
      </c>
      <c r="AJ68">
        <v>183</v>
      </c>
      <c r="AK68">
        <v>0</v>
      </c>
      <c r="AL68">
        <v>0</v>
      </c>
      <c r="AM68">
        <v>22336.400000000001</v>
      </c>
    </row>
    <row r="69" spans="1:39" x14ac:dyDescent="0.3">
      <c r="A69">
        <v>63</v>
      </c>
      <c r="B69">
        <v>20500</v>
      </c>
      <c r="C69" s="1">
        <v>45414</v>
      </c>
      <c r="D69" t="s">
        <v>38</v>
      </c>
      <c r="E69" t="s">
        <v>326</v>
      </c>
      <c r="F69">
        <v>159</v>
      </c>
      <c r="G69">
        <v>159</v>
      </c>
      <c r="H69">
        <v>0</v>
      </c>
      <c r="I69">
        <v>162</v>
      </c>
      <c r="J69">
        <v>29.12</v>
      </c>
      <c r="K69">
        <v>1939.7</v>
      </c>
      <c r="L69">
        <v>229.54999999999995</v>
      </c>
      <c r="M69">
        <v>13.422799169663477</v>
      </c>
      <c r="N69">
        <v>4650</v>
      </c>
      <c r="O69">
        <v>5150</v>
      </c>
      <c r="P69">
        <v>100</v>
      </c>
      <c r="Q69">
        <v>1918.65</v>
      </c>
      <c r="R69">
        <v>2400</v>
      </c>
      <c r="S69">
        <v>2092.9499999999998</v>
      </c>
      <c r="T69">
        <v>22336.400000000001</v>
      </c>
      <c r="U69">
        <v>19000</v>
      </c>
      <c r="V69" s="1">
        <v>47115</v>
      </c>
      <c r="W69" t="s">
        <v>38</v>
      </c>
      <c r="X69" t="s">
        <v>327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600</v>
      </c>
      <c r="AH69">
        <v>0</v>
      </c>
      <c r="AI69">
        <v>500</v>
      </c>
      <c r="AJ69">
        <v>176.7</v>
      </c>
      <c r="AK69">
        <v>0</v>
      </c>
      <c r="AL69">
        <v>0</v>
      </c>
      <c r="AM69">
        <v>22336.400000000001</v>
      </c>
    </row>
    <row r="70" spans="1:39" x14ac:dyDescent="0.3">
      <c r="A70">
        <v>64</v>
      </c>
      <c r="B70">
        <v>20500</v>
      </c>
      <c r="C70" s="1">
        <v>45421</v>
      </c>
      <c r="D70" t="s">
        <v>38</v>
      </c>
      <c r="E70" t="s">
        <v>328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1750</v>
      </c>
      <c r="O70">
        <v>1750</v>
      </c>
      <c r="P70">
        <v>1750</v>
      </c>
      <c r="Q70">
        <v>1677.1</v>
      </c>
      <c r="R70">
        <v>1750</v>
      </c>
      <c r="S70">
        <v>2249.25</v>
      </c>
      <c r="T70">
        <v>22336.400000000001</v>
      </c>
      <c r="U70">
        <v>19600</v>
      </c>
      <c r="V70" s="1">
        <v>45407</v>
      </c>
      <c r="W70" t="s">
        <v>38</v>
      </c>
      <c r="X70" t="s">
        <v>329</v>
      </c>
      <c r="Y70">
        <v>83597</v>
      </c>
      <c r="Z70">
        <v>8863</v>
      </c>
      <c r="AA70">
        <v>11.859394653036102</v>
      </c>
      <c r="AB70">
        <v>211318</v>
      </c>
      <c r="AC70">
        <v>56.59</v>
      </c>
      <c r="AD70">
        <v>1.55</v>
      </c>
      <c r="AE70">
        <v>-0.8</v>
      </c>
      <c r="AF70">
        <v>-34.042553191489361</v>
      </c>
      <c r="AG70">
        <v>1141800</v>
      </c>
      <c r="AH70">
        <v>101750</v>
      </c>
      <c r="AI70">
        <v>5600</v>
      </c>
      <c r="AJ70">
        <v>1.55</v>
      </c>
      <c r="AK70">
        <v>850</v>
      </c>
      <c r="AL70">
        <v>1.6</v>
      </c>
      <c r="AM70">
        <v>22336.400000000001</v>
      </c>
    </row>
    <row r="71" spans="1:39" x14ac:dyDescent="0.3">
      <c r="A71">
        <v>65</v>
      </c>
      <c r="B71">
        <v>20500</v>
      </c>
      <c r="C71" s="1">
        <v>45428</v>
      </c>
      <c r="D71" t="s">
        <v>38</v>
      </c>
      <c r="E71" t="s">
        <v>330</v>
      </c>
      <c r="F71">
        <v>1</v>
      </c>
      <c r="G71">
        <v>0</v>
      </c>
      <c r="H71">
        <v>0</v>
      </c>
      <c r="I71">
        <v>2</v>
      </c>
      <c r="J71">
        <v>0</v>
      </c>
      <c r="K71">
        <v>1940</v>
      </c>
      <c r="L71">
        <v>-458.80000000000018</v>
      </c>
      <c r="M71">
        <v>-19.126229781557452</v>
      </c>
      <c r="N71">
        <v>50</v>
      </c>
      <c r="O71">
        <v>0</v>
      </c>
      <c r="P71">
        <v>50</v>
      </c>
      <c r="Q71">
        <v>1750</v>
      </c>
      <c r="R71">
        <v>0</v>
      </c>
      <c r="S71">
        <v>0</v>
      </c>
      <c r="T71">
        <v>22336.400000000001</v>
      </c>
      <c r="U71">
        <v>19650</v>
      </c>
      <c r="V71" s="1">
        <v>45407</v>
      </c>
      <c r="W71" t="s">
        <v>38</v>
      </c>
      <c r="X71" t="s">
        <v>331</v>
      </c>
      <c r="Y71">
        <v>11354</v>
      </c>
      <c r="Z71">
        <v>1825</v>
      </c>
      <c r="AA71">
        <v>19.152062126141253</v>
      </c>
      <c r="AB71">
        <v>22852</v>
      </c>
      <c r="AC71">
        <v>55.8</v>
      </c>
      <c r="AD71">
        <v>1.5</v>
      </c>
      <c r="AE71">
        <v>-1.25</v>
      </c>
      <c r="AF71">
        <v>-45.454545454545453</v>
      </c>
      <c r="AG71">
        <v>217200</v>
      </c>
      <c r="AH71">
        <v>26200</v>
      </c>
      <c r="AI71">
        <v>3100</v>
      </c>
      <c r="AJ71">
        <v>1.5</v>
      </c>
      <c r="AK71">
        <v>400</v>
      </c>
      <c r="AL71">
        <v>1.6</v>
      </c>
      <c r="AM71">
        <v>22336.400000000001</v>
      </c>
    </row>
    <row r="72" spans="1:39" x14ac:dyDescent="0.3">
      <c r="A72">
        <v>66</v>
      </c>
      <c r="B72">
        <v>20500</v>
      </c>
      <c r="C72" s="1">
        <v>45442</v>
      </c>
      <c r="D72" t="s">
        <v>38</v>
      </c>
      <c r="E72" t="s">
        <v>332</v>
      </c>
      <c r="F72">
        <v>6138</v>
      </c>
      <c r="G72">
        <v>2634</v>
      </c>
      <c r="H72">
        <v>75.171232876712324</v>
      </c>
      <c r="I72">
        <v>4079</v>
      </c>
      <c r="J72">
        <v>0</v>
      </c>
      <c r="K72">
        <v>2031.25</v>
      </c>
      <c r="L72">
        <v>251.79999999999995</v>
      </c>
      <c r="M72">
        <v>14.150439742617099</v>
      </c>
      <c r="N72">
        <v>5100</v>
      </c>
      <c r="O72">
        <v>6200</v>
      </c>
      <c r="P72">
        <v>50</v>
      </c>
      <c r="Q72">
        <v>2025.4</v>
      </c>
      <c r="R72">
        <v>400</v>
      </c>
      <c r="S72">
        <v>2053.15</v>
      </c>
      <c r="T72">
        <v>22336.400000000001</v>
      </c>
      <c r="U72">
        <v>19700</v>
      </c>
      <c r="V72" s="1">
        <v>45407</v>
      </c>
      <c r="W72" t="s">
        <v>38</v>
      </c>
      <c r="X72" t="s">
        <v>333</v>
      </c>
      <c r="Y72">
        <v>12936</v>
      </c>
      <c r="Z72">
        <v>-791</v>
      </c>
      <c r="AA72">
        <v>-5.7623661397246302</v>
      </c>
      <c r="AB72">
        <v>29472</v>
      </c>
      <c r="AC72">
        <v>55.18</v>
      </c>
      <c r="AD72">
        <v>1.5</v>
      </c>
      <c r="AE72">
        <v>-1.1499999999999999</v>
      </c>
      <c r="AF72">
        <v>-43.396226415094333</v>
      </c>
      <c r="AG72">
        <v>254300</v>
      </c>
      <c r="AH72">
        <v>31650</v>
      </c>
      <c r="AI72">
        <v>250</v>
      </c>
      <c r="AJ72">
        <v>1.45</v>
      </c>
      <c r="AK72">
        <v>750</v>
      </c>
      <c r="AL72">
        <v>1.5</v>
      </c>
      <c r="AM72">
        <v>22336.400000000001</v>
      </c>
    </row>
    <row r="73" spans="1:39" x14ac:dyDescent="0.3">
      <c r="A73">
        <v>67</v>
      </c>
      <c r="B73">
        <v>20500</v>
      </c>
      <c r="C73" s="1">
        <v>45470</v>
      </c>
      <c r="D73" t="s">
        <v>38</v>
      </c>
      <c r="E73" t="s">
        <v>334</v>
      </c>
      <c r="F73">
        <v>4</v>
      </c>
      <c r="G73">
        <v>2</v>
      </c>
      <c r="H73">
        <v>100</v>
      </c>
      <c r="I73">
        <v>3</v>
      </c>
      <c r="J73">
        <v>0</v>
      </c>
      <c r="K73">
        <v>2100</v>
      </c>
      <c r="L73">
        <v>350</v>
      </c>
      <c r="M73">
        <v>20</v>
      </c>
      <c r="N73">
        <v>2550</v>
      </c>
      <c r="O73">
        <v>2550</v>
      </c>
      <c r="P73">
        <v>1750</v>
      </c>
      <c r="Q73">
        <v>1729.25</v>
      </c>
      <c r="R73">
        <v>1750</v>
      </c>
      <c r="S73">
        <v>2496.5</v>
      </c>
      <c r="T73">
        <v>22336.400000000001</v>
      </c>
      <c r="U73">
        <v>19750</v>
      </c>
      <c r="V73" s="1">
        <v>45407</v>
      </c>
      <c r="W73" t="s">
        <v>38</v>
      </c>
      <c r="X73" t="s">
        <v>335</v>
      </c>
      <c r="Y73">
        <v>6305</v>
      </c>
      <c r="Z73">
        <v>430</v>
      </c>
      <c r="AA73">
        <v>7.3191489361702127</v>
      </c>
      <c r="AB73">
        <v>22021</v>
      </c>
      <c r="AC73">
        <v>54.2</v>
      </c>
      <c r="AD73">
        <v>1.8</v>
      </c>
      <c r="AE73">
        <v>-1.2499999999999998</v>
      </c>
      <c r="AF73">
        <v>-40.983606557377044</v>
      </c>
      <c r="AG73">
        <v>117950</v>
      </c>
      <c r="AH73">
        <v>30400</v>
      </c>
      <c r="AI73">
        <v>25000</v>
      </c>
      <c r="AJ73">
        <v>1.5</v>
      </c>
      <c r="AK73">
        <v>1050</v>
      </c>
      <c r="AL73">
        <v>1.85</v>
      </c>
      <c r="AM73">
        <v>22336.400000000001</v>
      </c>
    </row>
    <row r="74" spans="1:39" x14ac:dyDescent="0.3">
      <c r="A74">
        <v>68</v>
      </c>
      <c r="B74">
        <v>20550</v>
      </c>
      <c r="C74" s="1">
        <v>45407</v>
      </c>
      <c r="D74" t="s">
        <v>38</v>
      </c>
      <c r="E74" t="s">
        <v>336</v>
      </c>
      <c r="F74">
        <v>55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10400</v>
      </c>
      <c r="O74">
        <v>10400</v>
      </c>
      <c r="P74">
        <v>500</v>
      </c>
      <c r="Q74">
        <v>1706.35</v>
      </c>
      <c r="R74">
        <v>500</v>
      </c>
      <c r="S74">
        <v>1900.75</v>
      </c>
      <c r="T74">
        <v>22336.400000000001</v>
      </c>
      <c r="U74">
        <v>19800</v>
      </c>
      <c r="V74" s="1">
        <v>45407</v>
      </c>
      <c r="W74" t="s">
        <v>38</v>
      </c>
      <c r="X74" t="s">
        <v>337</v>
      </c>
      <c r="Y74">
        <v>21724</v>
      </c>
      <c r="Z74">
        <v>1048</v>
      </c>
      <c r="AA74">
        <v>5.0686786612497583</v>
      </c>
      <c r="AB74">
        <v>54866</v>
      </c>
      <c r="AC74">
        <v>53.22</v>
      </c>
      <c r="AD74">
        <v>1.75</v>
      </c>
      <c r="AE74">
        <v>-1.1499999999999999</v>
      </c>
      <c r="AF74">
        <v>-39.655172413793096</v>
      </c>
      <c r="AG74">
        <v>308350</v>
      </c>
      <c r="AH74">
        <v>36150</v>
      </c>
      <c r="AI74">
        <v>500</v>
      </c>
      <c r="AJ74">
        <v>1.6</v>
      </c>
      <c r="AK74">
        <v>2950</v>
      </c>
      <c r="AL74">
        <v>1.75</v>
      </c>
      <c r="AM74">
        <v>22336.400000000001</v>
      </c>
    </row>
    <row r="75" spans="1:39" x14ac:dyDescent="0.3">
      <c r="A75">
        <v>69</v>
      </c>
      <c r="B75">
        <v>20550</v>
      </c>
      <c r="C75" s="1">
        <v>45414</v>
      </c>
      <c r="D75" t="s">
        <v>38</v>
      </c>
      <c r="E75" t="s">
        <v>338</v>
      </c>
      <c r="F75">
        <v>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3250</v>
      </c>
      <c r="O75">
        <v>2750</v>
      </c>
      <c r="P75">
        <v>500</v>
      </c>
      <c r="Q75">
        <v>1623.55</v>
      </c>
      <c r="R75">
        <v>1000</v>
      </c>
      <c r="S75">
        <v>2024.15</v>
      </c>
      <c r="T75">
        <v>22336.400000000001</v>
      </c>
      <c r="U75">
        <v>19850</v>
      </c>
      <c r="V75" s="1">
        <v>45407</v>
      </c>
      <c r="W75" t="s">
        <v>38</v>
      </c>
      <c r="X75" t="s">
        <v>339</v>
      </c>
      <c r="Y75">
        <v>1178</v>
      </c>
      <c r="Z75">
        <v>-310</v>
      </c>
      <c r="AA75">
        <v>-20.833333333333332</v>
      </c>
      <c r="AB75">
        <v>7360</v>
      </c>
      <c r="AC75">
        <v>53.03</v>
      </c>
      <c r="AD75">
        <v>1.9</v>
      </c>
      <c r="AE75">
        <v>-1.0500000000000003</v>
      </c>
      <c r="AF75">
        <v>-35.593220338983059</v>
      </c>
      <c r="AG75">
        <v>126050</v>
      </c>
      <c r="AH75">
        <v>16950</v>
      </c>
      <c r="AI75">
        <v>89950</v>
      </c>
      <c r="AJ75">
        <v>1.4</v>
      </c>
      <c r="AK75">
        <v>1800</v>
      </c>
      <c r="AL75">
        <v>2</v>
      </c>
      <c r="AM75">
        <v>22336.400000000001</v>
      </c>
    </row>
    <row r="76" spans="1:39" x14ac:dyDescent="0.3">
      <c r="A76">
        <v>70</v>
      </c>
      <c r="B76">
        <v>20550</v>
      </c>
      <c r="C76" s="1">
        <v>45421</v>
      </c>
      <c r="D76" t="s">
        <v>38</v>
      </c>
      <c r="E76" t="s">
        <v>340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1750</v>
      </c>
      <c r="O76">
        <v>1750</v>
      </c>
      <c r="P76">
        <v>1750</v>
      </c>
      <c r="Q76">
        <v>1632.2</v>
      </c>
      <c r="R76">
        <v>1750</v>
      </c>
      <c r="S76">
        <v>2194.35</v>
      </c>
      <c r="T76">
        <v>22336.400000000001</v>
      </c>
      <c r="U76">
        <v>19900</v>
      </c>
      <c r="V76" s="1">
        <v>45407</v>
      </c>
      <c r="W76" t="s">
        <v>38</v>
      </c>
      <c r="X76" t="s">
        <v>341</v>
      </c>
      <c r="Y76">
        <v>7408</v>
      </c>
      <c r="Z76">
        <v>-2477</v>
      </c>
      <c r="AA76">
        <v>-25.058168942842691</v>
      </c>
      <c r="AB76">
        <v>24899</v>
      </c>
      <c r="AC76">
        <v>51.43</v>
      </c>
      <c r="AD76">
        <v>1.55</v>
      </c>
      <c r="AE76">
        <v>-1.4000000000000001</v>
      </c>
      <c r="AF76">
        <v>-47.457627118644069</v>
      </c>
      <c r="AG76">
        <v>226800</v>
      </c>
      <c r="AH76">
        <v>14100</v>
      </c>
      <c r="AI76">
        <v>3500</v>
      </c>
      <c r="AJ76">
        <v>1.55</v>
      </c>
      <c r="AK76">
        <v>400</v>
      </c>
      <c r="AL76">
        <v>1.9</v>
      </c>
      <c r="AM76">
        <v>22336.400000000001</v>
      </c>
    </row>
    <row r="77" spans="1:39" x14ac:dyDescent="0.3">
      <c r="A77">
        <v>71</v>
      </c>
      <c r="B77">
        <v>20550</v>
      </c>
      <c r="C77" s="1">
        <v>45442</v>
      </c>
      <c r="D77" t="s">
        <v>38</v>
      </c>
      <c r="E77" t="s">
        <v>342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5050</v>
      </c>
      <c r="O77">
        <v>3250</v>
      </c>
      <c r="P77">
        <v>500</v>
      </c>
      <c r="Q77">
        <v>1638.6</v>
      </c>
      <c r="R77">
        <v>500</v>
      </c>
      <c r="S77">
        <v>2068.4499999999998</v>
      </c>
      <c r="T77">
        <v>22336.400000000001</v>
      </c>
      <c r="U77">
        <v>19950</v>
      </c>
      <c r="V77" s="1">
        <v>45407</v>
      </c>
      <c r="W77" t="s">
        <v>38</v>
      </c>
      <c r="X77" t="s">
        <v>343</v>
      </c>
      <c r="Y77">
        <v>1267</v>
      </c>
      <c r="Z77">
        <v>-622</v>
      </c>
      <c r="AA77">
        <v>-32.927474854420325</v>
      </c>
      <c r="AB77">
        <v>10677</v>
      </c>
      <c r="AC77">
        <v>50.76</v>
      </c>
      <c r="AD77">
        <v>1.45</v>
      </c>
      <c r="AE77">
        <v>-1.7500000000000002</v>
      </c>
      <c r="AF77">
        <v>-54.6875</v>
      </c>
      <c r="AG77">
        <v>102450</v>
      </c>
      <c r="AH77">
        <v>11750</v>
      </c>
      <c r="AI77">
        <v>74650</v>
      </c>
      <c r="AJ77">
        <v>1.45</v>
      </c>
      <c r="AK77">
        <v>50</v>
      </c>
      <c r="AL77">
        <v>2.2000000000000002</v>
      </c>
      <c r="AM77">
        <v>22336.400000000001</v>
      </c>
    </row>
    <row r="78" spans="1:39" x14ac:dyDescent="0.3">
      <c r="A78">
        <v>72</v>
      </c>
      <c r="B78">
        <v>20550</v>
      </c>
      <c r="C78" s="1">
        <v>45470</v>
      </c>
      <c r="D78" t="s">
        <v>38</v>
      </c>
      <c r="E78" t="s">
        <v>344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2550</v>
      </c>
      <c r="O78">
        <v>1750</v>
      </c>
      <c r="P78">
        <v>1750</v>
      </c>
      <c r="Q78">
        <v>1667.45</v>
      </c>
      <c r="R78">
        <v>1750</v>
      </c>
      <c r="S78">
        <v>2428.4</v>
      </c>
      <c r="T78">
        <v>22336.400000000001</v>
      </c>
      <c r="U78">
        <v>20000</v>
      </c>
      <c r="V78" s="1">
        <v>45407</v>
      </c>
      <c r="W78" t="s">
        <v>38</v>
      </c>
      <c r="X78" t="s">
        <v>345</v>
      </c>
      <c r="Y78">
        <v>87136</v>
      </c>
      <c r="Z78">
        <v>1574</v>
      </c>
      <c r="AA78">
        <v>1.8396016923400575</v>
      </c>
      <c r="AB78">
        <v>196979</v>
      </c>
      <c r="AC78">
        <v>49.62</v>
      </c>
      <c r="AD78">
        <v>1.75</v>
      </c>
      <c r="AE78">
        <v>-1.5499999999999998</v>
      </c>
      <c r="AF78">
        <v>-46.969696969696969</v>
      </c>
      <c r="AG78">
        <v>751350</v>
      </c>
      <c r="AH78">
        <v>63100</v>
      </c>
      <c r="AI78">
        <v>150</v>
      </c>
      <c r="AJ78">
        <v>1.75</v>
      </c>
      <c r="AK78">
        <v>2000</v>
      </c>
      <c r="AL78">
        <v>1.9</v>
      </c>
      <c r="AM78">
        <v>22336.400000000001</v>
      </c>
    </row>
    <row r="79" spans="1:39" x14ac:dyDescent="0.3">
      <c r="A79">
        <v>73</v>
      </c>
      <c r="B79">
        <v>20600</v>
      </c>
      <c r="C79" s="1">
        <v>45407</v>
      </c>
      <c r="D79" t="s">
        <v>38</v>
      </c>
      <c r="E79" t="s">
        <v>346</v>
      </c>
      <c r="F79">
        <v>159</v>
      </c>
      <c r="G79">
        <v>-22</v>
      </c>
      <c r="H79">
        <v>-12.154696132596685</v>
      </c>
      <c r="I79">
        <v>34</v>
      </c>
      <c r="J79">
        <v>0</v>
      </c>
      <c r="K79">
        <v>1724</v>
      </c>
      <c r="L79">
        <v>221</v>
      </c>
      <c r="M79">
        <v>14.703925482368597</v>
      </c>
      <c r="N79">
        <v>13450</v>
      </c>
      <c r="O79">
        <v>13450</v>
      </c>
      <c r="P79">
        <v>1550</v>
      </c>
      <c r="Q79">
        <v>1786.4</v>
      </c>
      <c r="R79">
        <v>300</v>
      </c>
      <c r="S79">
        <v>1807.2</v>
      </c>
      <c r="T79">
        <v>22336.400000000001</v>
      </c>
      <c r="U79">
        <v>20000</v>
      </c>
      <c r="V79" s="1">
        <v>45470</v>
      </c>
      <c r="W79" t="s">
        <v>38</v>
      </c>
      <c r="X79" t="s">
        <v>347</v>
      </c>
      <c r="Y79">
        <v>34909</v>
      </c>
      <c r="Z79">
        <v>2025</v>
      </c>
      <c r="AA79">
        <v>6.1580099744556627</v>
      </c>
      <c r="AB79">
        <v>7193</v>
      </c>
      <c r="AC79">
        <v>20.260000000000002</v>
      </c>
      <c r="AD79">
        <v>52</v>
      </c>
      <c r="AE79">
        <v>-17.75</v>
      </c>
      <c r="AF79">
        <v>-25.448028673835125</v>
      </c>
      <c r="AG79">
        <v>20350</v>
      </c>
      <c r="AH79">
        <v>3750</v>
      </c>
      <c r="AI79">
        <v>550</v>
      </c>
      <c r="AJ79">
        <v>52</v>
      </c>
      <c r="AK79">
        <v>150</v>
      </c>
      <c r="AL79">
        <v>54</v>
      </c>
      <c r="AM79">
        <v>22336.400000000001</v>
      </c>
    </row>
    <row r="80" spans="1:39" x14ac:dyDescent="0.3">
      <c r="A80">
        <v>74</v>
      </c>
      <c r="B80">
        <v>20600</v>
      </c>
      <c r="C80" s="1">
        <v>45414</v>
      </c>
      <c r="D80" t="s">
        <v>38</v>
      </c>
      <c r="E80" t="s">
        <v>348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3250</v>
      </c>
      <c r="O80">
        <v>3250</v>
      </c>
      <c r="P80">
        <v>500</v>
      </c>
      <c r="Q80">
        <v>1582.5</v>
      </c>
      <c r="R80">
        <v>500</v>
      </c>
      <c r="S80">
        <v>1971.4</v>
      </c>
      <c r="T80">
        <v>22336.400000000001</v>
      </c>
      <c r="U80">
        <v>20000</v>
      </c>
      <c r="V80" s="1">
        <v>45561</v>
      </c>
      <c r="W80" t="s">
        <v>38</v>
      </c>
      <c r="X80" t="s">
        <v>349</v>
      </c>
      <c r="Y80">
        <v>1894</v>
      </c>
      <c r="Z80">
        <v>72</v>
      </c>
      <c r="AA80">
        <v>3.9517014270032931</v>
      </c>
      <c r="AB80">
        <v>366</v>
      </c>
      <c r="AC80">
        <v>16.940000000000001</v>
      </c>
      <c r="AD80">
        <v>90</v>
      </c>
      <c r="AE80">
        <v>-19</v>
      </c>
      <c r="AF80">
        <v>-17.431192660550458</v>
      </c>
      <c r="AG80">
        <v>9850</v>
      </c>
      <c r="AH80">
        <v>3100</v>
      </c>
      <c r="AI80">
        <v>250</v>
      </c>
      <c r="AJ80">
        <v>90</v>
      </c>
      <c r="AK80">
        <v>900</v>
      </c>
      <c r="AL80">
        <v>97</v>
      </c>
      <c r="AM80">
        <v>22336.400000000001</v>
      </c>
    </row>
    <row r="81" spans="1:39" x14ac:dyDescent="0.3">
      <c r="A81">
        <v>75</v>
      </c>
      <c r="B81">
        <v>20600</v>
      </c>
      <c r="C81" s="1">
        <v>45421</v>
      </c>
      <c r="D81" t="s">
        <v>38</v>
      </c>
      <c r="E81" t="s">
        <v>350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1750</v>
      </c>
      <c r="O81">
        <v>1750</v>
      </c>
      <c r="P81">
        <v>1750</v>
      </c>
      <c r="Q81">
        <v>1586.6</v>
      </c>
      <c r="R81">
        <v>1750</v>
      </c>
      <c r="S81">
        <v>2140.85</v>
      </c>
      <c r="T81">
        <v>22336.400000000001</v>
      </c>
      <c r="U81">
        <v>20000</v>
      </c>
      <c r="V81" s="1">
        <v>45652</v>
      </c>
      <c r="W81" t="s">
        <v>38</v>
      </c>
      <c r="X81" t="s">
        <v>351</v>
      </c>
      <c r="Y81">
        <v>11465</v>
      </c>
      <c r="Z81">
        <v>654</v>
      </c>
      <c r="AA81">
        <v>6.0493941356026273</v>
      </c>
      <c r="AB81">
        <v>1414</v>
      </c>
      <c r="AC81">
        <v>16.95</v>
      </c>
      <c r="AD81">
        <v>133.05000000000001</v>
      </c>
      <c r="AE81">
        <v>-47.349999999999994</v>
      </c>
      <c r="AF81">
        <v>-26.247228381374722</v>
      </c>
      <c r="AG81">
        <v>8750</v>
      </c>
      <c r="AH81">
        <v>6850</v>
      </c>
      <c r="AI81">
        <v>50</v>
      </c>
      <c r="AJ81">
        <v>135</v>
      </c>
      <c r="AK81">
        <v>50</v>
      </c>
      <c r="AL81">
        <v>137.5</v>
      </c>
      <c r="AM81">
        <v>22336.400000000001</v>
      </c>
    </row>
    <row r="82" spans="1:39" x14ac:dyDescent="0.3">
      <c r="A82">
        <v>76</v>
      </c>
      <c r="B82">
        <v>20600</v>
      </c>
      <c r="C82" s="1">
        <v>45442</v>
      </c>
      <c r="D82" t="s">
        <v>38</v>
      </c>
      <c r="E82" t="s">
        <v>352</v>
      </c>
      <c r="F82">
        <v>37</v>
      </c>
      <c r="G82">
        <v>4</v>
      </c>
      <c r="H82">
        <v>12.121212121212121</v>
      </c>
      <c r="I82">
        <v>5</v>
      </c>
      <c r="J82">
        <v>0</v>
      </c>
      <c r="K82">
        <v>1922.9</v>
      </c>
      <c r="L82">
        <v>341.80000000000018</v>
      </c>
      <c r="M82">
        <v>21.617860982860044</v>
      </c>
      <c r="N82">
        <v>4600</v>
      </c>
      <c r="O82">
        <v>4600</v>
      </c>
      <c r="P82">
        <v>50</v>
      </c>
      <c r="Q82">
        <v>1895.35</v>
      </c>
      <c r="R82">
        <v>50</v>
      </c>
      <c r="S82">
        <v>1983.6</v>
      </c>
      <c r="T82">
        <v>22336.400000000001</v>
      </c>
      <c r="U82">
        <v>20000</v>
      </c>
      <c r="V82" s="1">
        <v>45743</v>
      </c>
      <c r="W82" t="s">
        <v>38</v>
      </c>
      <c r="X82" t="s">
        <v>353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750</v>
      </c>
      <c r="AH82">
        <v>0</v>
      </c>
      <c r="AI82">
        <v>750</v>
      </c>
      <c r="AJ82">
        <v>201.2</v>
      </c>
      <c r="AK82">
        <v>0</v>
      </c>
      <c r="AL82">
        <v>0</v>
      </c>
      <c r="AM82">
        <v>22336.400000000001</v>
      </c>
    </row>
    <row r="83" spans="1:39" x14ac:dyDescent="0.3">
      <c r="A83">
        <v>77</v>
      </c>
      <c r="B83">
        <v>20600</v>
      </c>
      <c r="C83" s="1">
        <v>45470</v>
      </c>
      <c r="D83" t="s">
        <v>38</v>
      </c>
      <c r="E83" t="s">
        <v>354</v>
      </c>
      <c r="F83">
        <v>3</v>
      </c>
      <c r="G83">
        <v>0</v>
      </c>
      <c r="H83">
        <v>0</v>
      </c>
      <c r="I83">
        <v>2</v>
      </c>
      <c r="J83">
        <v>0</v>
      </c>
      <c r="K83">
        <v>1950</v>
      </c>
      <c r="L83">
        <v>50</v>
      </c>
      <c r="M83">
        <v>2.6315789473684208</v>
      </c>
      <c r="N83">
        <v>2550</v>
      </c>
      <c r="O83">
        <v>2550</v>
      </c>
      <c r="P83">
        <v>1750</v>
      </c>
      <c r="Q83">
        <v>1588.7</v>
      </c>
      <c r="R83">
        <v>1750</v>
      </c>
      <c r="S83">
        <v>2392.9</v>
      </c>
      <c r="T83">
        <v>22336.400000000001</v>
      </c>
      <c r="U83">
        <v>20000</v>
      </c>
      <c r="V83" s="1">
        <v>45834</v>
      </c>
      <c r="W83" t="s">
        <v>38</v>
      </c>
      <c r="X83" t="s">
        <v>355</v>
      </c>
      <c r="Y83">
        <v>9141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2700</v>
      </c>
      <c r="AH83">
        <v>100</v>
      </c>
      <c r="AI83">
        <v>800</v>
      </c>
      <c r="AJ83">
        <v>233.6</v>
      </c>
      <c r="AK83">
        <v>50</v>
      </c>
      <c r="AL83">
        <v>477.45</v>
      </c>
      <c r="AM83">
        <v>22336.400000000001</v>
      </c>
    </row>
    <row r="84" spans="1:39" x14ac:dyDescent="0.3">
      <c r="A84">
        <v>78</v>
      </c>
      <c r="B84">
        <v>20650</v>
      </c>
      <c r="C84" s="1">
        <v>45407</v>
      </c>
      <c r="D84" t="s">
        <v>38</v>
      </c>
      <c r="E84" t="s">
        <v>356</v>
      </c>
      <c r="F84">
        <v>47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9900</v>
      </c>
      <c r="O84">
        <v>9900</v>
      </c>
      <c r="P84">
        <v>1800</v>
      </c>
      <c r="Q84">
        <v>1705.15</v>
      </c>
      <c r="R84">
        <v>1000</v>
      </c>
      <c r="S84">
        <v>1788.55</v>
      </c>
      <c r="T84">
        <v>22336.400000000001</v>
      </c>
      <c r="U84">
        <v>20000</v>
      </c>
      <c r="V84" s="1">
        <v>46015</v>
      </c>
      <c r="W84" t="s">
        <v>38</v>
      </c>
      <c r="X84" t="s">
        <v>357</v>
      </c>
      <c r="Y84">
        <v>94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1800</v>
      </c>
      <c r="AH84">
        <v>50</v>
      </c>
      <c r="AI84">
        <v>550</v>
      </c>
      <c r="AJ84">
        <v>280.3</v>
      </c>
      <c r="AK84">
        <v>50</v>
      </c>
      <c r="AL84">
        <v>349</v>
      </c>
      <c r="AM84">
        <v>22336.400000000001</v>
      </c>
    </row>
    <row r="85" spans="1:39" x14ac:dyDescent="0.3">
      <c r="A85">
        <v>79</v>
      </c>
      <c r="B85">
        <v>20650</v>
      </c>
      <c r="C85" s="1">
        <v>45414</v>
      </c>
      <c r="D85" t="s">
        <v>38</v>
      </c>
      <c r="E85" t="s">
        <v>358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3250</v>
      </c>
      <c r="O85">
        <v>2750</v>
      </c>
      <c r="P85">
        <v>500</v>
      </c>
      <c r="Q85">
        <v>1536.55</v>
      </c>
      <c r="R85">
        <v>1750</v>
      </c>
      <c r="S85">
        <v>2006.35</v>
      </c>
      <c r="T85">
        <v>22336.400000000001</v>
      </c>
      <c r="U85">
        <v>20000</v>
      </c>
      <c r="V85" s="1">
        <v>46198</v>
      </c>
      <c r="W85" t="s">
        <v>38</v>
      </c>
      <c r="X85" t="s">
        <v>359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850</v>
      </c>
      <c r="AH85">
        <v>0</v>
      </c>
      <c r="AI85">
        <v>500</v>
      </c>
      <c r="AJ85">
        <v>299.05</v>
      </c>
      <c r="AK85">
        <v>0</v>
      </c>
      <c r="AL85">
        <v>0</v>
      </c>
      <c r="AM85">
        <v>22336.400000000001</v>
      </c>
    </row>
    <row r="86" spans="1:39" x14ac:dyDescent="0.3">
      <c r="A86">
        <v>80</v>
      </c>
      <c r="B86">
        <v>20650</v>
      </c>
      <c r="C86" s="1">
        <v>45421</v>
      </c>
      <c r="D86" t="s">
        <v>38</v>
      </c>
      <c r="E86" t="s">
        <v>360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1750</v>
      </c>
      <c r="O86">
        <v>1750</v>
      </c>
      <c r="P86">
        <v>1750</v>
      </c>
      <c r="Q86">
        <v>1541</v>
      </c>
      <c r="R86">
        <v>1750</v>
      </c>
      <c r="S86">
        <v>2085.4499999999998</v>
      </c>
      <c r="T86">
        <v>22336.400000000001</v>
      </c>
      <c r="U86">
        <v>20000</v>
      </c>
      <c r="V86" s="1">
        <v>46387</v>
      </c>
      <c r="W86" t="s">
        <v>38</v>
      </c>
      <c r="X86" t="s">
        <v>361</v>
      </c>
      <c r="Y86">
        <v>103</v>
      </c>
      <c r="Z86">
        <v>2</v>
      </c>
      <c r="AA86">
        <v>1.9801980198019802</v>
      </c>
      <c r="AB86">
        <v>5</v>
      </c>
      <c r="AC86">
        <v>20.89</v>
      </c>
      <c r="AD86">
        <v>420.05</v>
      </c>
      <c r="AE86">
        <v>60.050000000000011</v>
      </c>
      <c r="AF86">
        <v>16.680555555555561</v>
      </c>
      <c r="AG86">
        <v>2050</v>
      </c>
      <c r="AH86">
        <v>700</v>
      </c>
      <c r="AI86">
        <v>250</v>
      </c>
      <c r="AJ86">
        <v>391.05</v>
      </c>
      <c r="AK86">
        <v>50</v>
      </c>
      <c r="AL86">
        <v>442</v>
      </c>
      <c r="AM86">
        <v>22336.400000000001</v>
      </c>
    </row>
    <row r="87" spans="1:39" x14ac:dyDescent="0.3">
      <c r="A87">
        <v>81</v>
      </c>
      <c r="B87">
        <v>20650</v>
      </c>
      <c r="C87" s="1">
        <v>45442</v>
      </c>
      <c r="D87" t="s">
        <v>38</v>
      </c>
      <c r="E87" t="s">
        <v>362</v>
      </c>
      <c r="F87">
        <v>11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4550</v>
      </c>
      <c r="O87">
        <v>4550</v>
      </c>
      <c r="P87">
        <v>1750</v>
      </c>
      <c r="Q87">
        <v>1557.25</v>
      </c>
      <c r="R87">
        <v>1000</v>
      </c>
      <c r="S87">
        <v>1960.3</v>
      </c>
      <c r="T87">
        <v>22336.400000000001</v>
      </c>
      <c r="U87">
        <v>20000</v>
      </c>
      <c r="V87" s="1">
        <v>46562</v>
      </c>
      <c r="W87" t="s">
        <v>38</v>
      </c>
      <c r="X87" t="s">
        <v>363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500</v>
      </c>
      <c r="AH87">
        <v>0</v>
      </c>
      <c r="AI87">
        <v>500</v>
      </c>
      <c r="AJ87">
        <v>299.89999999999998</v>
      </c>
      <c r="AK87">
        <v>0</v>
      </c>
      <c r="AL87">
        <v>0</v>
      </c>
      <c r="AM87">
        <v>22336.400000000001</v>
      </c>
    </row>
    <row r="88" spans="1:39" x14ac:dyDescent="0.3">
      <c r="A88">
        <v>82</v>
      </c>
      <c r="B88">
        <v>20650</v>
      </c>
      <c r="C88" s="1">
        <v>45470</v>
      </c>
      <c r="D88" t="s">
        <v>38</v>
      </c>
      <c r="E88" t="s">
        <v>364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2550</v>
      </c>
      <c r="O88">
        <v>1750</v>
      </c>
      <c r="P88">
        <v>1750</v>
      </c>
      <c r="Q88">
        <v>1604.75</v>
      </c>
      <c r="R88">
        <v>1750</v>
      </c>
      <c r="S88">
        <v>2281.4499999999998</v>
      </c>
      <c r="T88">
        <v>22336.400000000001</v>
      </c>
      <c r="U88">
        <v>20000</v>
      </c>
      <c r="V88" s="1">
        <v>46751</v>
      </c>
      <c r="W88" t="s">
        <v>38</v>
      </c>
      <c r="X88" t="s">
        <v>365</v>
      </c>
      <c r="Y88">
        <v>51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800</v>
      </c>
      <c r="AH88">
        <v>0</v>
      </c>
      <c r="AI88">
        <v>500</v>
      </c>
      <c r="AJ88">
        <v>290.3</v>
      </c>
      <c r="AK88">
        <v>0</v>
      </c>
      <c r="AL88">
        <v>0</v>
      </c>
      <c r="AM88">
        <v>22336.400000000001</v>
      </c>
    </row>
    <row r="89" spans="1:39" x14ac:dyDescent="0.3">
      <c r="A89">
        <v>83</v>
      </c>
      <c r="B89">
        <v>20700</v>
      </c>
      <c r="C89" s="1">
        <v>45407</v>
      </c>
      <c r="D89" t="s">
        <v>38</v>
      </c>
      <c r="E89" t="s">
        <v>366</v>
      </c>
      <c r="F89">
        <v>861</v>
      </c>
      <c r="G89">
        <v>-26</v>
      </c>
      <c r="H89">
        <v>-2.931228861330327</v>
      </c>
      <c r="I89">
        <v>47</v>
      </c>
      <c r="J89">
        <v>0</v>
      </c>
      <c r="K89">
        <v>1657.55</v>
      </c>
      <c r="L89">
        <v>241.59999999999991</v>
      </c>
      <c r="M89">
        <v>17.062749390868316</v>
      </c>
      <c r="N89">
        <v>14100</v>
      </c>
      <c r="O89">
        <v>12550</v>
      </c>
      <c r="P89">
        <v>150</v>
      </c>
      <c r="Q89">
        <v>1690.1</v>
      </c>
      <c r="R89">
        <v>200</v>
      </c>
      <c r="S89">
        <v>1705.6</v>
      </c>
      <c r="T89">
        <v>22336.400000000001</v>
      </c>
      <c r="U89">
        <v>20000</v>
      </c>
      <c r="V89" s="1">
        <v>46933</v>
      </c>
      <c r="W89" t="s">
        <v>38</v>
      </c>
      <c r="X89" t="s">
        <v>367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500</v>
      </c>
      <c r="AH89">
        <v>0</v>
      </c>
      <c r="AI89">
        <v>500</v>
      </c>
      <c r="AJ89">
        <v>278.05</v>
      </c>
      <c r="AK89">
        <v>0</v>
      </c>
      <c r="AL89">
        <v>0</v>
      </c>
      <c r="AM89">
        <v>22336.400000000001</v>
      </c>
    </row>
    <row r="90" spans="1:39" x14ac:dyDescent="0.3">
      <c r="A90">
        <v>84</v>
      </c>
      <c r="B90">
        <v>20700</v>
      </c>
      <c r="C90" s="1">
        <v>45414</v>
      </c>
      <c r="D90" t="s">
        <v>38</v>
      </c>
      <c r="E90" t="s">
        <v>368</v>
      </c>
      <c r="F90">
        <v>11</v>
      </c>
      <c r="G90">
        <v>11</v>
      </c>
      <c r="H90">
        <v>0</v>
      </c>
      <c r="I90">
        <v>22</v>
      </c>
      <c r="J90">
        <v>0</v>
      </c>
      <c r="K90">
        <v>1644</v>
      </c>
      <c r="L90">
        <v>118.29999999999995</v>
      </c>
      <c r="M90">
        <v>7.7538179196434394</v>
      </c>
      <c r="N90">
        <v>3250</v>
      </c>
      <c r="O90">
        <v>3250</v>
      </c>
      <c r="P90">
        <v>500</v>
      </c>
      <c r="Q90">
        <v>1507.05</v>
      </c>
      <c r="R90">
        <v>500</v>
      </c>
      <c r="S90">
        <v>1809.3</v>
      </c>
      <c r="T90">
        <v>22336.400000000001</v>
      </c>
      <c r="U90">
        <v>20000</v>
      </c>
      <c r="V90" s="1">
        <v>47115</v>
      </c>
      <c r="W90" t="s">
        <v>38</v>
      </c>
      <c r="X90" t="s">
        <v>369</v>
      </c>
      <c r="Y90">
        <v>16</v>
      </c>
      <c r="Z90">
        <v>2</v>
      </c>
      <c r="AA90">
        <v>14.285714285714286</v>
      </c>
      <c r="AB90">
        <v>3</v>
      </c>
      <c r="AC90">
        <v>22.57</v>
      </c>
      <c r="AD90">
        <v>460</v>
      </c>
      <c r="AE90">
        <v>50.050000000000011</v>
      </c>
      <c r="AF90">
        <v>12.208805951945362</v>
      </c>
      <c r="AG90">
        <v>650</v>
      </c>
      <c r="AH90">
        <v>200</v>
      </c>
      <c r="AI90">
        <v>50</v>
      </c>
      <c r="AJ90">
        <v>426</v>
      </c>
      <c r="AK90">
        <v>50</v>
      </c>
      <c r="AL90">
        <v>519.95000000000005</v>
      </c>
      <c r="AM90">
        <v>22336.400000000001</v>
      </c>
    </row>
    <row r="91" spans="1:39" x14ac:dyDescent="0.3">
      <c r="A91">
        <v>85</v>
      </c>
      <c r="B91">
        <v>20700</v>
      </c>
      <c r="C91" s="1">
        <v>45421</v>
      </c>
      <c r="D91" t="s">
        <v>38</v>
      </c>
      <c r="E91" t="s">
        <v>370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1750</v>
      </c>
      <c r="O91">
        <v>1750</v>
      </c>
      <c r="P91">
        <v>1750</v>
      </c>
      <c r="Q91">
        <v>1495.25</v>
      </c>
      <c r="R91">
        <v>1750</v>
      </c>
      <c r="S91">
        <v>2031.2</v>
      </c>
      <c r="T91">
        <v>22336.400000000001</v>
      </c>
      <c r="U91">
        <v>20050</v>
      </c>
      <c r="V91" s="1">
        <v>45407</v>
      </c>
      <c r="W91" t="s">
        <v>38</v>
      </c>
      <c r="X91" t="s">
        <v>371</v>
      </c>
      <c r="Y91">
        <v>1329</v>
      </c>
      <c r="Z91">
        <v>-604</v>
      </c>
      <c r="AA91">
        <v>-31.246766683911019</v>
      </c>
      <c r="AB91">
        <v>11843</v>
      </c>
      <c r="AC91">
        <v>48.94</v>
      </c>
      <c r="AD91">
        <v>2</v>
      </c>
      <c r="AE91">
        <v>-1.4500000000000002</v>
      </c>
      <c r="AF91">
        <v>-42.028985507246382</v>
      </c>
      <c r="AG91">
        <v>89500</v>
      </c>
      <c r="AH91">
        <v>40550</v>
      </c>
      <c r="AI91">
        <v>50</v>
      </c>
      <c r="AJ91">
        <v>1.7</v>
      </c>
      <c r="AK91">
        <v>4100</v>
      </c>
      <c r="AL91">
        <v>2</v>
      </c>
      <c r="AM91">
        <v>22336.400000000001</v>
      </c>
    </row>
    <row r="92" spans="1:39" x14ac:dyDescent="0.3">
      <c r="A92">
        <v>86</v>
      </c>
      <c r="B92">
        <v>20700</v>
      </c>
      <c r="C92" s="1">
        <v>45442</v>
      </c>
      <c r="D92" t="s">
        <v>38</v>
      </c>
      <c r="E92" t="s">
        <v>372</v>
      </c>
      <c r="F92">
        <v>42</v>
      </c>
      <c r="G92">
        <v>0</v>
      </c>
      <c r="H92">
        <v>0</v>
      </c>
      <c r="I92">
        <v>1</v>
      </c>
      <c r="J92">
        <v>0</v>
      </c>
      <c r="K92">
        <v>1836.75</v>
      </c>
      <c r="L92">
        <v>236.75</v>
      </c>
      <c r="M92">
        <v>14.796875000000002</v>
      </c>
      <c r="N92">
        <v>5250</v>
      </c>
      <c r="O92">
        <v>5650</v>
      </c>
      <c r="P92">
        <v>700</v>
      </c>
      <c r="Q92">
        <v>1811.5</v>
      </c>
      <c r="R92">
        <v>100</v>
      </c>
      <c r="S92">
        <v>1871</v>
      </c>
      <c r="T92">
        <v>22336.400000000001</v>
      </c>
      <c r="U92">
        <v>20050</v>
      </c>
      <c r="V92" s="1">
        <v>45442</v>
      </c>
      <c r="W92" t="s">
        <v>38</v>
      </c>
      <c r="X92" t="s">
        <v>373</v>
      </c>
      <c r="Y92">
        <v>1501</v>
      </c>
      <c r="Z92">
        <v>-513</v>
      </c>
      <c r="AA92">
        <v>-25.471698113207548</v>
      </c>
      <c r="AB92">
        <v>2527</v>
      </c>
      <c r="AC92">
        <v>18.63</v>
      </c>
      <c r="AD92">
        <v>10.8</v>
      </c>
      <c r="AE92">
        <v>-10.349999999999998</v>
      </c>
      <c r="AF92">
        <v>-48.936170212765951</v>
      </c>
      <c r="AG92">
        <v>31150</v>
      </c>
      <c r="AH92">
        <v>6100</v>
      </c>
      <c r="AI92">
        <v>150</v>
      </c>
      <c r="AJ92">
        <v>10</v>
      </c>
      <c r="AK92">
        <v>100</v>
      </c>
      <c r="AL92">
        <v>11.7</v>
      </c>
      <c r="AM92">
        <v>22336.400000000001</v>
      </c>
    </row>
    <row r="93" spans="1:39" x14ac:dyDescent="0.3">
      <c r="A93">
        <v>87</v>
      </c>
      <c r="B93">
        <v>20700</v>
      </c>
      <c r="C93" s="1">
        <v>45470</v>
      </c>
      <c r="D93" t="s">
        <v>38</v>
      </c>
      <c r="E93" t="s">
        <v>374</v>
      </c>
      <c r="F93">
        <v>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2550</v>
      </c>
      <c r="O93">
        <v>1750</v>
      </c>
      <c r="P93">
        <v>1750</v>
      </c>
      <c r="Q93">
        <v>1497.9</v>
      </c>
      <c r="R93">
        <v>1750</v>
      </c>
      <c r="S93">
        <v>2149.6999999999998</v>
      </c>
      <c r="T93">
        <v>22336.400000000001</v>
      </c>
      <c r="U93">
        <v>20100</v>
      </c>
      <c r="V93" s="1">
        <v>45407</v>
      </c>
      <c r="W93" t="s">
        <v>38</v>
      </c>
      <c r="X93" t="s">
        <v>375</v>
      </c>
      <c r="Y93">
        <v>14865</v>
      </c>
      <c r="Z93">
        <v>6570</v>
      </c>
      <c r="AA93">
        <v>79.204339963833633</v>
      </c>
      <c r="AB93">
        <v>81149</v>
      </c>
      <c r="AC93">
        <v>48.23</v>
      </c>
      <c r="AD93">
        <v>2</v>
      </c>
      <c r="AE93">
        <v>-1.4</v>
      </c>
      <c r="AF93">
        <v>-41.17647058823529</v>
      </c>
      <c r="AG93">
        <v>283900</v>
      </c>
      <c r="AH93">
        <v>43100</v>
      </c>
      <c r="AI93">
        <v>350</v>
      </c>
      <c r="AJ93">
        <v>2</v>
      </c>
      <c r="AK93">
        <v>3200</v>
      </c>
      <c r="AL93">
        <v>2.15</v>
      </c>
      <c r="AM93">
        <v>22336.400000000001</v>
      </c>
    </row>
    <row r="94" spans="1:39" x14ac:dyDescent="0.3">
      <c r="A94">
        <v>88</v>
      </c>
      <c r="B94">
        <v>20750</v>
      </c>
      <c r="C94" s="1">
        <v>45407</v>
      </c>
      <c r="D94" t="s">
        <v>38</v>
      </c>
      <c r="E94" t="s">
        <v>376</v>
      </c>
      <c r="F94">
        <v>32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9900</v>
      </c>
      <c r="O94">
        <v>9900</v>
      </c>
      <c r="P94">
        <v>1800</v>
      </c>
      <c r="Q94">
        <v>1601.9</v>
      </c>
      <c r="R94">
        <v>1800</v>
      </c>
      <c r="S94">
        <v>1685.65</v>
      </c>
      <c r="T94">
        <v>22336.400000000001</v>
      </c>
      <c r="U94">
        <v>20100</v>
      </c>
      <c r="V94" s="1">
        <v>45442</v>
      </c>
      <c r="W94" t="s">
        <v>38</v>
      </c>
      <c r="X94" t="s">
        <v>377</v>
      </c>
      <c r="Y94">
        <v>14071</v>
      </c>
      <c r="Z94">
        <v>1884</v>
      </c>
      <c r="AA94">
        <v>15.459095757774678</v>
      </c>
      <c r="AB94">
        <v>13475</v>
      </c>
      <c r="AC94">
        <v>18.440000000000001</v>
      </c>
      <c r="AD94">
        <v>10.7</v>
      </c>
      <c r="AE94">
        <v>-11.3</v>
      </c>
      <c r="AF94">
        <v>-51.363636363636367</v>
      </c>
      <c r="AG94">
        <v>59500</v>
      </c>
      <c r="AH94">
        <v>12600</v>
      </c>
      <c r="AI94">
        <v>600</v>
      </c>
      <c r="AJ94">
        <v>10.65</v>
      </c>
      <c r="AK94">
        <v>750</v>
      </c>
      <c r="AL94">
        <v>12.55</v>
      </c>
      <c r="AM94">
        <v>22336.400000000001</v>
      </c>
    </row>
    <row r="95" spans="1:39" x14ac:dyDescent="0.3">
      <c r="A95">
        <v>89</v>
      </c>
      <c r="B95">
        <v>20750</v>
      </c>
      <c r="C95" s="1">
        <v>45414</v>
      </c>
      <c r="D95" t="s">
        <v>38</v>
      </c>
      <c r="E95" t="s">
        <v>378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3250</v>
      </c>
      <c r="O95">
        <v>3250</v>
      </c>
      <c r="P95">
        <v>500</v>
      </c>
      <c r="Q95">
        <v>1466.6</v>
      </c>
      <c r="R95">
        <v>500</v>
      </c>
      <c r="S95">
        <v>1834.95</v>
      </c>
      <c r="T95">
        <v>22336.400000000001</v>
      </c>
      <c r="U95">
        <v>20150</v>
      </c>
      <c r="V95" s="1">
        <v>45407</v>
      </c>
      <c r="W95" t="s">
        <v>38</v>
      </c>
      <c r="X95" t="s">
        <v>379</v>
      </c>
      <c r="Y95">
        <v>1840</v>
      </c>
      <c r="Z95">
        <v>5</v>
      </c>
      <c r="AA95">
        <v>0.27247956403269757</v>
      </c>
      <c r="AB95">
        <v>11505</v>
      </c>
      <c r="AC95">
        <v>46.54</v>
      </c>
      <c r="AD95">
        <v>1.65</v>
      </c>
      <c r="AE95">
        <v>-2.0500000000000003</v>
      </c>
      <c r="AF95">
        <v>-55.405405405405403</v>
      </c>
      <c r="AG95">
        <v>43600</v>
      </c>
      <c r="AH95">
        <v>12600</v>
      </c>
      <c r="AI95">
        <v>600</v>
      </c>
      <c r="AJ95">
        <v>1.7</v>
      </c>
      <c r="AK95">
        <v>100</v>
      </c>
      <c r="AL95">
        <v>3.25</v>
      </c>
      <c r="AM95">
        <v>22336.400000000001</v>
      </c>
    </row>
    <row r="96" spans="1:39" x14ac:dyDescent="0.3">
      <c r="A96">
        <v>90</v>
      </c>
      <c r="B96">
        <v>20750</v>
      </c>
      <c r="C96" s="1">
        <v>45421</v>
      </c>
      <c r="D96" t="s">
        <v>38</v>
      </c>
      <c r="E96" t="s">
        <v>380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1750</v>
      </c>
      <c r="O96">
        <v>1750</v>
      </c>
      <c r="P96">
        <v>1750</v>
      </c>
      <c r="Q96">
        <v>1449.8</v>
      </c>
      <c r="R96">
        <v>1750</v>
      </c>
      <c r="S96">
        <v>1942.25</v>
      </c>
      <c r="T96">
        <v>22336.400000000001</v>
      </c>
      <c r="U96">
        <v>20150</v>
      </c>
      <c r="V96" s="1">
        <v>45442</v>
      </c>
      <c r="W96" t="s">
        <v>38</v>
      </c>
      <c r="X96" t="s">
        <v>381</v>
      </c>
      <c r="Y96">
        <v>93</v>
      </c>
      <c r="Z96">
        <v>-22</v>
      </c>
      <c r="AA96">
        <v>-19.130434782608695</v>
      </c>
      <c r="AB96">
        <v>439</v>
      </c>
      <c r="AC96">
        <v>18.55</v>
      </c>
      <c r="AD96">
        <v>13.2</v>
      </c>
      <c r="AE96">
        <v>-10</v>
      </c>
      <c r="AF96">
        <v>-43.103448275862071</v>
      </c>
      <c r="AG96">
        <v>18250</v>
      </c>
      <c r="AH96">
        <v>4250</v>
      </c>
      <c r="AI96">
        <v>1500</v>
      </c>
      <c r="AJ96">
        <v>10.75</v>
      </c>
      <c r="AK96">
        <v>100</v>
      </c>
      <c r="AL96">
        <v>15.95</v>
      </c>
      <c r="AM96">
        <v>22336.400000000001</v>
      </c>
    </row>
    <row r="97" spans="1:39" x14ac:dyDescent="0.3">
      <c r="A97">
        <v>91</v>
      </c>
      <c r="B97">
        <v>20750</v>
      </c>
      <c r="C97" s="1">
        <v>45442</v>
      </c>
      <c r="D97" t="s">
        <v>38</v>
      </c>
      <c r="E97" t="s">
        <v>382</v>
      </c>
      <c r="F97">
        <v>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5050</v>
      </c>
      <c r="O97">
        <v>2750</v>
      </c>
      <c r="P97">
        <v>500</v>
      </c>
      <c r="Q97">
        <v>1458.6</v>
      </c>
      <c r="R97">
        <v>1000</v>
      </c>
      <c r="S97">
        <v>1879.1</v>
      </c>
      <c r="T97">
        <v>22336.400000000001</v>
      </c>
      <c r="U97">
        <v>20200</v>
      </c>
      <c r="V97" s="1">
        <v>45407</v>
      </c>
      <c r="W97" t="s">
        <v>38</v>
      </c>
      <c r="X97" t="s">
        <v>383</v>
      </c>
      <c r="Y97">
        <v>22752</v>
      </c>
      <c r="Z97">
        <v>7374</v>
      </c>
      <c r="AA97">
        <v>47.951619196254391</v>
      </c>
      <c r="AB97">
        <v>81419</v>
      </c>
      <c r="AC97">
        <v>46.25</v>
      </c>
      <c r="AD97">
        <v>2.0499999999999998</v>
      </c>
      <c r="AE97">
        <v>-1.85</v>
      </c>
      <c r="AF97">
        <v>-47.435897435897438</v>
      </c>
      <c r="AG97">
        <v>251400</v>
      </c>
      <c r="AH97">
        <v>22050</v>
      </c>
      <c r="AI97">
        <v>1800</v>
      </c>
      <c r="AJ97">
        <v>1.6</v>
      </c>
      <c r="AK97">
        <v>1150</v>
      </c>
      <c r="AL97">
        <v>2.0499999999999998</v>
      </c>
      <c r="AM97">
        <v>22336.400000000001</v>
      </c>
    </row>
    <row r="98" spans="1:39" x14ac:dyDescent="0.3">
      <c r="A98">
        <v>92</v>
      </c>
      <c r="B98">
        <v>20750</v>
      </c>
      <c r="C98" s="1">
        <v>45470</v>
      </c>
      <c r="D98" t="s">
        <v>38</v>
      </c>
      <c r="E98" t="s">
        <v>384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3550</v>
      </c>
      <c r="O98">
        <v>1750</v>
      </c>
      <c r="P98">
        <v>1750</v>
      </c>
      <c r="Q98">
        <v>1517.75</v>
      </c>
      <c r="R98">
        <v>1750</v>
      </c>
      <c r="S98">
        <v>2181.5</v>
      </c>
      <c r="T98">
        <v>22336.400000000001</v>
      </c>
      <c r="U98">
        <v>20200</v>
      </c>
      <c r="V98" s="1">
        <v>45442</v>
      </c>
      <c r="W98" t="s">
        <v>38</v>
      </c>
      <c r="X98" t="s">
        <v>385</v>
      </c>
      <c r="Y98">
        <v>584</v>
      </c>
      <c r="Z98">
        <v>-62</v>
      </c>
      <c r="AA98">
        <v>-9.5975232198142422</v>
      </c>
      <c r="AB98">
        <v>1349</v>
      </c>
      <c r="AC98">
        <v>18.37</v>
      </c>
      <c r="AD98">
        <v>13.2</v>
      </c>
      <c r="AE98">
        <v>-12.5</v>
      </c>
      <c r="AF98">
        <v>-48.638132295719842</v>
      </c>
      <c r="AG98">
        <v>16450</v>
      </c>
      <c r="AH98">
        <v>5050</v>
      </c>
      <c r="AI98">
        <v>250</v>
      </c>
      <c r="AJ98">
        <v>12.15</v>
      </c>
      <c r="AK98">
        <v>200</v>
      </c>
      <c r="AL98">
        <v>12.65</v>
      </c>
      <c r="AM98">
        <v>22336.400000000001</v>
      </c>
    </row>
    <row r="99" spans="1:39" x14ac:dyDescent="0.3">
      <c r="A99">
        <v>93</v>
      </c>
      <c r="B99">
        <v>20800</v>
      </c>
      <c r="C99" s="1">
        <v>45407</v>
      </c>
      <c r="D99" t="s">
        <v>38</v>
      </c>
      <c r="E99" t="s">
        <v>386</v>
      </c>
      <c r="F99">
        <v>455</v>
      </c>
      <c r="G99">
        <v>-3</v>
      </c>
      <c r="H99">
        <v>-0.65502183406113534</v>
      </c>
      <c r="I99">
        <v>11</v>
      </c>
      <c r="J99">
        <v>0</v>
      </c>
      <c r="K99">
        <v>1553</v>
      </c>
      <c r="L99">
        <v>229.20000000000005</v>
      </c>
      <c r="M99">
        <v>17.313793624414568</v>
      </c>
      <c r="N99">
        <v>11450</v>
      </c>
      <c r="O99">
        <v>10000</v>
      </c>
      <c r="P99">
        <v>250</v>
      </c>
      <c r="Q99">
        <v>1593.9</v>
      </c>
      <c r="R99">
        <v>50</v>
      </c>
      <c r="S99">
        <v>1603.9</v>
      </c>
      <c r="T99">
        <v>22336.400000000001</v>
      </c>
      <c r="U99">
        <v>20250</v>
      </c>
      <c r="V99" s="1">
        <v>45407</v>
      </c>
      <c r="W99" t="s">
        <v>38</v>
      </c>
      <c r="X99" t="s">
        <v>387</v>
      </c>
      <c r="Y99">
        <v>1709</v>
      </c>
      <c r="Z99">
        <v>326</v>
      </c>
      <c r="AA99">
        <v>23.571945046999279</v>
      </c>
      <c r="AB99">
        <v>9946</v>
      </c>
      <c r="AC99">
        <v>45.39</v>
      </c>
      <c r="AD99">
        <v>2</v>
      </c>
      <c r="AE99">
        <v>-2.1500000000000004</v>
      </c>
      <c r="AF99">
        <v>-51.807228915662648</v>
      </c>
      <c r="AG99">
        <v>34350</v>
      </c>
      <c r="AH99">
        <v>10000</v>
      </c>
      <c r="AI99">
        <v>900</v>
      </c>
      <c r="AJ99">
        <v>2</v>
      </c>
      <c r="AK99">
        <v>100</v>
      </c>
      <c r="AL99">
        <v>2.9</v>
      </c>
      <c r="AM99">
        <v>22336.400000000001</v>
      </c>
    </row>
    <row r="100" spans="1:39" x14ac:dyDescent="0.3">
      <c r="A100">
        <v>94</v>
      </c>
      <c r="B100">
        <v>20800</v>
      </c>
      <c r="C100" s="1">
        <v>45414</v>
      </c>
      <c r="D100" t="s">
        <v>38</v>
      </c>
      <c r="E100" t="s">
        <v>388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3250</v>
      </c>
      <c r="O100">
        <v>3250</v>
      </c>
      <c r="P100">
        <v>500</v>
      </c>
      <c r="Q100">
        <v>1419</v>
      </c>
      <c r="R100">
        <v>500</v>
      </c>
      <c r="S100">
        <v>2164.5</v>
      </c>
      <c r="T100">
        <v>22336.400000000001</v>
      </c>
      <c r="U100">
        <v>20250</v>
      </c>
      <c r="V100" s="1">
        <v>45414</v>
      </c>
      <c r="W100" t="s">
        <v>38</v>
      </c>
      <c r="X100" t="s">
        <v>389</v>
      </c>
      <c r="Y100">
        <v>254</v>
      </c>
      <c r="Z100">
        <v>254</v>
      </c>
      <c r="AA100">
        <v>0</v>
      </c>
      <c r="AB100">
        <v>629</v>
      </c>
      <c r="AC100">
        <v>26.35</v>
      </c>
      <c r="AD100">
        <v>3.2</v>
      </c>
      <c r="AE100">
        <v>-10</v>
      </c>
      <c r="AF100">
        <v>-75.757575757575751</v>
      </c>
      <c r="AG100">
        <v>78800</v>
      </c>
      <c r="AH100">
        <v>0</v>
      </c>
      <c r="AI100">
        <v>50</v>
      </c>
      <c r="AJ100">
        <v>3</v>
      </c>
      <c r="AK100">
        <v>0</v>
      </c>
      <c r="AL100">
        <v>0</v>
      </c>
      <c r="AM100">
        <v>22336.400000000001</v>
      </c>
    </row>
    <row r="101" spans="1:39" x14ac:dyDescent="0.3">
      <c r="A101">
        <v>95</v>
      </c>
      <c r="B101">
        <v>20800</v>
      </c>
      <c r="C101" s="1">
        <v>45421</v>
      </c>
      <c r="D101" t="s">
        <v>38</v>
      </c>
      <c r="E101" t="s">
        <v>390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1750</v>
      </c>
      <c r="O101">
        <v>1750</v>
      </c>
      <c r="P101">
        <v>1750</v>
      </c>
      <c r="Q101">
        <v>1404.2</v>
      </c>
      <c r="R101">
        <v>1750</v>
      </c>
      <c r="S101">
        <v>1863.75</v>
      </c>
      <c r="T101">
        <v>22336.400000000001</v>
      </c>
      <c r="U101">
        <v>20250</v>
      </c>
      <c r="V101" s="1">
        <v>45421</v>
      </c>
      <c r="W101" t="s">
        <v>38</v>
      </c>
      <c r="X101" t="s">
        <v>391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12450</v>
      </c>
      <c r="AH101">
        <v>0</v>
      </c>
      <c r="AI101">
        <v>1500</v>
      </c>
      <c r="AJ101">
        <v>2.1</v>
      </c>
      <c r="AK101">
        <v>0</v>
      </c>
      <c r="AL101">
        <v>0</v>
      </c>
      <c r="AM101">
        <v>22336.400000000001</v>
      </c>
    </row>
    <row r="102" spans="1:39" x14ac:dyDescent="0.3">
      <c r="A102">
        <v>96</v>
      </c>
      <c r="B102">
        <v>20800</v>
      </c>
      <c r="C102" s="1">
        <v>45442</v>
      </c>
      <c r="D102" t="s">
        <v>38</v>
      </c>
      <c r="E102" t="s">
        <v>392</v>
      </c>
      <c r="F102">
        <v>49</v>
      </c>
      <c r="G102">
        <v>4</v>
      </c>
      <c r="H102">
        <v>8.8888888888888893</v>
      </c>
      <c r="I102">
        <v>15</v>
      </c>
      <c r="J102">
        <v>0</v>
      </c>
      <c r="K102">
        <v>1739.4</v>
      </c>
      <c r="L102">
        <v>253.65000000000009</v>
      </c>
      <c r="M102">
        <v>17.072185764765276</v>
      </c>
      <c r="N102">
        <v>5800</v>
      </c>
      <c r="O102">
        <v>5800</v>
      </c>
      <c r="P102">
        <v>50</v>
      </c>
      <c r="Q102">
        <v>1706.9</v>
      </c>
      <c r="R102">
        <v>50</v>
      </c>
      <c r="S102">
        <v>1788.95</v>
      </c>
      <c r="T102">
        <v>22336.400000000001</v>
      </c>
      <c r="U102">
        <v>20250</v>
      </c>
      <c r="V102" s="1">
        <v>45428</v>
      </c>
      <c r="W102" t="s">
        <v>38</v>
      </c>
      <c r="X102" t="s">
        <v>393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8650</v>
      </c>
      <c r="AH102">
        <v>0</v>
      </c>
      <c r="AI102">
        <v>1500</v>
      </c>
      <c r="AJ102">
        <v>2.9</v>
      </c>
      <c r="AK102">
        <v>0</v>
      </c>
      <c r="AL102">
        <v>0</v>
      </c>
      <c r="AM102">
        <v>22336.400000000001</v>
      </c>
    </row>
    <row r="103" spans="1:39" x14ac:dyDescent="0.3">
      <c r="A103">
        <v>97</v>
      </c>
      <c r="B103">
        <v>20800</v>
      </c>
      <c r="C103" s="1">
        <v>45470</v>
      </c>
      <c r="D103" t="s">
        <v>38</v>
      </c>
      <c r="E103" t="s">
        <v>394</v>
      </c>
      <c r="F103">
        <v>2</v>
      </c>
      <c r="G103">
        <v>0</v>
      </c>
      <c r="H103">
        <v>0</v>
      </c>
      <c r="I103">
        <v>1</v>
      </c>
      <c r="J103">
        <v>0</v>
      </c>
      <c r="K103">
        <v>1850</v>
      </c>
      <c r="L103">
        <v>367.20000000000005</v>
      </c>
      <c r="M103">
        <v>24.763960075532779</v>
      </c>
      <c r="N103">
        <v>2550</v>
      </c>
      <c r="O103">
        <v>2550</v>
      </c>
      <c r="P103">
        <v>1750</v>
      </c>
      <c r="Q103">
        <v>1406.7</v>
      </c>
      <c r="R103">
        <v>1750</v>
      </c>
      <c r="S103">
        <v>2242.6</v>
      </c>
      <c r="T103">
        <v>22336.400000000001</v>
      </c>
      <c r="U103">
        <v>20250</v>
      </c>
      <c r="V103" s="1">
        <v>45435</v>
      </c>
      <c r="W103" t="s">
        <v>38</v>
      </c>
      <c r="X103" t="s">
        <v>395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8150</v>
      </c>
      <c r="AH103">
        <v>0</v>
      </c>
      <c r="AI103">
        <v>250</v>
      </c>
      <c r="AJ103">
        <v>5.8</v>
      </c>
      <c r="AK103">
        <v>0</v>
      </c>
      <c r="AL103">
        <v>0</v>
      </c>
      <c r="AM103">
        <v>22336.400000000001</v>
      </c>
    </row>
    <row r="104" spans="1:39" x14ac:dyDescent="0.3">
      <c r="A104">
        <v>98</v>
      </c>
      <c r="B104">
        <v>20850</v>
      </c>
      <c r="C104" s="1">
        <v>45407</v>
      </c>
      <c r="D104" t="s">
        <v>38</v>
      </c>
      <c r="E104" t="s">
        <v>396</v>
      </c>
      <c r="F104">
        <v>36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9900</v>
      </c>
      <c r="O104">
        <v>8150</v>
      </c>
      <c r="P104">
        <v>1800</v>
      </c>
      <c r="Q104">
        <v>1504.6</v>
      </c>
      <c r="R104">
        <v>50</v>
      </c>
      <c r="S104">
        <v>1583.7</v>
      </c>
      <c r="T104">
        <v>22336.400000000001</v>
      </c>
      <c r="U104">
        <v>20250</v>
      </c>
      <c r="V104" s="1">
        <v>45442</v>
      </c>
      <c r="W104" t="s">
        <v>38</v>
      </c>
      <c r="X104" t="s">
        <v>397</v>
      </c>
      <c r="Y104">
        <v>380</v>
      </c>
      <c r="Z104">
        <v>136</v>
      </c>
      <c r="AA104">
        <v>55.73770491803279</v>
      </c>
      <c r="AB104">
        <v>397</v>
      </c>
      <c r="AC104">
        <v>18.21</v>
      </c>
      <c r="AD104">
        <v>14.75</v>
      </c>
      <c r="AE104">
        <v>-12.850000000000001</v>
      </c>
      <c r="AF104">
        <v>-46.557971014492757</v>
      </c>
      <c r="AG104">
        <v>31450</v>
      </c>
      <c r="AH104">
        <v>5900</v>
      </c>
      <c r="AI104">
        <v>1500</v>
      </c>
      <c r="AJ104">
        <v>12.8</v>
      </c>
      <c r="AK104">
        <v>100</v>
      </c>
      <c r="AL104">
        <v>14.75</v>
      </c>
      <c r="AM104">
        <v>22336.400000000001</v>
      </c>
    </row>
    <row r="105" spans="1:39" x14ac:dyDescent="0.3">
      <c r="A105">
        <v>99</v>
      </c>
      <c r="B105">
        <v>20850</v>
      </c>
      <c r="C105" s="1">
        <v>45414</v>
      </c>
      <c r="D105" t="s">
        <v>38</v>
      </c>
      <c r="E105" t="s">
        <v>398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3250</v>
      </c>
      <c r="O105">
        <v>3250</v>
      </c>
      <c r="P105">
        <v>500</v>
      </c>
      <c r="Q105">
        <v>1369.4</v>
      </c>
      <c r="R105">
        <v>500</v>
      </c>
      <c r="S105">
        <v>1818.95</v>
      </c>
      <c r="T105">
        <v>22336.400000000001</v>
      </c>
      <c r="U105">
        <v>20250</v>
      </c>
      <c r="V105" s="1">
        <v>45470</v>
      </c>
      <c r="W105" t="s">
        <v>38</v>
      </c>
      <c r="X105" t="s">
        <v>399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1800</v>
      </c>
      <c r="AH105">
        <v>0</v>
      </c>
      <c r="AI105">
        <v>1800</v>
      </c>
      <c r="AJ105">
        <v>36.5</v>
      </c>
      <c r="AK105">
        <v>0</v>
      </c>
      <c r="AL105">
        <v>0</v>
      </c>
      <c r="AM105">
        <v>22336.400000000001</v>
      </c>
    </row>
    <row r="106" spans="1:39" x14ac:dyDescent="0.3">
      <c r="A106">
        <v>100</v>
      </c>
      <c r="B106">
        <v>20850</v>
      </c>
      <c r="C106" s="1">
        <v>45421</v>
      </c>
      <c r="D106" t="s">
        <v>38</v>
      </c>
      <c r="E106" t="s">
        <v>400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1750</v>
      </c>
      <c r="O106">
        <v>1750</v>
      </c>
      <c r="P106">
        <v>1750</v>
      </c>
      <c r="Q106">
        <v>1359.2</v>
      </c>
      <c r="R106">
        <v>1750</v>
      </c>
      <c r="S106">
        <v>1810.35</v>
      </c>
      <c r="T106">
        <v>22336.400000000001</v>
      </c>
      <c r="U106">
        <v>20300</v>
      </c>
      <c r="V106" s="1">
        <v>45407</v>
      </c>
      <c r="W106" t="s">
        <v>38</v>
      </c>
      <c r="X106" t="s">
        <v>401</v>
      </c>
      <c r="Y106">
        <v>23317</v>
      </c>
      <c r="Z106">
        <v>777</v>
      </c>
      <c r="AA106">
        <v>3.4472049689440993</v>
      </c>
      <c r="AB106">
        <v>105454</v>
      </c>
      <c r="AC106">
        <v>44.53</v>
      </c>
      <c r="AD106">
        <v>1.95</v>
      </c>
      <c r="AE106">
        <v>-2.4500000000000002</v>
      </c>
      <c r="AF106">
        <v>-55.68181818181818</v>
      </c>
      <c r="AG106">
        <v>276300</v>
      </c>
      <c r="AH106">
        <v>25650</v>
      </c>
      <c r="AI106">
        <v>950</v>
      </c>
      <c r="AJ106">
        <v>1.95</v>
      </c>
      <c r="AK106">
        <v>1550</v>
      </c>
      <c r="AL106">
        <v>2.2000000000000002</v>
      </c>
      <c r="AM106">
        <v>22336.400000000001</v>
      </c>
    </row>
    <row r="107" spans="1:39" x14ac:dyDescent="0.3">
      <c r="A107">
        <v>101</v>
      </c>
      <c r="B107">
        <v>20850</v>
      </c>
      <c r="C107" s="1">
        <v>45442</v>
      </c>
      <c r="D107" t="s">
        <v>38</v>
      </c>
      <c r="E107" t="s">
        <v>402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5050</v>
      </c>
      <c r="O107">
        <v>4550</v>
      </c>
      <c r="P107">
        <v>500</v>
      </c>
      <c r="Q107">
        <v>1364.7</v>
      </c>
      <c r="R107">
        <v>1000</v>
      </c>
      <c r="S107">
        <v>1757.35</v>
      </c>
      <c r="T107">
        <v>22336.400000000001</v>
      </c>
      <c r="U107">
        <v>20300</v>
      </c>
      <c r="V107" s="1">
        <v>45414</v>
      </c>
      <c r="W107" t="s">
        <v>38</v>
      </c>
      <c r="X107" t="s">
        <v>403</v>
      </c>
      <c r="Y107">
        <v>0</v>
      </c>
      <c r="Z107">
        <v>0</v>
      </c>
      <c r="AA107">
        <v>0</v>
      </c>
      <c r="AB107">
        <v>222</v>
      </c>
      <c r="AC107">
        <v>25.74</v>
      </c>
      <c r="AD107">
        <v>2.9</v>
      </c>
      <c r="AE107">
        <v>-12.1</v>
      </c>
      <c r="AF107">
        <v>-80.666666666666657</v>
      </c>
      <c r="AG107">
        <v>62450</v>
      </c>
      <c r="AH107">
        <v>0</v>
      </c>
      <c r="AI107">
        <v>2000</v>
      </c>
      <c r="AJ107">
        <v>2.9</v>
      </c>
      <c r="AK107">
        <v>0</v>
      </c>
      <c r="AL107">
        <v>0</v>
      </c>
      <c r="AM107">
        <v>22336.400000000001</v>
      </c>
    </row>
    <row r="108" spans="1:39" x14ac:dyDescent="0.3">
      <c r="A108">
        <v>102</v>
      </c>
      <c r="B108">
        <v>20850</v>
      </c>
      <c r="C108" s="1">
        <v>45470</v>
      </c>
      <c r="D108" t="s">
        <v>38</v>
      </c>
      <c r="E108" t="s">
        <v>404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3550</v>
      </c>
      <c r="O108">
        <v>1750</v>
      </c>
      <c r="P108">
        <v>1750</v>
      </c>
      <c r="Q108">
        <v>1430.3</v>
      </c>
      <c r="R108">
        <v>1750</v>
      </c>
      <c r="S108">
        <v>2080.1</v>
      </c>
      <c r="T108">
        <v>22336.400000000001</v>
      </c>
      <c r="U108">
        <v>20300</v>
      </c>
      <c r="V108" s="1">
        <v>45421</v>
      </c>
      <c r="W108" t="s">
        <v>38</v>
      </c>
      <c r="X108" t="s">
        <v>405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12650</v>
      </c>
      <c r="AH108">
        <v>0</v>
      </c>
      <c r="AI108">
        <v>1500</v>
      </c>
      <c r="AJ108">
        <v>2.1</v>
      </c>
      <c r="AK108">
        <v>0</v>
      </c>
      <c r="AL108">
        <v>0</v>
      </c>
      <c r="AM108">
        <v>22336.400000000001</v>
      </c>
    </row>
    <row r="109" spans="1:39" x14ac:dyDescent="0.3">
      <c r="A109">
        <v>103</v>
      </c>
      <c r="B109">
        <v>20900</v>
      </c>
      <c r="C109" s="1">
        <v>45407</v>
      </c>
      <c r="D109" t="s">
        <v>38</v>
      </c>
      <c r="E109" t="s">
        <v>406</v>
      </c>
      <c r="F109">
        <v>140</v>
      </c>
      <c r="G109">
        <v>0</v>
      </c>
      <c r="H109">
        <v>0</v>
      </c>
      <c r="I109">
        <v>2</v>
      </c>
      <c r="J109">
        <v>0</v>
      </c>
      <c r="K109">
        <v>1356.55</v>
      </c>
      <c r="L109">
        <v>124.54999999999995</v>
      </c>
      <c r="M109">
        <v>10.109577922077918</v>
      </c>
      <c r="N109">
        <v>10000</v>
      </c>
      <c r="O109">
        <v>7750</v>
      </c>
      <c r="P109">
        <v>100</v>
      </c>
      <c r="Q109">
        <v>1496.35</v>
      </c>
      <c r="R109">
        <v>200</v>
      </c>
      <c r="S109">
        <v>1506.85</v>
      </c>
      <c r="T109">
        <v>22336.400000000001</v>
      </c>
      <c r="U109">
        <v>20300</v>
      </c>
      <c r="V109" s="1">
        <v>45428</v>
      </c>
      <c r="W109" t="s">
        <v>38</v>
      </c>
      <c r="X109" t="s">
        <v>407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7850</v>
      </c>
      <c r="AH109">
        <v>0</v>
      </c>
      <c r="AI109">
        <v>1500</v>
      </c>
      <c r="AJ109">
        <v>3.7</v>
      </c>
      <c r="AK109">
        <v>0</v>
      </c>
      <c r="AL109">
        <v>0</v>
      </c>
      <c r="AM109">
        <v>22336.400000000001</v>
      </c>
    </row>
    <row r="110" spans="1:39" x14ac:dyDescent="0.3">
      <c r="A110">
        <v>104</v>
      </c>
      <c r="B110">
        <v>20900</v>
      </c>
      <c r="C110" s="1">
        <v>45414</v>
      </c>
      <c r="D110" t="s">
        <v>38</v>
      </c>
      <c r="E110" t="s">
        <v>408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3250</v>
      </c>
      <c r="O110">
        <v>3250</v>
      </c>
      <c r="P110">
        <v>500</v>
      </c>
      <c r="Q110">
        <v>1323.85</v>
      </c>
      <c r="R110">
        <v>500</v>
      </c>
      <c r="S110">
        <v>1741.1</v>
      </c>
      <c r="T110">
        <v>22336.400000000001</v>
      </c>
      <c r="U110">
        <v>20300</v>
      </c>
      <c r="V110" s="1">
        <v>45435</v>
      </c>
      <c r="W110" t="s">
        <v>38</v>
      </c>
      <c r="X110" t="s">
        <v>409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7100</v>
      </c>
      <c r="AH110">
        <v>0</v>
      </c>
      <c r="AI110">
        <v>800</v>
      </c>
      <c r="AJ110">
        <v>2.5</v>
      </c>
      <c r="AK110">
        <v>0</v>
      </c>
      <c r="AL110">
        <v>0</v>
      </c>
      <c r="AM110">
        <v>22336.400000000001</v>
      </c>
    </row>
    <row r="111" spans="1:39" x14ac:dyDescent="0.3">
      <c r="A111">
        <v>105</v>
      </c>
      <c r="B111">
        <v>20900</v>
      </c>
      <c r="C111" s="1">
        <v>45421</v>
      </c>
      <c r="D111" t="s">
        <v>38</v>
      </c>
      <c r="E111" t="s">
        <v>410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1750</v>
      </c>
      <c r="O111">
        <v>1750</v>
      </c>
      <c r="P111">
        <v>1750</v>
      </c>
      <c r="Q111">
        <v>1313.6</v>
      </c>
      <c r="R111">
        <v>1750</v>
      </c>
      <c r="S111">
        <v>1748.9</v>
      </c>
      <c r="T111">
        <v>22336.400000000001</v>
      </c>
      <c r="U111">
        <v>20300</v>
      </c>
      <c r="V111" s="1">
        <v>45442</v>
      </c>
      <c r="W111" t="s">
        <v>38</v>
      </c>
      <c r="X111" t="s">
        <v>411</v>
      </c>
      <c r="Y111">
        <v>1883</v>
      </c>
      <c r="Z111">
        <v>581</v>
      </c>
      <c r="AA111">
        <v>44.623655913978496</v>
      </c>
      <c r="AB111">
        <v>3254</v>
      </c>
      <c r="AC111">
        <v>18.13</v>
      </c>
      <c r="AD111">
        <v>16</v>
      </c>
      <c r="AE111">
        <v>-12.95</v>
      </c>
      <c r="AF111">
        <v>-44.732297063903282</v>
      </c>
      <c r="AG111">
        <v>34200</v>
      </c>
      <c r="AH111">
        <v>2700</v>
      </c>
      <c r="AI111">
        <v>250</v>
      </c>
      <c r="AJ111">
        <v>15</v>
      </c>
      <c r="AK111">
        <v>1000</v>
      </c>
      <c r="AL111">
        <v>21.7</v>
      </c>
      <c r="AM111">
        <v>22336.400000000001</v>
      </c>
    </row>
    <row r="112" spans="1:39" x14ac:dyDescent="0.3">
      <c r="A112">
        <v>106</v>
      </c>
      <c r="B112">
        <v>20900</v>
      </c>
      <c r="C112" s="1">
        <v>45442</v>
      </c>
      <c r="D112" t="s">
        <v>38</v>
      </c>
      <c r="E112" t="s">
        <v>412</v>
      </c>
      <c r="F112">
        <v>33</v>
      </c>
      <c r="G112">
        <v>0</v>
      </c>
      <c r="H112">
        <v>0</v>
      </c>
      <c r="I112">
        <v>1</v>
      </c>
      <c r="J112">
        <v>0</v>
      </c>
      <c r="K112">
        <v>1462.15</v>
      </c>
      <c r="L112">
        <v>55.850000000000136</v>
      </c>
      <c r="M112">
        <v>3.97141434971202</v>
      </c>
      <c r="N112">
        <v>6050</v>
      </c>
      <c r="O112">
        <v>5750</v>
      </c>
      <c r="P112">
        <v>600</v>
      </c>
      <c r="Q112">
        <v>1601.55</v>
      </c>
      <c r="R112">
        <v>200</v>
      </c>
      <c r="S112">
        <v>1691</v>
      </c>
      <c r="T112">
        <v>22336.400000000001</v>
      </c>
      <c r="U112">
        <v>20300</v>
      </c>
      <c r="V112" s="1">
        <v>45470</v>
      </c>
      <c r="W112" t="s">
        <v>38</v>
      </c>
      <c r="X112" t="s">
        <v>413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1900</v>
      </c>
      <c r="AH112">
        <v>0</v>
      </c>
      <c r="AI112">
        <v>50</v>
      </c>
      <c r="AJ112">
        <v>41.1</v>
      </c>
      <c r="AK112">
        <v>0</v>
      </c>
      <c r="AL112">
        <v>0</v>
      </c>
      <c r="AM112">
        <v>22336.400000000001</v>
      </c>
    </row>
    <row r="113" spans="1:39" x14ac:dyDescent="0.3">
      <c r="A113">
        <v>107</v>
      </c>
      <c r="B113">
        <v>20900</v>
      </c>
      <c r="C113" s="1">
        <v>45470</v>
      </c>
      <c r="D113" t="s">
        <v>38</v>
      </c>
      <c r="E113" t="s">
        <v>414</v>
      </c>
      <c r="F113">
        <v>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2550</v>
      </c>
      <c r="O113">
        <v>3550</v>
      </c>
      <c r="P113">
        <v>1750</v>
      </c>
      <c r="Q113">
        <v>1315.1</v>
      </c>
      <c r="R113">
        <v>1750</v>
      </c>
      <c r="S113">
        <v>2206.0500000000002</v>
      </c>
      <c r="T113">
        <v>22336.400000000001</v>
      </c>
      <c r="U113">
        <v>20350</v>
      </c>
      <c r="V113" s="1">
        <v>45407</v>
      </c>
      <c r="W113" t="s">
        <v>38</v>
      </c>
      <c r="X113" t="s">
        <v>415</v>
      </c>
      <c r="Y113">
        <v>1802</v>
      </c>
      <c r="Z113">
        <v>-1501</v>
      </c>
      <c r="AA113">
        <v>-45.443536179231003</v>
      </c>
      <c r="AB113">
        <v>15357</v>
      </c>
      <c r="AC113">
        <v>43.54</v>
      </c>
      <c r="AD113">
        <v>1.85</v>
      </c>
      <c r="AE113">
        <v>-2.6</v>
      </c>
      <c r="AF113">
        <v>-58.426966292134829</v>
      </c>
      <c r="AG113">
        <v>28250</v>
      </c>
      <c r="AH113">
        <v>10350</v>
      </c>
      <c r="AI113">
        <v>300</v>
      </c>
      <c r="AJ113">
        <v>1.85</v>
      </c>
      <c r="AK113">
        <v>100</v>
      </c>
      <c r="AL113">
        <v>4.25</v>
      </c>
      <c r="AM113">
        <v>22336.400000000001</v>
      </c>
    </row>
    <row r="114" spans="1:39" x14ac:dyDescent="0.3">
      <c r="A114">
        <v>108</v>
      </c>
      <c r="B114">
        <v>20950</v>
      </c>
      <c r="C114" s="1">
        <v>45407</v>
      </c>
      <c r="D114" t="s">
        <v>38</v>
      </c>
      <c r="E114" t="s">
        <v>416</v>
      </c>
      <c r="F114">
        <v>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9900</v>
      </c>
      <c r="O114">
        <v>8550</v>
      </c>
      <c r="P114">
        <v>1800</v>
      </c>
      <c r="Q114">
        <v>1402</v>
      </c>
      <c r="R114">
        <v>450</v>
      </c>
      <c r="S114">
        <v>1488.45</v>
      </c>
      <c r="T114">
        <v>22336.400000000001</v>
      </c>
      <c r="U114">
        <v>20350</v>
      </c>
      <c r="V114" s="1">
        <v>45414</v>
      </c>
      <c r="W114" t="s">
        <v>38</v>
      </c>
      <c r="X114" t="s">
        <v>417</v>
      </c>
      <c r="Y114">
        <v>0</v>
      </c>
      <c r="Z114">
        <v>0</v>
      </c>
      <c r="AA114">
        <v>0</v>
      </c>
      <c r="AB114">
        <v>41</v>
      </c>
      <c r="AC114">
        <v>24.78</v>
      </c>
      <c r="AD114">
        <v>2.5499999999999998</v>
      </c>
      <c r="AE114">
        <v>-14.45</v>
      </c>
      <c r="AF114">
        <v>-85</v>
      </c>
      <c r="AG114">
        <v>52950</v>
      </c>
      <c r="AH114">
        <v>0</v>
      </c>
      <c r="AI114">
        <v>50</v>
      </c>
      <c r="AJ114">
        <v>2.6</v>
      </c>
      <c r="AK114">
        <v>0</v>
      </c>
      <c r="AL114">
        <v>0</v>
      </c>
      <c r="AM114">
        <v>22336.400000000001</v>
      </c>
    </row>
    <row r="115" spans="1:39" x14ac:dyDescent="0.3">
      <c r="A115">
        <v>109</v>
      </c>
      <c r="B115">
        <v>20950</v>
      </c>
      <c r="C115" s="1">
        <v>45414</v>
      </c>
      <c r="D115" t="s">
        <v>38</v>
      </c>
      <c r="E115" t="s">
        <v>418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3250</v>
      </c>
      <c r="O115">
        <v>3250</v>
      </c>
      <c r="P115">
        <v>500</v>
      </c>
      <c r="Q115">
        <v>1278.7</v>
      </c>
      <c r="R115">
        <v>500</v>
      </c>
      <c r="S115">
        <v>1678.45</v>
      </c>
      <c r="T115">
        <v>22336.400000000001</v>
      </c>
      <c r="U115">
        <v>20350</v>
      </c>
      <c r="V115" s="1">
        <v>45421</v>
      </c>
      <c r="W115" t="s">
        <v>38</v>
      </c>
      <c r="X115" t="s">
        <v>419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14500</v>
      </c>
      <c r="AH115">
        <v>0</v>
      </c>
      <c r="AI115">
        <v>1500</v>
      </c>
      <c r="AJ115">
        <v>2.2999999999999998</v>
      </c>
      <c r="AK115">
        <v>0</v>
      </c>
      <c r="AL115">
        <v>0</v>
      </c>
      <c r="AM115">
        <v>22336.400000000001</v>
      </c>
    </row>
    <row r="116" spans="1:39" x14ac:dyDescent="0.3">
      <c r="A116">
        <v>110</v>
      </c>
      <c r="B116">
        <v>20950</v>
      </c>
      <c r="C116" s="1">
        <v>45421</v>
      </c>
      <c r="D116" t="s">
        <v>38</v>
      </c>
      <c r="E116" t="s">
        <v>420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1750</v>
      </c>
      <c r="O116">
        <v>1750</v>
      </c>
      <c r="P116">
        <v>1750</v>
      </c>
      <c r="Q116">
        <v>1268</v>
      </c>
      <c r="R116">
        <v>1750</v>
      </c>
      <c r="S116">
        <v>1765.9</v>
      </c>
      <c r="T116">
        <v>22336.400000000001</v>
      </c>
      <c r="U116">
        <v>20350</v>
      </c>
      <c r="V116" s="1">
        <v>45428</v>
      </c>
      <c r="W116" t="s">
        <v>38</v>
      </c>
      <c r="X116" t="s">
        <v>421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8700</v>
      </c>
      <c r="AH116">
        <v>0</v>
      </c>
      <c r="AI116">
        <v>850</v>
      </c>
      <c r="AJ116">
        <v>4</v>
      </c>
      <c r="AK116">
        <v>0</v>
      </c>
      <c r="AL116">
        <v>0</v>
      </c>
      <c r="AM116">
        <v>22336.400000000001</v>
      </c>
    </row>
    <row r="117" spans="1:39" x14ac:dyDescent="0.3">
      <c r="A117">
        <v>111</v>
      </c>
      <c r="B117">
        <v>20950</v>
      </c>
      <c r="C117" s="1">
        <v>45442</v>
      </c>
      <c r="D117" t="s">
        <v>38</v>
      </c>
      <c r="E117" t="s">
        <v>422</v>
      </c>
      <c r="F117">
        <v>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5050</v>
      </c>
      <c r="O117">
        <v>5050</v>
      </c>
      <c r="P117">
        <v>500</v>
      </c>
      <c r="Q117">
        <v>1311.15</v>
      </c>
      <c r="R117">
        <v>500</v>
      </c>
      <c r="S117">
        <v>1678.95</v>
      </c>
      <c r="T117">
        <v>22336.400000000001</v>
      </c>
      <c r="U117">
        <v>20350</v>
      </c>
      <c r="V117" s="1">
        <v>45435</v>
      </c>
      <c r="W117" t="s">
        <v>38</v>
      </c>
      <c r="X117" t="s">
        <v>423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7100</v>
      </c>
      <c r="AH117">
        <v>0</v>
      </c>
      <c r="AI117">
        <v>2600</v>
      </c>
      <c r="AJ117">
        <v>2.2999999999999998</v>
      </c>
      <c r="AK117">
        <v>0</v>
      </c>
      <c r="AL117">
        <v>0</v>
      </c>
      <c r="AM117">
        <v>22336.400000000001</v>
      </c>
    </row>
    <row r="118" spans="1:39" x14ac:dyDescent="0.3">
      <c r="A118">
        <v>112</v>
      </c>
      <c r="B118">
        <v>20950</v>
      </c>
      <c r="C118" s="1">
        <v>45470</v>
      </c>
      <c r="D118" t="s">
        <v>38</v>
      </c>
      <c r="E118" t="s">
        <v>424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2550</v>
      </c>
      <c r="O118">
        <v>1750</v>
      </c>
      <c r="P118">
        <v>1750</v>
      </c>
      <c r="Q118">
        <v>1289</v>
      </c>
      <c r="R118">
        <v>1750</v>
      </c>
      <c r="S118">
        <v>1970.5</v>
      </c>
      <c r="T118">
        <v>22336.400000000001</v>
      </c>
      <c r="U118">
        <v>20350</v>
      </c>
      <c r="V118" s="1">
        <v>45442</v>
      </c>
      <c r="W118" t="s">
        <v>38</v>
      </c>
      <c r="X118" t="s">
        <v>425</v>
      </c>
      <c r="Y118">
        <v>24</v>
      </c>
      <c r="Z118">
        <v>-32</v>
      </c>
      <c r="AA118">
        <v>-57.142857142857146</v>
      </c>
      <c r="AB118">
        <v>41</v>
      </c>
      <c r="AC118">
        <v>18.54</v>
      </c>
      <c r="AD118">
        <v>20.149999999999999</v>
      </c>
      <c r="AE118">
        <v>-10.600000000000001</v>
      </c>
      <c r="AF118">
        <v>-34.471544715447159</v>
      </c>
      <c r="AG118">
        <v>24900</v>
      </c>
      <c r="AH118">
        <v>1300</v>
      </c>
      <c r="AI118">
        <v>1500</v>
      </c>
      <c r="AJ118">
        <v>14.25</v>
      </c>
      <c r="AK118">
        <v>1000</v>
      </c>
      <c r="AL118">
        <v>33.549999999999997</v>
      </c>
      <c r="AM118">
        <v>22336.400000000001</v>
      </c>
    </row>
    <row r="119" spans="1:39" x14ac:dyDescent="0.3">
      <c r="A119">
        <v>113</v>
      </c>
      <c r="B119">
        <v>21000</v>
      </c>
      <c r="C119" s="1">
        <v>45407</v>
      </c>
      <c r="D119" t="s">
        <v>38</v>
      </c>
      <c r="E119" t="s">
        <v>426</v>
      </c>
      <c r="F119">
        <v>9618</v>
      </c>
      <c r="G119">
        <v>-1024</v>
      </c>
      <c r="H119">
        <v>-9.6222514564931405</v>
      </c>
      <c r="I119">
        <v>2621</v>
      </c>
      <c r="J119">
        <v>35.729999999999997</v>
      </c>
      <c r="K119">
        <v>1396.65</v>
      </c>
      <c r="L119">
        <v>261.80000000000018</v>
      </c>
      <c r="M119">
        <v>23.069128078600716</v>
      </c>
      <c r="N119">
        <v>14050</v>
      </c>
      <c r="O119">
        <v>11600</v>
      </c>
      <c r="P119">
        <v>100</v>
      </c>
      <c r="Q119">
        <v>1397.45</v>
      </c>
      <c r="R119">
        <v>100</v>
      </c>
      <c r="S119">
        <v>1404.95</v>
      </c>
      <c r="T119">
        <v>22336.400000000001</v>
      </c>
      <c r="U119">
        <v>20350</v>
      </c>
      <c r="V119" s="1">
        <v>45470</v>
      </c>
      <c r="W119" t="s">
        <v>38</v>
      </c>
      <c r="X119" t="s">
        <v>427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2000</v>
      </c>
      <c r="AH119">
        <v>0</v>
      </c>
      <c r="AI119">
        <v>100</v>
      </c>
      <c r="AJ119">
        <v>45.6</v>
      </c>
      <c r="AK119">
        <v>0</v>
      </c>
      <c r="AL119">
        <v>0</v>
      </c>
      <c r="AM119">
        <v>22336.400000000001</v>
      </c>
    </row>
    <row r="120" spans="1:39" x14ac:dyDescent="0.3">
      <c r="A120">
        <v>114</v>
      </c>
      <c r="B120">
        <v>21000</v>
      </c>
      <c r="C120" s="1">
        <v>45414</v>
      </c>
      <c r="D120" t="s">
        <v>38</v>
      </c>
      <c r="E120" t="s">
        <v>428</v>
      </c>
      <c r="F120">
        <v>711</v>
      </c>
      <c r="G120">
        <v>117</v>
      </c>
      <c r="H120">
        <v>19.696969696969695</v>
      </c>
      <c r="I120">
        <v>209</v>
      </c>
      <c r="J120">
        <v>23.09</v>
      </c>
      <c r="K120">
        <v>1443.55</v>
      </c>
      <c r="L120">
        <v>246.39999999999986</v>
      </c>
      <c r="M120">
        <v>20.582216096562654</v>
      </c>
      <c r="N120">
        <v>4900</v>
      </c>
      <c r="O120">
        <v>2850</v>
      </c>
      <c r="P120">
        <v>400</v>
      </c>
      <c r="Q120">
        <v>1446</v>
      </c>
      <c r="R120">
        <v>100</v>
      </c>
      <c r="S120">
        <v>1455</v>
      </c>
      <c r="T120">
        <v>22336.400000000001</v>
      </c>
      <c r="U120">
        <v>20400</v>
      </c>
      <c r="V120" s="1">
        <v>45407</v>
      </c>
      <c r="W120" t="s">
        <v>38</v>
      </c>
      <c r="X120" t="s">
        <v>429</v>
      </c>
      <c r="Y120">
        <v>6062</v>
      </c>
      <c r="Z120">
        <v>-8145</v>
      </c>
      <c r="AA120">
        <v>-57.330893221651301</v>
      </c>
      <c r="AB120">
        <v>92809</v>
      </c>
      <c r="AC120">
        <v>42.78</v>
      </c>
      <c r="AD120">
        <v>2.5</v>
      </c>
      <c r="AE120">
        <v>-2.0999999999999996</v>
      </c>
      <c r="AF120">
        <v>-45.652173913043477</v>
      </c>
      <c r="AG120">
        <v>238700</v>
      </c>
      <c r="AH120">
        <v>14300</v>
      </c>
      <c r="AI120">
        <v>250</v>
      </c>
      <c r="AJ120">
        <v>2</v>
      </c>
      <c r="AK120">
        <v>100</v>
      </c>
      <c r="AL120">
        <v>3.9</v>
      </c>
      <c r="AM120">
        <v>22336.400000000001</v>
      </c>
    </row>
    <row r="121" spans="1:39" x14ac:dyDescent="0.3">
      <c r="A121">
        <v>115</v>
      </c>
      <c r="B121">
        <v>21000</v>
      </c>
      <c r="C121" s="1">
        <v>45421</v>
      </c>
      <c r="D121" t="s">
        <v>38</v>
      </c>
      <c r="E121" t="s">
        <v>430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1750</v>
      </c>
      <c r="O121">
        <v>1750</v>
      </c>
      <c r="P121">
        <v>1750</v>
      </c>
      <c r="Q121">
        <v>1221.8</v>
      </c>
      <c r="R121">
        <v>1750</v>
      </c>
      <c r="S121">
        <v>1706.65</v>
      </c>
      <c r="T121">
        <v>22336.400000000001</v>
      </c>
      <c r="U121">
        <v>20400</v>
      </c>
      <c r="V121" s="1">
        <v>45414</v>
      </c>
      <c r="W121" t="s">
        <v>38</v>
      </c>
      <c r="X121" t="s">
        <v>431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74800</v>
      </c>
      <c r="AH121">
        <v>0</v>
      </c>
      <c r="AI121">
        <v>900</v>
      </c>
      <c r="AJ121">
        <v>2.15</v>
      </c>
      <c r="AK121">
        <v>0</v>
      </c>
      <c r="AL121">
        <v>0</v>
      </c>
      <c r="AM121">
        <v>22336.400000000001</v>
      </c>
    </row>
    <row r="122" spans="1:39" x14ac:dyDescent="0.3">
      <c r="A122">
        <v>116</v>
      </c>
      <c r="B122">
        <v>21000</v>
      </c>
      <c r="C122" s="1">
        <v>45428</v>
      </c>
      <c r="D122" t="s">
        <v>38</v>
      </c>
      <c r="E122" t="s">
        <v>432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50</v>
      </c>
      <c r="O122">
        <v>0</v>
      </c>
      <c r="P122">
        <v>50</v>
      </c>
      <c r="Q122">
        <v>1000</v>
      </c>
      <c r="R122">
        <v>0</v>
      </c>
      <c r="S122">
        <v>0</v>
      </c>
      <c r="T122">
        <v>22336.400000000001</v>
      </c>
      <c r="U122">
        <v>20400</v>
      </c>
      <c r="V122" s="1">
        <v>45421</v>
      </c>
      <c r="W122" t="s">
        <v>38</v>
      </c>
      <c r="X122" t="s">
        <v>433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13400</v>
      </c>
      <c r="AH122">
        <v>0</v>
      </c>
      <c r="AI122">
        <v>1500</v>
      </c>
      <c r="AJ122">
        <v>2.6</v>
      </c>
      <c r="AK122">
        <v>0</v>
      </c>
      <c r="AL122">
        <v>0</v>
      </c>
      <c r="AM122">
        <v>22336.400000000001</v>
      </c>
    </row>
    <row r="123" spans="1:39" x14ac:dyDescent="0.3">
      <c r="A123">
        <v>117</v>
      </c>
      <c r="B123">
        <v>21000</v>
      </c>
      <c r="C123" s="1">
        <v>45442</v>
      </c>
      <c r="D123" t="s">
        <v>38</v>
      </c>
      <c r="E123" t="s">
        <v>434</v>
      </c>
      <c r="F123">
        <v>3455</v>
      </c>
      <c r="G123">
        <v>1155</v>
      </c>
      <c r="H123">
        <v>50.217391304347828</v>
      </c>
      <c r="I123">
        <v>2236</v>
      </c>
      <c r="J123">
        <v>0</v>
      </c>
      <c r="K123">
        <v>1558</v>
      </c>
      <c r="L123">
        <v>225.25</v>
      </c>
      <c r="M123">
        <v>16.901144250609644</v>
      </c>
      <c r="N123">
        <v>6100</v>
      </c>
      <c r="O123">
        <v>8250</v>
      </c>
      <c r="P123">
        <v>200</v>
      </c>
      <c r="Q123">
        <v>1544.85</v>
      </c>
      <c r="R123">
        <v>100</v>
      </c>
      <c r="S123">
        <v>1579.4</v>
      </c>
      <c r="T123">
        <v>22336.400000000001</v>
      </c>
      <c r="U123">
        <v>20400</v>
      </c>
      <c r="V123" s="1">
        <v>45428</v>
      </c>
      <c r="W123" t="s">
        <v>38</v>
      </c>
      <c r="X123" t="s">
        <v>435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7100</v>
      </c>
      <c r="AH123">
        <v>0</v>
      </c>
      <c r="AI123">
        <v>750</v>
      </c>
      <c r="AJ123">
        <v>5.9</v>
      </c>
      <c r="AK123">
        <v>0</v>
      </c>
      <c r="AL123">
        <v>0</v>
      </c>
      <c r="AM123">
        <v>22336.400000000001</v>
      </c>
    </row>
    <row r="124" spans="1:39" x14ac:dyDescent="0.3">
      <c r="A124">
        <v>118</v>
      </c>
      <c r="B124">
        <v>21000</v>
      </c>
      <c r="C124" s="1">
        <v>45470</v>
      </c>
      <c r="D124" t="s">
        <v>38</v>
      </c>
      <c r="E124" t="s">
        <v>436</v>
      </c>
      <c r="F124">
        <v>9893</v>
      </c>
      <c r="G124">
        <v>78</v>
      </c>
      <c r="H124">
        <v>0.79470198675496684</v>
      </c>
      <c r="I124">
        <v>356</v>
      </c>
      <c r="J124">
        <v>0</v>
      </c>
      <c r="K124">
        <v>1732.2</v>
      </c>
      <c r="L124">
        <v>197.60000000000014</v>
      </c>
      <c r="M124">
        <v>12.876319562100882</v>
      </c>
      <c r="N124">
        <v>12550</v>
      </c>
      <c r="O124">
        <v>4450</v>
      </c>
      <c r="P124">
        <v>400</v>
      </c>
      <c r="Q124">
        <v>1712.05</v>
      </c>
      <c r="R124">
        <v>50</v>
      </c>
      <c r="S124">
        <v>1738.75</v>
      </c>
      <c r="T124">
        <v>22336.400000000001</v>
      </c>
      <c r="U124">
        <v>20400</v>
      </c>
      <c r="V124" s="1">
        <v>45435</v>
      </c>
      <c r="W124" t="s">
        <v>38</v>
      </c>
      <c r="X124" t="s">
        <v>437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8600</v>
      </c>
      <c r="AH124">
        <v>0</v>
      </c>
      <c r="AI124">
        <v>1500</v>
      </c>
      <c r="AJ124">
        <v>2.5</v>
      </c>
      <c r="AK124">
        <v>0</v>
      </c>
      <c r="AL124">
        <v>0</v>
      </c>
      <c r="AM124">
        <v>22336.400000000001</v>
      </c>
    </row>
    <row r="125" spans="1:39" x14ac:dyDescent="0.3">
      <c r="A125">
        <v>119</v>
      </c>
      <c r="B125">
        <v>21000</v>
      </c>
      <c r="C125" s="1">
        <v>45561</v>
      </c>
      <c r="D125" t="s">
        <v>38</v>
      </c>
      <c r="E125" t="s">
        <v>438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400</v>
      </c>
      <c r="O125">
        <v>750</v>
      </c>
      <c r="P125">
        <v>300</v>
      </c>
      <c r="Q125">
        <v>1650.05</v>
      </c>
      <c r="R125">
        <v>750</v>
      </c>
      <c r="S125">
        <v>2385.9</v>
      </c>
      <c r="T125">
        <v>22336.400000000001</v>
      </c>
      <c r="U125">
        <v>20400</v>
      </c>
      <c r="V125" s="1">
        <v>45442</v>
      </c>
      <c r="W125" t="s">
        <v>38</v>
      </c>
      <c r="X125" t="s">
        <v>439</v>
      </c>
      <c r="Y125">
        <v>628</v>
      </c>
      <c r="Z125">
        <v>-171</v>
      </c>
      <c r="AA125">
        <v>-21.401752190237797</v>
      </c>
      <c r="AB125">
        <v>3707</v>
      </c>
      <c r="AC125">
        <v>17.86</v>
      </c>
      <c r="AD125">
        <v>17.55</v>
      </c>
      <c r="AE125">
        <v>-15.55</v>
      </c>
      <c r="AF125">
        <v>-46.978851963746223</v>
      </c>
      <c r="AG125">
        <v>34400</v>
      </c>
      <c r="AH125">
        <v>1900</v>
      </c>
      <c r="AI125">
        <v>50</v>
      </c>
      <c r="AJ125">
        <v>17.5</v>
      </c>
      <c r="AK125">
        <v>350</v>
      </c>
      <c r="AL125">
        <v>24.35</v>
      </c>
      <c r="AM125">
        <v>22336.400000000001</v>
      </c>
    </row>
    <row r="126" spans="1:39" x14ac:dyDescent="0.3">
      <c r="A126">
        <v>120</v>
      </c>
      <c r="B126">
        <v>21000</v>
      </c>
      <c r="C126" s="1">
        <v>45652</v>
      </c>
      <c r="D126" t="s">
        <v>38</v>
      </c>
      <c r="E126" t="s">
        <v>440</v>
      </c>
      <c r="F126">
        <v>3033</v>
      </c>
      <c r="G126">
        <v>10</v>
      </c>
      <c r="H126">
        <v>0.33079722130334105</v>
      </c>
      <c r="I126">
        <v>62</v>
      </c>
      <c r="J126">
        <v>0</v>
      </c>
      <c r="K126">
        <v>2576.3000000000002</v>
      </c>
      <c r="L126">
        <v>147.80000000000018</v>
      </c>
      <c r="M126">
        <v>6.086061354745735</v>
      </c>
      <c r="N126">
        <v>9100</v>
      </c>
      <c r="O126">
        <v>4700</v>
      </c>
      <c r="P126">
        <v>1550</v>
      </c>
      <c r="Q126">
        <v>2576.3000000000002</v>
      </c>
      <c r="R126">
        <v>100</v>
      </c>
      <c r="S126">
        <v>2590</v>
      </c>
      <c r="T126">
        <v>22336.400000000001</v>
      </c>
      <c r="U126">
        <v>20400</v>
      </c>
      <c r="V126" s="1">
        <v>45470</v>
      </c>
      <c r="W126" t="s">
        <v>38</v>
      </c>
      <c r="X126" t="s">
        <v>441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3100</v>
      </c>
      <c r="AH126">
        <v>0</v>
      </c>
      <c r="AI126">
        <v>300</v>
      </c>
      <c r="AJ126">
        <v>50.1</v>
      </c>
      <c r="AK126">
        <v>0</v>
      </c>
      <c r="AL126">
        <v>0</v>
      </c>
      <c r="AM126">
        <v>22336.400000000001</v>
      </c>
    </row>
    <row r="127" spans="1:39" x14ac:dyDescent="0.3">
      <c r="A127">
        <v>121</v>
      </c>
      <c r="B127">
        <v>21000</v>
      </c>
      <c r="C127" s="1">
        <v>46015</v>
      </c>
      <c r="D127" t="s">
        <v>38</v>
      </c>
      <c r="E127" t="s">
        <v>442</v>
      </c>
      <c r="F127">
        <v>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50</v>
      </c>
      <c r="O127">
        <v>100</v>
      </c>
      <c r="P127">
        <v>50</v>
      </c>
      <c r="Q127">
        <v>3800</v>
      </c>
      <c r="R127">
        <v>50</v>
      </c>
      <c r="S127">
        <v>4599.95</v>
      </c>
      <c r="T127">
        <v>22336.400000000001</v>
      </c>
      <c r="U127">
        <v>20450</v>
      </c>
      <c r="V127" s="1">
        <v>45407</v>
      </c>
      <c r="W127" t="s">
        <v>38</v>
      </c>
      <c r="X127" t="s">
        <v>443</v>
      </c>
      <c r="Y127">
        <v>1720</v>
      </c>
      <c r="Z127">
        <v>-2019</v>
      </c>
      <c r="AA127">
        <v>-53.998395292859051</v>
      </c>
      <c r="AB127">
        <v>23185</v>
      </c>
      <c r="AC127">
        <v>41.67</v>
      </c>
      <c r="AD127">
        <v>2.4</v>
      </c>
      <c r="AE127">
        <v>-2.5000000000000004</v>
      </c>
      <c r="AF127">
        <v>-51.020408163265309</v>
      </c>
      <c r="AG127">
        <v>29350</v>
      </c>
      <c r="AH127">
        <v>12300</v>
      </c>
      <c r="AI127">
        <v>50</v>
      </c>
      <c r="AJ127">
        <v>1.8</v>
      </c>
      <c r="AK127">
        <v>50</v>
      </c>
      <c r="AL127">
        <v>2.9</v>
      </c>
      <c r="AM127">
        <v>22336.400000000001</v>
      </c>
    </row>
    <row r="128" spans="1:39" x14ac:dyDescent="0.3">
      <c r="A128">
        <v>122</v>
      </c>
      <c r="B128">
        <v>21050</v>
      </c>
      <c r="C128" s="1">
        <v>45407</v>
      </c>
      <c r="D128" t="s">
        <v>38</v>
      </c>
      <c r="E128" t="s">
        <v>444</v>
      </c>
      <c r="F128">
        <v>14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9900</v>
      </c>
      <c r="O128">
        <v>9900</v>
      </c>
      <c r="P128">
        <v>1800</v>
      </c>
      <c r="Q128">
        <v>1303.5</v>
      </c>
      <c r="R128">
        <v>1800</v>
      </c>
      <c r="S128">
        <v>1389.2</v>
      </c>
      <c r="T128">
        <v>22336.400000000001</v>
      </c>
      <c r="U128">
        <v>20450</v>
      </c>
      <c r="V128" s="1">
        <v>45414</v>
      </c>
      <c r="W128" t="s">
        <v>38</v>
      </c>
      <c r="X128" t="s">
        <v>445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21700</v>
      </c>
      <c r="AH128">
        <v>0</v>
      </c>
      <c r="AI128">
        <v>1550</v>
      </c>
      <c r="AJ128">
        <v>3.25</v>
      </c>
      <c r="AK128">
        <v>0</v>
      </c>
      <c r="AL128">
        <v>0</v>
      </c>
      <c r="AM128">
        <v>22336.400000000001</v>
      </c>
    </row>
    <row r="129" spans="1:39" x14ac:dyDescent="0.3">
      <c r="A129">
        <v>123</v>
      </c>
      <c r="B129">
        <v>21050</v>
      </c>
      <c r="C129" s="1">
        <v>45414</v>
      </c>
      <c r="D129" t="s">
        <v>38</v>
      </c>
      <c r="E129" t="s">
        <v>446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3250</v>
      </c>
      <c r="O129">
        <v>3250</v>
      </c>
      <c r="P129">
        <v>500</v>
      </c>
      <c r="Q129">
        <v>1184.95</v>
      </c>
      <c r="R129">
        <v>500</v>
      </c>
      <c r="S129">
        <v>1607.15</v>
      </c>
      <c r="T129">
        <v>22336.400000000001</v>
      </c>
      <c r="U129">
        <v>20450</v>
      </c>
      <c r="V129" s="1">
        <v>45421</v>
      </c>
      <c r="W129" t="s">
        <v>38</v>
      </c>
      <c r="X129" t="s">
        <v>447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12950</v>
      </c>
      <c r="AH129">
        <v>0</v>
      </c>
      <c r="AI129">
        <v>1500</v>
      </c>
      <c r="AJ129">
        <v>3.3</v>
      </c>
      <c r="AK129">
        <v>0</v>
      </c>
      <c r="AL129">
        <v>0</v>
      </c>
      <c r="AM129">
        <v>22336.400000000001</v>
      </c>
    </row>
    <row r="130" spans="1:39" x14ac:dyDescent="0.3">
      <c r="A130">
        <v>124</v>
      </c>
      <c r="B130">
        <v>21050</v>
      </c>
      <c r="C130" s="1">
        <v>45421</v>
      </c>
      <c r="D130" t="s">
        <v>38</v>
      </c>
      <c r="E130" t="s">
        <v>448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1750</v>
      </c>
      <c r="O130">
        <v>1750</v>
      </c>
      <c r="P130">
        <v>1750</v>
      </c>
      <c r="Q130">
        <v>1176.2</v>
      </c>
      <c r="R130">
        <v>1750</v>
      </c>
      <c r="S130">
        <v>1593.75</v>
      </c>
      <c r="T130">
        <v>22336.400000000001</v>
      </c>
      <c r="U130">
        <v>20450</v>
      </c>
      <c r="V130" s="1">
        <v>45428</v>
      </c>
      <c r="W130" t="s">
        <v>38</v>
      </c>
      <c r="X130" t="s">
        <v>449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7200</v>
      </c>
      <c r="AH130">
        <v>0</v>
      </c>
      <c r="AI130">
        <v>750</v>
      </c>
      <c r="AJ130">
        <v>5.7</v>
      </c>
      <c r="AK130">
        <v>0</v>
      </c>
      <c r="AL130">
        <v>0</v>
      </c>
      <c r="AM130">
        <v>22336.400000000001</v>
      </c>
    </row>
    <row r="131" spans="1:39" x14ac:dyDescent="0.3">
      <c r="A131">
        <v>125</v>
      </c>
      <c r="B131">
        <v>21050</v>
      </c>
      <c r="C131" s="1">
        <v>45442</v>
      </c>
      <c r="D131" t="s">
        <v>38</v>
      </c>
      <c r="E131" t="s">
        <v>450</v>
      </c>
      <c r="F131">
        <v>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4100</v>
      </c>
      <c r="O131">
        <v>4500</v>
      </c>
      <c r="P131">
        <v>500</v>
      </c>
      <c r="Q131">
        <v>1311.75</v>
      </c>
      <c r="R131">
        <v>500</v>
      </c>
      <c r="S131">
        <v>1674.85</v>
      </c>
      <c r="T131">
        <v>22336.400000000001</v>
      </c>
      <c r="U131">
        <v>20450</v>
      </c>
      <c r="V131" s="1">
        <v>45435</v>
      </c>
      <c r="W131" t="s">
        <v>38</v>
      </c>
      <c r="X131" t="s">
        <v>451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6850</v>
      </c>
      <c r="AH131">
        <v>0</v>
      </c>
      <c r="AI131">
        <v>50</v>
      </c>
      <c r="AJ131">
        <v>9.75</v>
      </c>
      <c r="AK131">
        <v>0</v>
      </c>
      <c r="AL131">
        <v>0</v>
      </c>
      <c r="AM131">
        <v>22336.400000000001</v>
      </c>
    </row>
    <row r="132" spans="1:39" x14ac:dyDescent="0.3">
      <c r="A132">
        <v>126</v>
      </c>
      <c r="B132">
        <v>21050</v>
      </c>
      <c r="C132" s="1">
        <v>45470</v>
      </c>
      <c r="D132" t="s">
        <v>38</v>
      </c>
      <c r="E132" t="s">
        <v>452</v>
      </c>
      <c r="F132">
        <v>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2550</v>
      </c>
      <c r="O132">
        <v>1750</v>
      </c>
      <c r="P132">
        <v>1750</v>
      </c>
      <c r="Q132">
        <v>1176.95</v>
      </c>
      <c r="R132">
        <v>1750</v>
      </c>
      <c r="S132">
        <v>1868.2</v>
      </c>
      <c r="T132">
        <v>22336.400000000001</v>
      </c>
      <c r="U132">
        <v>20450</v>
      </c>
      <c r="V132" s="1">
        <v>45442</v>
      </c>
      <c r="W132" t="s">
        <v>38</v>
      </c>
      <c r="X132" t="s">
        <v>453</v>
      </c>
      <c r="Y132">
        <v>42</v>
      </c>
      <c r="Z132">
        <v>-16</v>
      </c>
      <c r="AA132">
        <v>-27.586206896551722</v>
      </c>
      <c r="AB132">
        <v>195</v>
      </c>
      <c r="AC132">
        <v>17.61</v>
      </c>
      <c r="AD132">
        <v>18.850000000000001</v>
      </c>
      <c r="AE132">
        <v>-16.600000000000001</v>
      </c>
      <c r="AF132">
        <v>-46.826516220028211</v>
      </c>
      <c r="AG132">
        <v>31750</v>
      </c>
      <c r="AH132">
        <v>2750</v>
      </c>
      <c r="AI132">
        <v>1500</v>
      </c>
      <c r="AJ132">
        <v>16.399999999999999</v>
      </c>
      <c r="AK132">
        <v>1000</v>
      </c>
      <c r="AL132">
        <v>25.95</v>
      </c>
      <c r="AM132">
        <v>22336.400000000001</v>
      </c>
    </row>
    <row r="133" spans="1:39" x14ac:dyDescent="0.3">
      <c r="A133">
        <v>127</v>
      </c>
      <c r="B133">
        <v>21100</v>
      </c>
      <c r="C133" s="1">
        <v>45407</v>
      </c>
      <c r="D133" t="s">
        <v>38</v>
      </c>
      <c r="E133" t="s">
        <v>454</v>
      </c>
      <c r="F133">
        <v>110</v>
      </c>
      <c r="G133">
        <v>-3</v>
      </c>
      <c r="H133">
        <v>-2.6548672566371683</v>
      </c>
      <c r="I133">
        <v>53</v>
      </c>
      <c r="J133">
        <v>0</v>
      </c>
      <c r="K133">
        <v>1236.1500000000001</v>
      </c>
      <c r="L133">
        <v>192.05000000000018</v>
      </c>
      <c r="M133">
        <v>18.39383200842833</v>
      </c>
      <c r="N133">
        <v>13800</v>
      </c>
      <c r="O133">
        <v>10350</v>
      </c>
      <c r="P133">
        <v>1700</v>
      </c>
      <c r="Q133">
        <v>1287.4000000000001</v>
      </c>
      <c r="R133">
        <v>100</v>
      </c>
      <c r="S133">
        <v>1306.7</v>
      </c>
      <c r="T133">
        <v>22336.400000000001</v>
      </c>
      <c r="U133">
        <v>20450</v>
      </c>
      <c r="V133" s="1">
        <v>45470</v>
      </c>
      <c r="W133" t="s">
        <v>38</v>
      </c>
      <c r="X133" t="s">
        <v>455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1950</v>
      </c>
      <c r="AH133">
        <v>0</v>
      </c>
      <c r="AI133">
        <v>1800</v>
      </c>
      <c r="AJ133">
        <v>54.5</v>
      </c>
      <c r="AK133">
        <v>0</v>
      </c>
      <c r="AL133">
        <v>0</v>
      </c>
      <c r="AM133">
        <v>22336.400000000001</v>
      </c>
    </row>
    <row r="134" spans="1:39" x14ac:dyDescent="0.3">
      <c r="A134">
        <v>128</v>
      </c>
      <c r="B134">
        <v>21100</v>
      </c>
      <c r="C134" s="1">
        <v>45414</v>
      </c>
      <c r="D134" t="s">
        <v>38</v>
      </c>
      <c r="E134" t="s">
        <v>456</v>
      </c>
      <c r="F134">
        <v>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3250</v>
      </c>
      <c r="O134">
        <v>3250</v>
      </c>
      <c r="P134">
        <v>500</v>
      </c>
      <c r="Q134">
        <v>1138.0999999999999</v>
      </c>
      <c r="R134">
        <v>500</v>
      </c>
      <c r="S134">
        <v>1495.85</v>
      </c>
      <c r="T134">
        <v>22336.400000000001</v>
      </c>
      <c r="U134">
        <v>20500</v>
      </c>
      <c r="V134" s="1">
        <v>45407</v>
      </c>
      <c r="W134" t="s">
        <v>38</v>
      </c>
      <c r="X134" t="s">
        <v>457</v>
      </c>
      <c r="Y134">
        <v>62288</v>
      </c>
      <c r="Z134">
        <v>-10231</v>
      </c>
      <c r="AA134">
        <v>-14.10802686192584</v>
      </c>
      <c r="AB134">
        <v>270437</v>
      </c>
      <c r="AC134">
        <v>40.68</v>
      </c>
      <c r="AD134">
        <v>2.35</v>
      </c>
      <c r="AE134">
        <v>-3.1</v>
      </c>
      <c r="AF134">
        <v>-56.88073394495413</v>
      </c>
      <c r="AG134">
        <v>1090250</v>
      </c>
      <c r="AH134">
        <v>78900</v>
      </c>
      <c r="AI134">
        <v>600</v>
      </c>
      <c r="AJ134">
        <v>2.25</v>
      </c>
      <c r="AK134">
        <v>1850</v>
      </c>
      <c r="AL134">
        <v>2.4500000000000002</v>
      </c>
      <c r="AM134">
        <v>22336.400000000001</v>
      </c>
    </row>
    <row r="135" spans="1:39" x14ac:dyDescent="0.3">
      <c r="A135">
        <v>129</v>
      </c>
      <c r="B135">
        <v>21100</v>
      </c>
      <c r="C135" s="1">
        <v>45421</v>
      </c>
      <c r="D135" t="s">
        <v>38</v>
      </c>
      <c r="E135" t="s">
        <v>458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1750</v>
      </c>
      <c r="O135">
        <v>1750</v>
      </c>
      <c r="P135">
        <v>1750</v>
      </c>
      <c r="Q135">
        <v>1130.4000000000001</v>
      </c>
      <c r="R135">
        <v>1750</v>
      </c>
      <c r="S135">
        <v>1601.55</v>
      </c>
      <c r="T135">
        <v>22336.400000000001</v>
      </c>
      <c r="U135">
        <v>20500</v>
      </c>
      <c r="V135" s="1">
        <v>45414</v>
      </c>
      <c r="W135" t="s">
        <v>38</v>
      </c>
      <c r="X135" t="s">
        <v>459</v>
      </c>
      <c r="Y135">
        <v>5505</v>
      </c>
      <c r="Z135">
        <v>1610</v>
      </c>
      <c r="AA135">
        <v>41.335044929396659</v>
      </c>
      <c r="AB135">
        <v>15674</v>
      </c>
      <c r="AC135">
        <v>24.92</v>
      </c>
      <c r="AD135">
        <v>5.3</v>
      </c>
      <c r="AE135">
        <v>-5.7500000000000009</v>
      </c>
      <c r="AF135">
        <v>-52.036199095022631</v>
      </c>
      <c r="AG135">
        <v>249700</v>
      </c>
      <c r="AH135">
        <v>64150</v>
      </c>
      <c r="AI135">
        <v>1000</v>
      </c>
      <c r="AJ135">
        <v>4.2</v>
      </c>
      <c r="AK135">
        <v>1800</v>
      </c>
      <c r="AL135">
        <v>5.25</v>
      </c>
      <c r="AM135">
        <v>22336.400000000001</v>
      </c>
    </row>
    <row r="136" spans="1:39" x14ac:dyDescent="0.3">
      <c r="A136">
        <v>130</v>
      </c>
      <c r="B136">
        <v>21100</v>
      </c>
      <c r="C136" s="1">
        <v>45442</v>
      </c>
      <c r="D136" t="s">
        <v>38</v>
      </c>
      <c r="E136" t="s">
        <v>460</v>
      </c>
      <c r="F136">
        <v>68</v>
      </c>
      <c r="G136">
        <v>1</v>
      </c>
      <c r="H136">
        <v>1.4925373134328359</v>
      </c>
      <c r="I136">
        <v>33</v>
      </c>
      <c r="J136">
        <v>0</v>
      </c>
      <c r="K136">
        <v>1450</v>
      </c>
      <c r="L136">
        <v>200</v>
      </c>
      <c r="M136">
        <v>16</v>
      </c>
      <c r="N136">
        <v>6150</v>
      </c>
      <c r="O136">
        <v>5650</v>
      </c>
      <c r="P136">
        <v>50</v>
      </c>
      <c r="Q136">
        <v>1444.5</v>
      </c>
      <c r="R136">
        <v>50</v>
      </c>
      <c r="S136">
        <v>1484.9</v>
      </c>
      <c r="T136">
        <v>22336.400000000001</v>
      </c>
      <c r="U136">
        <v>20500</v>
      </c>
      <c r="V136" s="1">
        <v>45421</v>
      </c>
      <c r="W136" t="s">
        <v>38</v>
      </c>
      <c r="X136" t="s">
        <v>461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12900</v>
      </c>
      <c r="AH136">
        <v>0</v>
      </c>
      <c r="AI136">
        <v>800</v>
      </c>
      <c r="AJ136">
        <v>3.65</v>
      </c>
      <c r="AK136">
        <v>0</v>
      </c>
      <c r="AL136">
        <v>0</v>
      </c>
      <c r="AM136">
        <v>22336.400000000001</v>
      </c>
    </row>
    <row r="137" spans="1:39" x14ac:dyDescent="0.3">
      <c r="A137">
        <v>131</v>
      </c>
      <c r="B137">
        <v>21100</v>
      </c>
      <c r="C137" s="1">
        <v>45470</v>
      </c>
      <c r="D137" t="s">
        <v>38</v>
      </c>
      <c r="E137" t="s">
        <v>462</v>
      </c>
      <c r="F137">
        <v>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3600</v>
      </c>
      <c r="O137">
        <v>3550</v>
      </c>
      <c r="P137">
        <v>50</v>
      </c>
      <c r="Q137">
        <v>1523.25</v>
      </c>
      <c r="R137">
        <v>1750</v>
      </c>
      <c r="S137">
        <v>1775.3</v>
      </c>
      <c r="T137">
        <v>22336.400000000001</v>
      </c>
      <c r="U137">
        <v>20500</v>
      </c>
      <c r="V137" s="1">
        <v>45428</v>
      </c>
      <c r="W137" t="s">
        <v>38</v>
      </c>
      <c r="X137" t="s">
        <v>463</v>
      </c>
      <c r="Y137">
        <v>254</v>
      </c>
      <c r="Z137">
        <v>59</v>
      </c>
      <c r="AA137">
        <v>30.256410256410255</v>
      </c>
      <c r="AB137">
        <v>286</v>
      </c>
      <c r="AC137">
        <v>19.77</v>
      </c>
      <c r="AD137">
        <v>13.5</v>
      </c>
      <c r="AE137">
        <v>-13.25</v>
      </c>
      <c r="AF137">
        <v>-49.532710280373834</v>
      </c>
      <c r="AG137">
        <v>13000</v>
      </c>
      <c r="AH137">
        <v>350</v>
      </c>
      <c r="AI137">
        <v>1500</v>
      </c>
      <c r="AJ137">
        <v>11.15</v>
      </c>
      <c r="AK137">
        <v>300</v>
      </c>
      <c r="AL137">
        <v>15.8</v>
      </c>
      <c r="AM137">
        <v>22336.400000000001</v>
      </c>
    </row>
    <row r="138" spans="1:39" x14ac:dyDescent="0.3">
      <c r="A138">
        <v>132</v>
      </c>
      <c r="B138">
        <v>21150</v>
      </c>
      <c r="C138" s="1">
        <v>45407</v>
      </c>
      <c r="D138" t="s">
        <v>38</v>
      </c>
      <c r="E138" t="s">
        <v>464</v>
      </c>
      <c r="F138">
        <v>20</v>
      </c>
      <c r="G138">
        <v>1</v>
      </c>
      <c r="H138">
        <v>5.2631578947368425</v>
      </c>
      <c r="I138">
        <v>10</v>
      </c>
      <c r="J138">
        <v>0</v>
      </c>
      <c r="K138">
        <v>1153.3</v>
      </c>
      <c r="L138">
        <v>164.09999999999991</v>
      </c>
      <c r="M138">
        <v>16.589162959967641</v>
      </c>
      <c r="N138">
        <v>13450</v>
      </c>
      <c r="O138">
        <v>13750</v>
      </c>
      <c r="P138">
        <v>50</v>
      </c>
      <c r="Q138">
        <v>1247.2</v>
      </c>
      <c r="R138">
        <v>100</v>
      </c>
      <c r="S138">
        <v>1262.0999999999999</v>
      </c>
      <c r="T138">
        <v>22336.400000000001</v>
      </c>
      <c r="U138">
        <v>20500</v>
      </c>
      <c r="V138" s="1">
        <v>45435</v>
      </c>
      <c r="W138" t="s">
        <v>38</v>
      </c>
      <c r="X138" t="s">
        <v>465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8350</v>
      </c>
      <c r="AH138">
        <v>0</v>
      </c>
      <c r="AI138">
        <v>500</v>
      </c>
      <c r="AJ138">
        <v>6.2</v>
      </c>
      <c r="AK138">
        <v>0</v>
      </c>
      <c r="AL138">
        <v>0</v>
      </c>
      <c r="AM138">
        <v>22336.400000000001</v>
      </c>
    </row>
    <row r="139" spans="1:39" x14ac:dyDescent="0.3">
      <c r="A139">
        <v>133</v>
      </c>
      <c r="B139">
        <v>21150</v>
      </c>
      <c r="C139" s="1">
        <v>45414</v>
      </c>
      <c r="D139" t="s">
        <v>38</v>
      </c>
      <c r="E139" t="s">
        <v>466</v>
      </c>
      <c r="F139">
        <v>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3250</v>
      </c>
      <c r="O139">
        <v>3250</v>
      </c>
      <c r="P139">
        <v>500</v>
      </c>
      <c r="Q139">
        <v>1092.3</v>
      </c>
      <c r="R139">
        <v>500</v>
      </c>
      <c r="S139">
        <v>1428.65</v>
      </c>
      <c r="T139">
        <v>22336.400000000001</v>
      </c>
      <c r="U139">
        <v>20500</v>
      </c>
      <c r="V139" s="1">
        <v>45442</v>
      </c>
      <c r="W139" t="s">
        <v>38</v>
      </c>
      <c r="X139" t="s">
        <v>467</v>
      </c>
      <c r="Y139">
        <v>24134</v>
      </c>
      <c r="Z139">
        <v>2129</v>
      </c>
      <c r="AA139">
        <v>9.6750738468529871</v>
      </c>
      <c r="AB139">
        <v>24113</v>
      </c>
      <c r="AC139">
        <v>17.48</v>
      </c>
      <c r="AD139">
        <v>19</v>
      </c>
      <c r="AE139">
        <v>-19.649999999999999</v>
      </c>
      <c r="AF139">
        <v>-50.840879689521344</v>
      </c>
      <c r="AG139">
        <v>46250</v>
      </c>
      <c r="AH139">
        <v>15200</v>
      </c>
      <c r="AI139">
        <v>50</v>
      </c>
      <c r="AJ139">
        <v>19.149999999999999</v>
      </c>
      <c r="AK139">
        <v>100</v>
      </c>
      <c r="AL139">
        <v>20.6</v>
      </c>
      <c r="AM139">
        <v>22336.400000000001</v>
      </c>
    </row>
    <row r="140" spans="1:39" x14ac:dyDescent="0.3">
      <c r="A140">
        <v>134</v>
      </c>
      <c r="B140">
        <v>21150</v>
      </c>
      <c r="C140" s="1">
        <v>45421</v>
      </c>
      <c r="D140" t="s">
        <v>38</v>
      </c>
      <c r="E140" t="s">
        <v>468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2250</v>
      </c>
      <c r="O140">
        <v>2250</v>
      </c>
      <c r="P140">
        <v>250</v>
      </c>
      <c r="Q140">
        <v>1310.55</v>
      </c>
      <c r="R140">
        <v>250</v>
      </c>
      <c r="S140">
        <v>1356.1</v>
      </c>
      <c r="T140">
        <v>22336.400000000001</v>
      </c>
      <c r="U140">
        <v>20500</v>
      </c>
      <c r="V140" s="1">
        <v>45470</v>
      </c>
      <c r="W140" t="s">
        <v>38</v>
      </c>
      <c r="X140" t="s">
        <v>469</v>
      </c>
      <c r="Y140">
        <v>4514</v>
      </c>
      <c r="Z140">
        <v>1321</v>
      </c>
      <c r="AA140">
        <v>41.371750704666461</v>
      </c>
      <c r="AB140">
        <v>4803</v>
      </c>
      <c r="AC140">
        <v>18.73</v>
      </c>
      <c r="AD140">
        <v>75</v>
      </c>
      <c r="AE140">
        <v>-27.950000000000003</v>
      </c>
      <c r="AF140">
        <v>-27.149101505585239</v>
      </c>
      <c r="AG140">
        <v>8650</v>
      </c>
      <c r="AH140">
        <v>4000</v>
      </c>
      <c r="AI140">
        <v>400</v>
      </c>
      <c r="AJ140">
        <v>73</v>
      </c>
      <c r="AK140">
        <v>200</v>
      </c>
      <c r="AL140">
        <v>75</v>
      </c>
      <c r="AM140">
        <v>22336.400000000001</v>
      </c>
    </row>
    <row r="141" spans="1:39" x14ac:dyDescent="0.3">
      <c r="A141">
        <v>135</v>
      </c>
      <c r="B141">
        <v>21150</v>
      </c>
      <c r="C141" s="1">
        <v>45442</v>
      </c>
      <c r="D141" t="s">
        <v>38</v>
      </c>
      <c r="E141" t="s">
        <v>470</v>
      </c>
      <c r="F141">
        <v>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5050</v>
      </c>
      <c r="O141">
        <v>2750</v>
      </c>
      <c r="P141">
        <v>500</v>
      </c>
      <c r="Q141">
        <v>1127.3</v>
      </c>
      <c r="R141">
        <v>1000</v>
      </c>
      <c r="S141">
        <v>1481.15</v>
      </c>
      <c r="T141">
        <v>22336.400000000001</v>
      </c>
      <c r="U141">
        <v>20550</v>
      </c>
      <c r="V141" s="1">
        <v>45407</v>
      </c>
      <c r="W141" t="s">
        <v>38</v>
      </c>
      <c r="X141" t="s">
        <v>471</v>
      </c>
      <c r="Y141">
        <v>4894</v>
      </c>
      <c r="Z141">
        <v>2207</v>
      </c>
      <c r="AA141">
        <v>82.136211388165236</v>
      </c>
      <c r="AB141">
        <v>38844</v>
      </c>
      <c r="AC141">
        <v>40.11</v>
      </c>
      <c r="AD141">
        <v>2.4500000000000002</v>
      </c>
      <c r="AE141">
        <v>-3.2</v>
      </c>
      <c r="AF141">
        <v>-56.637168141592923</v>
      </c>
      <c r="AG141">
        <v>36250</v>
      </c>
      <c r="AH141">
        <v>21450</v>
      </c>
      <c r="AI141">
        <v>200</v>
      </c>
      <c r="AJ141">
        <v>2.35</v>
      </c>
      <c r="AK141">
        <v>8900</v>
      </c>
      <c r="AL141">
        <v>2.4500000000000002</v>
      </c>
      <c r="AM141">
        <v>22336.400000000001</v>
      </c>
    </row>
    <row r="142" spans="1:39" x14ac:dyDescent="0.3">
      <c r="A142">
        <v>136</v>
      </c>
      <c r="B142">
        <v>21150</v>
      </c>
      <c r="C142" s="1">
        <v>45470</v>
      </c>
      <c r="D142" t="s">
        <v>38</v>
      </c>
      <c r="E142" t="s">
        <v>472</v>
      </c>
      <c r="F142">
        <v>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2650</v>
      </c>
      <c r="O142">
        <v>1750</v>
      </c>
      <c r="P142">
        <v>900</v>
      </c>
      <c r="Q142">
        <v>1134.05</v>
      </c>
      <c r="R142">
        <v>1750</v>
      </c>
      <c r="S142">
        <v>1774.15</v>
      </c>
      <c r="T142">
        <v>22336.400000000001</v>
      </c>
      <c r="U142">
        <v>20550</v>
      </c>
      <c r="V142" s="1">
        <v>45414</v>
      </c>
      <c r="W142" t="s">
        <v>38</v>
      </c>
      <c r="X142" t="s">
        <v>473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24950</v>
      </c>
      <c r="AH142">
        <v>0</v>
      </c>
      <c r="AI142">
        <v>5100</v>
      </c>
      <c r="AJ142">
        <v>3.4</v>
      </c>
      <c r="AK142">
        <v>0</v>
      </c>
      <c r="AL142">
        <v>0</v>
      </c>
      <c r="AM142">
        <v>22336.400000000001</v>
      </c>
    </row>
    <row r="143" spans="1:39" x14ac:dyDescent="0.3">
      <c r="A143">
        <v>137</v>
      </c>
      <c r="B143">
        <v>21200</v>
      </c>
      <c r="C143" s="1">
        <v>45407</v>
      </c>
      <c r="D143" t="s">
        <v>38</v>
      </c>
      <c r="E143" t="s">
        <v>474</v>
      </c>
      <c r="F143">
        <v>444</v>
      </c>
      <c r="G143">
        <v>-7</v>
      </c>
      <c r="H143">
        <v>-1.5521064301552105</v>
      </c>
      <c r="I143">
        <v>111</v>
      </c>
      <c r="J143">
        <v>0</v>
      </c>
      <c r="K143">
        <v>1186.0999999999999</v>
      </c>
      <c r="L143">
        <v>248.49999999999989</v>
      </c>
      <c r="M143">
        <v>26.503839590443672</v>
      </c>
      <c r="N143">
        <v>12250</v>
      </c>
      <c r="O143">
        <v>12100</v>
      </c>
      <c r="P143">
        <v>100</v>
      </c>
      <c r="Q143">
        <v>1197.7</v>
      </c>
      <c r="R143">
        <v>50</v>
      </c>
      <c r="S143">
        <v>1206</v>
      </c>
      <c r="T143">
        <v>22336.400000000001</v>
      </c>
      <c r="U143">
        <v>20550</v>
      </c>
      <c r="V143" s="1">
        <v>45421</v>
      </c>
      <c r="W143" t="s">
        <v>38</v>
      </c>
      <c r="X143" t="s">
        <v>475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10750</v>
      </c>
      <c r="AH143">
        <v>0</v>
      </c>
      <c r="AI143">
        <v>600</v>
      </c>
      <c r="AJ143">
        <v>5.5</v>
      </c>
      <c r="AK143">
        <v>0</v>
      </c>
      <c r="AL143">
        <v>0</v>
      </c>
      <c r="AM143">
        <v>22336.400000000001</v>
      </c>
    </row>
    <row r="144" spans="1:39" x14ac:dyDescent="0.3">
      <c r="A144">
        <v>138</v>
      </c>
      <c r="B144">
        <v>21200</v>
      </c>
      <c r="C144" s="1">
        <v>45414</v>
      </c>
      <c r="D144" t="s">
        <v>38</v>
      </c>
      <c r="E144" t="s">
        <v>476</v>
      </c>
      <c r="F144">
        <v>12</v>
      </c>
      <c r="G144">
        <v>1</v>
      </c>
      <c r="H144">
        <v>9.0909090909090917</v>
      </c>
      <c r="I144">
        <v>5</v>
      </c>
      <c r="J144">
        <v>14.94</v>
      </c>
      <c r="K144">
        <v>1232</v>
      </c>
      <c r="L144">
        <v>201.90000000000009</v>
      </c>
      <c r="M144">
        <v>19.60003883118145</v>
      </c>
      <c r="N144">
        <v>3300</v>
      </c>
      <c r="O144">
        <v>2900</v>
      </c>
      <c r="P144">
        <v>100</v>
      </c>
      <c r="Q144">
        <v>1237.8</v>
      </c>
      <c r="R144">
        <v>50</v>
      </c>
      <c r="S144">
        <v>1265.1500000000001</v>
      </c>
      <c r="T144">
        <v>22336.400000000001</v>
      </c>
      <c r="U144">
        <v>20550</v>
      </c>
      <c r="V144" s="1">
        <v>45428</v>
      </c>
      <c r="W144" t="s">
        <v>38</v>
      </c>
      <c r="X144" t="s">
        <v>477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6900</v>
      </c>
      <c r="AH144">
        <v>0</v>
      </c>
      <c r="AI144">
        <v>600</v>
      </c>
      <c r="AJ144">
        <v>9</v>
      </c>
      <c r="AK144">
        <v>0</v>
      </c>
      <c r="AL144">
        <v>0</v>
      </c>
      <c r="AM144">
        <v>22336.400000000001</v>
      </c>
    </row>
    <row r="145" spans="1:39" x14ac:dyDescent="0.3">
      <c r="A145">
        <v>139</v>
      </c>
      <c r="B145">
        <v>21200</v>
      </c>
      <c r="C145" s="1">
        <v>45421</v>
      </c>
      <c r="D145" t="s">
        <v>38</v>
      </c>
      <c r="E145" t="s">
        <v>478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1750</v>
      </c>
      <c r="O145">
        <v>1750</v>
      </c>
      <c r="P145">
        <v>1750</v>
      </c>
      <c r="Q145">
        <v>1039.4000000000001</v>
      </c>
      <c r="R145">
        <v>1750</v>
      </c>
      <c r="S145">
        <v>1493.65</v>
      </c>
      <c r="T145">
        <v>22336.400000000001</v>
      </c>
      <c r="U145">
        <v>20550</v>
      </c>
      <c r="V145" s="1">
        <v>45435</v>
      </c>
      <c r="W145" t="s">
        <v>38</v>
      </c>
      <c r="X145" t="s">
        <v>479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7200</v>
      </c>
      <c r="AH145">
        <v>0</v>
      </c>
      <c r="AI145">
        <v>200</v>
      </c>
      <c r="AJ145">
        <v>5.4</v>
      </c>
      <c r="AK145">
        <v>0</v>
      </c>
      <c r="AL145">
        <v>0</v>
      </c>
      <c r="AM145">
        <v>22336.400000000001</v>
      </c>
    </row>
    <row r="146" spans="1:39" x14ac:dyDescent="0.3">
      <c r="A146">
        <v>140</v>
      </c>
      <c r="B146">
        <v>21200</v>
      </c>
      <c r="C146" s="1">
        <v>45428</v>
      </c>
      <c r="D146" t="s">
        <v>38</v>
      </c>
      <c r="E146" t="s">
        <v>480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500</v>
      </c>
      <c r="O146">
        <v>500</v>
      </c>
      <c r="P146">
        <v>250</v>
      </c>
      <c r="Q146">
        <v>1271.0999999999999</v>
      </c>
      <c r="R146">
        <v>250</v>
      </c>
      <c r="S146">
        <v>1322.4</v>
      </c>
      <c r="T146">
        <v>22336.400000000001</v>
      </c>
      <c r="U146">
        <v>20550</v>
      </c>
      <c r="V146" s="1">
        <v>45442</v>
      </c>
      <c r="W146" t="s">
        <v>38</v>
      </c>
      <c r="X146" t="s">
        <v>481</v>
      </c>
      <c r="Y146">
        <v>353</v>
      </c>
      <c r="Z146">
        <v>17</v>
      </c>
      <c r="AA146">
        <v>5.0595238095238093</v>
      </c>
      <c r="AB146">
        <v>241</v>
      </c>
      <c r="AC146">
        <v>17.59</v>
      </c>
      <c r="AD146">
        <v>23.25</v>
      </c>
      <c r="AE146">
        <v>-17.100000000000001</v>
      </c>
      <c r="AF146">
        <v>-42.37918215613383</v>
      </c>
      <c r="AG146">
        <v>31050</v>
      </c>
      <c r="AH146">
        <v>0</v>
      </c>
      <c r="AI146">
        <v>600</v>
      </c>
      <c r="AJ146">
        <v>18.649999999999999</v>
      </c>
      <c r="AK146">
        <v>0</v>
      </c>
      <c r="AL146">
        <v>0</v>
      </c>
      <c r="AM146">
        <v>22336.400000000001</v>
      </c>
    </row>
    <row r="147" spans="1:39" x14ac:dyDescent="0.3">
      <c r="A147">
        <v>141</v>
      </c>
      <c r="B147">
        <v>21200</v>
      </c>
      <c r="C147" s="1">
        <v>45435</v>
      </c>
      <c r="D147" t="s">
        <v>38</v>
      </c>
      <c r="E147" t="s">
        <v>482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22336.400000000001</v>
      </c>
      <c r="U147">
        <v>20550</v>
      </c>
      <c r="V147" s="1">
        <v>45470</v>
      </c>
      <c r="W147" t="s">
        <v>38</v>
      </c>
      <c r="X147" t="s">
        <v>483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250</v>
      </c>
      <c r="AH147">
        <v>0</v>
      </c>
      <c r="AI147">
        <v>250</v>
      </c>
      <c r="AJ147">
        <v>30.1</v>
      </c>
      <c r="AK147">
        <v>0</v>
      </c>
      <c r="AL147">
        <v>0</v>
      </c>
      <c r="AM147">
        <v>22336.400000000001</v>
      </c>
    </row>
    <row r="148" spans="1:39" x14ac:dyDescent="0.3">
      <c r="A148">
        <v>142</v>
      </c>
      <c r="B148">
        <v>21200</v>
      </c>
      <c r="C148" s="1">
        <v>45442</v>
      </c>
      <c r="D148" t="s">
        <v>38</v>
      </c>
      <c r="E148" t="s">
        <v>484</v>
      </c>
      <c r="F148">
        <v>135</v>
      </c>
      <c r="G148">
        <v>37</v>
      </c>
      <c r="H148">
        <v>37.755102040816325</v>
      </c>
      <c r="I148">
        <v>63</v>
      </c>
      <c r="J148">
        <v>0</v>
      </c>
      <c r="K148">
        <v>1372</v>
      </c>
      <c r="L148">
        <v>186.79999999999995</v>
      </c>
      <c r="M148">
        <v>15.76105298683766</v>
      </c>
      <c r="N148">
        <v>6250</v>
      </c>
      <c r="O148">
        <v>5750</v>
      </c>
      <c r="P148">
        <v>100</v>
      </c>
      <c r="Q148">
        <v>1332.7</v>
      </c>
      <c r="R148">
        <v>100</v>
      </c>
      <c r="S148">
        <v>1386.05</v>
      </c>
      <c r="T148">
        <v>22336.400000000001</v>
      </c>
      <c r="U148">
        <v>20600</v>
      </c>
      <c r="V148" s="1">
        <v>45407</v>
      </c>
      <c r="W148" t="s">
        <v>38</v>
      </c>
      <c r="X148" t="s">
        <v>485</v>
      </c>
      <c r="Y148">
        <v>27115</v>
      </c>
      <c r="Z148">
        <v>6310</v>
      </c>
      <c r="AA148">
        <v>30.32924777697669</v>
      </c>
      <c r="AB148">
        <v>184316</v>
      </c>
      <c r="AC148">
        <v>39.11</v>
      </c>
      <c r="AD148">
        <v>3.3</v>
      </c>
      <c r="AE148">
        <v>-2.5</v>
      </c>
      <c r="AF148">
        <v>-43.103448275862071</v>
      </c>
      <c r="AG148">
        <v>381850</v>
      </c>
      <c r="AH148">
        <v>18500</v>
      </c>
      <c r="AI148">
        <v>350</v>
      </c>
      <c r="AJ148">
        <v>2.35</v>
      </c>
      <c r="AK148">
        <v>700</v>
      </c>
      <c r="AL148">
        <v>2.4</v>
      </c>
      <c r="AM148">
        <v>22336.400000000001</v>
      </c>
    </row>
    <row r="149" spans="1:39" x14ac:dyDescent="0.3">
      <c r="A149">
        <v>143</v>
      </c>
      <c r="B149">
        <v>21200</v>
      </c>
      <c r="C149" s="1">
        <v>45470</v>
      </c>
      <c r="D149" t="s">
        <v>38</v>
      </c>
      <c r="E149" t="s">
        <v>486</v>
      </c>
      <c r="F149">
        <v>7</v>
      </c>
      <c r="G149">
        <v>0</v>
      </c>
      <c r="H149">
        <v>0</v>
      </c>
      <c r="I149">
        <v>2</v>
      </c>
      <c r="J149">
        <v>0</v>
      </c>
      <c r="K149">
        <v>1400</v>
      </c>
      <c r="L149">
        <v>20</v>
      </c>
      <c r="M149">
        <v>1.4492753623188406</v>
      </c>
      <c r="N149">
        <v>3600</v>
      </c>
      <c r="O149">
        <v>2550</v>
      </c>
      <c r="P149">
        <v>50</v>
      </c>
      <c r="Q149">
        <v>1444.15</v>
      </c>
      <c r="R149">
        <v>1750</v>
      </c>
      <c r="S149">
        <v>1775.55</v>
      </c>
      <c r="T149">
        <v>22336.400000000001</v>
      </c>
      <c r="U149">
        <v>20600</v>
      </c>
      <c r="V149" s="1">
        <v>45414</v>
      </c>
      <c r="W149" t="s">
        <v>38</v>
      </c>
      <c r="X149" t="s">
        <v>487</v>
      </c>
      <c r="Y149">
        <v>640</v>
      </c>
      <c r="Z149">
        <v>445</v>
      </c>
      <c r="AA149">
        <v>228.2051282051282</v>
      </c>
      <c r="AB149">
        <v>2733</v>
      </c>
      <c r="AC149">
        <v>24.14</v>
      </c>
      <c r="AD149">
        <v>5</v>
      </c>
      <c r="AE149">
        <v>-7.75</v>
      </c>
      <c r="AF149">
        <v>-60.784313725490193</v>
      </c>
      <c r="AG149">
        <v>23850</v>
      </c>
      <c r="AH149">
        <v>550</v>
      </c>
      <c r="AI149">
        <v>600</v>
      </c>
      <c r="AJ149">
        <v>4.3</v>
      </c>
      <c r="AK149">
        <v>450</v>
      </c>
      <c r="AL149">
        <v>7.45</v>
      </c>
      <c r="AM149">
        <v>22336.400000000001</v>
      </c>
    </row>
    <row r="150" spans="1:39" x14ac:dyDescent="0.3">
      <c r="A150">
        <v>144</v>
      </c>
      <c r="B150">
        <v>21250</v>
      </c>
      <c r="C150" s="1">
        <v>45407</v>
      </c>
      <c r="D150" t="s">
        <v>38</v>
      </c>
      <c r="E150" t="s">
        <v>488</v>
      </c>
      <c r="F150">
        <v>138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9900</v>
      </c>
      <c r="O150">
        <v>9900</v>
      </c>
      <c r="P150">
        <v>1800</v>
      </c>
      <c r="Q150">
        <v>1110.3499999999999</v>
      </c>
      <c r="R150">
        <v>1800</v>
      </c>
      <c r="S150">
        <v>1188.75</v>
      </c>
      <c r="T150">
        <v>22336.400000000001</v>
      </c>
      <c r="U150">
        <v>20600</v>
      </c>
      <c r="V150" s="1">
        <v>45421</v>
      </c>
      <c r="W150" t="s">
        <v>38</v>
      </c>
      <c r="X150" t="s">
        <v>489</v>
      </c>
      <c r="Y150">
        <v>2</v>
      </c>
      <c r="Z150">
        <v>2</v>
      </c>
      <c r="AA150">
        <v>0</v>
      </c>
      <c r="AB150">
        <v>3</v>
      </c>
      <c r="AC150">
        <v>19.940000000000001</v>
      </c>
      <c r="AD150">
        <v>7.3</v>
      </c>
      <c r="AE150">
        <v>1.5499999999999998</v>
      </c>
      <c r="AF150">
        <v>26.95652173913043</v>
      </c>
      <c r="AG150">
        <v>15150</v>
      </c>
      <c r="AH150">
        <v>0</v>
      </c>
      <c r="AI150">
        <v>50</v>
      </c>
      <c r="AJ150">
        <v>7.3</v>
      </c>
      <c r="AK150">
        <v>0</v>
      </c>
      <c r="AL150">
        <v>0</v>
      </c>
      <c r="AM150">
        <v>22336.400000000001</v>
      </c>
    </row>
    <row r="151" spans="1:39" x14ac:dyDescent="0.3">
      <c r="A151">
        <v>145</v>
      </c>
      <c r="B151">
        <v>21250</v>
      </c>
      <c r="C151" s="1">
        <v>45414</v>
      </c>
      <c r="D151" t="s">
        <v>38</v>
      </c>
      <c r="E151" t="s">
        <v>490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3250</v>
      </c>
      <c r="O151">
        <v>3250</v>
      </c>
      <c r="P151">
        <v>500</v>
      </c>
      <c r="Q151">
        <v>998.45</v>
      </c>
      <c r="R151">
        <v>500</v>
      </c>
      <c r="S151">
        <v>1323.1</v>
      </c>
      <c r="T151">
        <v>22336.400000000001</v>
      </c>
      <c r="U151">
        <v>20600</v>
      </c>
      <c r="V151" s="1">
        <v>45428</v>
      </c>
      <c r="W151" t="s">
        <v>38</v>
      </c>
      <c r="X151" t="s">
        <v>491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7900</v>
      </c>
      <c r="AH151">
        <v>0</v>
      </c>
      <c r="AI151">
        <v>600</v>
      </c>
      <c r="AJ151">
        <v>8.1999999999999993</v>
      </c>
      <c r="AK151">
        <v>0</v>
      </c>
      <c r="AL151">
        <v>0</v>
      </c>
      <c r="AM151">
        <v>22336.400000000001</v>
      </c>
    </row>
    <row r="152" spans="1:39" x14ac:dyDescent="0.3">
      <c r="A152">
        <v>146</v>
      </c>
      <c r="B152">
        <v>21250</v>
      </c>
      <c r="C152" s="1">
        <v>45421</v>
      </c>
      <c r="D152" t="s">
        <v>38</v>
      </c>
      <c r="E152" t="s">
        <v>492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2250</v>
      </c>
      <c r="O152">
        <v>2250</v>
      </c>
      <c r="P152">
        <v>250</v>
      </c>
      <c r="Q152">
        <v>1214.05</v>
      </c>
      <c r="R152">
        <v>250</v>
      </c>
      <c r="S152">
        <v>1258.75</v>
      </c>
      <c r="T152">
        <v>22336.400000000001</v>
      </c>
      <c r="U152">
        <v>20600</v>
      </c>
      <c r="V152" s="1">
        <v>45435</v>
      </c>
      <c r="W152" t="s">
        <v>38</v>
      </c>
      <c r="X152" t="s">
        <v>493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8150</v>
      </c>
      <c r="AH152">
        <v>0</v>
      </c>
      <c r="AI152">
        <v>250</v>
      </c>
      <c r="AJ152">
        <v>5.9</v>
      </c>
      <c r="AK152">
        <v>0</v>
      </c>
      <c r="AL152">
        <v>0</v>
      </c>
      <c r="AM152">
        <v>22336.400000000001</v>
      </c>
    </row>
    <row r="153" spans="1:39" x14ac:dyDescent="0.3">
      <c r="A153">
        <v>147</v>
      </c>
      <c r="B153">
        <v>21250</v>
      </c>
      <c r="C153" s="1">
        <v>45442</v>
      </c>
      <c r="D153" t="s">
        <v>38</v>
      </c>
      <c r="E153" t="s">
        <v>494</v>
      </c>
      <c r="F153">
        <v>17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5050</v>
      </c>
      <c r="O153">
        <v>5050</v>
      </c>
      <c r="P153">
        <v>500</v>
      </c>
      <c r="Q153">
        <v>1072.1500000000001</v>
      </c>
      <c r="R153">
        <v>500</v>
      </c>
      <c r="S153">
        <v>1397.9</v>
      </c>
      <c r="T153">
        <v>22336.400000000001</v>
      </c>
      <c r="U153">
        <v>20600</v>
      </c>
      <c r="V153" s="1">
        <v>45442</v>
      </c>
      <c r="W153" t="s">
        <v>38</v>
      </c>
      <c r="X153" t="s">
        <v>495</v>
      </c>
      <c r="Y153">
        <v>1562</v>
      </c>
      <c r="Z153">
        <v>-191</v>
      </c>
      <c r="AA153">
        <v>-10.895607529948659</v>
      </c>
      <c r="AB153">
        <v>2823</v>
      </c>
      <c r="AC153">
        <v>17.420000000000002</v>
      </c>
      <c r="AD153">
        <v>27</v>
      </c>
      <c r="AE153">
        <v>-16.899999999999999</v>
      </c>
      <c r="AF153">
        <v>-38.496583143507976</v>
      </c>
      <c r="AG153">
        <v>35450</v>
      </c>
      <c r="AH153">
        <v>350</v>
      </c>
      <c r="AI153">
        <v>50</v>
      </c>
      <c r="AJ153">
        <v>21</v>
      </c>
      <c r="AK153">
        <v>300</v>
      </c>
      <c r="AL153">
        <v>43.9</v>
      </c>
      <c r="AM153">
        <v>22336.400000000001</v>
      </c>
    </row>
    <row r="154" spans="1:39" x14ac:dyDescent="0.3">
      <c r="A154">
        <v>148</v>
      </c>
      <c r="B154">
        <v>21250</v>
      </c>
      <c r="C154" s="1">
        <v>45470</v>
      </c>
      <c r="D154" t="s">
        <v>38</v>
      </c>
      <c r="E154" t="s">
        <v>496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2650</v>
      </c>
      <c r="O154">
        <v>1750</v>
      </c>
      <c r="P154">
        <v>900</v>
      </c>
      <c r="Q154">
        <v>991.45</v>
      </c>
      <c r="R154">
        <v>1750</v>
      </c>
      <c r="S154">
        <v>1675.6</v>
      </c>
      <c r="T154">
        <v>22336.400000000001</v>
      </c>
      <c r="U154">
        <v>20600</v>
      </c>
      <c r="V154" s="1">
        <v>45470</v>
      </c>
      <c r="W154" t="s">
        <v>38</v>
      </c>
      <c r="X154" t="s">
        <v>497</v>
      </c>
      <c r="Y154">
        <v>5570</v>
      </c>
      <c r="Z154">
        <v>236</v>
      </c>
      <c r="AA154">
        <v>4.4244469441319838</v>
      </c>
      <c r="AB154">
        <v>605</v>
      </c>
      <c r="AC154">
        <v>18.420000000000002</v>
      </c>
      <c r="AD154">
        <v>78.349999999999994</v>
      </c>
      <c r="AE154">
        <v>-33.5</v>
      </c>
      <c r="AF154">
        <v>-29.950827000447028</v>
      </c>
      <c r="AG154">
        <v>350</v>
      </c>
      <c r="AH154">
        <v>1550</v>
      </c>
      <c r="AI154">
        <v>50</v>
      </c>
      <c r="AJ154">
        <v>70</v>
      </c>
      <c r="AK154">
        <v>50</v>
      </c>
      <c r="AL154">
        <v>98.6</v>
      </c>
      <c r="AM154">
        <v>22336.400000000001</v>
      </c>
    </row>
    <row r="155" spans="1:39" x14ac:dyDescent="0.3">
      <c r="A155">
        <v>149</v>
      </c>
      <c r="B155">
        <v>21300</v>
      </c>
      <c r="C155" s="1">
        <v>45407</v>
      </c>
      <c r="D155" t="s">
        <v>38</v>
      </c>
      <c r="E155" t="s">
        <v>498</v>
      </c>
      <c r="F155">
        <v>568</v>
      </c>
      <c r="G155">
        <v>-14</v>
      </c>
      <c r="H155">
        <v>-2.4054982817869415</v>
      </c>
      <c r="I155">
        <v>195</v>
      </c>
      <c r="J155">
        <v>0</v>
      </c>
      <c r="K155">
        <v>1087</v>
      </c>
      <c r="L155">
        <v>247.85000000000002</v>
      </c>
      <c r="M155">
        <v>29.535839837931242</v>
      </c>
      <c r="N155">
        <v>13700</v>
      </c>
      <c r="O155">
        <v>15700</v>
      </c>
      <c r="P155">
        <v>100</v>
      </c>
      <c r="Q155">
        <v>1099.1500000000001</v>
      </c>
      <c r="R155">
        <v>50</v>
      </c>
      <c r="S155">
        <v>1108.1500000000001</v>
      </c>
      <c r="T155">
        <v>22336.400000000001</v>
      </c>
      <c r="U155">
        <v>20650</v>
      </c>
      <c r="V155" s="1">
        <v>45407</v>
      </c>
      <c r="W155" t="s">
        <v>38</v>
      </c>
      <c r="X155" t="s">
        <v>499</v>
      </c>
      <c r="Y155">
        <v>11256</v>
      </c>
      <c r="Z155">
        <v>8114</v>
      </c>
      <c r="AA155">
        <v>258.24315722469765</v>
      </c>
      <c r="AB155">
        <v>66670</v>
      </c>
      <c r="AC155">
        <v>38.299999999999997</v>
      </c>
      <c r="AD155">
        <v>2.7</v>
      </c>
      <c r="AE155">
        <v>-3.7</v>
      </c>
      <c r="AF155">
        <v>-57.8125</v>
      </c>
      <c r="AG155">
        <v>42750</v>
      </c>
      <c r="AH155">
        <v>17350</v>
      </c>
      <c r="AI155">
        <v>3600</v>
      </c>
      <c r="AJ155">
        <v>2.2999999999999998</v>
      </c>
      <c r="AK155">
        <v>50</v>
      </c>
      <c r="AL155">
        <v>2.5499999999999998</v>
      </c>
      <c r="AM155">
        <v>22336.400000000001</v>
      </c>
    </row>
    <row r="156" spans="1:39" x14ac:dyDescent="0.3">
      <c r="A156">
        <v>150</v>
      </c>
      <c r="B156">
        <v>21300</v>
      </c>
      <c r="C156" s="1">
        <v>45414</v>
      </c>
      <c r="D156" t="s">
        <v>38</v>
      </c>
      <c r="E156" t="s">
        <v>500</v>
      </c>
      <c r="F156">
        <v>17</v>
      </c>
      <c r="G156">
        <v>1</v>
      </c>
      <c r="H156">
        <v>6.25</v>
      </c>
      <c r="I156">
        <v>6</v>
      </c>
      <c r="J156">
        <v>0</v>
      </c>
      <c r="K156">
        <v>1115.6500000000001</v>
      </c>
      <c r="L156">
        <v>187.25000000000011</v>
      </c>
      <c r="M156">
        <v>20.169108143041807</v>
      </c>
      <c r="N156">
        <v>3900</v>
      </c>
      <c r="O156">
        <v>2850</v>
      </c>
      <c r="P156">
        <v>150</v>
      </c>
      <c r="Q156">
        <v>1133.4000000000001</v>
      </c>
      <c r="R156">
        <v>100</v>
      </c>
      <c r="S156">
        <v>1164.8</v>
      </c>
      <c r="T156">
        <v>22336.400000000001</v>
      </c>
      <c r="U156">
        <v>20650</v>
      </c>
      <c r="V156" s="1">
        <v>45414</v>
      </c>
      <c r="W156" t="s">
        <v>38</v>
      </c>
      <c r="X156" t="s">
        <v>501</v>
      </c>
      <c r="Y156">
        <v>100</v>
      </c>
      <c r="Z156">
        <v>33</v>
      </c>
      <c r="AA156">
        <v>49.253731343283583</v>
      </c>
      <c r="AB156">
        <v>726</v>
      </c>
      <c r="AC156">
        <v>23.75</v>
      </c>
      <c r="AD156">
        <v>5.35</v>
      </c>
      <c r="AE156">
        <v>-7.85</v>
      </c>
      <c r="AF156">
        <v>-59.469696969696969</v>
      </c>
      <c r="AG156">
        <v>25150</v>
      </c>
      <c r="AH156">
        <v>0</v>
      </c>
      <c r="AI156">
        <v>600</v>
      </c>
      <c r="AJ156">
        <v>4.6500000000000004</v>
      </c>
      <c r="AK156">
        <v>0</v>
      </c>
      <c r="AL156">
        <v>0</v>
      </c>
      <c r="AM156">
        <v>22336.400000000001</v>
      </c>
    </row>
    <row r="157" spans="1:39" x14ac:dyDescent="0.3">
      <c r="A157">
        <v>151</v>
      </c>
      <c r="B157">
        <v>21300</v>
      </c>
      <c r="C157" s="1">
        <v>45421</v>
      </c>
      <c r="D157" t="s">
        <v>38</v>
      </c>
      <c r="E157" t="s">
        <v>502</v>
      </c>
      <c r="F157">
        <v>1</v>
      </c>
      <c r="G157">
        <v>0</v>
      </c>
      <c r="H157">
        <v>0</v>
      </c>
      <c r="I157">
        <v>2</v>
      </c>
      <c r="J157">
        <v>0</v>
      </c>
      <c r="K157">
        <v>1020.75</v>
      </c>
      <c r="L157">
        <v>-379.40000000000009</v>
      </c>
      <c r="M157">
        <v>-27.097096739635045</v>
      </c>
      <c r="N157">
        <v>2250</v>
      </c>
      <c r="O157">
        <v>2250</v>
      </c>
      <c r="P157">
        <v>250</v>
      </c>
      <c r="Q157">
        <v>1170.3</v>
      </c>
      <c r="R157">
        <v>250</v>
      </c>
      <c r="S157">
        <v>1212</v>
      </c>
      <c r="T157">
        <v>22336.400000000001</v>
      </c>
      <c r="U157">
        <v>20650</v>
      </c>
      <c r="V157" s="1">
        <v>45421</v>
      </c>
      <c r="W157" t="s">
        <v>38</v>
      </c>
      <c r="X157" t="s">
        <v>503</v>
      </c>
      <c r="Y157">
        <v>0</v>
      </c>
      <c r="Z157">
        <v>0</v>
      </c>
      <c r="AA157">
        <v>0</v>
      </c>
      <c r="AB157">
        <v>2</v>
      </c>
      <c r="AC157">
        <v>20.13</v>
      </c>
      <c r="AD157">
        <v>9</v>
      </c>
      <c r="AE157">
        <v>2.3499999999999996</v>
      </c>
      <c r="AF157">
        <v>35.338345864661648</v>
      </c>
      <c r="AG157">
        <v>13650</v>
      </c>
      <c r="AH157">
        <v>0</v>
      </c>
      <c r="AI157">
        <v>800</v>
      </c>
      <c r="AJ157">
        <v>6.5</v>
      </c>
      <c r="AK157">
        <v>0</v>
      </c>
      <c r="AL157">
        <v>0</v>
      </c>
      <c r="AM157">
        <v>22336.400000000001</v>
      </c>
    </row>
    <row r="158" spans="1:39" x14ac:dyDescent="0.3">
      <c r="A158">
        <v>152</v>
      </c>
      <c r="B158">
        <v>21300</v>
      </c>
      <c r="C158" s="1">
        <v>45442</v>
      </c>
      <c r="D158" t="s">
        <v>38</v>
      </c>
      <c r="E158" t="s">
        <v>504</v>
      </c>
      <c r="F158">
        <v>136</v>
      </c>
      <c r="G158">
        <v>6</v>
      </c>
      <c r="H158">
        <v>4.615384615384615</v>
      </c>
      <c r="I158">
        <v>19</v>
      </c>
      <c r="J158">
        <v>0</v>
      </c>
      <c r="K158">
        <v>1271</v>
      </c>
      <c r="L158">
        <v>188.20000000000005</v>
      </c>
      <c r="M158">
        <v>17.38086442556336</v>
      </c>
      <c r="N158">
        <v>5950</v>
      </c>
      <c r="O158">
        <v>5700</v>
      </c>
      <c r="P158">
        <v>50</v>
      </c>
      <c r="Q158">
        <v>1246.0999999999999</v>
      </c>
      <c r="R158">
        <v>50</v>
      </c>
      <c r="S158">
        <v>1298.25</v>
      </c>
      <c r="T158">
        <v>22336.400000000001</v>
      </c>
      <c r="U158">
        <v>20650</v>
      </c>
      <c r="V158" s="1">
        <v>45428</v>
      </c>
      <c r="W158" t="s">
        <v>38</v>
      </c>
      <c r="X158" t="s">
        <v>505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7950</v>
      </c>
      <c r="AH158">
        <v>0</v>
      </c>
      <c r="AI158">
        <v>600</v>
      </c>
      <c r="AJ158">
        <v>7.2</v>
      </c>
      <c r="AK158">
        <v>0</v>
      </c>
      <c r="AL158">
        <v>0</v>
      </c>
      <c r="AM158">
        <v>22336.400000000001</v>
      </c>
    </row>
    <row r="159" spans="1:39" x14ac:dyDescent="0.3">
      <c r="A159">
        <v>153</v>
      </c>
      <c r="B159">
        <v>21300</v>
      </c>
      <c r="C159" s="1">
        <v>45470</v>
      </c>
      <c r="D159" t="s">
        <v>38</v>
      </c>
      <c r="E159" t="s">
        <v>506</v>
      </c>
      <c r="F159">
        <v>5</v>
      </c>
      <c r="G159">
        <v>-1</v>
      </c>
      <c r="H159">
        <v>-16.666666666666668</v>
      </c>
      <c r="I159">
        <v>2</v>
      </c>
      <c r="J159">
        <v>0</v>
      </c>
      <c r="K159">
        <v>1414.4</v>
      </c>
      <c r="L159">
        <v>314.55000000000018</v>
      </c>
      <c r="M159">
        <v>28.599354457426031</v>
      </c>
      <c r="N159">
        <v>2800</v>
      </c>
      <c r="O159">
        <v>3600</v>
      </c>
      <c r="P159">
        <v>1750</v>
      </c>
      <c r="Q159">
        <v>965.45</v>
      </c>
      <c r="R159">
        <v>50</v>
      </c>
      <c r="S159">
        <v>1525.35</v>
      </c>
      <c r="T159">
        <v>22336.400000000001</v>
      </c>
      <c r="U159">
        <v>20650</v>
      </c>
      <c r="V159" s="1">
        <v>45435</v>
      </c>
      <c r="W159" t="s">
        <v>38</v>
      </c>
      <c r="X159" t="s">
        <v>507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8900</v>
      </c>
      <c r="AH159">
        <v>0</v>
      </c>
      <c r="AI159">
        <v>300</v>
      </c>
      <c r="AJ159">
        <v>5.4</v>
      </c>
      <c r="AK159">
        <v>0</v>
      </c>
      <c r="AL159">
        <v>0</v>
      </c>
      <c r="AM159">
        <v>22336.400000000001</v>
      </c>
    </row>
    <row r="160" spans="1:39" x14ac:dyDescent="0.3">
      <c r="A160">
        <v>154</v>
      </c>
      <c r="B160">
        <v>21350</v>
      </c>
      <c r="C160" s="1">
        <v>45407</v>
      </c>
      <c r="D160" t="s">
        <v>38</v>
      </c>
      <c r="E160" t="s">
        <v>508</v>
      </c>
      <c r="F160">
        <v>111</v>
      </c>
      <c r="G160">
        <v>-6</v>
      </c>
      <c r="H160">
        <v>-5.1282051282051286</v>
      </c>
      <c r="I160">
        <v>53</v>
      </c>
      <c r="J160">
        <v>0</v>
      </c>
      <c r="K160">
        <v>1017.55</v>
      </c>
      <c r="L160">
        <v>224.89999999999998</v>
      </c>
      <c r="M160">
        <v>28.37317857818709</v>
      </c>
      <c r="N160">
        <v>18100</v>
      </c>
      <c r="O160">
        <v>13000</v>
      </c>
      <c r="P160">
        <v>250</v>
      </c>
      <c r="Q160">
        <v>1044.1500000000001</v>
      </c>
      <c r="R160">
        <v>100</v>
      </c>
      <c r="S160">
        <v>1055.7</v>
      </c>
      <c r="T160">
        <v>22336.400000000001</v>
      </c>
      <c r="U160">
        <v>20650</v>
      </c>
      <c r="V160" s="1">
        <v>45442</v>
      </c>
      <c r="W160" t="s">
        <v>38</v>
      </c>
      <c r="X160" t="s">
        <v>509</v>
      </c>
      <c r="Y160">
        <v>626</v>
      </c>
      <c r="Z160">
        <v>9</v>
      </c>
      <c r="AA160">
        <v>1.4586709886547813</v>
      </c>
      <c r="AB160">
        <v>261</v>
      </c>
      <c r="AC160">
        <v>17.37</v>
      </c>
      <c r="AD160">
        <v>26.9</v>
      </c>
      <c r="AE160">
        <v>-20.100000000000001</v>
      </c>
      <c r="AF160">
        <v>-42.765957446808514</v>
      </c>
      <c r="AG160">
        <v>28150</v>
      </c>
      <c r="AH160">
        <v>2750</v>
      </c>
      <c r="AI160">
        <v>600</v>
      </c>
      <c r="AJ160">
        <v>21.65</v>
      </c>
      <c r="AK160">
        <v>1000</v>
      </c>
      <c r="AL160">
        <v>39.25</v>
      </c>
      <c r="AM160">
        <v>22336.400000000001</v>
      </c>
    </row>
    <row r="161" spans="1:39" x14ac:dyDescent="0.3">
      <c r="A161">
        <v>155</v>
      </c>
      <c r="B161">
        <v>21350</v>
      </c>
      <c r="C161" s="1">
        <v>45414</v>
      </c>
      <c r="D161" t="s">
        <v>38</v>
      </c>
      <c r="E161" t="s">
        <v>510</v>
      </c>
      <c r="F161">
        <v>6</v>
      </c>
      <c r="G161">
        <v>1</v>
      </c>
      <c r="H161">
        <v>20</v>
      </c>
      <c r="I161">
        <v>3</v>
      </c>
      <c r="J161">
        <v>0</v>
      </c>
      <c r="K161">
        <v>1051.95</v>
      </c>
      <c r="L161">
        <v>381.90000000000009</v>
      </c>
      <c r="M161">
        <v>56.995746586075683</v>
      </c>
      <c r="N161">
        <v>3200</v>
      </c>
      <c r="O161">
        <v>3700</v>
      </c>
      <c r="P161">
        <v>150</v>
      </c>
      <c r="Q161">
        <v>1085.2</v>
      </c>
      <c r="R161">
        <v>500</v>
      </c>
      <c r="S161">
        <v>1180.1500000000001</v>
      </c>
      <c r="T161">
        <v>22336.400000000001</v>
      </c>
      <c r="U161">
        <v>20650</v>
      </c>
      <c r="V161" s="1">
        <v>45470</v>
      </c>
      <c r="W161" t="s">
        <v>38</v>
      </c>
      <c r="X161" t="s">
        <v>511</v>
      </c>
      <c r="Y161">
        <v>19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150</v>
      </c>
      <c r="AH161">
        <v>0</v>
      </c>
      <c r="AI161">
        <v>50</v>
      </c>
      <c r="AJ161">
        <v>56.5</v>
      </c>
      <c r="AK161">
        <v>0</v>
      </c>
      <c r="AL161">
        <v>0</v>
      </c>
      <c r="AM161">
        <v>22336.400000000001</v>
      </c>
    </row>
    <row r="162" spans="1:39" x14ac:dyDescent="0.3">
      <c r="A162">
        <v>156</v>
      </c>
      <c r="B162">
        <v>21350</v>
      </c>
      <c r="C162" s="1">
        <v>45421</v>
      </c>
      <c r="D162" t="s">
        <v>38</v>
      </c>
      <c r="E162" t="s">
        <v>512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2350</v>
      </c>
      <c r="O162">
        <v>2350</v>
      </c>
      <c r="P162">
        <v>300</v>
      </c>
      <c r="Q162">
        <v>1119.8499999999999</v>
      </c>
      <c r="R162">
        <v>300</v>
      </c>
      <c r="S162">
        <v>1162.6500000000001</v>
      </c>
      <c r="T162">
        <v>22336.400000000001</v>
      </c>
      <c r="U162">
        <v>20700</v>
      </c>
      <c r="V162" s="1">
        <v>45407</v>
      </c>
      <c r="W162" t="s">
        <v>38</v>
      </c>
      <c r="X162" t="s">
        <v>513</v>
      </c>
      <c r="Y162">
        <v>21206</v>
      </c>
      <c r="Z162">
        <v>7422</v>
      </c>
      <c r="AA162">
        <v>53.845037724898432</v>
      </c>
      <c r="AB162">
        <v>137104</v>
      </c>
      <c r="AC162">
        <v>37.479999999999997</v>
      </c>
      <c r="AD162">
        <v>3.5</v>
      </c>
      <c r="AE162">
        <v>-3.4000000000000004</v>
      </c>
      <c r="AF162">
        <v>-49.275362318840585</v>
      </c>
      <c r="AG162">
        <v>225950</v>
      </c>
      <c r="AH162">
        <v>17200</v>
      </c>
      <c r="AI162">
        <v>150</v>
      </c>
      <c r="AJ162">
        <v>2.4</v>
      </c>
      <c r="AK162">
        <v>1800</v>
      </c>
      <c r="AL162">
        <v>3.4</v>
      </c>
      <c r="AM162">
        <v>22336.400000000001</v>
      </c>
    </row>
    <row r="163" spans="1:39" x14ac:dyDescent="0.3">
      <c r="A163">
        <v>157</v>
      </c>
      <c r="B163">
        <v>21350</v>
      </c>
      <c r="C163" s="1">
        <v>45442</v>
      </c>
      <c r="D163" t="s">
        <v>38</v>
      </c>
      <c r="E163" t="s">
        <v>514</v>
      </c>
      <c r="F163">
        <v>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5050</v>
      </c>
      <c r="O163">
        <v>5050</v>
      </c>
      <c r="P163">
        <v>500</v>
      </c>
      <c r="Q163">
        <v>932.6</v>
      </c>
      <c r="R163">
        <v>500</v>
      </c>
      <c r="S163">
        <v>1425.95</v>
      </c>
      <c r="T163">
        <v>22336.400000000001</v>
      </c>
      <c r="U163">
        <v>20700</v>
      </c>
      <c r="V163" s="1">
        <v>45414</v>
      </c>
      <c r="W163" t="s">
        <v>38</v>
      </c>
      <c r="X163" t="s">
        <v>515</v>
      </c>
      <c r="Y163">
        <v>1098</v>
      </c>
      <c r="Z163">
        <v>-93</v>
      </c>
      <c r="AA163">
        <v>-7.8085642317380355</v>
      </c>
      <c r="AB163">
        <v>5059</v>
      </c>
      <c r="AC163">
        <v>23.4</v>
      </c>
      <c r="AD163">
        <v>5.55</v>
      </c>
      <c r="AE163">
        <v>-9.3999999999999986</v>
      </c>
      <c r="AF163">
        <v>-62.876254180601997</v>
      </c>
      <c r="AG163">
        <v>26950</v>
      </c>
      <c r="AH163">
        <v>0</v>
      </c>
      <c r="AI163">
        <v>150</v>
      </c>
      <c r="AJ163">
        <v>5.55</v>
      </c>
      <c r="AK163">
        <v>0</v>
      </c>
      <c r="AL163">
        <v>0</v>
      </c>
      <c r="AM163">
        <v>22336.400000000001</v>
      </c>
    </row>
    <row r="164" spans="1:39" x14ac:dyDescent="0.3">
      <c r="A164">
        <v>158</v>
      </c>
      <c r="B164">
        <v>21350</v>
      </c>
      <c r="C164" s="1">
        <v>45470</v>
      </c>
      <c r="D164" t="s">
        <v>38</v>
      </c>
      <c r="E164" t="s">
        <v>516</v>
      </c>
      <c r="F164">
        <v>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2650</v>
      </c>
      <c r="O164">
        <v>1750</v>
      </c>
      <c r="P164">
        <v>900</v>
      </c>
      <c r="Q164">
        <v>899.5</v>
      </c>
      <c r="R164">
        <v>1750</v>
      </c>
      <c r="S164">
        <v>1663.25</v>
      </c>
      <c r="T164">
        <v>22336.400000000001</v>
      </c>
      <c r="U164">
        <v>20700</v>
      </c>
      <c r="V164" s="1">
        <v>45421</v>
      </c>
      <c r="W164" t="s">
        <v>38</v>
      </c>
      <c r="X164" t="s">
        <v>517</v>
      </c>
      <c r="Y164">
        <v>194</v>
      </c>
      <c r="Z164">
        <v>194</v>
      </c>
      <c r="AA164">
        <v>0</v>
      </c>
      <c r="AB164">
        <v>391</v>
      </c>
      <c r="AC164">
        <v>20.21</v>
      </c>
      <c r="AD164">
        <v>10.7</v>
      </c>
      <c r="AE164">
        <v>2.9999999999999991</v>
      </c>
      <c r="AF164">
        <v>38.961038961038945</v>
      </c>
      <c r="AG164">
        <v>26050</v>
      </c>
      <c r="AH164">
        <v>0</v>
      </c>
      <c r="AI164">
        <v>600</v>
      </c>
      <c r="AJ164">
        <v>9.6</v>
      </c>
      <c r="AK164">
        <v>0</v>
      </c>
      <c r="AL164">
        <v>0</v>
      </c>
      <c r="AM164">
        <v>22336.400000000001</v>
      </c>
    </row>
    <row r="165" spans="1:39" x14ac:dyDescent="0.3">
      <c r="A165">
        <v>159</v>
      </c>
      <c r="B165">
        <v>21400</v>
      </c>
      <c r="C165" s="1">
        <v>45407</v>
      </c>
      <c r="D165" t="s">
        <v>38</v>
      </c>
      <c r="E165" t="s">
        <v>518</v>
      </c>
      <c r="F165">
        <v>878</v>
      </c>
      <c r="G165">
        <v>-28</v>
      </c>
      <c r="H165">
        <v>-3.0905077262693155</v>
      </c>
      <c r="I165">
        <v>216</v>
      </c>
      <c r="J165">
        <v>0</v>
      </c>
      <c r="K165">
        <v>974.25</v>
      </c>
      <c r="L165">
        <v>227.10000000000002</v>
      </c>
      <c r="M165">
        <v>30.395502911062039</v>
      </c>
      <c r="N165">
        <v>14750</v>
      </c>
      <c r="O165">
        <v>14450</v>
      </c>
      <c r="P165">
        <v>2050</v>
      </c>
      <c r="Q165">
        <v>995</v>
      </c>
      <c r="R165">
        <v>500</v>
      </c>
      <c r="S165">
        <v>1011</v>
      </c>
      <c r="T165">
        <v>22336.400000000001</v>
      </c>
      <c r="U165">
        <v>20700</v>
      </c>
      <c r="V165" s="1">
        <v>45428</v>
      </c>
      <c r="W165" t="s">
        <v>38</v>
      </c>
      <c r="X165" t="s">
        <v>519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7900</v>
      </c>
      <c r="AH165">
        <v>0</v>
      </c>
      <c r="AI165">
        <v>600</v>
      </c>
      <c r="AJ165">
        <v>10.1</v>
      </c>
      <c r="AK165">
        <v>0</v>
      </c>
      <c r="AL165">
        <v>0</v>
      </c>
      <c r="AM165">
        <v>22336.400000000001</v>
      </c>
    </row>
    <row r="166" spans="1:39" x14ac:dyDescent="0.3">
      <c r="A166">
        <v>160</v>
      </c>
      <c r="B166">
        <v>21400</v>
      </c>
      <c r="C166" s="1">
        <v>45414</v>
      </c>
      <c r="D166" t="s">
        <v>38</v>
      </c>
      <c r="E166" t="s">
        <v>520</v>
      </c>
      <c r="F166">
        <v>46</v>
      </c>
      <c r="G166">
        <v>0</v>
      </c>
      <c r="H166">
        <v>0</v>
      </c>
      <c r="I166">
        <v>18</v>
      </c>
      <c r="J166">
        <v>0</v>
      </c>
      <c r="K166">
        <v>933.15</v>
      </c>
      <c r="L166">
        <v>109.69999999999993</v>
      </c>
      <c r="M166">
        <v>13.321998907037456</v>
      </c>
      <c r="N166">
        <v>3900</v>
      </c>
      <c r="O166">
        <v>3800</v>
      </c>
      <c r="P166">
        <v>50</v>
      </c>
      <c r="Q166">
        <v>1055.5</v>
      </c>
      <c r="R166">
        <v>50</v>
      </c>
      <c r="S166">
        <v>1182.25</v>
      </c>
      <c r="T166">
        <v>22336.400000000001</v>
      </c>
      <c r="U166">
        <v>20700</v>
      </c>
      <c r="V166" s="1">
        <v>45435</v>
      </c>
      <c r="W166" t="s">
        <v>38</v>
      </c>
      <c r="X166" t="s">
        <v>521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9700</v>
      </c>
      <c r="AH166">
        <v>0</v>
      </c>
      <c r="AI166">
        <v>300</v>
      </c>
      <c r="AJ166">
        <v>6</v>
      </c>
      <c r="AK166">
        <v>0</v>
      </c>
      <c r="AL166">
        <v>0</v>
      </c>
      <c r="AM166">
        <v>22336.400000000001</v>
      </c>
    </row>
    <row r="167" spans="1:39" x14ac:dyDescent="0.3">
      <c r="A167">
        <v>161</v>
      </c>
      <c r="B167">
        <v>21400</v>
      </c>
      <c r="C167" s="1">
        <v>45421</v>
      </c>
      <c r="D167" t="s">
        <v>38</v>
      </c>
      <c r="E167" t="s">
        <v>522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2350</v>
      </c>
      <c r="O167">
        <v>2350</v>
      </c>
      <c r="P167">
        <v>300</v>
      </c>
      <c r="Q167">
        <v>1074.25</v>
      </c>
      <c r="R167">
        <v>300</v>
      </c>
      <c r="S167">
        <v>1114.9000000000001</v>
      </c>
      <c r="T167">
        <v>22336.400000000001</v>
      </c>
      <c r="U167">
        <v>20700</v>
      </c>
      <c r="V167" s="1">
        <v>45442</v>
      </c>
      <c r="W167" t="s">
        <v>38</v>
      </c>
      <c r="X167" t="s">
        <v>523</v>
      </c>
      <c r="Y167">
        <v>4250</v>
      </c>
      <c r="Z167">
        <v>-326</v>
      </c>
      <c r="AA167">
        <v>-7.1241258741258742</v>
      </c>
      <c r="AB167">
        <v>6078</v>
      </c>
      <c r="AC167">
        <v>17.260000000000002</v>
      </c>
      <c r="AD167">
        <v>26</v>
      </c>
      <c r="AE167">
        <v>-24.1</v>
      </c>
      <c r="AF167">
        <v>-48.103792415169657</v>
      </c>
      <c r="AG167">
        <v>30750</v>
      </c>
      <c r="AH167">
        <v>4050</v>
      </c>
      <c r="AI167">
        <v>150</v>
      </c>
      <c r="AJ167">
        <v>21.7</v>
      </c>
      <c r="AK167">
        <v>150</v>
      </c>
      <c r="AL167">
        <v>31.15</v>
      </c>
      <c r="AM167">
        <v>22336.400000000001</v>
      </c>
    </row>
    <row r="168" spans="1:39" x14ac:dyDescent="0.3">
      <c r="A168">
        <v>162</v>
      </c>
      <c r="B168">
        <v>21400</v>
      </c>
      <c r="C168" s="1">
        <v>45442</v>
      </c>
      <c r="D168" t="s">
        <v>38</v>
      </c>
      <c r="E168" t="s">
        <v>524</v>
      </c>
      <c r="F168">
        <v>148</v>
      </c>
      <c r="G168">
        <v>45</v>
      </c>
      <c r="H168">
        <v>43.689320388349515</v>
      </c>
      <c r="I168">
        <v>69</v>
      </c>
      <c r="J168">
        <v>0</v>
      </c>
      <c r="K168">
        <v>1197.7</v>
      </c>
      <c r="L168">
        <v>211.85000000000002</v>
      </c>
      <c r="M168">
        <v>21.489070345387233</v>
      </c>
      <c r="N168">
        <v>6000</v>
      </c>
      <c r="O168">
        <v>5600</v>
      </c>
      <c r="P168">
        <v>200</v>
      </c>
      <c r="Q168">
        <v>1143.9000000000001</v>
      </c>
      <c r="R168">
        <v>50</v>
      </c>
      <c r="S168">
        <v>1211.1500000000001</v>
      </c>
      <c r="T168">
        <v>22336.400000000001</v>
      </c>
      <c r="U168">
        <v>20700</v>
      </c>
      <c r="V168" s="1">
        <v>45470</v>
      </c>
      <c r="W168" t="s">
        <v>38</v>
      </c>
      <c r="X168" t="s">
        <v>525</v>
      </c>
      <c r="Y168">
        <v>3916</v>
      </c>
      <c r="Z168">
        <v>246</v>
      </c>
      <c r="AA168">
        <v>6.7029972752043596</v>
      </c>
      <c r="AB168">
        <v>525</v>
      </c>
      <c r="AC168">
        <v>18.100000000000001</v>
      </c>
      <c r="AD168">
        <v>84</v>
      </c>
      <c r="AE168">
        <v>-38.400000000000006</v>
      </c>
      <c r="AF168">
        <v>-31.372549019607849</v>
      </c>
      <c r="AG168">
        <v>1300</v>
      </c>
      <c r="AH168">
        <v>3800</v>
      </c>
      <c r="AI168">
        <v>50</v>
      </c>
      <c r="AJ168">
        <v>80</v>
      </c>
      <c r="AK168">
        <v>2200</v>
      </c>
      <c r="AL168">
        <v>84</v>
      </c>
      <c r="AM168">
        <v>22336.400000000001</v>
      </c>
    </row>
    <row r="169" spans="1:39" x14ac:dyDescent="0.3">
      <c r="A169">
        <v>163</v>
      </c>
      <c r="B169">
        <v>21400</v>
      </c>
      <c r="C169" s="1">
        <v>45470</v>
      </c>
      <c r="D169" t="s">
        <v>38</v>
      </c>
      <c r="E169" t="s">
        <v>526</v>
      </c>
      <c r="F169">
        <v>19</v>
      </c>
      <c r="G169">
        <v>0</v>
      </c>
      <c r="H169">
        <v>0</v>
      </c>
      <c r="I169">
        <v>2</v>
      </c>
      <c r="J169">
        <v>0</v>
      </c>
      <c r="K169">
        <v>1345</v>
      </c>
      <c r="L169">
        <v>123.04999999999995</v>
      </c>
      <c r="M169">
        <v>10.069970129710704</v>
      </c>
      <c r="N169">
        <v>3700</v>
      </c>
      <c r="O169">
        <v>3600</v>
      </c>
      <c r="P169">
        <v>50</v>
      </c>
      <c r="Q169">
        <v>1300.0999999999999</v>
      </c>
      <c r="R169">
        <v>50</v>
      </c>
      <c r="S169">
        <v>1445</v>
      </c>
      <c r="T169">
        <v>22336.400000000001</v>
      </c>
      <c r="U169">
        <v>20750</v>
      </c>
      <c r="V169" s="1">
        <v>45407</v>
      </c>
      <c r="W169" t="s">
        <v>38</v>
      </c>
      <c r="X169" t="s">
        <v>527</v>
      </c>
      <c r="Y169">
        <v>12229</v>
      </c>
      <c r="Z169">
        <v>5670</v>
      </c>
      <c r="AA169">
        <v>86.446104589114199</v>
      </c>
      <c r="AB169">
        <v>92973</v>
      </c>
      <c r="AC169">
        <v>36.47</v>
      </c>
      <c r="AD169">
        <v>2.5</v>
      </c>
      <c r="AE169">
        <v>-4.95</v>
      </c>
      <c r="AF169">
        <v>-66.442953020134226</v>
      </c>
      <c r="AG169">
        <v>36550</v>
      </c>
      <c r="AH169">
        <v>15650</v>
      </c>
      <c r="AI169">
        <v>1200</v>
      </c>
      <c r="AJ169">
        <v>2.2999999999999998</v>
      </c>
      <c r="AK169">
        <v>100</v>
      </c>
      <c r="AL169">
        <v>3.55</v>
      </c>
      <c r="AM169">
        <v>22336.400000000001</v>
      </c>
    </row>
    <row r="170" spans="1:39" x14ac:dyDescent="0.3">
      <c r="A170">
        <v>164</v>
      </c>
      <c r="B170">
        <v>21450</v>
      </c>
      <c r="C170" s="1">
        <v>45407</v>
      </c>
      <c r="D170" t="s">
        <v>38</v>
      </c>
      <c r="E170" t="s">
        <v>528</v>
      </c>
      <c r="F170">
        <v>206</v>
      </c>
      <c r="G170">
        <v>-65</v>
      </c>
      <c r="H170">
        <v>-23.985239852398525</v>
      </c>
      <c r="I170">
        <v>137</v>
      </c>
      <c r="J170">
        <v>0</v>
      </c>
      <c r="K170">
        <v>907.65</v>
      </c>
      <c r="L170">
        <v>209.75</v>
      </c>
      <c r="M170">
        <v>30.054449061470123</v>
      </c>
      <c r="N170">
        <v>15550</v>
      </c>
      <c r="O170">
        <v>13550</v>
      </c>
      <c r="P170">
        <v>50</v>
      </c>
      <c r="Q170">
        <v>949.45</v>
      </c>
      <c r="R170">
        <v>1700</v>
      </c>
      <c r="S170">
        <v>982.3</v>
      </c>
      <c r="T170">
        <v>22336.400000000001</v>
      </c>
      <c r="U170">
        <v>20750</v>
      </c>
      <c r="V170" s="1">
        <v>45414</v>
      </c>
      <c r="W170" t="s">
        <v>38</v>
      </c>
      <c r="X170" t="s">
        <v>529</v>
      </c>
      <c r="Y170">
        <v>147</v>
      </c>
      <c r="Z170">
        <v>77</v>
      </c>
      <c r="AA170">
        <v>110</v>
      </c>
      <c r="AB170">
        <v>1169</v>
      </c>
      <c r="AC170">
        <v>22.97</v>
      </c>
      <c r="AD170">
        <v>5.95</v>
      </c>
      <c r="AE170">
        <v>-10.25</v>
      </c>
      <c r="AF170">
        <v>-63.271604938271608</v>
      </c>
      <c r="AG170">
        <v>25900</v>
      </c>
      <c r="AH170">
        <v>1900</v>
      </c>
      <c r="AI170">
        <v>50</v>
      </c>
      <c r="AJ170">
        <v>5.75</v>
      </c>
      <c r="AK170">
        <v>100</v>
      </c>
      <c r="AL170">
        <v>13</v>
      </c>
      <c r="AM170">
        <v>22336.400000000001</v>
      </c>
    </row>
    <row r="171" spans="1:39" x14ac:dyDescent="0.3">
      <c r="A171">
        <v>165</v>
      </c>
      <c r="B171">
        <v>21450</v>
      </c>
      <c r="C171" s="1">
        <v>45414</v>
      </c>
      <c r="D171" t="s">
        <v>38</v>
      </c>
      <c r="E171" t="s">
        <v>530</v>
      </c>
      <c r="F171">
        <v>27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3250</v>
      </c>
      <c r="O171">
        <v>3250</v>
      </c>
      <c r="P171">
        <v>500</v>
      </c>
      <c r="Q171">
        <v>916.65</v>
      </c>
      <c r="R171">
        <v>500</v>
      </c>
      <c r="S171">
        <v>1191.25</v>
      </c>
      <c r="T171">
        <v>22336.400000000001</v>
      </c>
      <c r="U171">
        <v>20750</v>
      </c>
      <c r="V171" s="1">
        <v>45421</v>
      </c>
      <c r="W171" t="s">
        <v>38</v>
      </c>
      <c r="X171" t="s">
        <v>531</v>
      </c>
      <c r="Y171">
        <v>6</v>
      </c>
      <c r="Z171">
        <v>6</v>
      </c>
      <c r="AA171">
        <v>0</v>
      </c>
      <c r="AB171">
        <v>9</v>
      </c>
      <c r="AC171">
        <v>20.100000000000001</v>
      </c>
      <c r="AD171">
        <v>11.95</v>
      </c>
      <c r="AE171">
        <v>3.0499999999999989</v>
      </c>
      <c r="AF171">
        <v>34.269662921348306</v>
      </c>
      <c r="AG171">
        <v>12700</v>
      </c>
      <c r="AH171">
        <v>50</v>
      </c>
      <c r="AI171">
        <v>50</v>
      </c>
      <c r="AJ171">
        <v>9.0500000000000007</v>
      </c>
      <c r="AK171">
        <v>50</v>
      </c>
      <c r="AL171">
        <v>13.25</v>
      </c>
      <c r="AM171">
        <v>22336.400000000001</v>
      </c>
    </row>
    <row r="172" spans="1:39" x14ac:dyDescent="0.3">
      <c r="A172">
        <v>166</v>
      </c>
      <c r="B172">
        <v>21450</v>
      </c>
      <c r="C172" s="1">
        <v>45421</v>
      </c>
      <c r="D172" t="s">
        <v>38</v>
      </c>
      <c r="E172" t="s">
        <v>532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2350</v>
      </c>
      <c r="O172">
        <v>2350</v>
      </c>
      <c r="P172">
        <v>300</v>
      </c>
      <c r="Q172">
        <v>1027.3</v>
      </c>
      <c r="R172">
        <v>300</v>
      </c>
      <c r="S172">
        <v>1066.95</v>
      </c>
      <c r="T172">
        <v>22336.400000000001</v>
      </c>
      <c r="U172">
        <v>20750</v>
      </c>
      <c r="V172" s="1">
        <v>45428</v>
      </c>
      <c r="W172" t="s">
        <v>38</v>
      </c>
      <c r="X172" t="s">
        <v>533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6950</v>
      </c>
      <c r="AH172">
        <v>0</v>
      </c>
      <c r="AI172">
        <v>600</v>
      </c>
      <c r="AJ172">
        <v>10.1</v>
      </c>
      <c r="AK172">
        <v>0</v>
      </c>
      <c r="AL172">
        <v>0</v>
      </c>
      <c r="AM172">
        <v>22336.400000000001</v>
      </c>
    </row>
    <row r="173" spans="1:39" x14ac:dyDescent="0.3">
      <c r="A173">
        <v>167</v>
      </c>
      <c r="B173">
        <v>21450</v>
      </c>
      <c r="C173" s="1">
        <v>45442</v>
      </c>
      <c r="D173" t="s">
        <v>38</v>
      </c>
      <c r="E173" t="s">
        <v>534</v>
      </c>
      <c r="F173">
        <v>13</v>
      </c>
      <c r="G173">
        <v>0</v>
      </c>
      <c r="H173">
        <v>0</v>
      </c>
      <c r="I173">
        <v>1</v>
      </c>
      <c r="J173">
        <v>0</v>
      </c>
      <c r="K173">
        <v>1003.05</v>
      </c>
      <c r="L173">
        <v>63.049999999999955</v>
      </c>
      <c r="M173">
        <v>6.7074468085106336</v>
      </c>
      <c r="N173">
        <v>5050</v>
      </c>
      <c r="O173">
        <v>4550</v>
      </c>
      <c r="P173">
        <v>500</v>
      </c>
      <c r="Q173">
        <v>1071.55</v>
      </c>
      <c r="R173">
        <v>1750</v>
      </c>
      <c r="S173">
        <v>1245.4000000000001</v>
      </c>
      <c r="T173">
        <v>22336.400000000001</v>
      </c>
      <c r="U173">
        <v>20750</v>
      </c>
      <c r="V173" s="1">
        <v>45435</v>
      </c>
      <c r="W173" t="s">
        <v>38</v>
      </c>
      <c r="X173" t="s">
        <v>535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6650</v>
      </c>
      <c r="AH173">
        <v>0</v>
      </c>
      <c r="AI173">
        <v>300</v>
      </c>
      <c r="AJ173">
        <v>7.05</v>
      </c>
      <c r="AK173">
        <v>0</v>
      </c>
      <c r="AL173">
        <v>0</v>
      </c>
      <c r="AM173">
        <v>22336.400000000001</v>
      </c>
    </row>
    <row r="174" spans="1:39" x14ac:dyDescent="0.3">
      <c r="A174">
        <v>168</v>
      </c>
      <c r="B174">
        <v>21450</v>
      </c>
      <c r="C174" s="1">
        <v>45470</v>
      </c>
      <c r="D174" t="s">
        <v>38</v>
      </c>
      <c r="E174" t="s">
        <v>536</v>
      </c>
      <c r="F174">
        <v>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1800</v>
      </c>
      <c r="O174">
        <v>1750</v>
      </c>
      <c r="P174">
        <v>1800</v>
      </c>
      <c r="Q174">
        <v>1057.6500000000001</v>
      </c>
      <c r="R174">
        <v>1750</v>
      </c>
      <c r="S174">
        <v>1549.65</v>
      </c>
      <c r="T174">
        <v>22336.400000000001</v>
      </c>
      <c r="U174">
        <v>20750</v>
      </c>
      <c r="V174" s="1">
        <v>45442</v>
      </c>
      <c r="W174" t="s">
        <v>38</v>
      </c>
      <c r="X174" t="s">
        <v>537</v>
      </c>
      <c r="Y174">
        <v>380</v>
      </c>
      <c r="Z174">
        <v>301</v>
      </c>
      <c r="AA174">
        <v>381.01265822784808</v>
      </c>
      <c r="AB174">
        <v>656</v>
      </c>
      <c r="AC174">
        <v>17.18</v>
      </c>
      <c r="AD174">
        <v>28.8</v>
      </c>
      <c r="AE174">
        <v>-26.45</v>
      </c>
      <c r="AF174">
        <v>-47.873303167420808</v>
      </c>
      <c r="AG174">
        <v>20850</v>
      </c>
      <c r="AH174">
        <v>0</v>
      </c>
      <c r="AI174">
        <v>600</v>
      </c>
      <c r="AJ174">
        <v>22.5</v>
      </c>
      <c r="AK174">
        <v>0</v>
      </c>
      <c r="AL174">
        <v>0</v>
      </c>
      <c r="AM174">
        <v>22336.400000000001</v>
      </c>
    </row>
    <row r="175" spans="1:39" x14ac:dyDescent="0.3">
      <c r="A175">
        <v>169</v>
      </c>
      <c r="B175">
        <v>21500</v>
      </c>
      <c r="C175" s="1">
        <v>45407</v>
      </c>
      <c r="D175" t="s">
        <v>38</v>
      </c>
      <c r="E175" t="s">
        <v>538</v>
      </c>
      <c r="F175">
        <v>8809</v>
      </c>
      <c r="G175">
        <v>-2017</v>
      </c>
      <c r="H175">
        <v>-18.631073341954554</v>
      </c>
      <c r="I175">
        <v>5502</v>
      </c>
      <c r="J175">
        <v>26.96</v>
      </c>
      <c r="K175">
        <v>905.6</v>
      </c>
      <c r="L175">
        <v>251.39999999999998</v>
      </c>
      <c r="M175">
        <v>38.428615102415158</v>
      </c>
      <c r="N175">
        <v>39300</v>
      </c>
      <c r="O175">
        <v>17700</v>
      </c>
      <c r="P175">
        <v>50</v>
      </c>
      <c r="Q175">
        <v>900.3</v>
      </c>
      <c r="R175">
        <v>4200</v>
      </c>
      <c r="S175">
        <v>916.85</v>
      </c>
      <c r="T175">
        <v>22336.400000000001</v>
      </c>
      <c r="U175">
        <v>20750</v>
      </c>
      <c r="V175" s="1">
        <v>45470</v>
      </c>
      <c r="W175" t="s">
        <v>38</v>
      </c>
      <c r="X175" t="s">
        <v>539</v>
      </c>
      <c r="Y175">
        <v>83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500</v>
      </c>
      <c r="AH175">
        <v>0</v>
      </c>
      <c r="AI175">
        <v>100</v>
      </c>
      <c r="AJ175">
        <v>69.05</v>
      </c>
      <c r="AK175">
        <v>0</v>
      </c>
      <c r="AL175">
        <v>0</v>
      </c>
      <c r="AM175">
        <v>22336.400000000001</v>
      </c>
    </row>
    <row r="176" spans="1:39" x14ac:dyDescent="0.3">
      <c r="A176">
        <v>170</v>
      </c>
      <c r="B176">
        <v>21500</v>
      </c>
      <c r="C176" s="1">
        <v>45414</v>
      </c>
      <c r="D176" t="s">
        <v>38</v>
      </c>
      <c r="E176" t="s">
        <v>540</v>
      </c>
      <c r="F176">
        <v>472</v>
      </c>
      <c r="G176">
        <v>42</v>
      </c>
      <c r="H176">
        <v>9.7674418604651159</v>
      </c>
      <c r="I176">
        <v>607</v>
      </c>
      <c r="J176">
        <v>15.41</v>
      </c>
      <c r="K176">
        <v>941.85</v>
      </c>
      <c r="L176">
        <v>197.64999999999998</v>
      </c>
      <c r="M176">
        <v>26.558720773985485</v>
      </c>
      <c r="N176">
        <v>5700</v>
      </c>
      <c r="O176">
        <v>3300</v>
      </c>
      <c r="P176">
        <v>200</v>
      </c>
      <c r="Q176">
        <v>959.3</v>
      </c>
      <c r="R176">
        <v>200</v>
      </c>
      <c r="S176">
        <v>969.95</v>
      </c>
      <c r="T176">
        <v>22336.400000000001</v>
      </c>
      <c r="U176">
        <v>20800</v>
      </c>
      <c r="V176" s="1">
        <v>45407</v>
      </c>
      <c r="W176" t="s">
        <v>38</v>
      </c>
      <c r="X176" t="s">
        <v>541</v>
      </c>
      <c r="Y176">
        <v>31498</v>
      </c>
      <c r="Z176">
        <v>672</v>
      </c>
      <c r="AA176">
        <v>2.1799779406994095</v>
      </c>
      <c r="AB176">
        <v>246826</v>
      </c>
      <c r="AC176">
        <v>35.72</v>
      </c>
      <c r="AD176">
        <v>2.5</v>
      </c>
      <c r="AE176">
        <v>-5.45</v>
      </c>
      <c r="AF176">
        <v>-68.55345911949685</v>
      </c>
      <c r="AG176">
        <v>199450</v>
      </c>
      <c r="AH176">
        <v>21350</v>
      </c>
      <c r="AI176">
        <v>4200</v>
      </c>
      <c r="AJ176">
        <v>2.4500000000000002</v>
      </c>
      <c r="AK176">
        <v>650</v>
      </c>
      <c r="AL176">
        <v>3</v>
      </c>
      <c r="AM176">
        <v>22336.400000000001</v>
      </c>
    </row>
    <row r="177" spans="1:39" x14ac:dyDescent="0.3">
      <c r="A177">
        <v>171</v>
      </c>
      <c r="B177">
        <v>21500</v>
      </c>
      <c r="C177" s="1">
        <v>45421</v>
      </c>
      <c r="D177" t="s">
        <v>38</v>
      </c>
      <c r="E177" t="s">
        <v>542</v>
      </c>
      <c r="F177">
        <v>42</v>
      </c>
      <c r="G177">
        <v>-15</v>
      </c>
      <c r="H177">
        <v>-26.315789473684209</v>
      </c>
      <c r="I177">
        <v>22</v>
      </c>
      <c r="J177">
        <v>14.09</v>
      </c>
      <c r="K177">
        <v>993.15</v>
      </c>
      <c r="L177">
        <v>196.44999999999993</v>
      </c>
      <c r="M177">
        <v>24.657964101920413</v>
      </c>
      <c r="N177">
        <v>1800</v>
      </c>
      <c r="O177">
        <v>1850</v>
      </c>
      <c r="P177">
        <v>1750</v>
      </c>
      <c r="Q177">
        <v>776.85</v>
      </c>
      <c r="R177">
        <v>100</v>
      </c>
      <c r="S177">
        <v>1097.6500000000001</v>
      </c>
      <c r="T177">
        <v>22336.400000000001</v>
      </c>
      <c r="U177">
        <v>20800</v>
      </c>
      <c r="V177" s="1">
        <v>45414</v>
      </c>
      <c r="W177" t="s">
        <v>38</v>
      </c>
      <c r="X177" t="s">
        <v>543</v>
      </c>
      <c r="Y177">
        <v>1871</v>
      </c>
      <c r="Z177">
        <v>-191</v>
      </c>
      <c r="AA177">
        <v>-9.2628516003879735</v>
      </c>
      <c r="AB177">
        <v>9311</v>
      </c>
      <c r="AC177">
        <v>22.72</v>
      </c>
      <c r="AD177">
        <v>6.45</v>
      </c>
      <c r="AE177">
        <v>-11</v>
      </c>
      <c r="AF177">
        <v>-63.037249283667627</v>
      </c>
      <c r="AG177">
        <v>30650</v>
      </c>
      <c r="AH177">
        <v>4600</v>
      </c>
      <c r="AI177">
        <v>50</v>
      </c>
      <c r="AJ177">
        <v>5.75</v>
      </c>
      <c r="AK177">
        <v>50</v>
      </c>
      <c r="AL177">
        <v>7.3</v>
      </c>
      <c r="AM177">
        <v>22336.400000000001</v>
      </c>
    </row>
    <row r="178" spans="1:39" x14ac:dyDescent="0.3">
      <c r="A178">
        <v>172</v>
      </c>
      <c r="B178">
        <v>21500</v>
      </c>
      <c r="C178" s="1">
        <v>45442</v>
      </c>
      <c r="D178" t="s">
        <v>38</v>
      </c>
      <c r="E178" t="s">
        <v>544</v>
      </c>
      <c r="F178">
        <v>3312</v>
      </c>
      <c r="G178">
        <v>-96</v>
      </c>
      <c r="H178">
        <v>-2.816901408450704</v>
      </c>
      <c r="I178">
        <v>1158</v>
      </c>
      <c r="J178">
        <v>9.77</v>
      </c>
      <c r="K178">
        <v>1102.5999999999999</v>
      </c>
      <c r="L178">
        <v>189.64999999999986</v>
      </c>
      <c r="M178">
        <v>20.773317268196489</v>
      </c>
      <c r="N178">
        <v>9000</v>
      </c>
      <c r="O178">
        <v>5750</v>
      </c>
      <c r="P178">
        <v>300</v>
      </c>
      <c r="Q178">
        <v>1071.45</v>
      </c>
      <c r="R178">
        <v>50</v>
      </c>
      <c r="S178">
        <v>1110.9000000000001</v>
      </c>
      <c r="T178">
        <v>22336.400000000001</v>
      </c>
      <c r="U178">
        <v>20800</v>
      </c>
      <c r="V178" s="1">
        <v>45421</v>
      </c>
      <c r="W178" t="s">
        <v>38</v>
      </c>
      <c r="X178" t="s">
        <v>545</v>
      </c>
      <c r="Y178">
        <v>53</v>
      </c>
      <c r="Z178">
        <v>53</v>
      </c>
      <c r="AA178">
        <v>0</v>
      </c>
      <c r="AB178">
        <v>58</v>
      </c>
      <c r="AC178">
        <v>19.89</v>
      </c>
      <c r="AD178">
        <v>13</v>
      </c>
      <c r="AE178">
        <v>2.6999999999999993</v>
      </c>
      <c r="AF178">
        <v>26.213592233009702</v>
      </c>
      <c r="AG178">
        <v>15500</v>
      </c>
      <c r="AH178">
        <v>150</v>
      </c>
      <c r="AI178">
        <v>50</v>
      </c>
      <c r="AJ178">
        <v>9.6</v>
      </c>
      <c r="AK178">
        <v>100</v>
      </c>
      <c r="AL178">
        <v>14</v>
      </c>
      <c r="AM178">
        <v>22336.400000000001</v>
      </c>
    </row>
    <row r="179" spans="1:39" x14ac:dyDescent="0.3">
      <c r="A179">
        <v>173</v>
      </c>
      <c r="B179">
        <v>21500</v>
      </c>
      <c r="C179" s="1">
        <v>45470</v>
      </c>
      <c r="D179" t="s">
        <v>38</v>
      </c>
      <c r="E179" t="s">
        <v>546</v>
      </c>
      <c r="F179">
        <v>419</v>
      </c>
      <c r="G179">
        <v>142</v>
      </c>
      <c r="H179">
        <v>51.263537906137181</v>
      </c>
      <c r="I179">
        <v>273</v>
      </c>
      <c r="J179">
        <v>10.050000000000001</v>
      </c>
      <c r="K179">
        <v>1314.95</v>
      </c>
      <c r="L179">
        <v>173.35000000000014</v>
      </c>
      <c r="M179">
        <v>15.184828311142271</v>
      </c>
      <c r="N179">
        <v>3350</v>
      </c>
      <c r="O179">
        <v>3600</v>
      </c>
      <c r="P179">
        <v>50</v>
      </c>
      <c r="Q179">
        <v>1305</v>
      </c>
      <c r="R179">
        <v>50</v>
      </c>
      <c r="S179">
        <v>1315</v>
      </c>
      <c r="T179">
        <v>22336.400000000001</v>
      </c>
      <c r="U179">
        <v>20800</v>
      </c>
      <c r="V179" s="1">
        <v>45428</v>
      </c>
      <c r="W179" t="s">
        <v>38</v>
      </c>
      <c r="X179" t="s">
        <v>547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10450</v>
      </c>
      <c r="AH179">
        <v>200</v>
      </c>
      <c r="AI179">
        <v>600</v>
      </c>
      <c r="AJ179">
        <v>11.5</v>
      </c>
      <c r="AK179">
        <v>200</v>
      </c>
      <c r="AL179">
        <v>31.9</v>
      </c>
      <c r="AM179">
        <v>22336.400000000001</v>
      </c>
    </row>
    <row r="180" spans="1:39" x14ac:dyDescent="0.3">
      <c r="A180">
        <v>174</v>
      </c>
      <c r="B180">
        <v>21550</v>
      </c>
      <c r="C180" s="1">
        <v>45407</v>
      </c>
      <c r="D180" t="s">
        <v>38</v>
      </c>
      <c r="E180" t="s">
        <v>548</v>
      </c>
      <c r="F180">
        <v>455</v>
      </c>
      <c r="G180">
        <v>-41</v>
      </c>
      <c r="H180">
        <v>-8.2661290322580641</v>
      </c>
      <c r="I180">
        <v>210</v>
      </c>
      <c r="J180">
        <v>26.66</v>
      </c>
      <c r="K180">
        <v>852.5</v>
      </c>
      <c r="L180">
        <v>241.29999999999995</v>
      </c>
      <c r="M180">
        <v>39.47971204188481</v>
      </c>
      <c r="N180">
        <v>16050</v>
      </c>
      <c r="O180">
        <v>15700</v>
      </c>
      <c r="P180">
        <v>100</v>
      </c>
      <c r="Q180">
        <v>852.65</v>
      </c>
      <c r="R180">
        <v>100</v>
      </c>
      <c r="S180">
        <v>859.5</v>
      </c>
      <c r="T180">
        <v>22336.400000000001</v>
      </c>
      <c r="U180">
        <v>20800</v>
      </c>
      <c r="V180" s="1">
        <v>45435</v>
      </c>
      <c r="W180" t="s">
        <v>38</v>
      </c>
      <c r="X180" t="s">
        <v>549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10050</v>
      </c>
      <c r="AH180">
        <v>0</v>
      </c>
      <c r="AI180">
        <v>300</v>
      </c>
      <c r="AJ180">
        <v>6.9</v>
      </c>
      <c r="AK180">
        <v>0</v>
      </c>
      <c r="AL180">
        <v>0</v>
      </c>
      <c r="AM180">
        <v>22336.400000000001</v>
      </c>
    </row>
    <row r="181" spans="1:39" x14ac:dyDescent="0.3">
      <c r="A181">
        <v>175</v>
      </c>
      <c r="B181">
        <v>21550</v>
      </c>
      <c r="C181" s="1">
        <v>45414</v>
      </c>
      <c r="D181" t="s">
        <v>38</v>
      </c>
      <c r="E181" t="s">
        <v>550</v>
      </c>
      <c r="F181">
        <v>45</v>
      </c>
      <c r="G181">
        <v>2</v>
      </c>
      <c r="H181">
        <v>4.6511627906976747</v>
      </c>
      <c r="I181">
        <v>16</v>
      </c>
      <c r="J181">
        <v>0</v>
      </c>
      <c r="K181">
        <v>865</v>
      </c>
      <c r="L181">
        <v>168</v>
      </c>
      <c r="M181">
        <v>24.103299856527975</v>
      </c>
      <c r="N181">
        <v>3550</v>
      </c>
      <c r="O181">
        <v>3550</v>
      </c>
      <c r="P181">
        <v>50</v>
      </c>
      <c r="Q181">
        <v>911.15</v>
      </c>
      <c r="R181">
        <v>800</v>
      </c>
      <c r="S181">
        <v>935.45</v>
      </c>
      <c r="T181">
        <v>22336.400000000001</v>
      </c>
      <c r="U181">
        <v>20800</v>
      </c>
      <c r="V181" s="1">
        <v>45442</v>
      </c>
      <c r="W181" t="s">
        <v>38</v>
      </c>
      <c r="X181" t="s">
        <v>551</v>
      </c>
      <c r="Y181">
        <v>4923</v>
      </c>
      <c r="Z181">
        <v>675</v>
      </c>
      <c r="AA181">
        <v>15.889830508474576</v>
      </c>
      <c r="AB181">
        <v>7197</v>
      </c>
      <c r="AC181">
        <v>17</v>
      </c>
      <c r="AD181">
        <v>33</v>
      </c>
      <c r="AE181">
        <v>-24</v>
      </c>
      <c r="AF181">
        <v>-42.105263157894733</v>
      </c>
      <c r="AG181">
        <v>23900</v>
      </c>
      <c r="AH181">
        <v>1050</v>
      </c>
      <c r="AI181">
        <v>50</v>
      </c>
      <c r="AJ181">
        <v>30</v>
      </c>
      <c r="AK181">
        <v>50</v>
      </c>
      <c r="AL181">
        <v>40</v>
      </c>
      <c r="AM181">
        <v>22336.400000000001</v>
      </c>
    </row>
    <row r="182" spans="1:39" x14ac:dyDescent="0.3">
      <c r="A182">
        <v>176</v>
      </c>
      <c r="B182">
        <v>21550</v>
      </c>
      <c r="C182" s="1">
        <v>45421</v>
      </c>
      <c r="D182" t="s">
        <v>38</v>
      </c>
      <c r="E182" t="s">
        <v>552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1750</v>
      </c>
      <c r="O182">
        <v>1850</v>
      </c>
      <c r="P182">
        <v>1750</v>
      </c>
      <c r="Q182">
        <v>720.2</v>
      </c>
      <c r="R182">
        <v>100</v>
      </c>
      <c r="S182">
        <v>1158.6500000000001</v>
      </c>
      <c r="T182">
        <v>22336.400000000001</v>
      </c>
      <c r="U182">
        <v>20800</v>
      </c>
      <c r="V182" s="1">
        <v>45470</v>
      </c>
      <c r="W182" t="s">
        <v>38</v>
      </c>
      <c r="X182" t="s">
        <v>553</v>
      </c>
      <c r="Y182">
        <v>4361</v>
      </c>
      <c r="Z182">
        <v>235</v>
      </c>
      <c r="AA182">
        <v>5.6955889481337856</v>
      </c>
      <c r="AB182">
        <v>1358</v>
      </c>
      <c r="AC182">
        <v>17.97</v>
      </c>
      <c r="AD182">
        <v>92.75</v>
      </c>
      <c r="AE182">
        <v>-40.449999999999989</v>
      </c>
      <c r="AF182">
        <v>-30.367867867867858</v>
      </c>
      <c r="AG182">
        <v>700</v>
      </c>
      <c r="AH182">
        <v>1100</v>
      </c>
      <c r="AI182">
        <v>50</v>
      </c>
      <c r="AJ182">
        <v>89</v>
      </c>
      <c r="AK182">
        <v>50</v>
      </c>
      <c r="AL182">
        <v>105.85</v>
      </c>
      <c r="AM182">
        <v>22336.400000000001</v>
      </c>
    </row>
    <row r="183" spans="1:39" x14ac:dyDescent="0.3">
      <c r="A183">
        <v>177</v>
      </c>
      <c r="B183">
        <v>21550</v>
      </c>
      <c r="C183" s="1">
        <v>45442</v>
      </c>
      <c r="D183" t="s">
        <v>38</v>
      </c>
      <c r="E183" t="s">
        <v>554</v>
      </c>
      <c r="F183">
        <v>66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2850</v>
      </c>
      <c r="O183">
        <v>5050</v>
      </c>
      <c r="P183">
        <v>50</v>
      </c>
      <c r="Q183">
        <v>1008.6</v>
      </c>
      <c r="R183">
        <v>500</v>
      </c>
      <c r="S183">
        <v>1125.8</v>
      </c>
      <c r="T183">
        <v>22336.400000000001</v>
      </c>
      <c r="U183">
        <v>20850</v>
      </c>
      <c r="V183" s="1">
        <v>45407</v>
      </c>
      <c r="W183" t="s">
        <v>38</v>
      </c>
      <c r="X183" t="s">
        <v>555</v>
      </c>
      <c r="Y183">
        <v>13111</v>
      </c>
      <c r="Z183">
        <v>7619</v>
      </c>
      <c r="AA183">
        <v>138.72906045156591</v>
      </c>
      <c r="AB183">
        <v>100199</v>
      </c>
      <c r="AC183">
        <v>35.03</v>
      </c>
      <c r="AD183">
        <v>3.05</v>
      </c>
      <c r="AE183">
        <v>-5.55</v>
      </c>
      <c r="AF183">
        <v>-64.534883720930239</v>
      </c>
      <c r="AG183">
        <v>33100</v>
      </c>
      <c r="AH183">
        <v>11900</v>
      </c>
      <c r="AI183">
        <v>1250</v>
      </c>
      <c r="AJ183">
        <v>2.5</v>
      </c>
      <c r="AK183">
        <v>1100</v>
      </c>
      <c r="AL183">
        <v>3.2</v>
      </c>
      <c r="AM183">
        <v>22336.400000000001</v>
      </c>
    </row>
    <row r="184" spans="1:39" x14ac:dyDescent="0.3">
      <c r="A184">
        <v>178</v>
      </c>
      <c r="B184">
        <v>21550</v>
      </c>
      <c r="C184" s="1">
        <v>45470</v>
      </c>
      <c r="D184" t="s">
        <v>38</v>
      </c>
      <c r="E184" t="s">
        <v>556</v>
      </c>
      <c r="F184">
        <v>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1800</v>
      </c>
      <c r="O184">
        <v>1750</v>
      </c>
      <c r="P184">
        <v>1800</v>
      </c>
      <c r="Q184">
        <v>1005.9</v>
      </c>
      <c r="R184">
        <v>1750</v>
      </c>
      <c r="S184">
        <v>1514.7</v>
      </c>
      <c r="T184">
        <v>22336.400000000001</v>
      </c>
      <c r="U184">
        <v>20850</v>
      </c>
      <c r="V184" s="1">
        <v>45414</v>
      </c>
      <c r="W184" t="s">
        <v>38</v>
      </c>
      <c r="X184" t="s">
        <v>557</v>
      </c>
      <c r="Y184">
        <v>393</v>
      </c>
      <c r="Z184">
        <v>307</v>
      </c>
      <c r="AA184">
        <v>356.97674418604652</v>
      </c>
      <c r="AB184">
        <v>1544</v>
      </c>
      <c r="AC184">
        <v>22.21</v>
      </c>
      <c r="AD184">
        <v>6.75</v>
      </c>
      <c r="AE184">
        <v>-11.25</v>
      </c>
      <c r="AF184">
        <v>-62.5</v>
      </c>
      <c r="AG184">
        <v>24950</v>
      </c>
      <c r="AH184">
        <v>1950</v>
      </c>
      <c r="AI184">
        <v>900</v>
      </c>
      <c r="AJ184">
        <v>6.1</v>
      </c>
      <c r="AK184">
        <v>100</v>
      </c>
      <c r="AL184">
        <v>7</v>
      </c>
      <c r="AM184">
        <v>22336.400000000001</v>
      </c>
    </row>
    <row r="185" spans="1:39" x14ac:dyDescent="0.3">
      <c r="A185">
        <v>179</v>
      </c>
      <c r="B185">
        <v>21600</v>
      </c>
      <c r="C185" s="1">
        <v>45407</v>
      </c>
      <c r="D185" t="s">
        <v>38</v>
      </c>
      <c r="E185" t="s">
        <v>558</v>
      </c>
      <c r="F185">
        <v>3451</v>
      </c>
      <c r="G185">
        <v>-489</v>
      </c>
      <c r="H185">
        <v>-12.411167512690355</v>
      </c>
      <c r="I185">
        <v>1574</v>
      </c>
      <c r="J185">
        <v>23.66</v>
      </c>
      <c r="K185">
        <v>806.85</v>
      </c>
      <c r="L185">
        <v>240.10000000000002</v>
      </c>
      <c r="M185">
        <v>42.364358182620201</v>
      </c>
      <c r="N185">
        <v>16500</v>
      </c>
      <c r="O185">
        <v>14500</v>
      </c>
      <c r="P185">
        <v>100</v>
      </c>
      <c r="Q185">
        <v>801.5</v>
      </c>
      <c r="R185">
        <v>200</v>
      </c>
      <c r="S185">
        <v>808.25</v>
      </c>
      <c r="T185">
        <v>22336.400000000001</v>
      </c>
      <c r="U185">
        <v>20850</v>
      </c>
      <c r="V185" s="1">
        <v>45421</v>
      </c>
      <c r="W185" t="s">
        <v>38</v>
      </c>
      <c r="X185" t="s">
        <v>559</v>
      </c>
      <c r="Y185">
        <v>79</v>
      </c>
      <c r="Z185">
        <v>-23</v>
      </c>
      <c r="AA185">
        <v>-22.549019607843139</v>
      </c>
      <c r="AB185">
        <v>491</v>
      </c>
      <c r="AC185">
        <v>19.55</v>
      </c>
      <c r="AD185">
        <v>13.65</v>
      </c>
      <c r="AE185">
        <v>-14.549999999999999</v>
      </c>
      <c r="AF185">
        <v>-51.595744680851062</v>
      </c>
      <c r="AG185">
        <v>16300</v>
      </c>
      <c r="AH185">
        <v>4200</v>
      </c>
      <c r="AI185">
        <v>50</v>
      </c>
      <c r="AJ185">
        <v>11.1</v>
      </c>
      <c r="AK185">
        <v>50</v>
      </c>
      <c r="AL185">
        <v>15.4</v>
      </c>
      <c r="AM185">
        <v>22336.400000000001</v>
      </c>
    </row>
    <row r="186" spans="1:39" x14ac:dyDescent="0.3">
      <c r="A186">
        <v>180</v>
      </c>
      <c r="B186">
        <v>21600</v>
      </c>
      <c r="C186" s="1">
        <v>45414</v>
      </c>
      <c r="D186" t="s">
        <v>38</v>
      </c>
      <c r="E186" t="s">
        <v>560</v>
      </c>
      <c r="F186">
        <v>688</v>
      </c>
      <c r="G186">
        <v>409</v>
      </c>
      <c r="H186">
        <v>146.59498207885304</v>
      </c>
      <c r="I186">
        <v>726</v>
      </c>
      <c r="J186">
        <v>19.14</v>
      </c>
      <c r="K186">
        <v>870.5</v>
      </c>
      <c r="L186">
        <v>215.14999999999998</v>
      </c>
      <c r="M186">
        <v>32.829785610742348</v>
      </c>
      <c r="N186">
        <v>4550</v>
      </c>
      <c r="O186">
        <v>4250</v>
      </c>
      <c r="P186">
        <v>500</v>
      </c>
      <c r="Q186">
        <v>802.8</v>
      </c>
      <c r="R186">
        <v>400</v>
      </c>
      <c r="S186">
        <v>883.25</v>
      </c>
      <c r="T186">
        <v>22336.400000000001</v>
      </c>
      <c r="U186">
        <v>20850</v>
      </c>
      <c r="V186" s="1">
        <v>45428</v>
      </c>
      <c r="W186" t="s">
        <v>38</v>
      </c>
      <c r="X186" t="s">
        <v>561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6150</v>
      </c>
      <c r="AH186">
        <v>250</v>
      </c>
      <c r="AI186">
        <v>600</v>
      </c>
      <c r="AJ186">
        <v>11.8</v>
      </c>
      <c r="AK186">
        <v>250</v>
      </c>
      <c r="AL186">
        <v>36</v>
      </c>
      <c r="AM186">
        <v>22336.400000000001</v>
      </c>
    </row>
    <row r="187" spans="1:39" x14ac:dyDescent="0.3">
      <c r="A187">
        <v>181</v>
      </c>
      <c r="B187">
        <v>21600</v>
      </c>
      <c r="C187" s="1">
        <v>45421</v>
      </c>
      <c r="D187" t="s">
        <v>38</v>
      </c>
      <c r="E187" t="s">
        <v>562</v>
      </c>
      <c r="F187">
        <v>9</v>
      </c>
      <c r="G187">
        <v>0</v>
      </c>
      <c r="H187">
        <v>0</v>
      </c>
      <c r="I187">
        <v>1</v>
      </c>
      <c r="J187">
        <v>0</v>
      </c>
      <c r="K187">
        <v>747.75</v>
      </c>
      <c r="L187">
        <v>59.5</v>
      </c>
      <c r="M187">
        <v>8.6451144206320372</v>
      </c>
      <c r="N187">
        <v>2650</v>
      </c>
      <c r="O187">
        <v>900</v>
      </c>
      <c r="P187">
        <v>200</v>
      </c>
      <c r="Q187">
        <v>892.1</v>
      </c>
      <c r="R187">
        <v>200</v>
      </c>
      <c r="S187">
        <v>925.55</v>
      </c>
      <c r="T187">
        <v>22336.400000000001</v>
      </c>
      <c r="U187">
        <v>20850</v>
      </c>
      <c r="V187" s="1">
        <v>45435</v>
      </c>
      <c r="W187" t="s">
        <v>38</v>
      </c>
      <c r="X187" t="s">
        <v>563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6600</v>
      </c>
      <c r="AH187">
        <v>0</v>
      </c>
      <c r="AI187">
        <v>250</v>
      </c>
      <c r="AJ187">
        <v>7.9</v>
      </c>
      <c r="AK187">
        <v>0</v>
      </c>
      <c r="AL187">
        <v>0</v>
      </c>
      <c r="AM187">
        <v>22336.400000000001</v>
      </c>
    </row>
    <row r="188" spans="1:39" x14ac:dyDescent="0.3">
      <c r="A188">
        <v>182</v>
      </c>
      <c r="B188">
        <v>21600</v>
      </c>
      <c r="C188" s="1">
        <v>45442</v>
      </c>
      <c r="D188" t="s">
        <v>38</v>
      </c>
      <c r="E188" t="s">
        <v>564</v>
      </c>
      <c r="F188">
        <v>1560</v>
      </c>
      <c r="G188">
        <v>-7</v>
      </c>
      <c r="H188">
        <v>-0.44671346522016592</v>
      </c>
      <c r="I188">
        <v>140</v>
      </c>
      <c r="J188">
        <v>8.33</v>
      </c>
      <c r="K188">
        <v>1006.55</v>
      </c>
      <c r="L188">
        <v>172.44999999999993</v>
      </c>
      <c r="M188">
        <v>20.674979019302235</v>
      </c>
      <c r="N188">
        <v>3000</v>
      </c>
      <c r="O188">
        <v>6300</v>
      </c>
      <c r="P188">
        <v>200</v>
      </c>
      <c r="Q188">
        <v>1006.55</v>
      </c>
      <c r="R188">
        <v>200</v>
      </c>
      <c r="S188">
        <v>1052.5999999999999</v>
      </c>
      <c r="T188">
        <v>22336.400000000001</v>
      </c>
      <c r="U188">
        <v>20850</v>
      </c>
      <c r="V188" s="1">
        <v>45442</v>
      </c>
      <c r="W188" t="s">
        <v>38</v>
      </c>
      <c r="X188" t="s">
        <v>565</v>
      </c>
      <c r="Y188">
        <v>176</v>
      </c>
      <c r="Z188">
        <v>41</v>
      </c>
      <c r="AA188">
        <v>30.37037037037037</v>
      </c>
      <c r="AB188">
        <v>385</v>
      </c>
      <c r="AC188">
        <v>16.809999999999999</v>
      </c>
      <c r="AD188">
        <v>34.85</v>
      </c>
      <c r="AE188">
        <v>-26.35</v>
      </c>
      <c r="AF188">
        <v>-43.055555555555557</v>
      </c>
      <c r="AG188">
        <v>22450</v>
      </c>
      <c r="AH188">
        <v>2750</v>
      </c>
      <c r="AI188">
        <v>600</v>
      </c>
      <c r="AJ188">
        <v>26.65</v>
      </c>
      <c r="AK188">
        <v>1750</v>
      </c>
      <c r="AL188">
        <v>46.25</v>
      </c>
      <c r="AM188">
        <v>22336.400000000001</v>
      </c>
    </row>
    <row r="189" spans="1:39" x14ac:dyDescent="0.3">
      <c r="A189">
        <v>183</v>
      </c>
      <c r="B189">
        <v>21600</v>
      </c>
      <c r="C189" s="1">
        <v>45470</v>
      </c>
      <c r="D189" t="s">
        <v>38</v>
      </c>
      <c r="E189" t="s">
        <v>566</v>
      </c>
      <c r="F189">
        <v>30</v>
      </c>
      <c r="G189">
        <v>0</v>
      </c>
      <c r="H189">
        <v>0</v>
      </c>
      <c r="I189">
        <v>1</v>
      </c>
      <c r="J189">
        <v>9.44</v>
      </c>
      <c r="K189">
        <v>1196.7</v>
      </c>
      <c r="L189">
        <v>126.10000000000014</v>
      </c>
      <c r="M189">
        <v>11.778441995142924</v>
      </c>
      <c r="N189">
        <v>1800</v>
      </c>
      <c r="O189">
        <v>1750</v>
      </c>
      <c r="P189">
        <v>1800</v>
      </c>
      <c r="Q189">
        <v>791.45</v>
      </c>
      <c r="R189">
        <v>1750</v>
      </c>
      <c r="S189">
        <v>1347.75</v>
      </c>
      <c r="T189">
        <v>22336.400000000001</v>
      </c>
      <c r="U189">
        <v>20850</v>
      </c>
      <c r="V189" s="1">
        <v>45470</v>
      </c>
      <c r="W189" t="s">
        <v>38</v>
      </c>
      <c r="X189" t="s">
        <v>567</v>
      </c>
      <c r="Y189">
        <v>54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50</v>
      </c>
      <c r="AH189">
        <v>0</v>
      </c>
      <c r="AI189">
        <v>50</v>
      </c>
      <c r="AJ189">
        <v>83.1</v>
      </c>
      <c r="AK189">
        <v>0</v>
      </c>
      <c r="AL189">
        <v>0</v>
      </c>
      <c r="AM189">
        <v>22336.400000000001</v>
      </c>
    </row>
    <row r="190" spans="1:39" x14ac:dyDescent="0.3">
      <c r="A190">
        <v>184</v>
      </c>
      <c r="B190">
        <v>21650</v>
      </c>
      <c r="C190" s="1">
        <v>45407</v>
      </c>
      <c r="D190" t="s">
        <v>38</v>
      </c>
      <c r="E190" t="s">
        <v>568</v>
      </c>
      <c r="F190">
        <v>630</v>
      </c>
      <c r="G190">
        <v>-144</v>
      </c>
      <c r="H190">
        <v>-18.604651162790699</v>
      </c>
      <c r="I190">
        <v>1558</v>
      </c>
      <c r="J190">
        <v>25.17</v>
      </c>
      <c r="K190">
        <v>752.7</v>
      </c>
      <c r="L190">
        <v>234.40000000000009</v>
      </c>
      <c r="M190">
        <v>45.22477329731818</v>
      </c>
      <c r="N190">
        <v>23850</v>
      </c>
      <c r="O190">
        <v>12550</v>
      </c>
      <c r="P190">
        <v>1750</v>
      </c>
      <c r="Q190">
        <v>747.05</v>
      </c>
      <c r="R190">
        <v>100</v>
      </c>
      <c r="S190">
        <v>759.15</v>
      </c>
      <c r="T190">
        <v>22336.400000000001</v>
      </c>
      <c r="U190">
        <v>20900</v>
      </c>
      <c r="V190" s="1">
        <v>45407</v>
      </c>
      <c r="W190" t="s">
        <v>38</v>
      </c>
      <c r="X190" t="s">
        <v>569</v>
      </c>
      <c r="Y190">
        <v>35404</v>
      </c>
      <c r="Z190">
        <v>16751</v>
      </c>
      <c r="AA190">
        <v>89.80324880716239</v>
      </c>
      <c r="AB190">
        <v>222485</v>
      </c>
      <c r="AC190">
        <v>34</v>
      </c>
      <c r="AD190">
        <v>2.7</v>
      </c>
      <c r="AE190">
        <v>-6.6000000000000005</v>
      </c>
      <c r="AF190">
        <v>-70.967741935483872</v>
      </c>
      <c r="AG190">
        <v>206100</v>
      </c>
      <c r="AH190">
        <v>26050</v>
      </c>
      <c r="AI190">
        <v>100</v>
      </c>
      <c r="AJ190">
        <v>2.5</v>
      </c>
      <c r="AK190">
        <v>250</v>
      </c>
      <c r="AL190">
        <v>3.35</v>
      </c>
      <c r="AM190">
        <v>22336.400000000001</v>
      </c>
    </row>
    <row r="191" spans="1:39" x14ac:dyDescent="0.3">
      <c r="A191">
        <v>185</v>
      </c>
      <c r="B191">
        <v>21650</v>
      </c>
      <c r="C191" s="1">
        <v>45414</v>
      </c>
      <c r="D191" t="s">
        <v>38</v>
      </c>
      <c r="E191" t="s">
        <v>570</v>
      </c>
      <c r="F191">
        <v>88</v>
      </c>
      <c r="G191">
        <v>-71</v>
      </c>
      <c r="H191">
        <v>-44.654088050314463</v>
      </c>
      <c r="I191">
        <v>120</v>
      </c>
      <c r="J191">
        <v>16.079999999999998</v>
      </c>
      <c r="K191">
        <v>805.85</v>
      </c>
      <c r="L191">
        <v>193.55000000000007</v>
      </c>
      <c r="M191">
        <v>31.610321737710283</v>
      </c>
      <c r="N191">
        <v>5500</v>
      </c>
      <c r="O191">
        <v>3700</v>
      </c>
      <c r="P191">
        <v>150</v>
      </c>
      <c r="Q191">
        <v>809.85</v>
      </c>
      <c r="R191">
        <v>950</v>
      </c>
      <c r="S191">
        <v>836.95</v>
      </c>
      <c r="T191">
        <v>22336.400000000001</v>
      </c>
      <c r="U191">
        <v>20900</v>
      </c>
      <c r="V191" s="1">
        <v>45414</v>
      </c>
      <c r="W191" t="s">
        <v>38</v>
      </c>
      <c r="X191" t="s">
        <v>571</v>
      </c>
      <c r="Y191">
        <v>1130</v>
      </c>
      <c r="Z191">
        <v>-414</v>
      </c>
      <c r="AA191">
        <v>-26.813471502590673</v>
      </c>
      <c r="AB191">
        <v>6551</v>
      </c>
      <c r="AC191">
        <v>21.98</v>
      </c>
      <c r="AD191">
        <v>7.4</v>
      </c>
      <c r="AE191">
        <v>-12.950000000000001</v>
      </c>
      <c r="AF191">
        <v>-63.636363636363633</v>
      </c>
      <c r="AG191">
        <v>33050</v>
      </c>
      <c r="AH191">
        <v>2500</v>
      </c>
      <c r="AI191">
        <v>550</v>
      </c>
      <c r="AJ191">
        <v>7.4</v>
      </c>
      <c r="AK191">
        <v>1500</v>
      </c>
      <c r="AL191">
        <v>12.55</v>
      </c>
      <c r="AM191">
        <v>22336.400000000001</v>
      </c>
    </row>
    <row r="192" spans="1:39" x14ac:dyDescent="0.3">
      <c r="A192">
        <v>186</v>
      </c>
      <c r="B192">
        <v>21650</v>
      </c>
      <c r="C192" s="1">
        <v>45421</v>
      </c>
      <c r="D192" t="s">
        <v>38</v>
      </c>
      <c r="E192" t="s">
        <v>572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2550</v>
      </c>
      <c r="O192">
        <v>400</v>
      </c>
      <c r="P192">
        <v>400</v>
      </c>
      <c r="Q192">
        <v>844.5</v>
      </c>
      <c r="R192">
        <v>400</v>
      </c>
      <c r="S192">
        <v>879.1</v>
      </c>
      <c r="T192">
        <v>22336.400000000001</v>
      </c>
      <c r="U192">
        <v>20900</v>
      </c>
      <c r="V192" s="1">
        <v>45421</v>
      </c>
      <c r="W192" t="s">
        <v>38</v>
      </c>
      <c r="X192" t="s">
        <v>573</v>
      </c>
      <c r="Y192">
        <v>127</v>
      </c>
      <c r="Z192">
        <v>83</v>
      </c>
      <c r="AA192">
        <v>188.63636363636363</v>
      </c>
      <c r="AB192">
        <v>319</v>
      </c>
      <c r="AC192">
        <v>18.72</v>
      </c>
      <c r="AD192">
        <v>12.45</v>
      </c>
      <c r="AE192">
        <v>-18.45</v>
      </c>
      <c r="AF192">
        <v>-59.708737864077662</v>
      </c>
      <c r="AG192">
        <v>19450</v>
      </c>
      <c r="AH192">
        <v>4200</v>
      </c>
      <c r="AI192">
        <v>50</v>
      </c>
      <c r="AJ192">
        <v>12.1</v>
      </c>
      <c r="AK192">
        <v>50</v>
      </c>
      <c r="AL192">
        <v>14.75</v>
      </c>
      <c r="AM192">
        <v>22336.400000000001</v>
      </c>
    </row>
    <row r="193" spans="1:39" x14ac:dyDescent="0.3">
      <c r="A193">
        <v>187</v>
      </c>
      <c r="B193">
        <v>21650</v>
      </c>
      <c r="C193" s="1">
        <v>45442</v>
      </c>
      <c r="D193" t="s">
        <v>38</v>
      </c>
      <c r="E193" t="s">
        <v>574</v>
      </c>
      <c r="F193">
        <v>151</v>
      </c>
      <c r="G193">
        <v>3</v>
      </c>
      <c r="H193">
        <v>2.0270270270270272</v>
      </c>
      <c r="I193">
        <v>10</v>
      </c>
      <c r="J193">
        <v>11.08</v>
      </c>
      <c r="K193">
        <v>989.3</v>
      </c>
      <c r="L193">
        <v>195.04999999999995</v>
      </c>
      <c r="M193">
        <v>24.557758892036507</v>
      </c>
      <c r="N193">
        <v>1850</v>
      </c>
      <c r="O193">
        <v>5250</v>
      </c>
      <c r="P193">
        <v>50</v>
      </c>
      <c r="Q193">
        <v>956.05</v>
      </c>
      <c r="R193">
        <v>500</v>
      </c>
      <c r="S193">
        <v>1054.5</v>
      </c>
      <c r="T193">
        <v>22336.400000000001</v>
      </c>
      <c r="U193">
        <v>20900</v>
      </c>
      <c r="V193" s="1">
        <v>45428</v>
      </c>
      <c r="W193" t="s">
        <v>38</v>
      </c>
      <c r="X193" t="s">
        <v>575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9700</v>
      </c>
      <c r="AH193">
        <v>200</v>
      </c>
      <c r="AI193">
        <v>600</v>
      </c>
      <c r="AJ193">
        <v>15.5</v>
      </c>
      <c r="AK193">
        <v>200</v>
      </c>
      <c r="AL193">
        <v>39.9</v>
      </c>
      <c r="AM193">
        <v>22336.400000000001</v>
      </c>
    </row>
    <row r="194" spans="1:39" x14ac:dyDescent="0.3">
      <c r="A194">
        <v>188</v>
      </c>
      <c r="B194">
        <v>21650</v>
      </c>
      <c r="C194" s="1">
        <v>45470</v>
      </c>
      <c r="D194" t="s">
        <v>38</v>
      </c>
      <c r="E194" t="s">
        <v>576</v>
      </c>
      <c r="F194">
        <v>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1800</v>
      </c>
      <c r="O194">
        <v>1750</v>
      </c>
      <c r="P194">
        <v>1800</v>
      </c>
      <c r="Q194">
        <v>747.45</v>
      </c>
      <c r="R194">
        <v>1750</v>
      </c>
      <c r="S194">
        <v>1352.8</v>
      </c>
      <c r="T194">
        <v>22336.400000000001</v>
      </c>
      <c r="U194">
        <v>20900</v>
      </c>
      <c r="V194" s="1">
        <v>45435</v>
      </c>
      <c r="W194" t="s">
        <v>38</v>
      </c>
      <c r="X194" t="s">
        <v>577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7450</v>
      </c>
      <c r="AH194">
        <v>50</v>
      </c>
      <c r="AI194">
        <v>400</v>
      </c>
      <c r="AJ194">
        <v>13.6</v>
      </c>
      <c r="AK194">
        <v>50</v>
      </c>
      <c r="AL194">
        <v>60</v>
      </c>
      <c r="AM194">
        <v>22336.400000000001</v>
      </c>
    </row>
    <row r="195" spans="1:39" x14ac:dyDescent="0.3">
      <c r="A195">
        <v>189</v>
      </c>
      <c r="B195">
        <v>21700</v>
      </c>
      <c r="C195" s="1">
        <v>45407</v>
      </c>
      <c r="D195" t="s">
        <v>38</v>
      </c>
      <c r="E195" t="s">
        <v>578</v>
      </c>
      <c r="F195">
        <v>4748</v>
      </c>
      <c r="G195">
        <v>-1972</v>
      </c>
      <c r="H195">
        <v>-29.345238095238095</v>
      </c>
      <c r="I195">
        <v>6479</v>
      </c>
      <c r="J195">
        <v>23.83</v>
      </c>
      <c r="K195">
        <v>705</v>
      </c>
      <c r="L195">
        <v>230.89999999999998</v>
      </c>
      <c r="M195">
        <v>48.702805315334317</v>
      </c>
      <c r="N195">
        <v>26750</v>
      </c>
      <c r="O195">
        <v>13050</v>
      </c>
      <c r="P195">
        <v>100</v>
      </c>
      <c r="Q195">
        <v>703.55</v>
      </c>
      <c r="R195">
        <v>50</v>
      </c>
      <c r="S195">
        <v>708</v>
      </c>
      <c r="T195">
        <v>22336.400000000001</v>
      </c>
      <c r="U195">
        <v>20900</v>
      </c>
      <c r="V195" s="1">
        <v>45442</v>
      </c>
      <c r="W195" t="s">
        <v>38</v>
      </c>
      <c r="X195" t="s">
        <v>579</v>
      </c>
      <c r="Y195">
        <v>3061</v>
      </c>
      <c r="Z195">
        <v>214</v>
      </c>
      <c r="AA195">
        <v>7.5166842290129958</v>
      </c>
      <c r="AB195">
        <v>5959</v>
      </c>
      <c r="AC195">
        <v>16.62</v>
      </c>
      <c r="AD195">
        <v>26.65</v>
      </c>
      <c r="AE195">
        <v>-39.15</v>
      </c>
      <c r="AF195">
        <v>-59.49848024316109</v>
      </c>
      <c r="AG195">
        <v>18200</v>
      </c>
      <c r="AH195">
        <v>1300</v>
      </c>
      <c r="AI195">
        <v>50</v>
      </c>
      <c r="AJ195">
        <v>26.65</v>
      </c>
      <c r="AK195">
        <v>100</v>
      </c>
      <c r="AL195">
        <v>40</v>
      </c>
      <c r="AM195">
        <v>22336.400000000001</v>
      </c>
    </row>
    <row r="196" spans="1:39" x14ac:dyDescent="0.3">
      <c r="A196">
        <v>190</v>
      </c>
      <c r="B196">
        <v>21700</v>
      </c>
      <c r="C196" s="1">
        <v>45414</v>
      </c>
      <c r="D196" t="s">
        <v>38</v>
      </c>
      <c r="E196" t="s">
        <v>580</v>
      </c>
      <c r="F196">
        <v>396</v>
      </c>
      <c r="G196">
        <v>-64</v>
      </c>
      <c r="H196">
        <v>-13.913043478260869</v>
      </c>
      <c r="I196">
        <v>517</v>
      </c>
      <c r="J196">
        <v>18.12</v>
      </c>
      <c r="K196">
        <v>777.8</v>
      </c>
      <c r="L196">
        <v>201.44999999999993</v>
      </c>
      <c r="M196">
        <v>34.95271970157021</v>
      </c>
      <c r="N196">
        <v>6000</v>
      </c>
      <c r="O196">
        <v>3150</v>
      </c>
      <c r="P196">
        <v>1150</v>
      </c>
      <c r="Q196">
        <v>757.05</v>
      </c>
      <c r="R196">
        <v>100</v>
      </c>
      <c r="S196">
        <v>780.05</v>
      </c>
      <c r="T196">
        <v>22336.400000000001</v>
      </c>
      <c r="U196">
        <v>20900</v>
      </c>
      <c r="V196" s="1">
        <v>45470</v>
      </c>
      <c r="W196" t="s">
        <v>38</v>
      </c>
      <c r="X196" t="s">
        <v>581</v>
      </c>
      <c r="Y196">
        <v>3740</v>
      </c>
      <c r="Z196">
        <v>159</v>
      </c>
      <c r="AA196">
        <v>4.440100530578051</v>
      </c>
      <c r="AB196">
        <v>801</v>
      </c>
      <c r="AC196">
        <v>17.87</v>
      </c>
      <c r="AD196">
        <v>103.85</v>
      </c>
      <c r="AE196">
        <v>-42.400000000000006</v>
      </c>
      <c r="AF196">
        <v>-28.991452991452991</v>
      </c>
      <c r="AG196">
        <v>0</v>
      </c>
      <c r="AH196">
        <v>100</v>
      </c>
      <c r="AI196">
        <v>0</v>
      </c>
      <c r="AJ196">
        <v>0</v>
      </c>
      <c r="AK196">
        <v>100</v>
      </c>
      <c r="AL196">
        <v>140</v>
      </c>
      <c r="AM196">
        <v>22336.400000000001</v>
      </c>
    </row>
    <row r="197" spans="1:39" x14ac:dyDescent="0.3">
      <c r="A197">
        <v>191</v>
      </c>
      <c r="B197">
        <v>21700</v>
      </c>
      <c r="C197" s="1">
        <v>45421</v>
      </c>
      <c r="D197" t="s">
        <v>38</v>
      </c>
      <c r="E197" t="s">
        <v>582</v>
      </c>
      <c r="F197">
        <v>13</v>
      </c>
      <c r="G197">
        <v>0</v>
      </c>
      <c r="H197">
        <v>0</v>
      </c>
      <c r="I197">
        <v>2</v>
      </c>
      <c r="J197">
        <v>0</v>
      </c>
      <c r="K197">
        <v>691.3</v>
      </c>
      <c r="L197">
        <v>53.599999999999909</v>
      </c>
      <c r="M197">
        <v>8.4052062098165141</v>
      </c>
      <c r="N197">
        <v>1900</v>
      </c>
      <c r="O197">
        <v>0</v>
      </c>
      <c r="P197">
        <v>50</v>
      </c>
      <c r="Q197">
        <v>695.8</v>
      </c>
      <c r="R197">
        <v>0</v>
      </c>
      <c r="S197">
        <v>0</v>
      </c>
      <c r="T197">
        <v>22336.400000000001</v>
      </c>
      <c r="U197">
        <v>20950</v>
      </c>
      <c r="V197" s="1">
        <v>45407</v>
      </c>
      <c r="W197" t="s">
        <v>38</v>
      </c>
      <c r="X197" t="s">
        <v>583</v>
      </c>
      <c r="Y197">
        <v>10942</v>
      </c>
      <c r="Z197">
        <v>5387</v>
      </c>
      <c r="AA197">
        <v>96.975697569756974</v>
      </c>
      <c r="AB197">
        <v>75234</v>
      </c>
      <c r="AC197">
        <v>33.479999999999997</v>
      </c>
      <c r="AD197">
        <v>3.1</v>
      </c>
      <c r="AE197">
        <v>-6.9500000000000011</v>
      </c>
      <c r="AF197">
        <v>-69.154228855721399</v>
      </c>
      <c r="AG197">
        <v>68950</v>
      </c>
      <c r="AH197">
        <v>27300</v>
      </c>
      <c r="AI197">
        <v>4000</v>
      </c>
      <c r="AJ197">
        <v>3.1</v>
      </c>
      <c r="AK197">
        <v>9850</v>
      </c>
      <c r="AL197">
        <v>3.5</v>
      </c>
      <c r="AM197">
        <v>22336.400000000001</v>
      </c>
    </row>
    <row r="198" spans="1:39" x14ac:dyDescent="0.3">
      <c r="A198">
        <v>192</v>
      </c>
      <c r="B198">
        <v>21700</v>
      </c>
      <c r="C198" s="1">
        <v>45442</v>
      </c>
      <c r="D198" t="s">
        <v>38</v>
      </c>
      <c r="E198" t="s">
        <v>584</v>
      </c>
      <c r="F198">
        <v>1843</v>
      </c>
      <c r="G198">
        <v>-33</v>
      </c>
      <c r="H198">
        <v>-1.7590618336886994</v>
      </c>
      <c r="I198">
        <v>227</v>
      </c>
      <c r="J198">
        <v>10.67</v>
      </c>
      <c r="K198">
        <v>940</v>
      </c>
      <c r="L198">
        <v>173</v>
      </c>
      <c r="M198">
        <v>22.55541069100391</v>
      </c>
      <c r="N198">
        <v>5000</v>
      </c>
      <c r="O198">
        <v>5350</v>
      </c>
      <c r="P198">
        <v>50</v>
      </c>
      <c r="Q198">
        <v>927</v>
      </c>
      <c r="R198">
        <v>100</v>
      </c>
      <c r="S198">
        <v>950</v>
      </c>
      <c r="T198">
        <v>22336.400000000001</v>
      </c>
      <c r="U198">
        <v>20950</v>
      </c>
      <c r="V198" s="1">
        <v>45414</v>
      </c>
      <c r="W198" t="s">
        <v>38</v>
      </c>
      <c r="X198" t="s">
        <v>585</v>
      </c>
      <c r="Y198">
        <v>345</v>
      </c>
      <c r="Z198">
        <v>179</v>
      </c>
      <c r="AA198">
        <v>107.83132530120481</v>
      </c>
      <c r="AB198">
        <v>2140</v>
      </c>
      <c r="AC198">
        <v>21.51</v>
      </c>
      <c r="AD198">
        <v>6.3</v>
      </c>
      <c r="AE198">
        <v>-16.05</v>
      </c>
      <c r="AF198">
        <v>-71.812080536912745</v>
      </c>
      <c r="AG198">
        <v>27800</v>
      </c>
      <c r="AH198">
        <v>4550</v>
      </c>
      <c r="AI198">
        <v>350</v>
      </c>
      <c r="AJ198">
        <v>6.3</v>
      </c>
      <c r="AK198">
        <v>1000</v>
      </c>
      <c r="AL198">
        <v>20.55</v>
      </c>
      <c r="AM198">
        <v>22336.400000000001</v>
      </c>
    </row>
    <row r="199" spans="1:39" x14ac:dyDescent="0.3">
      <c r="A199">
        <v>193</v>
      </c>
      <c r="B199">
        <v>21700</v>
      </c>
      <c r="C199" s="1">
        <v>45470</v>
      </c>
      <c r="D199" t="s">
        <v>38</v>
      </c>
      <c r="E199" t="s">
        <v>586</v>
      </c>
      <c r="F199">
        <v>108</v>
      </c>
      <c r="G199">
        <v>-3</v>
      </c>
      <c r="H199">
        <v>-2.7027027027027026</v>
      </c>
      <c r="I199">
        <v>43</v>
      </c>
      <c r="J199">
        <v>10.43</v>
      </c>
      <c r="K199">
        <v>1159.25</v>
      </c>
      <c r="L199">
        <v>151.20000000000005</v>
      </c>
      <c r="M199">
        <v>14.999255989286251</v>
      </c>
      <c r="N199">
        <v>1100</v>
      </c>
      <c r="O199">
        <v>3800</v>
      </c>
      <c r="P199">
        <v>50</v>
      </c>
      <c r="Q199">
        <v>738.7</v>
      </c>
      <c r="R199">
        <v>100</v>
      </c>
      <c r="S199">
        <v>1195.8499999999999</v>
      </c>
      <c r="T199">
        <v>22336.400000000001</v>
      </c>
      <c r="U199">
        <v>20950</v>
      </c>
      <c r="V199" s="1">
        <v>45421</v>
      </c>
      <c r="W199" t="s">
        <v>38</v>
      </c>
      <c r="X199" t="s">
        <v>587</v>
      </c>
      <c r="Y199">
        <v>17</v>
      </c>
      <c r="Z199">
        <v>9</v>
      </c>
      <c r="AA199">
        <v>112.5</v>
      </c>
      <c r="AB199">
        <v>15</v>
      </c>
      <c r="AC199">
        <v>18.149999999999999</v>
      </c>
      <c r="AD199">
        <v>12.2</v>
      </c>
      <c r="AE199">
        <v>-1.3000000000000007</v>
      </c>
      <c r="AF199">
        <v>-9.6296296296296351</v>
      </c>
      <c r="AG199">
        <v>15300</v>
      </c>
      <c r="AH199">
        <v>1000</v>
      </c>
      <c r="AI199">
        <v>600</v>
      </c>
      <c r="AJ199">
        <v>12.1</v>
      </c>
      <c r="AK199">
        <v>100</v>
      </c>
      <c r="AL199">
        <v>19</v>
      </c>
      <c r="AM199">
        <v>22336.400000000001</v>
      </c>
    </row>
    <row r="200" spans="1:39" x14ac:dyDescent="0.3">
      <c r="A200">
        <v>194</v>
      </c>
      <c r="B200">
        <v>21750</v>
      </c>
      <c r="C200" s="1">
        <v>45407</v>
      </c>
      <c r="D200" t="s">
        <v>38</v>
      </c>
      <c r="E200" t="s">
        <v>588</v>
      </c>
      <c r="F200">
        <v>1308</v>
      </c>
      <c r="G200">
        <v>-206</v>
      </c>
      <c r="H200">
        <v>-13.606340819022456</v>
      </c>
      <c r="I200">
        <v>2115</v>
      </c>
      <c r="J200">
        <v>22.55</v>
      </c>
      <c r="K200">
        <v>654.15</v>
      </c>
      <c r="L200">
        <v>220.64999999999998</v>
      </c>
      <c r="M200">
        <v>50.899653979238749</v>
      </c>
      <c r="N200">
        <v>56200</v>
      </c>
      <c r="O200">
        <v>15600</v>
      </c>
      <c r="P200">
        <v>2300</v>
      </c>
      <c r="Q200">
        <v>643.95000000000005</v>
      </c>
      <c r="R200">
        <v>100</v>
      </c>
      <c r="S200">
        <v>668.55</v>
      </c>
      <c r="T200">
        <v>22336.400000000001</v>
      </c>
      <c r="U200">
        <v>20950</v>
      </c>
      <c r="V200" s="1">
        <v>45428</v>
      </c>
      <c r="W200" t="s">
        <v>38</v>
      </c>
      <c r="X200" t="s">
        <v>589</v>
      </c>
      <c r="Y200">
        <v>8</v>
      </c>
      <c r="Z200">
        <v>-1</v>
      </c>
      <c r="AA200">
        <v>-11.111111111111111</v>
      </c>
      <c r="AB200">
        <v>13</v>
      </c>
      <c r="AC200">
        <v>18.18</v>
      </c>
      <c r="AD200">
        <v>26.3</v>
      </c>
      <c r="AE200">
        <v>-6.1999999999999993</v>
      </c>
      <c r="AF200">
        <v>-19.076923076923073</v>
      </c>
      <c r="AG200">
        <v>6550</v>
      </c>
      <c r="AH200">
        <v>250</v>
      </c>
      <c r="AI200">
        <v>50</v>
      </c>
      <c r="AJ200">
        <v>17.05</v>
      </c>
      <c r="AK200">
        <v>250</v>
      </c>
      <c r="AL200">
        <v>45</v>
      </c>
      <c r="AM200">
        <v>22336.400000000001</v>
      </c>
    </row>
    <row r="201" spans="1:39" x14ac:dyDescent="0.3">
      <c r="A201">
        <v>195</v>
      </c>
      <c r="B201">
        <v>21750</v>
      </c>
      <c r="C201" s="1">
        <v>45414</v>
      </c>
      <c r="D201" t="s">
        <v>38</v>
      </c>
      <c r="E201" t="s">
        <v>590</v>
      </c>
      <c r="F201">
        <v>149</v>
      </c>
      <c r="G201">
        <v>-131</v>
      </c>
      <c r="H201">
        <v>-46.785714285714285</v>
      </c>
      <c r="I201">
        <v>259</v>
      </c>
      <c r="J201">
        <v>15.19</v>
      </c>
      <c r="K201">
        <v>710.65</v>
      </c>
      <c r="L201">
        <v>180</v>
      </c>
      <c r="M201">
        <v>33.920663337416379</v>
      </c>
      <c r="N201">
        <v>5800</v>
      </c>
      <c r="O201">
        <v>1850</v>
      </c>
      <c r="P201">
        <v>200</v>
      </c>
      <c r="Q201">
        <v>723.05</v>
      </c>
      <c r="R201">
        <v>500</v>
      </c>
      <c r="S201">
        <v>795</v>
      </c>
      <c r="T201">
        <v>22336.400000000001</v>
      </c>
      <c r="U201">
        <v>20950</v>
      </c>
      <c r="V201" s="1">
        <v>45435</v>
      </c>
      <c r="W201" t="s">
        <v>38</v>
      </c>
      <c r="X201" t="s">
        <v>591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5550</v>
      </c>
      <c r="AH201">
        <v>200</v>
      </c>
      <c r="AI201">
        <v>600</v>
      </c>
      <c r="AJ201">
        <v>16.5</v>
      </c>
      <c r="AK201">
        <v>200</v>
      </c>
      <c r="AL201">
        <v>68.900000000000006</v>
      </c>
      <c r="AM201">
        <v>22336.400000000001</v>
      </c>
    </row>
    <row r="202" spans="1:39" x14ac:dyDescent="0.3">
      <c r="A202">
        <v>196</v>
      </c>
      <c r="B202">
        <v>21750</v>
      </c>
      <c r="C202" s="1">
        <v>45421</v>
      </c>
      <c r="D202" t="s">
        <v>38</v>
      </c>
      <c r="E202" t="s">
        <v>592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2550</v>
      </c>
      <c r="O202">
        <v>800</v>
      </c>
      <c r="P202">
        <v>400</v>
      </c>
      <c r="Q202">
        <v>755.35</v>
      </c>
      <c r="R202">
        <v>400</v>
      </c>
      <c r="S202">
        <v>788.6</v>
      </c>
      <c r="T202">
        <v>22336.400000000001</v>
      </c>
      <c r="U202">
        <v>20950</v>
      </c>
      <c r="V202" s="1">
        <v>45442</v>
      </c>
      <c r="W202" t="s">
        <v>38</v>
      </c>
      <c r="X202" t="s">
        <v>593</v>
      </c>
      <c r="Y202">
        <v>104</v>
      </c>
      <c r="Z202">
        <v>-106</v>
      </c>
      <c r="AA202">
        <v>-50.476190476190474</v>
      </c>
      <c r="AB202">
        <v>332</v>
      </c>
      <c r="AC202">
        <v>16.48</v>
      </c>
      <c r="AD202">
        <v>37</v>
      </c>
      <c r="AE202">
        <v>-32.5</v>
      </c>
      <c r="AF202">
        <v>-46.762589928057551</v>
      </c>
      <c r="AG202">
        <v>18250</v>
      </c>
      <c r="AH202">
        <v>2750</v>
      </c>
      <c r="AI202">
        <v>600</v>
      </c>
      <c r="AJ202">
        <v>31.65</v>
      </c>
      <c r="AK202">
        <v>1000</v>
      </c>
      <c r="AL202">
        <v>49.2</v>
      </c>
      <c r="AM202">
        <v>22336.400000000001</v>
      </c>
    </row>
    <row r="203" spans="1:39" x14ac:dyDescent="0.3">
      <c r="A203">
        <v>197</v>
      </c>
      <c r="B203">
        <v>21750</v>
      </c>
      <c r="C203" s="1">
        <v>45442</v>
      </c>
      <c r="D203" t="s">
        <v>38</v>
      </c>
      <c r="E203" t="s">
        <v>594</v>
      </c>
      <c r="F203">
        <v>91</v>
      </c>
      <c r="G203">
        <v>1</v>
      </c>
      <c r="H203">
        <v>1.1111111111111112</v>
      </c>
      <c r="I203">
        <v>4</v>
      </c>
      <c r="J203">
        <v>0</v>
      </c>
      <c r="K203">
        <v>806.1</v>
      </c>
      <c r="L203">
        <v>88.399999999999977</v>
      </c>
      <c r="M203">
        <v>12.317124146579348</v>
      </c>
      <c r="N203">
        <v>5150</v>
      </c>
      <c r="O203">
        <v>3700</v>
      </c>
      <c r="P203">
        <v>600</v>
      </c>
      <c r="Q203">
        <v>826.2</v>
      </c>
      <c r="R203">
        <v>50</v>
      </c>
      <c r="S203">
        <v>916.1</v>
      </c>
      <c r="T203">
        <v>22336.400000000001</v>
      </c>
      <c r="U203">
        <v>20950</v>
      </c>
      <c r="V203" s="1">
        <v>45470</v>
      </c>
      <c r="W203" t="s">
        <v>38</v>
      </c>
      <c r="X203" t="s">
        <v>595</v>
      </c>
      <c r="Y203">
        <v>137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250</v>
      </c>
      <c r="AH203">
        <v>0</v>
      </c>
      <c r="AI203">
        <v>200</v>
      </c>
      <c r="AJ203">
        <v>30</v>
      </c>
      <c r="AK203">
        <v>0</v>
      </c>
      <c r="AL203">
        <v>0</v>
      </c>
      <c r="AM203">
        <v>22336.400000000001</v>
      </c>
    </row>
    <row r="204" spans="1:39" x14ac:dyDescent="0.3">
      <c r="A204">
        <v>198</v>
      </c>
      <c r="B204">
        <v>21750</v>
      </c>
      <c r="C204" s="1">
        <v>45470</v>
      </c>
      <c r="D204" t="s">
        <v>38</v>
      </c>
      <c r="E204" t="s">
        <v>596</v>
      </c>
      <c r="F204">
        <v>9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1750</v>
      </c>
      <c r="P204">
        <v>0</v>
      </c>
      <c r="Q204">
        <v>0</v>
      </c>
      <c r="R204">
        <v>1750</v>
      </c>
      <c r="S204">
        <v>1275.8</v>
      </c>
      <c r="T204">
        <v>22336.400000000001</v>
      </c>
      <c r="U204">
        <v>21000</v>
      </c>
      <c r="V204" s="1">
        <v>45407</v>
      </c>
      <c r="W204" t="s">
        <v>38</v>
      </c>
      <c r="X204" t="s">
        <v>597</v>
      </c>
      <c r="Y204">
        <v>129270</v>
      </c>
      <c r="Z204">
        <v>9638</v>
      </c>
      <c r="AA204">
        <v>8.0563728768222553</v>
      </c>
      <c r="AB204">
        <v>516913</v>
      </c>
      <c r="AC204">
        <v>32.71</v>
      </c>
      <c r="AD204">
        <v>3.35</v>
      </c>
      <c r="AE204">
        <v>-7.8000000000000007</v>
      </c>
      <c r="AF204">
        <v>-69.955156950672645</v>
      </c>
      <c r="AG204">
        <v>477600</v>
      </c>
      <c r="AH204">
        <v>132100</v>
      </c>
      <c r="AI204">
        <v>900</v>
      </c>
      <c r="AJ204">
        <v>3.2</v>
      </c>
      <c r="AK204">
        <v>3550</v>
      </c>
      <c r="AL204">
        <v>3.35</v>
      </c>
      <c r="AM204">
        <v>22336.400000000001</v>
      </c>
    </row>
    <row r="205" spans="1:39" x14ac:dyDescent="0.3">
      <c r="A205">
        <v>199</v>
      </c>
      <c r="B205">
        <v>21800</v>
      </c>
      <c r="C205" s="1">
        <v>45407</v>
      </c>
      <c r="D205" t="s">
        <v>38</v>
      </c>
      <c r="E205" t="s">
        <v>598</v>
      </c>
      <c r="F205">
        <v>16291</v>
      </c>
      <c r="G205">
        <v>-4223</v>
      </c>
      <c r="H205">
        <v>-20.585941308374768</v>
      </c>
      <c r="I205">
        <v>25439</v>
      </c>
      <c r="J205">
        <v>20.54</v>
      </c>
      <c r="K205">
        <v>606.9</v>
      </c>
      <c r="L205">
        <v>213.59999999999997</v>
      </c>
      <c r="M205">
        <v>54.309687261632334</v>
      </c>
      <c r="N205">
        <v>240850</v>
      </c>
      <c r="O205">
        <v>14650</v>
      </c>
      <c r="P205">
        <v>50</v>
      </c>
      <c r="Q205">
        <v>606.25</v>
      </c>
      <c r="R205">
        <v>50</v>
      </c>
      <c r="S205">
        <v>610.95000000000005</v>
      </c>
      <c r="T205">
        <v>22336.400000000001</v>
      </c>
      <c r="U205">
        <v>21000</v>
      </c>
      <c r="V205" s="1">
        <v>45414</v>
      </c>
      <c r="W205" t="s">
        <v>38</v>
      </c>
      <c r="X205" t="s">
        <v>599</v>
      </c>
      <c r="Y205">
        <v>8511</v>
      </c>
      <c r="Z205">
        <v>4123</v>
      </c>
      <c r="AA205">
        <v>93.960802187784864</v>
      </c>
      <c r="AB205">
        <v>24161</v>
      </c>
      <c r="AC205">
        <v>21.18</v>
      </c>
      <c r="AD205">
        <v>8.6999999999999993</v>
      </c>
      <c r="AE205">
        <v>-15</v>
      </c>
      <c r="AF205">
        <v>-63.291139240506332</v>
      </c>
      <c r="AG205">
        <v>29750</v>
      </c>
      <c r="AH205">
        <v>23050</v>
      </c>
      <c r="AI205">
        <v>1050</v>
      </c>
      <c r="AJ205">
        <v>8.0500000000000007</v>
      </c>
      <c r="AK205">
        <v>500</v>
      </c>
      <c r="AL205">
        <v>9.1999999999999993</v>
      </c>
      <c r="AM205">
        <v>22336.400000000001</v>
      </c>
    </row>
    <row r="206" spans="1:39" x14ac:dyDescent="0.3">
      <c r="A206">
        <v>200</v>
      </c>
      <c r="B206">
        <v>21800</v>
      </c>
      <c r="C206" s="1">
        <v>45414</v>
      </c>
      <c r="D206" t="s">
        <v>38</v>
      </c>
      <c r="E206" t="s">
        <v>600</v>
      </c>
      <c r="F206">
        <v>2944</v>
      </c>
      <c r="G206">
        <v>-365</v>
      </c>
      <c r="H206">
        <v>-11.030522816560895</v>
      </c>
      <c r="I206">
        <v>2206</v>
      </c>
      <c r="J206">
        <v>17.14</v>
      </c>
      <c r="K206">
        <v>678.85</v>
      </c>
      <c r="L206">
        <v>182.20000000000005</v>
      </c>
      <c r="M206">
        <v>36.685794825329722</v>
      </c>
      <c r="N206">
        <v>8000</v>
      </c>
      <c r="O206">
        <v>3900</v>
      </c>
      <c r="P206">
        <v>300</v>
      </c>
      <c r="Q206">
        <v>667.25</v>
      </c>
      <c r="R206">
        <v>100</v>
      </c>
      <c r="S206">
        <v>687.3</v>
      </c>
      <c r="T206">
        <v>22336.400000000001</v>
      </c>
      <c r="U206">
        <v>21000</v>
      </c>
      <c r="V206" s="1">
        <v>45421</v>
      </c>
      <c r="W206" t="s">
        <v>38</v>
      </c>
      <c r="X206" t="s">
        <v>601</v>
      </c>
      <c r="Y206">
        <v>1273</v>
      </c>
      <c r="Z206">
        <v>521</v>
      </c>
      <c r="AA206">
        <v>69.281914893617028</v>
      </c>
      <c r="AB206">
        <v>4138</v>
      </c>
      <c r="AC206">
        <v>18.690000000000001</v>
      </c>
      <c r="AD206">
        <v>16.5</v>
      </c>
      <c r="AE206">
        <v>-20.200000000000003</v>
      </c>
      <c r="AF206">
        <v>-55.040871934604908</v>
      </c>
      <c r="AG206">
        <v>30900</v>
      </c>
      <c r="AH206">
        <v>5600</v>
      </c>
      <c r="AI206">
        <v>100</v>
      </c>
      <c r="AJ206">
        <v>16</v>
      </c>
      <c r="AK206">
        <v>200</v>
      </c>
      <c r="AL206">
        <v>16.55</v>
      </c>
      <c r="AM206">
        <v>22336.400000000001</v>
      </c>
    </row>
    <row r="207" spans="1:39" x14ac:dyDescent="0.3">
      <c r="A207">
        <v>201</v>
      </c>
      <c r="B207">
        <v>21800</v>
      </c>
      <c r="C207" s="1">
        <v>45421</v>
      </c>
      <c r="D207" t="s">
        <v>38</v>
      </c>
      <c r="E207" t="s">
        <v>602</v>
      </c>
      <c r="F207">
        <v>106</v>
      </c>
      <c r="G207">
        <v>-3</v>
      </c>
      <c r="H207">
        <v>-2.7522935779816513</v>
      </c>
      <c r="I207">
        <v>36</v>
      </c>
      <c r="J207">
        <v>13.11</v>
      </c>
      <c r="K207">
        <v>717.7</v>
      </c>
      <c r="L207">
        <v>166</v>
      </c>
      <c r="M207">
        <v>30.088816385716871</v>
      </c>
      <c r="N207">
        <v>2050</v>
      </c>
      <c r="O207">
        <v>1800</v>
      </c>
      <c r="P207">
        <v>1750</v>
      </c>
      <c r="Q207">
        <v>498.85</v>
      </c>
      <c r="R207">
        <v>50</v>
      </c>
      <c r="S207">
        <v>833.1</v>
      </c>
      <c r="T207">
        <v>22336.400000000001</v>
      </c>
      <c r="U207">
        <v>21000</v>
      </c>
      <c r="V207" s="1">
        <v>45428</v>
      </c>
      <c r="W207" t="s">
        <v>38</v>
      </c>
      <c r="X207" t="s">
        <v>603</v>
      </c>
      <c r="Y207">
        <v>152</v>
      </c>
      <c r="Z207">
        <v>30</v>
      </c>
      <c r="AA207">
        <v>24.590163934426229</v>
      </c>
      <c r="AB207">
        <v>186</v>
      </c>
      <c r="AC207">
        <v>17.420000000000002</v>
      </c>
      <c r="AD207">
        <v>24.4</v>
      </c>
      <c r="AE207">
        <v>-25.300000000000004</v>
      </c>
      <c r="AF207">
        <v>-50.905432595573444</v>
      </c>
      <c r="AG207">
        <v>14900</v>
      </c>
      <c r="AH207">
        <v>2900</v>
      </c>
      <c r="AI207">
        <v>100</v>
      </c>
      <c r="AJ207">
        <v>22</v>
      </c>
      <c r="AK207">
        <v>900</v>
      </c>
      <c r="AL207">
        <v>37.1</v>
      </c>
      <c r="AM207">
        <v>22336.400000000001</v>
      </c>
    </row>
    <row r="208" spans="1:39" x14ac:dyDescent="0.3">
      <c r="A208">
        <v>202</v>
      </c>
      <c r="B208">
        <v>21800</v>
      </c>
      <c r="C208" s="1">
        <v>45428</v>
      </c>
      <c r="D208" t="s">
        <v>38</v>
      </c>
      <c r="E208" t="s">
        <v>604</v>
      </c>
      <c r="F208">
        <v>10</v>
      </c>
      <c r="G208">
        <v>2</v>
      </c>
      <c r="H208">
        <v>25</v>
      </c>
      <c r="I208">
        <v>5</v>
      </c>
      <c r="J208">
        <v>0</v>
      </c>
      <c r="K208">
        <v>761</v>
      </c>
      <c r="L208">
        <v>149.39999999999998</v>
      </c>
      <c r="M208">
        <v>24.427730542838454</v>
      </c>
      <c r="N208">
        <v>900</v>
      </c>
      <c r="O208">
        <v>900</v>
      </c>
      <c r="P208">
        <v>900</v>
      </c>
      <c r="Q208">
        <v>534.4</v>
      </c>
      <c r="R208">
        <v>900</v>
      </c>
      <c r="S208">
        <v>894.65</v>
      </c>
      <c r="T208">
        <v>22336.400000000001</v>
      </c>
      <c r="U208">
        <v>21000</v>
      </c>
      <c r="V208" s="1">
        <v>45435</v>
      </c>
      <c r="W208" t="s">
        <v>38</v>
      </c>
      <c r="X208" t="s">
        <v>605</v>
      </c>
      <c r="Y208">
        <v>21</v>
      </c>
      <c r="Z208">
        <v>11</v>
      </c>
      <c r="AA208">
        <v>110</v>
      </c>
      <c r="AB208">
        <v>17</v>
      </c>
      <c r="AC208">
        <v>16.87</v>
      </c>
      <c r="AD208">
        <v>34.049999999999997</v>
      </c>
      <c r="AE208">
        <v>-24.450000000000003</v>
      </c>
      <c r="AF208">
        <v>-41.794871794871803</v>
      </c>
      <c r="AG208">
        <v>9700</v>
      </c>
      <c r="AH208">
        <v>2200</v>
      </c>
      <c r="AI208">
        <v>1800</v>
      </c>
      <c r="AJ208">
        <v>25.7</v>
      </c>
      <c r="AK208">
        <v>50</v>
      </c>
      <c r="AL208">
        <v>34.049999999999997</v>
      </c>
      <c r="AM208">
        <v>22336.400000000001</v>
      </c>
    </row>
    <row r="209" spans="1:39" x14ac:dyDescent="0.3">
      <c r="A209">
        <v>203</v>
      </c>
      <c r="B209">
        <v>21800</v>
      </c>
      <c r="C209" s="1">
        <v>45442</v>
      </c>
      <c r="D209" t="s">
        <v>38</v>
      </c>
      <c r="E209" t="s">
        <v>606</v>
      </c>
      <c r="F209">
        <v>4766</v>
      </c>
      <c r="G209">
        <v>-20</v>
      </c>
      <c r="H209">
        <v>-0.41788549937317176</v>
      </c>
      <c r="I209">
        <v>1463</v>
      </c>
      <c r="J209">
        <v>10.94</v>
      </c>
      <c r="K209">
        <v>854.1</v>
      </c>
      <c r="L209">
        <v>166.75</v>
      </c>
      <c r="M209">
        <v>24.259838510220412</v>
      </c>
      <c r="N209">
        <v>3800</v>
      </c>
      <c r="O209">
        <v>5600</v>
      </c>
      <c r="P209">
        <v>50</v>
      </c>
      <c r="Q209">
        <v>839.05</v>
      </c>
      <c r="R209">
        <v>50</v>
      </c>
      <c r="S209">
        <v>872.7</v>
      </c>
      <c r="T209">
        <v>22336.400000000001</v>
      </c>
      <c r="U209">
        <v>21000</v>
      </c>
      <c r="V209" s="1">
        <v>45442</v>
      </c>
      <c r="W209" t="s">
        <v>38</v>
      </c>
      <c r="X209" t="s">
        <v>607</v>
      </c>
      <c r="Y209">
        <v>35559</v>
      </c>
      <c r="Z209">
        <v>1561</v>
      </c>
      <c r="AA209">
        <v>4.5914465556797461</v>
      </c>
      <c r="AB209">
        <v>34675</v>
      </c>
      <c r="AC209">
        <v>16.34</v>
      </c>
      <c r="AD209">
        <v>40</v>
      </c>
      <c r="AE209">
        <v>-35.650000000000006</v>
      </c>
      <c r="AF209">
        <v>-47.124917382683414</v>
      </c>
      <c r="AG209">
        <v>36000</v>
      </c>
      <c r="AH209">
        <v>22500</v>
      </c>
      <c r="AI209">
        <v>550</v>
      </c>
      <c r="AJ209">
        <v>40</v>
      </c>
      <c r="AK209">
        <v>1700</v>
      </c>
      <c r="AL209">
        <v>43.5</v>
      </c>
      <c r="AM209">
        <v>22336.400000000001</v>
      </c>
    </row>
    <row r="210" spans="1:39" x14ac:dyDescent="0.3">
      <c r="A210">
        <v>204</v>
      </c>
      <c r="B210">
        <v>21800</v>
      </c>
      <c r="C210" s="1">
        <v>45470</v>
      </c>
      <c r="D210" t="s">
        <v>38</v>
      </c>
      <c r="E210" t="s">
        <v>608</v>
      </c>
      <c r="F210">
        <v>730</v>
      </c>
      <c r="G210">
        <v>102</v>
      </c>
      <c r="H210">
        <v>16.242038216560509</v>
      </c>
      <c r="I210">
        <v>249</v>
      </c>
      <c r="J210">
        <v>12.16</v>
      </c>
      <c r="K210">
        <v>1086.9000000000001</v>
      </c>
      <c r="L210">
        <v>164.50000000000011</v>
      </c>
      <c r="M210">
        <v>17.833911535125772</v>
      </c>
      <c r="N210">
        <v>0</v>
      </c>
      <c r="O210">
        <v>3550</v>
      </c>
      <c r="P210">
        <v>0</v>
      </c>
      <c r="Q210">
        <v>0</v>
      </c>
      <c r="R210">
        <v>1750</v>
      </c>
      <c r="S210">
        <v>1370.9</v>
      </c>
      <c r="T210">
        <v>22336.400000000001</v>
      </c>
      <c r="U210">
        <v>21000</v>
      </c>
      <c r="V210" s="1">
        <v>45470</v>
      </c>
      <c r="W210" t="s">
        <v>38</v>
      </c>
      <c r="X210" t="s">
        <v>609</v>
      </c>
      <c r="Y210">
        <v>39576</v>
      </c>
      <c r="Z210">
        <v>2189</v>
      </c>
      <c r="AA210">
        <v>5.8549763286703937</v>
      </c>
      <c r="AB210">
        <v>8889</v>
      </c>
      <c r="AC210">
        <v>17.87</v>
      </c>
      <c r="AD210">
        <v>119</v>
      </c>
      <c r="AE210">
        <v>-46.849999999999994</v>
      </c>
      <c r="AF210">
        <v>-28.248417244498036</v>
      </c>
      <c r="AG210">
        <v>9200</v>
      </c>
      <c r="AH210">
        <v>8650</v>
      </c>
      <c r="AI210">
        <v>100</v>
      </c>
      <c r="AJ210">
        <v>117.5</v>
      </c>
      <c r="AK210">
        <v>50</v>
      </c>
      <c r="AL210">
        <v>121.6</v>
      </c>
      <c r="AM210">
        <v>22336.400000000001</v>
      </c>
    </row>
    <row r="211" spans="1:39" x14ac:dyDescent="0.3">
      <c r="A211">
        <v>205</v>
      </c>
      <c r="B211">
        <v>21850</v>
      </c>
      <c r="C211" s="1">
        <v>45407</v>
      </c>
      <c r="D211" t="s">
        <v>38</v>
      </c>
      <c r="E211" t="s">
        <v>610</v>
      </c>
      <c r="F211">
        <v>5305</v>
      </c>
      <c r="G211">
        <v>-1513</v>
      </c>
      <c r="H211">
        <v>-22.191258433558229</v>
      </c>
      <c r="I211">
        <v>10022</v>
      </c>
      <c r="J211">
        <v>21.2</v>
      </c>
      <c r="K211">
        <v>563.65</v>
      </c>
      <c r="L211">
        <v>213.29999999999995</v>
      </c>
      <c r="M211">
        <v>60.88197516768944</v>
      </c>
      <c r="N211">
        <v>43650</v>
      </c>
      <c r="O211">
        <v>10900</v>
      </c>
      <c r="P211">
        <v>450</v>
      </c>
      <c r="Q211">
        <v>558.20000000000005</v>
      </c>
      <c r="R211">
        <v>100</v>
      </c>
      <c r="S211">
        <v>563.95000000000005</v>
      </c>
      <c r="T211">
        <v>22336.400000000001</v>
      </c>
      <c r="U211">
        <v>21000</v>
      </c>
      <c r="V211" s="1">
        <v>45561</v>
      </c>
      <c r="W211" t="s">
        <v>38</v>
      </c>
      <c r="X211" t="s">
        <v>611</v>
      </c>
      <c r="Y211">
        <v>8623</v>
      </c>
      <c r="Z211">
        <v>64</v>
      </c>
      <c r="AA211">
        <v>0.74775090547961209</v>
      </c>
      <c r="AB211">
        <v>467</v>
      </c>
      <c r="AC211">
        <v>16.04</v>
      </c>
      <c r="AD211">
        <v>185</v>
      </c>
      <c r="AE211">
        <v>-40.5</v>
      </c>
      <c r="AF211">
        <v>-17.96008869179601</v>
      </c>
      <c r="AG211">
        <v>11650</v>
      </c>
      <c r="AH211">
        <v>2250</v>
      </c>
      <c r="AI211">
        <v>1600</v>
      </c>
      <c r="AJ211">
        <v>185</v>
      </c>
      <c r="AK211">
        <v>50</v>
      </c>
      <c r="AL211">
        <v>187.95</v>
      </c>
      <c r="AM211">
        <v>22336.400000000001</v>
      </c>
    </row>
    <row r="212" spans="1:39" x14ac:dyDescent="0.3">
      <c r="A212">
        <v>206</v>
      </c>
      <c r="B212">
        <v>21850</v>
      </c>
      <c r="C212" s="1">
        <v>45414</v>
      </c>
      <c r="D212" t="s">
        <v>38</v>
      </c>
      <c r="E212" t="s">
        <v>612</v>
      </c>
      <c r="F212">
        <v>457</v>
      </c>
      <c r="G212">
        <v>-110</v>
      </c>
      <c r="H212">
        <v>-19.400352733686066</v>
      </c>
      <c r="I212">
        <v>534</v>
      </c>
      <c r="J212">
        <v>16.28</v>
      </c>
      <c r="K212">
        <v>633.4</v>
      </c>
      <c r="L212">
        <v>179.79999999999995</v>
      </c>
      <c r="M212">
        <v>39.638447971781297</v>
      </c>
      <c r="N212">
        <v>6300</v>
      </c>
      <c r="O212">
        <v>3400</v>
      </c>
      <c r="P212">
        <v>300</v>
      </c>
      <c r="Q212">
        <v>625.04999999999995</v>
      </c>
      <c r="R212">
        <v>50</v>
      </c>
      <c r="S212">
        <v>639</v>
      </c>
      <c r="T212">
        <v>22336.400000000001</v>
      </c>
      <c r="U212">
        <v>21000</v>
      </c>
      <c r="V212" s="1">
        <v>45652</v>
      </c>
      <c r="W212" t="s">
        <v>38</v>
      </c>
      <c r="X212" t="s">
        <v>613</v>
      </c>
      <c r="Y212">
        <v>21742</v>
      </c>
      <c r="Z212">
        <v>44</v>
      </c>
      <c r="AA212">
        <v>0.20278366669739145</v>
      </c>
      <c r="AB212">
        <v>1268</v>
      </c>
      <c r="AC212">
        <v>16</v>
      </c>
      <c r="AD212">
        <v>232.8</v>
      </c>
      <c r="AE212">
        <v>-51.099999999999966</v>
      </c>
      <c r="AF212">
        <v>-17.999295526593862</v>
      </c>
      <c r="AG212">
        <v>13800</v>
      </c>
      <c r="AH212">
        <v>13800</v>
      </c>
      <c r="AI212">
        <v>100</v>
      </c>
      <c r="AJ212">
        <v>226.45</v>
      </c>
      <c r="AK212">
        <v>550</v>
      </c>
      <c r="AL212">
        <v>232.8</v>
      </c>
      <c r="AM212">
        <v>22336.400000000001</v>
      </c>
    </row>
    <row r="213" spans="1:39" x14ac:dyDescent="0.3">
      <c r="A213">
        <v>207</v>
      </c>
      <c r="B213">
        <v>21850</v>
      </c>
      <c r="C213" s="1">
        <v>45421</v>
      </c>
      <c r="D213" t="s">
        <v>38</v>
      </c>
      <c r="E213" t="s">
        <v>614</v>
      </c>
      <c r="F213">
        <v>16</v>
      </c>
      <c r="G213">
        <v>0</v>
      </c>
      <c r="H213">
        <v>0</v>
      </c>
      <c r="I213">
        <v>2</v>
      </c>
      <c r="J213">
        <v>0</v>
      </c>
      <c r="K213">
        <v>588</v>
      </c>
      <c r="L213">
        <v>62.450000000000045</v>
      </c>
      <c r="M213">
        <v>11.882789458662362</v>
      </c>
      <c r="N213">
        <v>1750</v>
      </c>
      <c r="O213">
        <v>0</v>
      </c>
      <c r="P213">
        <v>1750</v>
      </c>
      <c r="Q213">
        <v>450.75</v>
      </c>
      <c r="R213">
        <v>0</v>
      </c>
      <c r="S213">
        <v>0</v>
      </c>
      <c r="T213">
        <v>22336.400000000001</v>
      </c>
      <c r="U213">
        <v>21000</v>
      </c>
      <c r="V213" s="1">
        <v>45743</v>
      </c>
      <c r="W213" t="s">
        <v>38</v>
      </c>
      <c r="X213" t="s">
        <v>615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750</v>
      </c>
      <c r="AH213">
        <v>0</v>
      </c>
      <c r="AI213">
        <v>750</v>
      </c>
      <c r="AJ213">
        <v>175.05</v>
      </c>
      <c r="AK213">
        <v>0</v>
      </c>
      <c r="AL213">
        <v>0</v>
      </c>
      <c r="AM213">
        <v>22336.400000000001</v>
      </c>
    </row>
    <row r="214" spans="1:39" x14ac:dyDescent="0.3">
      <c r="A214">
        <v>208</v>
      </c>
      <c r="B214">
        <v>21850</v>
      </c>
      <c r="C214" s="1">
        <v>45428</v>
      </c>
      <c r="D214" t="s">
        <v>38</v>
      </c>
      <c r="E214" t="s">
        <v>616</v>
      </c>
      <c r="F214">
        <v>2</v>
      </c>
      <c r="G214">
        <v>0</v>
      </c>
      <c r="H214">
        <v>0</v>
      </c>
      <c r="I214">
        <v>2</v>
      </c>
      <c r="J214">
        <v>0</v>
      </c>
      <c r="K214">
        <v>610</v>
      </c>
      <c r="L214">
        <v>167.5</v>
      </c>
      <c r="M214">
        <v>37.853107344632768</v>
      </c>
      <c r="N214">
        <v>50</v>
      </c>
      <c r="O214">
        <v>0</v>
      </c>
      <c r="P214">
        <v>50</v>
      </c>
      <c r="Q214">
        <v>240.05</v>
      </c>
      <c r="R214">
        <v>0</v>
      </c>
      <c r="S214">
        <v>0</v>
      </c>
      <c r="T214">
        <v>22336.400000000001</v>
      </c>
      <c r="U214">
        <v>21000</v>
      </c>
      <c r="V214" s="1">
        <v>45834</v>
      </c>
      <c r="W214" t="s">
        <v>38</v>
      </c>
      <c r="X214" t="s">
        <v>617</v>
      </c>
      <c r="Y214">
        <v>11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3100</v>
      </c>
      <c r="AH214">
        <v>100</v>
      </c>
      <c r="AI214">
        <v>750</v>
      </c>
      <c r="AJ214">
        <v>306.05</v>
      </c>
      <c r="AK214">
        <v>50</v>
      </c>
      <c r="AL214">
        <v>1039.6500000000001</v>
      </c>
      <c r="AM214">
        <v>22336.400000000001</v>
      </c>
    </row>
    <row r="215" spans="1:39" x14ac:dyDescent="0.3">
      <c r="A215">
        <v>209</v>
      </c>
      <c r="B215">
        <v>21850</v>
      </c>
      <c r="C215" s="1">
        <v>45442</v>
      </c>
      <c r="D215" t="s">
        <v>38</v>
      </c>
      <c r="E215" t="s">
        <v>618</v>
      </c>
      <c r="F215">
        <v>270</v>
      </c>
      <c r="G215">
        <v>-594</v>
      </c>
      <c r="H215">
        <v>-68.75</v>
      </c>
      <c r="I215">
        <v>865</v>
      </c>
      <c r="J215">
        <v>10.85</v>
      </c>
      <c r="K215">
        <v>815.95</v>
      </c>
      <c r="L215">
        <v>172.90000000000009</v>
      </c>
      <c r="M215">
        <v>26.887489308762941</v>
      </c>
      <c r="N215">
        <v>3750</v>
      </c>
      <c r="O215">
        <v>5450</v>
      </c>
      <c r="P215">
        <v>50</v>
      </c>
      <c r="Q215">
        <v>789.1</v>
      </c>
      <c r="R215">
        <v>100</v>
      </c>
      <c r="S215">
        <v>839.6</v>
      </c>
      <c r="T215">
        <v>22336.400000000001</v>
      </c>
      <c r="U215">
        <v>21000</v>
      </c>
      <c r="V215" s="1">
        <v>46015</v>
      </c>
      <c r="W215" t="s">
        <v>38</v>
      </c>
      <c r="X215" t="s">
        <v>619</v>
      </c>
      <c r="Y215">
        <v>55</v>
      </c>
      <c r="Z215">
        <v>0</v>
      </c>
      <c r="AA215">
        <v>0</v>
      </c>
      <c r="AB215">
        <v>1</v>
      </c>
      <c r="AC215">
        <v>19.64</v>
      </c>
      <c r="AD215">
        <v>499</v>
      </c>
      <c r="AE215">
        <v>-5.9499999999999886</v>
      </c>
      <c r="AF215">
        <v>-1.1783344885632219</v>
      </c>
      <c r="AG215">
        <v>1250</v>
      </c>
      <c r="AH215">
        <v>100</v>
      </c>
      <c r="AI215">
        <v>50</v>
      </c>
      <c r="AJ215">
        <v>433.6</v>
      </c>
      <c r="AK215">
        <v>50</v>
      </c>
      <c r="AL215">
        <v>490</v>
      </c>
      <c r="AM215">
        <v>22336.400000000001</v>
      </c>
    </row>
    <row r="216" spans="1:39" x14ac:dyDescent="0.3">
      <c r="A216">
        <v>210</v>
      </c>
      <c r="B216">
        <v>21850</v>
      </c>
      <c r="C216" s="1">
        <v>45470</v>
      </c>
      <c r="D216" t="s">
        <v>38</v>
      </c>
      <c r="E216" t="s">
        <v>620</v>
      </c>
      <c r="F216">
        <v>15</v>
      </c>
      <c r="G216">
        <v>0</v>
      </c>
      <c r="H216">
        <v>0</v>
      </c>
      <c r="I216">
        <v>1</v>
      </c>
      <c r="J216">
        <v>8.18</v>
      </c>
      <c r="K216">
        <v>956.35</v>
      </c>
      <c r="L216">
        <v>174.25</v>
      </c>
      <c r="M216">
        <v>22.279759621531774</v>
      </c>
      <c r="N216">
        <v>0</v>
      </c>
      <c r="O216">
        <v>1750</v>
      </c>
      <c r="P216">
        <v>0</v>
      </c>
      <c r="Q216">
        <v>0</v>
      </c>
      <c r="R216">
        <v>1750</v>
      </c>
      <c r="S216">
        <v>1241.0999999999999</v>
      </c>
      <c r="T216">
        <v>22336.400000000001</v>
      </c>
      <c r="U216">
        <v>21000</v>
      </c>
      <c r="V216" s="1">
        <v>46198</v>
      </c>
      <c r="W216" t="s">
        <v>38</v>
      </c>
      <c r="X216" t="s">
        <v>621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850</v>
      </c>
      <c r="AH216">
        <v>0</v>
      </c>
      <c r="AI216">
        <v>500</v>
      </c>
      <c r="AJ216">
        <v>483.5</v>
      </c>
      <c r="AK216">
        <v>0</v>
      </c>
      <c r="AL216">
        <v>0</v>
      </c>
      <c r="AM216">
        <v>22336.400000000001</v>
      </c>
    </row>
    <row r="217" spans="1:39" x14ac:dyDescent="0.3">
      <c r="A217">
        <v>211</v>
      </c>
      <c r="B217">
        <v>21900</v>
      </c>
      <c r="C217" s="1">
        <v>45407</v>
      </c>
      <c r="D217" t="s">
        <v>38</v>
      </c>
      <c r="E217" t="s">
        <v>622</v>
      </c>
      <c r="F217">
        <v>16488</v>
      </c>
      <c r="G217">
        <v>-4679</v>
      </c>
      <c r="H217">
        <v>-22.105163698209477</v>
      </c>
      <c r="I217">
        <v>47297</v>
      </c>
      <c r="J217">
        <v>18.899999999999999</v>
      </c>
      <c r="K217">
        <v>512.9</v>
      </c>
      <c r="L217">
        <v>201</v>
      </c>
      <c r="M217">
        <v>64.443731965373516</v>
      </c>
      <c r="N217">
        <v>82500</v>
      </c>
      <c r="O217">
        <v>17600</v>
      </c>
      <c r="P217">
        <v>150</v>
      </c>
      <c r="Q217">
        <v>511</v>
      </c>
      <c r="R217">
        <v>1300</v>
      </c>
      <c r="S217">
        <v>512.9</v>
      </c>
      <c r="T217">
        <v>22336.400000000001</v>
      </c>
      <c r="U217">
        <v>21000</v>
      </c>
      <c r="V217" s="1">
        <v>46387</v>
      </c>
      <c r="W217" t="s">
        <v>38</v>
      </c>
      <c r="X217" t="s">
        <v>623</v>
      </c>
      <c r="Y217">
        <v>19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1250</v>
      </c>
      <c r="AH217">
        <v>0</v>
      </c>
      <c r="AI217">
        <v>500</v>
      </c>
      <c r="AJ217">
        <v>472.5</v>
      </c>
      <c r="AK217">
        <v>0</v>
      </c>
      <c r="AL217">
        <v>0</v>
      </c>
      <c r="AM217">
        <v>22336.400000000001</v>
      </c>
    </row>
    <row r="218" spans="1:39" x14ac:dyDescent="0.3">
      <c r="A218">
        <v>212</v>
      </c>
      <c r="B218">
        <v>21900</v>
      </c>
      <c r="C218" s="1">
        <v>45414</v>
      </c>
      <c r="D218" t="s">
        <v>38</v>
      </c>
      <c r="E218" t="s">
        <v>624</v>
      </c>
      <c r="F218">
        <v>3063</v>
      </c>
      <c r="G218">
        <v>-457</v>
      </c>
      <c r="H218">
        <v>-12.982954545454545</v>
      </c>
      <c r="I218">
        <v>2903</v>
      </c>
      <c r="J218">
        <v>16.03</v>
      </c>
      <c r="K218">
        <v>590</v>
      </c>
      <c r="L218">
        <v>172.35000000000002</v>
      </c>
      <c r="M218">
        <v>41.266610798515515</v>
      </c>
      <c r="N218">
        <v>5700</v>
      </c>
      <c r="O218">
        <v>4600</v>
      </c>
      <c r="P218">
        <v>50</v>
      </c>
      <c r="Q218">
        <v>590</v>
      </c>
      <c r="R218">
        <v>150</v>
      </c>
      <c r="S218">
        <v>609.45000000000005</v>
      </c>
      <c r="T218">
        <v>22336.400000000001</v>
      </c>
      <c r="U218">
        <v>21000</v>
      </c>
      <c r="V218" s="1">
        <v>46562</v>
      </c>
      <c r="W218" t="s">
        <v>38</v>
      </c>
      <c r="X218" t="s">
        <v>625</v>
      </c>
      <c r="Y218">
        <v>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600</v>
      </c>
      <c r="AH218">
        <v>0</v>
      </c>
      <c r="AI218">
        <v>500</v>
      </c>
      <c r="AJ218">
        <v>454.3</v>
      </c>
      <c r="AK218">
        <v>0</v>
      </c>
      <c r="AL218">
        <v>0</v>
      </c>
      <c r="AM218">
        <v>22336.400000000001</v>
      </c>
    </row>
    <row r="219" spans="1:39" x14ac:dyDescent="0.3">
      <c r="A219">
        <v>213</v>
      </c>
      <c r="B219">
        <v>21900</v>
      </c>
      <c r="C219" s="1">
        <v>45421</v>
      </c>
      <c r="D219" t="s">
        <v>38</v>
      </c>
      <c r="E219" t="s">
        <v>626</v>
      </c>
      <c r="F219">
        <v>115</v>
      </c>
      <c r="G219">
        <v>3</v>
      </c>
      <c r="H219">
        <v>2.6785714285714284</v>
      </c>
      <c r="I219">
        <v>14</v>
      </c>
      <c r="J219">
        <v>10.68</v>
      </c>
      <c r="K219">
        <v>606.79999999999995</v>
      </c>
      <c r="L219">
        <v>131.84999999999997</v>
      </c>
      <c r="M219">
        <v>27.760816928097686</v>
      </c>
      <c r="N219">
        <v>3050</v>
      </c>
      <c r="O219">
        <v>1350</v>
      </c>
      <c r="P219">
        <v>400</v>
      </c>
      <c r="Q219">
        <v>610.15</v>
      </c>
      <c r="R219">
        <v>50</v>
      </c>
      <c r="S219">
        <v>675.5</v>
      </c>
      <c r="T219">
        <v>22336.400000000001</v>
      </c>
      <c r="U219">
        <v>21000</v>
      </c>
      <c r="V219" s="1">
        <v>46751</v>
      </c>
      <c r="W219" t="s">
        <v>38</v>
      </c>
      <c r="X219" t="s">
        <v>627</v>
      </c>
      <c r="Y219">
        <v>2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1050</v>
      </c>
      <c r="AH219">
        <v>0</v>
      </c>
      <c r="AI219">
        <v>500</v>
      </c>
      <c r="AJ219">
        <v>430.15</v>
      </c>
      <c r="AK219">
        <v>0</v>
      </c>
      <c r="AL219">
        <v>0</v>
      </c>
      <c r="AM219">
        <v>22336.400000000001</v>
      </c>
    </row>
    <row r="220" spans="1:39" x14ac:dyDescent="0.3">
      <c r="A220">
        <v>214</v>
      </c>
      <c r="B220">
        <v>21900</v>
      </c>
      <c r="C220" s="1">
        <v>45428</v>
      </c>
      <c r="D220" t="s">
        <v>38</v>
      </c>
      <c r="E220" t="s">
        <v>628</v>
      </c>
      <c r="F220">
        <v>3</v>
      </c>
      <c r="G220">
        <v>0</v>
      </c>
      <c r="H220">
        <v>0</v>
      </c>
      <c r="I220">
        <v>1</v>
      </c>
      <c r="J220">
        <v>0</v>
      </c>
      <c r="K220">
        <v>610.95000000000005</v>
      </c>
      <c r="L220">
        <v>79.25</v>
      </c>
      <c r="M220">
        <v>14.905021628738007</v>
      </c>
      <c r="N220">
        <v>3700</v>
      </c>
      <c r="O220">
        <v>2700</v>
      </c>
      <c r="P220">
        <v>900</v>
      </c>
      <c r="Q220">
        <v>554.54999999999995</v>
      </c>
      <c r="R220">
        <v>900</v>
      </c>
      <c r="S220">
        <v>739.15</v>
      </c>
      <c r="T220">
        <v>22336.400000000001</v>
      </c>
      <c r="U220">
        <v>21000</v>
      </c>
      <c r="V220" s="1">
        <v>46933</v>
      </c>
      <c r="W220" t="s">
        <v>38</v>
      </c>
      <c r="X220" t="s">
        <v>629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500</v>
      </c>
      <c r="AH220">
        <v>0</v>
      </c>
      <c r="AI220">
        <v>500</v>
      </c>
      <c r="AJ220">
        <v>405.2</v>
      </c>
      <c r="AK220">
        <v>0</v>
      </c>
      <c r="AL220">
        <v>0</v>
      </c>
      <c r="AM220">
        <v>22336.400000000001</v>
      </c>
    </row>
    <row r="221" spans="1:39" x14ac:dyDescent="0.3">
      <c r="A221">
        <v>215</v>
      </c>
      <c r="B221">
        <v>21900</v>
      </c>
      <c r="C221" s="1">
        <v>45435</v>
      </c>
      <c r="D221" t="s">
        <v>38</v>
      </c>
      <c r="E221" t="s">
        <v>630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3600</v>
      </c>
      <c r="O221">
        <v>3600</v>
      </c>
      <c r="P221">
        <v>900</v>
      </c>
      <c r="Q221">
        <v>691.8</v>
      </c>
      <c r="R221">
        <v>900</v>
      </c>
      <c r="S221">
        <v>770.05</v>
      </c>
      <c r="T221">
        <v>22336.400000000001</v>
      </c>
      <c r="U221">
        <v>21000</v>
      </c>
      <c r="V221" s="1">
        <v>47115</v>
      </c>
      <c r="W221" t="s">
        <v>38</v>
      </c>
      <c r="X221" t="s">
        <v>631</v>
      </c>
      <c r="Y221">
        <v>5</v>
      </c>
      <c r="Z221">
        <v>0</v>
      </c>
      <c r="AA221">
        <v>0</v>
      </c>
      <c r="AB221">
        <v>1</v>
      </c>
      <c r="AC221">
        <v>23.11</v>
      </c>
      <c r="AD221">
        <v>620</v>
      </c>
      <c r="AE221">
        <v>20</v>
      </c>
      <c r="AF221">
        <v>3.3333333333333335</v>
      </c>
      <c r="AG221">
        <v>1750</v>
      </c>
      <c r="AH221">
        <v>200</v>
      </c>
      <c r="AI221">
        <v>750</v>
      </c>
      <c r="AJ221">
        <v>446.05</v>
      </c>
      <c r="AK221">
        <v>50</v>
      </c>
      <c r="AL221">
        <v>749.95</v>
      </c>
      <c r="AM221">
        <v>22336.400000000001</v>
      </c>
    </row>
    <row r="222" spans="1:39" x14ac:dyDescent="0.3">
      <c r="A222">
        <v>216</v>
      </c>
      <c r="B222">
        <v>21900</v>
      </c>
      <c r="C222" s="1">
        <v>45442</v>
      </c>
      <c r="D222" t="s">
        <v>38</v>
      </c>
      <c r="E222" t="s">
        <v>632</v>
      </c>
      <c r="F222">
        <v>3823</v>
      </c>
      <c r="G222">
        <v>224</v>
      </c>
      <c r="H222">
        <v>6.2239510975270909</v>
      </c>
      <c r="I222">
        <v>1029</v>
      </c>
      <c r="J222">
        <v>10.79</v>
      </c>
      <c r="K222">
        <v>779</v>
      </c>
      <c r="L222">
        <v>164.10000000000002</v>
      </c>
      <c r="M222">
        <v>26.687266222149947</v>
      </c>
      <c r="N222">
        <v>3650</v>
      </c>
      <c r="O222">
        <v>4450</v>
      </c>
      <c r="P222">
        <v>50</v>
      </c>
      <c r="Q222">
        <v>758.25</v>
      </c>
      <c r="R222">
        <v>50</v>
      </c>
      <c r="S222">
        <v>783.4</v>
      </c>
      <c r="T222">
        <v>22336.400000000001</v>
      </c>
      <c r="U222">
        <v>21050</v>
      </c>
      <c r="V222" s="1">
        <v>45407</v>
      </c>
      <c r="W222" t="s">
        <v>38</v>
      </c>
      <c r="X222" t="s">
        <v>633</v>
      </c>
      <c r="Y222">
        <v>11713</v>
      </c>
      <c r="Z222">
        <v>4401</v>
      </c>
      <c r="AA222">
        <v>60.188730853391682</v>
      </c>
      <c r="AB222">
        <v>160860</v>
      </c>
      <c r="AC222">
        <v>31.73</v>
      </c>
      <c r="AD222">
        <v>3.45</v>
      </c>
      <c r="AE222">
        <v>-8.5</v>
      </c>
      <c r="AF222">
        <v>-71.129707112970721</v>
      </c>
      <c r="AG222">
        <v>37650</v>
      </c>
      <c r="AH222">
        <v>20200</v>
      </c>
      <c r="AI222">
        <v>2550</v>
      </c>
      <c r="AJ222">
        <v>3</v>
      </c>
      <c r="AK222">
        <v>1650</v>
      </c>
      <c r="AL222">
        <v>3.5</v>
      </c>
      <c r="AM222">
        <v>22336.400000000001</v>
      </c>
    </row>
    <row r="223" spans="1:39" x14ac:dyDescent="0.3">
      <c r="A223">
        <v>217</v>
      </c>
      <c r="B223">
        <v>21900</v>
      </c>
      <c r="C223" s="1">
        <v>45470</v>
      </c>
      <c r="D223" t="s">
        <v>38</v>
      </c>
      <c r="E223" t="s">
        <v>634</v>
      </c>
      <c r="F223">
        <v>233</v>
      </c>
      <c r="G223">
        <v>-36</v>
      </c>
      <c r="H223">
        <v>-13.382899628252789</v>
      </c>
      <c r="I223">
        <v>84</v>
      </c>
      <c r="J223">
        <v>11.09</v>
      </c>
      <c r="K223">
        <v>981</v>
      </c>
      <c r="L223">
        <v>131.04999999999995</v>
      </c>
      <c r="M223">
        <v>15.418554032590146</v>
      </c>
      <c r="N223">
        <v>0</v>
      </c>
      <c r="O223">
        <v>1800</v>
      </c>
      <c r="P223">
        <v>0</v>
      </c>
      <c r="Q223">
        <v>0</v>
      </c>
      <c r="R223">
        <v>50</v>
      </c>
      <c r="S223">
        <v>1017.25</v>
      </c>
      <c r="T223">
        <v>22336.400000000001</v>
      </c>
      <c r="U223">
        <v>21050</v>
      </c>
      <c r="V223" s="1">
        <v>45414</v>
      </c>
      <c r="W223" t="s">
        <v>38</v>
      </c>
      <c r="X223" t="s">
        <v>635</v>
      </c>
      <c r="Y223">
        <v>252</v>
      </c>
      <c r="Z223">
        <v>92</v>
      </c>
      <c r="AA223">
        <v>57.5</v>
      </c>
      <c r="AB223">
        <v>2341</v>
      </c>
      <c r="AC223">
        <v>20.74</v>
      </c>
      <c r="AD223">
        <v>9.25</v>
      </c>
      <c r="AE223">
        <v>-16.399999999999999</v>
      </c>
      <c r="AF223">
        <v>-63.937621832358673</v>
      </c>
      <c r="AG223">
        <v>22050</v>
      </c>
      <c r="AH223">
        <v>3000</v>
      </c>
      <c r="AI223">
        <v>600</v>
      </c>
      <c r="AJ223">
        <v>7.2</v>
      </c>
      <c r="AK223">
        <v>1000</v>
      </c>
      <c r="AL223">
        <v>22.95</v>
      </c>
      <c r="AM223">
        <v>22336.400000000001</v>
      </c>
    </row>
    <row r="224" spans="1:39" x14ac:dyDescent="0.3">
      <c r="A224">
        <v>218</v>
      </c>
      <c r="B224">
        <v>21950</v>
      </c>
      <c r="C224" s="1">
        <v>45407</v>
      </c>
      <c r="D224" t="s">
        <v>38</v>
      </c>
      <c r="E224" t="s">
        <v>636</v>
      </c>
      <c r="F224">
        <v>8687</v>
      </c>
      <c r="G224">
        <v>-1651</v>
      </c>
      <c r="H224">
        <v>-15.970207003288838</v>
      </c>
      <c r="I224">
        <v>17384</v>
      </c>
      <c r="J224">
        <v>18.52</v>
      </c>
      <c r="K224">
        <v>462.8</v>
      </c>
      <c r="L224">
        <v>187.60000000000002</v>
      </c>
      <c r="M224">
        <v>68.168604651162795</v>
      </c>
      <c r="N224">
        <v>45600</v>
      </c>
      <c r="O224">
        <v>15300</v>
      </c>
      <c r="P224">
        <v>200</v>
      </c>
      <c r="Q224">
        <v>462.05</v>
      </c>
      <c r="R224">
        <v>200</v>
      </c>
      <c r="S224">
        <v>467.45</v>
      </c>
      <c r="T224">
        <v>22336.400000000001</v>
      </c>
      <c r="U224">
        <v>21050</v>
      </c>
      <c r="V224" s="1">
        <v>45421</v>
      </c>
      <c r="W224" t="s">
        <v>38</v>
      </c>
      <c r="X224" t="s">
        <v>637</v>
      </c>
      <c r="Y224">
        <v>4</v>
      </c>
      <c r="Z224">
        <v>3</v>
      </c>
      <c r="AA224">
        <v>300</v>
      </c>
      <c r="AB224">
        <v>7</v>
      </c>
      <c r="AC224">
        <v>18.77</v>
      </c>
      <c r="AD224">
        <v>19.5</v>
      </c>
      <c r="AE224">
        <v>-0.5</v>
      </c>
      <c r="AF224">
        <v>-2.5</v>
      </c>
      <c r="AG224">
        <v>12850</v>
      </c>
      <c r="AH224">
        <v>1900</v>
      </c>
      <c r="AI224">
        <v>50</v>
      </c>
      <c r="AJ224">
        <v>17</v>
      </c>
      <c r="AK224">
        <v>50</v>
      </c>
      <c r="AL224">
        <v>28</v>
      </c>
      <c r="AM224">
        <v>22336.400000000001</v>
      </c>
    </row>
    <row r="225" spans="1:39" x14ac:dyDescent="0.3">
      <c r="A225">
        <v>219</v>
      </c>
      <c r="B225">
        <v>21950</v>
      </c>
      <c r="C225" s="1">
        <v>45414</v>
      </c>
      <c r="D225" t="s">
        <v>38</v>
      </c>
      <c r="E225" t="s">
        <v>638</v>
      </c>
      <c r="F225">
        <v>635</v>
      </c>
      <c r="G225">
        <v>-53</v>
      </c>
      <c r="H225">
        <v>-7.7034883720930232</v>
      </c>
      <c r="I225">
        <v>672</v>
      </c>
      <c r="J225">
        <v>15.77</v>
      </c>
      <c r="K225">
        <v>543.29999999999995</v>
      </c>
      <c r="L225">
        <v>163.24999999999994</v>
      </c>
      <c r="M225">
        <v>42.954874358637007</v>
      </c>
      <c r="N225">
        <v>8750</v>
      </c>
      <c r="O225">
        <v>2900</v>
      </c>
      <c r="P225">
        <v>150</v>
      </c>
      <c r="Q225">
        <v>527.75</v>
      </c>
      <c r="R225">
        <v>500</v>
      </c>
      <c r="S225">
        <v>593.45000000000005</v>
      </c>
      <c r="T225">
        <v>22336.400000000001</v>
      </c>
      <c r="U225">
        <v>21050</v>
      </c>
      <c r="V225" s="1">
        <v>45428</v>
      </c>
      <c r="W225" t="s">
        <v>38</v>
      </c>
      <c r="X225" t="s">
        <v>639</v>
      </c>
      <c r="Y225">
        <v>1</v>
      </c>
      <c r="Z225">
        <v>0</v>
      </c>
      <c r="AA225">
        <v>0</v>
      </c>
      <c r="AB225">
        <v>8</v>
      </c>
      <c r="AC225">
        <v>17.850000000000001</v>
      </c>
      <c r="AD225">
        <v>30.75</v>
      </c>
      <c r="AE225">
        <v>-0.94999999999999929</v>
      </c>
      <c r="AF225">
        <v>-2.9968454258675057</v>
      </c>
      <c r="AG225">
        <v>8300</v>
      </c>
      <c r="AH225">
        <v>0</v>
      </c>
      <c r="AI225">
        <v>600</v>
      </c>
      <c r="AJ225">
        <v>18</v>
      </c>
      <c r="AK225">
        <v>0</v>
      </c>
      <c r="AL225">
        <v>0</v>
      </c>
      <c r="AM225">
        <v>22336.400000000001</v>
      </c>
    </row>
    <row r="226" spans="1:39" x14ac:dyDescent="0.3">
      <c r="A226">
        <v>220</v>
      </c>
      <c r="B226">
        <v>21950</v>
      </c>
      <c r="C226" s="1">
        <v>45421</v>
      </c>
      <c r="D226" t="s">
        <v>38</v>
      </c>
      <c r="E226" t="s">
        <v>640</v>
      </c>
      <c r="F226">
        <v>36</v>
      </c>
      <c r="G226">
        <v>10</v>
      </c>
      <c r="H226">
        <v>38.46153846153846</v>
      </c>
      <c r="I226">
        <v>35</v>
      </c>
      <c r="J226">
        <v>0</v>
      </c>
      <c r="K226">
        <v>502</v>
      </c>
      <c r="L226">
        <v>53.399999999999977</v>
      </c>
      <c r="M226">
        <v>11.903700401248322</v>
      </c>
      <c r="N226">
        <v>1800</v>
      </c>
      <c r="O226">
        <v>2650</v>
      </c>
      <c r="P226">
        <v>50</v>
      </c>
      <c r="Q226">
        <v>502</v>
      </c>
      <c r="R226">
        <v>900</v>
      </c>
      <c r="S226">
        <v>711.8</v>
      </c>
      <c r="T226">
        <v>22336.400000000001</v>
      </c>
      <c r="U226">
        <v>21050</v>
      </c>
      <c r="V226" s="1">
        <v>45435</v>
      </c>
      <c r="W226" t="s">
        <v>38</v>
      </c>
      <c r="X226" t="s">
        <v>641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5550</v>
      </c>
      <c r="AH226">
        <v>0</v>
      </c>
      <c r="AI226">
        <v>150</v>
      </c>
      <c r="AJ226">
        <v>21.6</v>
      </c>
      <c r="AK226">
        <v>0</v>
      </c>
      <c r="AL226">
        <v>0</v>
      </c>
      <c r="AM226">
        <v>22336.400000000001</v>
      </c>
    </row>
    <row r="227" spans="1:39" x14ac:dyDescent="0.3">
      <c r="A227">
        <v>221</v>
      </c>
      <c r="B227">
        <v>21950</v>
      </c>
      <c r="C227" s="1">
        <v>45428</v>
      </c>
      <c r="D227" t="s">
        <v>38</v>
      </c>
      <c r="E227" t="s">
        <v>642</v>
      </c>
      <c r="F227">
        <v>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900</v>
      </c>
      <c r="O227">
        <v>1800</v>
      </c>
      <c r="P227">
        <v>900</v>
      </c>
      <c r="Q227">
        <v>544.6</v>
      </c>
      <c r="R227">
        <v>900</v>
      </c>
      <c r="S227">
        <v>788.65</v>
      </c>
      <c r="T227">
        <v>22336.400000000001</v>
      </c>
      <c r="U227">
        <v>21050</v>
      </c>
      <c r="V227" s="1">
        <v>45442</v>
      </c>
      <c r="W227" t="s">
        <v>38</v>
      </c>
      <c r="X227" t="s">
        <v>643</v>
      </c>
      <c r="Y227">
        <v>238</v>
      </c>
      <c r="Z227">
        <v>-11</v>
      </c>
      <c r="AA227">
        <v>-4.4176706827309236</v>
      </c>
      <c r="AB227">
        <v>586</v>
      </c>
      <c r="AC227">
        <v>16.29</v>
      </c>
      <c r="AD227">
        <v>45.75</v>
      </c>
      <c r="AE227">
        <v>-35.099999999999994</v>
      </c>
      <c r="AF227">
        <v>-43.413729128014836</v>
      </c>
      <c r="AG227">
        <v>13500</v>
      </c>
      <c r="AH227">
        <v>2750</v>
      </c>
      <c r="AI227">
        <v>900</v>
      </c>
      <c r="AJ227">
        <v>39.25</v>
      </c>
      <c r="AK227">
        <v>900</v>
      </c>
      <c r="AL227">
        <v>52.45</v>
      </c>
      <c r="AM227">
        <v>22336.400000000001</v>
      </c>
    </row>
    <row r="228" spans="1:39" x14ac:dyDescent="0.3">
      <c r="A228">
        <v>222</v>
      </c>
      <c r="B228">
        <v>21950</v>
      </c>
      <c r="C228" s="1">
        <v>45442</v>
      </c>
      <c r="D228" t="s">
        <v>38</v>
      </c>
      <c r="E228" t="s">
        <v>644</v>
      </c>
      <c r="F228">
        <v>159</v>
      </c>
      <c r="G228">
        <v>-9</v>
      </c>
      <c r="H228">
        <v>-5.3571428571428568</v>
      </c>
      <c r="I228">
        <v>48</v>
      </c>
      <c r="J228">
        <v>9.85</v>
      </c>
      <c r="K228">
        <v>716.35</v>
      </c>
      <c r="L228">
        <v>139.55000000000007</v>
      </c>
      <c r="M228">
        <v>24.193828016643565</v>
      </c>
      <c r="N228">
        <v>2800</v>
      </c>
      <c r="O228">
        <v>6200</v>
      </c>
      <c r="P228">
        <v>300</v>
      </c>
      <c r="Q228">
        <v>722.05</v>
      </c>
      <c r="R228">
        <v>50</v>
      </c>
      <c r="S228">
        <v>740.8</v>
      </c>
      <c r="T228">
        <v>22336.400000000001</v>
      </c>
      <c r="U228">
        <v>21050</v>
      </c>
      <c r="V228" s="1">
        <v>45470</v>
      </c>
      <c r="W228" t="s">
        <v>38</v>
      </c>
      <c r="X228" t="s">
        <v>645</v>
      </c>
      <c r="Y228">
        <v>65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100</v>
      </c>
      <c r="AH228">
        <v>1750</v>
      </c>
      <c r="AI228">
        <v>100</v>
      </c>
      <c r="AJ228">
        <v>70.099999999999994</v>
      </c>
      <c r="AK228">
        <v>1750</v>
      </c>
      <c r="AL228">
        <v>193.9</v>
      </c>
      <c r="AM228">
        <v>22336.400000000001</v>
      </c>
    </row>
    <row r="229" spans="1:39" x14ac:dyDescent="0.3">
      <c r="A229">
        <v>223</v>
      </c>
      <c r="B229">
        <v>21950</v>
      </c>
      <c r="C229" s="1">
        <v>45470</v>
      </c>
      <c r="D229" t="s">
        <v>38</v>
      </c>
      <c r="E229" t="s">
        <v>646</v>
      </c>
      <c r="F229">
        <v>16</v>
      </c>
      <c r="G229">
        <v>0</v>
      </c>
      <c r="H229">
        <v>0</v>
      </c>
      <c r="I229">
        <v>1</v>
      </c>
      <c r="J229">
        <v>12.07</v>
      </c>
      <c r="K229">
        <v>970</v>
      </c>
      <c r="L229">
        <v>200</v>
      </c>
      <c r="M229">
        <v>25.97402597402597</v>
      </c>
      <c r="N229">
        <v>0</v>
      </c>
      <c r="O229">
        <v>2650</v>
      </c>
      <c r="P229">
        <v>0</v>
      </c>
      <c r="Q229">
        <v>0</v>
      </c>
      <c r="R229">
        <v>900</v>
      </c>
      <c r="S229">
        <v>1083.7</v>
      </c>
      <c r="T229">
        <v>22336.400000000001</v>
      </c>
      <c r="U229">
        <v>21100</v>
      </c>
      <c r="V229" s="1">
        <v>45407</v>
      </c>
      <c r="W229" t="s">
        <v>38</v>
      </c>
      <c r="X229" t="s">
        <v>647</v>
      </c>
      <c r="Y229">
        <v>35476</v>
      </c>
      <c r="Z229">
        <v>12354</v>
      </c>
      <c r="AA229">
        <v>53.429634114695958</v>
      </c>
      <c r="AB229">
        <v>223960</v>
      </c>
      <c r="AC229">
        <v>30.86</v>
      </c>
      <c r="AD229">
        <v>3.5</v>
      </c>
      <c r="AE229">
        <v>-9.5</v>
      </c>
      <c r="AF229">
        <v>-73.076923076923066</v>
      </c>
      <c r="AG229">
        <v>81750</v>
      </c>
      <c r="AH229">
        <v>37100</v>
      </c>
      <c r="AI229">
        <v>28350</v>
      </c>
      <c r="AJ229">
        <v>3.4</v>
      </c>
      <c r="AK229">
        <v>500</v>
      </c>
      <c r="AL229">
        <v>4</v>
      </c>
      <c r="AM229">
        <v>22336.400000000001</v>
      </c>
    </row>
    <row r="230" spans="1:39" x14ac:dyDescent="0.3">
      <c r="A230">
        <v>224</v>
      </c>
      <c r="B230">
        <v>22000</v>
      </c>
      <c r="C230" s="1">
        <v>45407</v>
      </c>
      <c r="D230" t="s">
        <v>38</v>
      </c>
      <c r="E230" t="s">
        <v>648</v>
      </c>
      <c r="F230">
        <v>64694</v>
      </c>
      <c r="G230">
        <v>-14382</v>
      </c>
      <c r="H230">
        <v>-18.187566391825584</v>
      </c>
      <c r="I230">
        <v>232820</v>
      </c>
      <c r="J230">
        <v>17.68</v>
      </c>
      <c r="K230">
        <v>420.65</v>
      </c>
      <c r="L230">
        <v>180.7</v>
      </c>
      <c r="M230">
        <v>75.307355699103979</v>
      </c>
      <c r="N230">
        <v>306650</v>
      </c>
      <c r="O230">
        <v>23600</v>
      </c>
      <c r="P230">
        <v>1500</v>
      </c>
      <c r="Q230">
        <v>417</v>
      </c>
      <c r="R230">
        <v>100</v>
      </c>
      <c r="S230">
        <v>420.6</v>
      </c>
      <c r="T230">
        <v>22336.400000000001</v>
      </c>
      <c r="U230">
        <v>21100</v>
      </c>
      <c r="V230" s="1">
        <v>45414</v>
      </c>
      <c r="W230" t="s">
        <v>38</v>
      </c>
      <c r="X230" t="s">
        <v>649</v>
      </c>
      <c r="Y230">
        <v>1781</v>
      </c>
      <c r="Z230">
        <v>-933</v>
      </c>
      <c r="AA230">
        <v>-34.377302873986736</v>
      </c>
      <c r="AB230">
        <v>7331</v>
      </c>
      <c r="AC230">
        <v>20.28</v>
      </c>
      <c r="AD230">
        <v>9.4</v>
      </c>
      <c r="AE230">
        <v>-18.350000000000001</v>
      </c>
      <c r="AF230">
        <v>-66.126126126126124</v>
      </c>
      <c r="AG230">
        <v>28350</v>
      </c>
      <c r="AH230">
        <v>8300</v>
      </c>
      <c r="AI230">
        <v>100</v>
      </c>
      <c r="AJ230">
        <v>9</v>
      </c>
      <c r="AK230">
        <v>50</v>
      </c>
      <c r="AL230">
        <v>15.7</v>
      </c>
      <c r="AM230">
        <v>22336.400000000001</v>
      </c>
    </row>
    <row r="231" spans="1:39" x14ac:dyDescent="0.3">
      <c r="A231">
        <v>225</v>
      </c>
      <c r="B231">
        <v>22000</v>
      </c>
      <c r="C231" s="1">
        <v>45414</v>
      </c>
      <c r="D231" t="s">
        <v>38</v>
      </c>
      <c r="E231" t="s">
        <v>650</v>
      </c>
      <c r="F231">
        <v>8073</v>
      </c>
      <c r="G231">
        <v>-2311</v>
      </c>
      <c r="H231">
        <v>-22.255392912172574</v>
      </c>
      <c r="I231">
        <v>14933</v>
      </c>
      <c r="J231">
        <v>15.28</v>
      </c>
      <c r="K231">
        <v>502.05</v>
      </c>
      <c r="L231">
        <v>152.44999999999999</v>
      </c>
      <c r="M231">
        <v>43.606979405034316</v>
      </c>
      <c r="N231">
        <v>15550</v>
      </c>
      <c r="O231">
        <v>4150</v>
      </c>
      <c r="P231">
        <v>50</v>
      </c>
      <c r="Q231">
        <v>503.1</v>
      </c>
      <c r="R231">
        <v>50</v>
      </c>
      <c r="S231">
        <v>505</v>
      </c>
      <c r="T231">
        <v>22336.400000000001</v>
      </c>
      <c r="U231">
        <v>21100</v>
      </c>
      <c r="V231" s="1">
        <v>45421</v>
      </c>
      <c r="W231" t="s">
        <v>38</v>
      </c>
      <c r="X231" t="s">
        <v>651</v>
      </c>
      <c r="Y231">
        <v>82</v>
      </c>
      <c r="Z231">
        <v>48</v>
      </c>
      <c r="AA231">
        <v>141.1764705882353</v>
      </c>
      <c r="AB231">
        <v>189</v>
      </c>
      <c r="AC231">
        <v>17.57</v>
      </c>
      <c r="AD231">
        <v>12.8</v>
      </c>
      <c r="AE231">
        <v>-29.499999999999996</v>
      </c>
      <c r="AF231">
        <v>-69.739952718676122</v>
      </c>
      <c r="AG231">
        <v>16200</v>
      </c>
      <c r="AH231">
        <v>2450</v>
      </c>
      <c r="AI231">
        <v>500</v>
      </c>
      <c r="AJ231">
        <v>12.8</v>
      </c>
      <c r="AK231">
        <v>100</v>
      </c>
      <c r="AL231">
        <v>24</v>
      </c>
      <c r="AM231">
        <v>22336.400000000001</v>
      </c>
    </row>
    <row r="232" spans="1:39" x14ac:dyDescent="0.3">
      <c r="A232">
        <v>226</v>
      </c>
      <c r="B232">
        <v>22000</v>
      </c>
      <c r="C232" s="1">
        <v>45421</v>
      </c>
      <c r="D232" t="s">
        <v>38</v>
      </c>
      <c r="E232" t="s">
        <v>652</v>
      </c>
      <c r="F232">
        <v>1696</v>
      </c>
      <c r="G232">
        <v>378</v>
      </c>
      <c r="H232">
        <v>28.679817905918057</v>
      </c>
      <c r="I232">
        <v>2211</v>
      </c>
      <c r="J232">
        <v>13.49</v>
      </c>
      <c r="K232">
        <v>557.20000000000005</v>
      </c>
      <c r="L232">
        <v>149.75000000000006</v>
      </c>
      <c r="M232">
        <v>36.752975825254644</v>
      </c>
      <c r="N232">
        <v>28350</v>
      </c>
      <c r="O232">
        <v>1550</v>
      </c>
      <c r="P232">
        <v>200</v>
      </c>
      <c r="Q232">
        <v>552.20000000000005</v>
      </c>
      <c r="R232">
        <v>100</v>
      </c>
      <c r="S232">
        <v>562</v>
      </c>
      <c r="T232">
        <v>22336.400000000001</v>
      </c>
      <c r="U232">
        <v>21100</v>
      </c>
      <c r="V232" s="1">
        <v>45428</v>
      </c>
      <c r="W232" t="s">
        <v>38</v>
      </c>
      <c r="X232" t="s">
        <v>653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8550</v>
      </c>
      <c r="AH232">
        <v>0</v>
      </c>
      <c r="AI232">
        <v>600</v>
      </c>
      <c r="AJ232">
        <v>18.55</v>
      </c>
      <c r="AK232">
        <v>0</v>
      </c>
      <c r="AL232">
        <v>0</v>
      </c>
      <c r="AM232">
        <v>22336.400000000001</v>
      </c>
    </row>
    <row r="233" spans="1:39" x14ac:dyDescent="0.3">
      <c r="A233">
        <v>227</v>
      </c>
      <c r="B233">
        <v>22000</v>
      </c>
      <c r="C233" s="1">
        <v>45428</v>
      </c>
      <c r="D233" t="s">
        <v>38</v>
      </c>
      <c r="E233" t="s">
        <v>654</v>
      </c>
      <c r="F233">
        <v>262</v>
      </c>
      <c r="G233">
        <v>24</v>
      </c>
      <c r="H233">
        <v>10.084033613445378</v>
      </c>
      <c r="I233">
        <v>333</v>
      </c>
      <c r="J233">
        <v>12.4</v>
      </c>
      <c r="K233">
        <v>610.95000000000005</v>
      </c>
      <c r="L233">
        <v>147.80000000000007</v>
      </c>
      <c r="M233">
        <v>31.911907589333925</v>
      </c>
      <c r="N233">
        <v>2900</v>
      </c>
      <c r="O233">
        <v>1000</v>
      </c>
      <c r="P233">
        <v>100</v>
      </c>
      <c r="Q233">
        <v>598.4</v>
      </c>
      <c r="R233">
        <v>50</v>
      </c>
      <c r="S233">
        <v>623.45000000000005</v>
      </c>
      <c r="T233">
        <v>22336.400000000001</v>
      </c>
      <c r="U233">
        <v>21100</v>
      </c>
      <c r="V233" s="1">
        <v>45435</v>
      </c>
      <c r="W233" t="s">
        <v>38</v>
      </c>
      <c r="X233" t="s">
        <v>655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6700</v>
      </c>
      <c r="AH233">
        <v>250</v>
      </c>
      <c r="AI233">
        <v>100</v>
      </c>
      <c r="AJ233">
        <v>25.5</v>
      </c>
      <c r="AK233">
        <v>250</v>
      </c>
      <c r="AL233">
        <v>95</v>
      </c>
      <c r="AM233">
        <v>22336.400000000001</v>
      </c>
    </row>
    <row r="234" spans="1:39" x14ac:dyDescent="0.3">
      <c r="A234">
        <v>228</v>
      </c>
      <c r="B234">
        <v>22000</v>
      </c>
      <c r="C234" s="1">
        <v>45435</v>
      </c>
      <c r="D234" t="s">
        <v>38</v>
      </c>
      <c r="E234" t="s">
        <v>656</v>
      </c>
      <c r="F234">
        <v>51</v>
      </c>
      <c r="G234">
        <v>49</v>
      </c>
      <c r="H234">
        <v>2450</v>
      </c>
      <c r="I234">
        <v>58</v>
      </c>
      <c r="J234">
        <v>8.3699999999999992</v>
      </c>
      <c r="K234">
        <v>645.95000000000005</v>
      </c>
      <c r="L234">
        <v>235.95000000000005</v>
      </c>
      <c r="M234">
        <v>57.548780487804883</v>
      </c>
      <c r="N234">
        <v>1100</v>
      </c>
      <c r="O234">
        <v>900</v>
      </c>
      <c r="P234">
        <v>50</v>
      </c>
      <c r="Q234">
        <v>646</v>
      </c>
      <c r="R234">
        <v>900</v>
      </c>
      <c r="S234">
        <v>670.05</v>
      </c>
      <c r="T234">
        <v>22336.400000000001</v>
      </c>
      <c r="U234">
        <v>21100</v>
      </c>
      <c r="V234" s="1">
        <v>45442</v>
      </c>
      <c r="W234" t="s">
        <v>38</v>
      </c>
      <c r="X234" t="s">
        <v>657</v>
      </c>
      <c r="Y234">
        <v>5652</v>
      </c>
      <c r="Z234">
        <v>1063</v>
      </c>
      <c r="AA234">
        <v>23.164088036609282</v>
      </c>
      <c r="AB234">
        <v>7494</v>
      </c>
      <c r="AC234">
        <v>16.05</v>
      </c>
      <c r="AD234">
        <v>45.95</v>
      </c>
      <c r="AE234">
        <v>-39.099999999999994</v>
      </c>
      <c r="AF234">
        <v>-45.972957084068192</v>
      </c>
      <c r="AG234">
        <v>12200</v>
      </c>
      <c r="AH234">
        <v>8700</v>
      </c>
      <c r="AI234">
        <v>900</v>
      </c>
      <c r="AJ234">
        <v>37.6</v>
      </c>
      <c r="AK234">
        <v>50</v>
      </c>
      <c r="AL234">
        <v>46</v>
      </c>
      <c r="AM234">
        <v>22336.400000000001</v>
      </c>
    </row>
    <row r="235" spans="1:39" x14ac:dyDescent="0.3">
      <c r="A235">
        <v>229</v>
      </c>
      <c r="B235">
        <v>22000</v>
      </c>
      <c r="C235" s="1">
        <v>45442</v>
      </c>
      <c r="D235" t="s">
        <v>38</v>
      </c>
      <c r="E235" t="s">
        <v>658</v>
      </c>
      <c r="F235">
        <v>19143</v>
      </c>
      <c r="G235">
        <v>-1335</v>
      </c>
      <c r="H235">
        <v>-6.5191913272780546</v>
      </c>
      <c r="I235">
        <v>16067</v>
      </c>
      <c r="J235">
        <v>10.7</v>
      </c>
      <c r="K235">
        <v>697.5</v>
      </c>
      <c r="L235">
        <v>154.45000000000005</v>
      </c>
      <c r="M235">
        <v>28.441211674799753</v>
      </c>
      <c r="N235">
        <v>14550</v>
      </c>
      <c r="O235">
        <v>10800</v>
      </c>
      <c r="P235">
        <v>300</v>
      </c>
      <c r="Q235">
        <v>695</v>
      </c>
      <c r="R235">
        <v>850</v>
      </c>
      <c r="S235">
        <v>700</v>
      </c>
      <c r="T235">
        <v>22336.400000000001</v>
      </c>
      <c r="U235">
        <v>21100</v>
      </c>
      <c r="V235" s="1">
        <v>45470</v>
      </c>
      <c r="W235" t="s">
        <v>38</v>
      </c>
      <c r="X235" t="s">
        <v>659</v>
      </c>
      <c r="Y235">
        <v>2403</v>
      </c>
      <c r="Z235">
        <v>167</v>
      </c>
      <c r="AA235">
        <v>7.4686940966010731</v>
      </c>
      <c r="AB235">
        <v>432</v>
      </c>
      <c r="AC235">
        <v>17.649999999999999</v>
      </c>
      <c r="AD235">
        <v>129.25</v>
      </c>
      <c r="AE235">
        <v>-48.099999999999994</v>
      </c>
      <c r="AF235">
        <v>-27.12151113617141</v>
      </c>
      <c r="AG235">
        <v>50</v>
      </c>
      <c r="AH235">
        <v>1800</v>
      </c>
      <c r="AI235">
        <v>50</v>
      </c>
      <c r="AJ235">
        <v>109</v>
      </c>
      <c r="AK235">
        <v>1800</v>
      </c>
      <c r="AL235">
        <v>134.5</v>
      </c>
      <c r="AM235">
        <v>22336.400000000001</v>
      </c>
    </row>
    <row r="236" spans="1:39" x14ac:dyDescent="0.3">
      <c r="A236">
        <v>230</v>
      </c>
      <c r="B236">
        <v>22000</v>
      </c>
      <c r="C236" s="1">
        <v>45470</v>
      </c>
      <c r="D236" t="s">
        <v>38</v>
      </c>
      <c r="E236" t="s">
        <v>660</v>
      </c>
      <c r="F236">
        <v>22663</v>
      </c>
      <c r="G236">
        <v>49</v>
      </c>
      <c r="H236">
        <v>0.21667993278500045</v>
      </c>
      <c r="I236">
        <v>2255</v>
      </c>
      <c r="J236">
        <v>12.3</v>
      </c>
      <c r="K236">
        <v>940.45</v>
      </c>
      <c r="L236">
        <v>140.10000000000002</v>
      </c>
      <c r="M236">
        <v>17.504841631786096</v>
      </c>
      <c r="N236">
        <v>5000</v>
      </c>
      <c r="O236">
        <v>11550</v>
      </c>
      <c r="P236">
        <v>50</v>
      </c>
      <c r="Q236">
        <v>937</v>
      </c>
      <c r="R236">
        <v>250</v>
      </c>
      <c r="S236">
        <v>946.5</v>
      </c>
      <c r="T236">
        <v>22336.400000000001</v>
      </c>
      <c r="U236">
        <v>21150</v>
      </c>
      <c r="V236" s="1">
        <v>45407</v>
      </c>
      <c r="W236" t="s">
        <v>38</v>
      </c>
      <c r="X236" t="s">
        <v>661</v>
      </c>
      <c r="Y236">
        <v>22243</v>
      </c>
      <c r="Z236">
        <v>5159</v>
      </c>
      <c r="AA236">
        <v>30.197845937719503</v>
      </c>
      <c r="AB236">
        <v>194302</v>
      </c>
      <c r="AC236">
        <v>30.14</v>
      </c>
      <c r="AD236">
        <v>4.05</v>
      </c>
      <c r="AE236">
        <v>-10.399999999999999</v>
      </c>
      <c r="AF236">
        <v>-71.97231833910034</v>
      </c>
      <c r="AG236">
        <v>46200</v>
      </c>
      <c r="AH236">
        <v>27750</v>
      </c>
      <c r="AI236">
        <v>200</v>
      </c>
      <c r="AJ236">
        <v>3.6</v>
      </c>
      <c r="AK236">
        <v>500</v>
      </c>
      <c r="AL236">
        <v>4.7</v>
      </c>
      <c r="AM236">
        <v>22336.400000000001</v>
      </c>
    </row>
    <row r="237" spans="1:39" x14ac:dyDescent="0.3">
      <c r="A237">
        <v>231</v>
      </c>
      <c r="B237">
        <v>22000</v>
      </c>
      <c r="C237" s="1">
        <v>45561</v>
      </c>
      <c r="D237" t="s">
        <v>38</v>
      </c>
      <c r="E237" t="s">
        <v>662</v>
      </c>
      <c r="F237">
        <v>644</v>
      </c>
      <c r="G237">
        <v>15</v>
      </c>
      <c r="H237">
        <v>2.3847376788553261</v>
      </c>
      <c r="I237">
        <v>164</v>
      </c>
      <c r="J237">
        <v>8.3000000000000007</v>
      </c>
      <c r="K237">
        <v>1379.65</v>
      </c>
      <c r="L237">
        <v>148.15000000000009</v>
      </c>
      <c r="M237">
        <v>12.030044660982549</v>
      </c>
      <c r="N237">
        <v>3700</v>
      </c>
      <c r="O237">
        <v>1500</v>
      </c>
      <c r="P237">
        <v>50</v>
      </c>
      <c r="Q237">
        <v>1375.15</v>
      </c>
      <c r="R237">
        <v>50</v>
      </c>
      <c r="S237">
        <v>1396.15</v>
      </c>
      <c r="T237">
        <v>22336.400000000001</v>
      </c>
      <c r="U237">
        <v>21150</v>
      </c>
      <c r="V237" s="1">
        <v>45414</v>
      </c>
      <c r="W237" t="s">
        <v>38</v>
      </c>
      <c r="X237" t="s">
        <v>663</v>
      </c>
      <c r="Y237">
        <v>559</v>
      </c>
      <c r="Z237">
        <v>-36</v>
      </c>
      <c r="AA237">
        <v>-6.0504201680672267</v>
      </c>
      <c r="AB237">
        <v>1830</v>
      </c>
      <c r="AC237">
        <v>19.98</v>
      </c>
      <c r="AD237">
        <v>10.5</v>
      </c>
      <c r="AE237">
        <v>-19.2</v>
      </c>
      <c r="AF237">
        <v>-64.646464646464636</v>
      </c>
      <c r="AG237">
        <v>31200</v>
      </c>
      <c r="AH237">
        <v>6750</v>
      </c>
      <c r="AI237">
        <v>1550</v>
      </c>
      <c r="AJ237">
        <v>10</v>
      </c>
      <c r="AK237">
        <v>1000</v>
      </c>
      <c r="AL237">
        <v>15</v>
      </c>
      <c r="AM237">
        <v>22336.400000000001</v>
      </c>
    </row>
    <row r="238" spans="1:39" x14ac:dyDescent="0.3">
      <c r="A238">
        <v>232</v>
      </c>
      <c r="B238">
        <v>22000</v>
      </c>
      <c r="C238" s="1">
        <v>45652</v>
      </c>
      <c r="D238" t="s">
        <v>38</v>
      </c>
      <c r="E238" t="s">
        <v>664</v>
      </c>
      <c r="F238">
        <v>6255</v>
      </c>
      <c r="G238">
        <v>-14</v>
      </c>
      <c r="H238">
        <v>-0.22332110384431328</v>
      </c>
      <c r="I238">
        <v>174</v>
      </c>
      <c r="J238">
        <v>0</v>
      </c>
      <c r="K238">
        <v>1810</v>
      </c>
      <c r="L238">
        <v>105.15000000000009</v>
      </c>
      <c r="M238">
        <v>6.1676980379505588</v>
      </c>
      <c r="N238">
        <v>23000</v>
      </c>
      <c r="O238">
        <v>5600</v>
      </c>
      <c r="P238">
        <v>1500</v>
      </c>
      <c r="Q238">
        <v>1810</v>
      </c>
      <c r="R238">
        <v>50</v>
      </c>
      <c r="S238">
        <v>1839.8</v>
      </c>
      <c r="T238">
        <v>22336.400000000001</v>
      </c>
      <c r="U238">
        <v>21150</v>
      </c>
      <c r="V238" s="1">
        <v>45421</v>
      </c>
      <c r="W238" t="s">
        <v>38</v>
      </c>
      <c r="X238" t="s">
        <v>665</v>
      </c>
      <c r="Y238">
        <v>45</v>
      </c>
      <c r="Z238">
        <v>45</v>
      </c>
      <c r="AA238">
        <v>0</v>
      </c>
      <c r="AB238">
        <v>95</v>
      </c>
      <c r="AC238">
        <v>16.989999999999998</v>
      </c>
      <c r="AD238">
        <v>16.05</v>
      </c>
      <c r="AE238">
        <v>-9.8000000000000007</v>
      </c>
      <c r="AF238">
        <v>-37.911025145067697</v>
      </c>
      <c r="AG238">
        <v>12300</v>
      </c>
      <c r="AH238">
        <v>350</v>
      </c>
      <c r="AI238">
        <v>50</v>
      </c>
      <c r="AJ238">
        <v>16.05</v>
      </c>
      <c r="AK238">
        <v>50</v>
      </c>
      <c r="AL238">
        <v>24</v>
      </c>
      <c r="AM238">
        <v>22336.400000000001</v>
      </c>
    </row>
    <row r="239" spans="1:39" x14ac:dyDescent="0.3">
      <c r="A239">
        <v>233</v>
      </c>
      <c r="B239">
        <v>22000</v>
      </c>
      <c r="C239" s="1">
        <v>45743</v>
      </c>
      <c r="D239" t="s">
        <v>38</v>
      </c>
      <c r="E239" t="s">
        <v>666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22336.400000000001</v>
      </c>
      <c r="U239">
        <v>21150</v>
      </c>
      <c r="V239" s="1">
        <v>45428</v>
      </c>
      <c r="W239" t="s">
        <v>38</v>
      </c>
      <c r="X239" t="s">
        <v>667</v>
      </c>
      <c r="Y239">
        <v>2</v>
      </c>
      <c r="Z239">
        <v>2</v>
      </c>
      <c r="AA239">
        <v>0</v>
      </c>
      <c r="AB239">
        <v>6</v>
      </c>
      <c r="AC239">
        <v>17.53</v>
      </c>
      <c r="AD239">
        <v>36.049999999999997</v>
      </c>
      <c r="AE239">
        <v>21.9</v>
      </c>
      <c r="AF239">
        <v>154.7703180212014</v>
      </c>
      <c r="AG239">
        <v>8150</v>
      </c>
      <c r="AH239">
        <v>0</v>
      </c>
      <c r="AI239">
        <v>600</v>
      </c>
      <c r="AJ239">
        <v>21.5</v>
      </c>
      <c r="AK239">
        <v>0</v>
      </c>
      <c r="AL239">
        <v>0</v>
      </c>
      <c r="AM239">
        <v>22336.400000000001</v>
      </c>
    </row>
    <row r="240" spans="1:39" x14ac:dyDescent="0.3">
      <c r="A240">
        <v>234</v>
      </c>
      <c r="B240">
        <v>22000</v>
      </c>
      <c r="C240" s="1">
        <v>46015</v>
      </c>
      <c r="D240" t="s">
        <v>38</v>
      </c>
      <c r="E240" t="s">
        <v>668</v>
      </c>
      <c r="F240">
        <v>47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400</v>
      </c>
      <c r="O240">
        <v>150</v>
      </c>
      <c r="P240">
        <v>50</v>
      </c>
      <c r="Q240">
        <v>3470</v>
      </c>
      <c r="R240">
        <v>50</v>
      </c>
      <c r="S240">
        <v>3645</v>
      </c>
      <c r="T240">
        <v>22336.400000000001</v>
      </c>
      <c r="U240">
        <v>21150</v>
      </c>
      <c r="V240" s="1">
        <v>45435</v>
      </c>
      <c r="W240" t="s">
        <v>38</v>
      </c>
      <c r="X240" t="s">
        <v>669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5850</v>
      </c>
      <c r="AH240">
        <v>0</v>
      </c>
      <c r="AI240">
        <v>300</v>
      </c>
      <c r="AJ240">
        <v>20.6</v>
      </c>
      <c r="AK240">
        <v>0</v>
      </c>
      <c r="AL240">
        <v>0</v>
      </c>
      <c r="AM240">
        <v>22336.400000000001</v>
      </c>
    </row>
    <row r="241" spans="1:39" x14ac:dyDescent="0.3">
      <c r="A241">
        <v>235</v>
      </c>
      <c r="B241">
        <v>22050</v>
      </c>
      <c r="C241" s="1">
        <v>45407</v>
      </c>
      <c r="D241" t="s">
        <v>38</v>
      </c>
      <c r="E241" t="s">
        <v>670</v>
      </c>
      <c r="F241">
        <v>10482</v>
      </c>
      <c r="G241">
        <v>-3936</v>
      </c>
      <c r="H241">
        <v>-27.299209321681232</v>
      </c>
      <c r="I241">
        <v>58038</v>
      </c>
      <c r="J241">
        <v>17.02</v>
      </c>
      <c r="K241">
        <v>375.4</v>
      </c>
      <c r="L241">
        <v>168.54999999999998</v>
      </c>
      <c r="M241">
        <v>81.484167270969294</v>
      </c>
      <c r="N241">
        <v>46600</v>
      </c>
      <c r="O241">
        <v>16500</v>
      </c>
      <c r="P241">
        <v>150</v>
      </c>
      <c r="Q241">
        <v>371.65</v>
      </c>
      <c r="R241">
        <v>150</v>
      </c>
      <c r="S241">
        <v>376</v>
      </c>
      <c r="T241">
        <v>22336.400000000001</v>
      </c>
      <c r="U241">
        <v>21150</v>
      </c>
      <c r="V241" s="1">
        <v>45442</v>
      </c>
      <c r="W241" t="s">
        <v>38</v>
      </c>
      <c r="X241" t="s">
        <v>671</v>
      </c>
      <c r="Y241">
        <v>239</v>
      </c>
      <c r="Z241">
        <v>70</v>
      </c>
      <c r="AA241">
        <v>41.420118343195263</v>
      </c>
      <c r="AB241">
        <v>536</v>
      </c>
      <c r="AC241">
        <v>15.92</v>
      </c>
      <c r="AD241">
        <v>44.8</v>
      </c>
      <c r="AE241">
        <v>-45.5</v>
      </c>
      <c r="AF241">
        <v>-50.387596899224803</v>
      </c>
      <c r="AG241">
        <v>11700</v>
      </c>
      <c r="AH241">
        <v>50</v>
      </c>
      <c r="AI241">
        <v>900</v>
      </c>
      <c r="AJ241">
        <v>35.15</v>
      </c>
      <c r="AK241">
        <v>50</v>
      </c>
      <c r="AL241">
        <v>151</v>
      </c>
      <c r="AM241">
        <v>22336.400000000001</v>
      </c>
    </row>
    <row r="242" spans="1:39" x14ac:dyDescent="0.3">
      <c r="A242">
        <v>236</v>
      </c>
      <c r="B242">
        <v>22050</v>
      </c>
      <c r="C242" s="1">
        <v>45414</v>
      </c>
      <c r="D242" t="s">
        <v>38</v>
      </c>
      <c r="E242" t="s">
        <v>672</v>
      </c>
      <c r="F242">
        <v>724</v>
      </c>
      <c r="G242">
        <v>-163</v>
      </c>
      <c r="H242">
        <v>-18.376550169109358</v>
      </c>
      <c r="I242">
        <v>1254</v>
      </c>
      <c r="J242">
        <v>14.95</v>
      </c>
      <c r="K242">
        <v>460.1</v>
      </c>
      <c r="L242">
        <v>149.65000000000003</v>
      </c>
      <c r="M242">
        <v>48.204219681108079</v>
      </c>
      <c r="N242">
        <v>9850</v>
      </c>
      <c r="O242">
        <v>5850</v>
      </c>
      <c r="P242">
        <v>50</v>
      </c>
      <c r="Q242">
        <v>455.75</v>
      </c>
      <c r="R242">
        <v>2000</v>
      </c>
      <c r="S242">
        <v>497.1</v>
      </c>
      <c r="T242">
        <v>22336.400000000001</v>
      </c>
      <c r="U242">
        <v>21150</v>
      </c>
      <c r="V242" s="1">
        <v>45470</v>
      </c>
      <c r="W242" t="s">
        <v>38</v>
      </c>
      <c r="X242" t="s">
        <v>673</v>
      </c>
      <c r="Y242">
        <v>256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200</v>
      </c>
      <c r="AH242">
        <v>0</v>
      </c>
      <c r="AI242">
        <v>100</v>
      </c>
      <c r="AJ242">
        <v>57</v>
      </c>
      <c r="AK242">
        <v>0</v>
      </c>
      <c r="AL242">
        <v>0</v>
      </c>
      <c r="AM242">
        <v>22336.400000000001</v>
      </c>
    </row>
    <row r="243" spans="1:39" x14ac:dyDescent="0.3">
      <c r="A243">
        <v>237</v>
      </c>
      <c r="B243">
        <v>22050</v>
      </c>
      <c r="C243" s="1">
        <v>45421</v>
      </c>
      <c r="D243" t="s">
        <v>38</v>
      </c>
      <c r="E243" t="s">
        <v>674</v>
      </c>
      <c r="F243">
        <v>57</v>
      </c>
      <c r="G243">
        <v>-4</v>
      </c>
      <c r="H243">
        <v>-6.557377049180328</v>
      </c>
      <c r="I243">
        <v>106</v>
      </c>
      <c r="J243">
        <v>11.26</v>
      </c>
      <c r="K243">
        <v>490.55</v>
      </c>
      <c r="L243">
        <v>114.15000000000003</v>
      </c>
      <c r="M243">
        <v>30.326780021253995</v>
      </c>
      <c r="N243">
        <v>900</v>
      </c>
      <c r="O243">
        <v>1950</v>
      </c>
      <c r="P243">
        <v>900</v>
      </c>
      <c r="Q243">
        <v>467.65</v>
      </c>
      <c r="R243">
        <v>100</v>
      </c>
      <c r="S243">
        <v>577.45000000000005</v>
      </c>
      <c r="T243">
        <v>22336.400000000001</v>
      </c>
      <c r="U243">
        <v>21200</v>
      </c>
      <c r="V243" s="1">
        <v>45407</v>
      </c>
      <c r="W243" t="s">
        <v>38</v>
      </c>
      <c r="X243" t="s">
        <v>675</v>
      </c>
      <c r="Y243">
        <v>54093</v>
      </c>
      <c r="Z243">
        <v>6604</v>
      </c>
      <c r="AA243">
        <v>13.906378319189708</v>
      </c>
      <c r="AB243">
        <v>347579</v>
      </c>
      <c r="AC243">
        <v>29.39</v>
      </c>
      <c r="AD243">
        <v>3.65</v>
      </c>
      <c r="AE243">
        <v>-12.049999999999999</v>
      </c>
      <c r="AF243">
        <v>-76.751592356687894</v>
      </c>
      <c r="AG243">
        <v>95950</v>
      </c>
      <c r="AH243">
        <v>32750</v>
      </c>
      <c r="AI243">
        <v>250</v>
      </c>
      <c r="AJ243">
        <v>3.8</v>
      </c>
      <c r="AK243">
        <v>700</v>
      </c>
      <c r="AL243">
        <v>5</v>
      </c>
      <c r="AM243">
        <v>22336.400000000001</v>
      </c>
    </row>
    <row r="244" spans="1:39" x14ac:dyDescent="0.3">
      <c r="A244">
        <v>238</v>
      </c>
      <c r="B244">
        <v>22050</v>
      </c>
      <c r="C244" s="1">
        <v>45428</v>
      </c>
      <c r="D244" t="s">
        <v>38</v>
      </c>
      <c r="E244" t="s">
        <v>676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1850</v>
      </c>
      <c r="O244">
        <v>2800</v>
      </c>
      <c r="P244">
        <v>900</v>
      </c>
      <c r="Q244">
        <v>441.05</v>
      </c>
      <c r="R244">
        <v>100</v>
      </c>
      <c r="S244">
        <v>705.15</v>
      </c>
      <c r="T244">
        <v>22336.400000000001</v>
      </c>
      <c r="U244">
        <v>21200</v>
      </c>
      <c r="V244" s="1">
        <v>45414</v>
      </c>
      <c r="W244" t="s">
        <v>38</v>
      </c>
      <c r="X244" t="s">
        <v>677</v>
      </c>
      <c r="Y244">
        <v>3212</v>
      </c>
      <c r="Z244">
        <v>-1095</v>
      </c>
      <c r="AA244">
        <v>-25.423728813559322</v>
      </c>
      <c r="AB244">
        <v>15025</v>
      </c>
      <c r="AC244">
        <v>19.47</v>
      </c>
      <c r="AD244">
        <v>10.75</v>
      </c>
      <c r="AE244">
        <v>-22.25</v>
      </c>
      <c r="AF244">
        <v>-67.424242424242422</v>
      </c>
      <c r="AG244">
        <v>34650</v>
      </c>
      <c r="AH244">
        <v>9800</v>
      </c>
      <c r="AI244">
        <v>200</v>
      </c>
      <c r="AJ244">
        <v>10</v>
      </c>
      <c r="AK244">
        <v>1400</v>
      </c>
      <c r="AL244">
        <v>11.2</v>
      </c>
      <c r="AM244">
        <v>22336.400000000001</v>
      </c>
    </row>
    <row r="245" spans="1:39" x14ac:dyDescent="0.3">
      <c r="A245">
        <v>239</v>
      </c>
      <c r="B245">
        <v>22050</v>
      </c>
      <c r="C245" s="1">
        <v>45435</v>
      </c>
      <c r="D245" t="s">
        <v>38</v>
      </c>
      <c r="E245" t="s">
        <v>678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900</v>
      </c>
      <c r="P245">
        <v>0</v>
      </c>
      <c r="Q245">
        <v>0</v>
      </c>
      <c r="R245">
        <v>900</v>
      </c>
      <c r="S245">
        <v>652.79999999999995</v>
      </c>
      <c r="T245">
        <v>22336.400000000001</v>
      </c>
      <c r="U245">
        <v>21200</v>
      </c>
      <c r="V245" s="1">
        <v>45421</v>
      </c>
      <c r="W245" t="s">
        <v>38</v>
      </c>
      <c r="X245" t="s">
        <v>679</v>
      </c>
      <c r="Y245">
        <v>421</v>
      </c>
      <c r="Z245">
        <v>281</v>
      </c>
      <c r="AA245">
        <v>200.71428571428572</v>
      </c>
      <c r="AB245">
        <v>985</v>
      </c>
      <c r="AC245">
        <v>17.61</v>
      </c>
      <c r="AD245">
        <v>22.15</v>
      </c>
      <c r="AE245">
        <v>-28.9</v>
      </c>
      <c r="AF245">
        <v>-56.611165523996085</v>
      </c>
      <c r="AG245">
        <v>21900</v>
      </c>
      <c r="AH245">
        <v>2450</v>
      </c>
      <c r="AI245">
        <v>200</v>
      </c>
      <c r="AJ245">
        <v>18.399999999999999</v>
      </c>
      <c r="AK245">
        <v>500</v>
      </c>
      <c r="AL245">
        <v>28</v>
      </c>
      <c r="AM245">
        <v>22336.400000000001</v>
      </c>
    </row>
    <row r="246" spans="1:39" x14ac:dyDescent="0.3">
      <c r="A246">
        <v>240</v>
      </c>
      <c r="B246">
        <v>22050</v>
      </c>
      <c r="C246" s="1">
        <v>45442</v>
      </c>
      <c r="D246" t="s">
        <v>38</v>
      </c>
      <c r="E246" t="s">
        <v>680</v>
      </c>
      <c r="F246">
        <v>483</v>
      </c>
      <c r="G246">
        <v>-14</v>
      </c>
      <c r="H246">
        <v>-2.816901408450704</v>
      </c>
      <c r="I246">
        <v>97</v>
      </c>
      <c r="J246">
        <v>10.27</v>
      </c>
      <c r="K246">
        <v>646.15</v>
      </c>
      <c r="L246">
        <v>137.79999999999995</v>
      </c>
      <c r="M246">
        <v>27.107307957116149</v>
      </c>
      <c r="N246">
        <v>3950</v>
      </c>
      <c r="O246">
        <v>4900</v>
      </c>
      <c r="P246">
        <v>50</v>
      </c>
      <c r="Q246">
        <v>653</v>
      </c>
      <c r="R246">
        <v>900</v>
      </c>
      <c r="S246">
        <v>683.35</v>
      </c>
      <c r="T246">
        <v>22336.400000000001</v>
      </c>
      <c r="U246">
        <v>21200</v>
      </c>
      <c r="V246" s="1">
        <v>45428</v>
      </c>
      <c r="W246" t="s">
        <v>38</v>
      </c>
      <c r="X246" t="s">
        <v>681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8400</v>
      </c>
      <c r="AH246">
        <v>2700</v>
      </c>
      <c r="AI246">
        <v>600</v>
      </c>
      <c r="AJ246">
        <v>24.1</v>
      </c>
      <c r="AK246">
        <v>900</v>
      </c>
      <c r="AL246">
        <v>53.75</v>
      </c>
      <c r="AM246">
        <v>22336.400000000001</v>
      </c>
    </row>
    <row r="247" spans="1:39" x14ac:dyDescent="0.3">
      <c r="A247">
        <v>241</v>
      </c>
      <c r="B247">
        <v>22050</v>
      </c>
      <c r="C247" s="1">
        <v>45470</v>
      </c>
      <c r="D247" t="s">
        <v>38</v>
      </c>
      <c r="E247" t="s">
        <v>682</v>
      </c>
      <c r="F247">
        <v>14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950</v>
      </c>
      <c r="O247">
        <v>3350</v>
      </c>
      <c r="P247">
        <v>50</v>
      </c>
      <c r="Q247">
        <v>766.5</v>
      </c>
      <c r="R247">
        <v>650</v>
      </c>
      <c r="S247">
        <v>990.45</v>
      </c>
      <c r="T247">
        <v>22336.400000000001</v>
      </c>
      <c r="U247">
        <v>21200</v>
      </c>
      <c r="V247" s="1">
        <v>45435</v>
      </c>
      <c r="W247" t="s">
        <v>38</v>
      </c>
      <c r="X247" t="s">
        <v>683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7500</v>
      </c>
      <c r="AH247">
        <v>900</v>
      </c>
      <c r="AI247">
        <v>600</v>
      </c>
      <c r="AJ247">
        <v>25.5</v>
      </c>
      <c r="AK247">
        <v>900</v>
      </c>
      <c r="AL247">
        <v>42.35</v>
      </c>
      <c r="AM247">
        <v>22336.400000000001</v>
      </c>
    </row>
    <row r="248" spans="1:39" x14ac:dyDescent="0.3">
      <c r="A248">
        <v>242</v>
      </c>
      <c r="B248">
        <v>22100</v>
      </c>
      <c r="C248" s="1">
        <v>45407</v>
      </c>
      <c r="D248" t="s">
        <v>38</v>
      </c>
      <c r="E248" t="s">
        <v>684</v>
      </c>
      <c r="F248">
        <v>33142</v>
      </c>
      <c r="G248">
        <v>-17456</v>
      </c>
      <c r="H248">
        <v>-34.499387327562353</v>
      </c>
      <c r="I248">
        <v>349547</v>
      </c>
      <c r="J248">
        <v>16.28</v>
      </c>
      <c r="K248">
        <v>327.5</v>
      </c>
      <c r="L248">
        <v>151.05000000000001</v>
      </c>
      <c r="M248">
        <v>85.604987248512344</v>
      </c>
      <c r="N248">
        <v>119550</v>
      </c>
      <c r="O248">
        <v>21400</v>
      </c>
      <c r="P248">
        <v>50</v>
      </c>
      <c r="Q248">
        <v>325.60000000000002</v>
      </c>
      <c r="R248">
        <v>600</v>
      </c>
      <c r="S248">
        <v>327.5</v>
      </c>
      <c r="T248">
        <v>22336.400000000001</v>
      </c>
      <c r="U248">
        <v>21200</v>
      </c>
      <c r="V248" s="1">
        <v>45442</v>
      </c>
      <c r="W248" t="s">
        <v>38</v>
      </c>
      <c r="X248" t="s">
        <v>685</v>
      </c>
      <c r="Y248">
        <v>13717</v>
      </c>
      <c r="Z248">
        <v>4121</v>
      </c>
      <c r="AA248">
        <v>42.944977073780741</v>
      </c>
      <c r="AB248">
        <v>17835</v>
      </c>
      <c r="AC248">
        <v>15.74</v>
      </c>
      <c r="AD248">
        <v>42</v>
      </c>
      <c r="AE248">
        <v>-53.2</v>
      </c>
      <c r="AF248">
        <v>-55.882352941176471</v>
      </c>
      <c r="AG248">
        <v>14750</v>
      </c>
      <c r="AH248">
        <v>34000</v>
      </c>
      <c r="AI248">
        <v>100</v>
      </c>
      <c r="AJ248">
        <v>41.9</v>
      </c>
      <c r="AK248">
        <v>350</v>
      </c>
      <c r="AL248">
        <v>42</v>
      </c>
      <c r="AM248">
        <v>22336.400000000001</v>
      </c>
    </row>
    <row r="249" spans="1:39" x14ac:dyDescent="0.3">
      <c r="A249">
        <v>243</v>
      </c>
      <c r="B249">
        <v>22100</v>
      </c>
      <c r="C249" s="1">
        <v>45414</v>
      </c>
      <c r="D249" t="s">
        <v>38</v>
      </c>
      <c r="E249" t="s">
        <v>686</v>
      </c>
      <c r="F249">
        <v>5117</v>
      </c>
      <c r="G249">
        <v>-1101</v>
      </c>
      <c r="H249">
        <v>-17.706658089417818</v>
      </c>
      <c r="I249">
        <v>10724</v>
      </c>
      <c r="J249">
        <v>14.63</v>
      </c>
      <c r="K249">
        <v>422.7</v>
      </c>
      <c r="L249">
        <v>142.44999999999999</v>
      </c>
      <c r="M249">
        <v>50.829616413916142</v>
      </c>
      <c r="N249">
        <v>12200</v>
      </c>
      <c r="O249">
        <v>4500</v>
      </c>
      <c r="P249">
        <v>50</v>
      </c>
      <c r="Q249">
        <v>419.6</v>
      </c>
      <c r="R249">
        <v>100</v>
      </c>
      <c r="S249">
        <v>424</v>
      </c>
      <c r="T249">
        <v>22336.400000000001</v>
      </c>
      <c r="U249">
        <v>21200</v>
      </c>
      <c r="V249" s="1">
        <v>45470</v>
      </c>
      <c r="W249" t="s">
        <v>38</v>
      </c>
      <c r="X249" t="s">
        <v>687</v>
      </c>
      <c r="Y249">
        <v>3376</v>
      </c>
      <c r="Z249">
        <v>790</v>
      </c>
      <c r="AA249">
        <v>30.549110595514307</v>
      </c>
      <c r="AB249">
        <v>1676</v>
      </c>
      <c r="AC249">
        <v>17.34</v>
      </c>
      <c r="AD249">
        <v>139.75</v>
      </c>
      <c r="AE249">
        <v>-55.400000000000006</v>
      </c>
      <c r="AF249">
        <v>-28.38841916474507</v>
      </c>
      <c r="AG249">
        <v>100</v>
      </c>
      <c r="AH249">
        <v>150</v>
      </c>
      <c r="AI249">
        <v>50</v>
      </c>
      <c r="AJ249">
        <v>135</v>
      </c>
      <c r="AK249">
        <v>50</v>
      </c>
      <c r="AL249">
        <v>146.69999999999999</v>
      </c>
      <c r="AM249">
        <v>22336.400000000001</v>
      </c>
    </row>
    <row r="250" spans="1:39" x14ac:dyDescent="0.3">
      <c r="A250">
        <v>244</v>
      </c>
      <c r="B250">
        <v>22100</v>
      </c>
      <c r="C250" s="1">
        <v>45421</v>
      </c>
      <c r="D250" t="s">
        <v>38</v>
      </c>
      <c r="E250" t="s">
        <v>688</v>
      </c>
      <c r="F250">
        <v>544</v>
      </c>
      <c r="G250">
        <v>44</v>
      </c>
      <c r="H250">
        <v>8.8000000000000007</v>
      </c>
      <c r="I250">
        <v>894</v>
      </c>
      <c r="J250">
        <v>13.2</v>
      </c>
      <c r="K250">
        <v>482.55</v>
      </c>
      <c r="L250">
        <v>140.80000000000001</v>
      </c>
      <c r="M250">
        <v>41.199707388441844</v>
      </c>
      <c r="N250">
        <v>2300</v>
      </c>
      <c r="O250">
        <v>3650</v>
      </c>
      <c r="P250">
        <v>50</v>
      </c>
      <c r="Q250">
        <v>421</v>
      </c>
      <c r="R250">
        <v>50</v>
      </c>
      <c r="S250">
        <v>482.55</v>
      </c>
      <c r="T250">
        <v>22336.400000000001</v>
      </c>
      <c r="U250">
        <v>21250</v>
      </c>
      <c r="V250" s="1">
        <v>45407</v>
      </c>
      <c r="W250" t="s">
        <v>38</v>
      </c>
      <c r="X250" t="s">
        <v>689</v>
      </c>
      <c r="Y250">
        <v>18222</v>
      </c>
      <c r="Z250">
        <v>11479</v>
      </c>
      <c r="AA250">
        <v>170.23580008898116</v>
      </c>
      <c r="AB250">
        <v>106487</v>
      </c>
      <c r="AC250">
        <v>28.6</v>
      </c>
      <c r="AD250">
        <v>4.4000000000000004</v>
      </c>
      <c r="AE250">
        <v>-12.950000000000001</v>
      </c>
      <c r="AF250">
        <v>-74.639769452449571</v>
      </c>
      <c r="AG250">
        <v>37700</v>
      </c>
      <c r="AH250">
        <v>13350</v>
      </c>
      <c r="AI250">
        <v>1350</v>
      </c>
      <c r="AJ250">
        <v>4</v>
      </c>
      <c r="AK250">
        <v>100</v>
      </c>
      <c r="AL250">
        <v>4.5999999999999996</v>
      </c>
      <c r="AM250">
        <v>22336.400000000001</v>
      </c>
    </row>
    <row r="251" spans="1:39" x14ac:dyDescent="0.3">
      <c r="A251">
        <v>245</v>
      </c>
      <c r="B251">
        <v>22100</v>
      </c>
      <c r="C251" s="1">
        <v>45428</v>
      </c>
      <c r="D251" t="s">
        <v>38</v>
      </c>
      <c r="E251" t="s">
        <v>690</v>
      </c>
      <c r="F251">
        <v>56</v>
      </c>
      <c r="G251">
        <v>-18</v>
      </c>
      <c r="H251">
        <v>-24.324324324324323</v>
      </c>
      <c r="I251">
        <v>74</v>
      </c>
      <c r="J251">
        <v>12.21</v>
      </c>
      <c r="K251">
        <v>533.70000000000005</v>
      </c>
      <c r="L251">
        <v>131.30000000000007</v>
      </c>
      <c r="M251">
        <v>32.629224652087494</v>
      </c>
      <c r="N251">
        <v>4550</v>
      </c>
      <c r="O251">
        <v>1900</v>
      </c>
      <c r="P251">
        <v>50</v>
      </c>
      <c r="Q251">
        <v>453.5</v>
      </c>
      <c r="R251">
        <v>50</v>
      </c>
      <c r="S251">
        <v>545.54999999999995</v>
      </c>
      <c r="T251">
        <v>22336.400000000001</v>
      </c>
      <c r="U251">
        <v>21250</v>
      </c>
      <c r="V251" s="1">
        <v>45414</v>
      </c>
      <c r="W251" t="s">
        <v>38</v>
      </c>
      <c r="X251" t="s">
        <v>691</v>
      </c>
      <c r="Y251">
        <v>845</v>
      </c>
      <c r="Z251">
        <v>71</v>
      </c>
      <c r="AA251">
        <v>9.1731266149870798</v>
      </c>
      <c r="AB251">
        <v>3096</v>
      </c>
      <c r="AC251">
        <v>19.11</v>
      </c>
      <c r="AD251">
        <v>11.85</v>
      </c>
      <c r="AE251">
        <v>-22.549999999999997</v>
      </c>
      <c r="AF251">
        <v>-65.552325581395337</v>
      </c>
      <c r="AG251">
        <v>27900</v>
      </c>
      <c r="AH251">
        <v>6050</v>
      </c>
      <c r="AI251">
        <v>50</v>
      </c>
      <c r="AJ251">
        <v>11.8</v>
      </c>
      <c r="AK251">
        <v>50</v>
      </c>
      <c r="AL251">
        <v>17.3</v>
      </c>
      <c r="AM251">
        <v>22336.400000000001</v>
      </c>
    </row>
    <row r="252" spans="1:39" x14ac:dyDescent="0.3">
      <c r="A252">
        <v>246</v>
      </c>
      <c r="B252">
        <v>22100</v>
      </c>
      <c r="C252" s="1">
        <v>45435</v>
      </c>
      <c r="D252" t="s">
        <v>38</v>
      </c>
      <c r="E252" t="s">
        <v>692</v>
      </c>
      <c r="F252">
        <v>24</v>
      </c>
      <c r="G252">
        <v>21</v>
      </c>
      <c r="H252">
        <v>700</v>
      </c>
      <c r="I252">
        <v>27</v>
      </c>
      <c r="J252">
        <v>9.9700000000000006</v>
      </c>
      <c r="K252">
        <v>548.65</v>
      </c>
      <c r="L252">
        <v>124.34999999999997</v>
      </c>
      <c r="M252">
        <v>29.307094037237796</v>
      </c>
      <c r="N252">
        <v>2700</v>
      </c>
      <c r="O252">
        <v>3400</v>
      </c>
      <c r="P252">
        <v>900</v>
      </c>
      <c r="Q252">
        <v>541.25</v>
      </c>
      <c r="R252">
        <v>3400</v>
      </c>
      <c r="S252">
        <v>606.65</v>
      </c>
      <c r="T252">
        <v>22336.400000000001</v>
      </c>
      <c r="U252">
        <v>21250</v>
      </c>
      <c r="V252" s="1">
        <v>45421</v>
      </c>
      <c r="W252" t="s">
        <v>38</v>
      </c>
      <c r="X252" t="s">
        <v>693</v>
      </c>
      <c r="Y252">
        <v>15</v>
      </c>
      <c r="Z252">
        <v>11</v>
      </c>
      <c r="AA252">
        <v>275</v>
      </c>
      <c r="AB252">
        <v>26</v>
      </c>
      <c r="AC252">
        <v>17.989999999999998</v>
      </c>
      <c r="AD252">
        <v>28</v>
      </c>
      <c r="AE252">
        <v>-23</v>
      </c>
      <c r="AF252">
        <v>-45.098039215686278</v>
      </c>
      <c r="AG252">
        <v>10950</v>
      </c>
      <c r="AH252">
        <v>1850</v>
      </c>
      <c r="AI252">
        <v>600</v>
      </c>
      <c r="AJ252">
        <v>17</v>
      </c>
      <c r="AK252">
        <v>50</v>
      </c>
      <c r="AL252">
        <v>29.65</v>
      </c>
      <c r="AM252">
        <v>22336.400000000001</v>
      </c>
    </row>
    <row r="253" spans="1:39" x14ac:dyDescent="0.3">
      <c r="A253">
        <v>247</v>
      </c>
      <c r="B253">
        <v>22100</v>
      </c>
      <c r="C253" s="1">
        <v>45442</v>
      </c>
      <c r="D253" t="s">
        <v>38</v>
      </c>
      <c r="E253" t="s">
        <v>694</v>
      </c>
      <c r="F253">
        <v>4008</v>
      </c>
      <c r="G253">
        <v>-246</v>
      </c>
      <c r="H253">
        <v>-5.7827926657263751</v>
      </c>
      <c r="I253">
        <v>3168</v>
      </c>
      <c r="J253">
        <v>10.78</v>
      </c>
      <c r="K253">
        <v>623.25</v>
      </c>
      <c r="L253">
        <v>145.25</v>
      </c>
      <c r="M253">
        <v>30.387029288702927</v>
      </c>
      <c r="N253">
        <v>4250</v>
      </c>
      <c r="O253">
        <v>6600</v>
      </c>
      <c r="P253">
        <v>250</v>
      </c>
      <c r="Q253">
        <v>602</v>
      </c>
      <c r="R253">
        <v>50</v>
      </c>
      <c r="S253">
        <v>625</v>
      </c>
      <c r="T253">
        <v>22336.400000000001</v>
      </c>
      <c r="U253">
        <v>21250</v>
      </c>
      <c r="V253" s="1">
        <v>45428</v>
      </c>
      <c r="W253" t="s">
        <v>38</v>
      </c>
      <c r="X253" t="s">
        <v>695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9850</v>
      </c>
      <c r="AH253">
        <v>0</v>
      </c>
      <c r="AI253">
        <v>600</v>
      </c>
      <c r="AJ253">
        <v>22.5</v>
      </c>
      <c r="AK253">
        <v>0</v>
      </c>
      <c r="AL253">
        <v>0</v>
      </c>
      <c r="AM253">
        <v>22336.400000000001</v>
      </c>
    </row>
    <row r="254" spans="1:39" x14ac:dyDescent="0.3">
      <c r="A254">
        <v>248</v>
      </c>
      <c r="B254">
        <v>22100</v>
      </c>
      <c r="C254" s="1">
        <v>45470</v>
      </c>
      <c r="D254" t="s">
        <v>38</v>
      </c>
      <c r="E254" t="s">
        <v>696</v>
      </c>
      <c r="F254">
        <v>413</v>
      </c>
      <c r="G254">
        <v>99</v>
      </c>
      <c r="H254">
        <v>31.528662420382165</v>
      </c>
      <c r="I254">
        <v>237</v>
      </c>
      <c r="J254">
        <v>12.21</v>
      </c>
      <c r="K254">
        <v>866.2</v>
      </c>
      <c r="L254">
        <v>132.40000000000009</v>
      </c>
      <c r="M254">
        <v>18.043063505042259</v>
      </c>
      <c r="N254">
        <v>1900</v>
      </c>
      <c r="O254">
        <v>4550</v>
      </c>
      <c r="P254">
        <v>100</v>
      </c>
      <c r="Q254">
        <v>700</v>
      </c>
      <c r="R254">
        <v>50</v>
      </c>
      <c r="S254">
        <v>887.45</v>
      </c>
      <c r="T254">
        <v>22336.400000000001</v>
      </c>
      <c r="U254">
        <v>21250</v>
      </c>
      <c r="V254" s="1">
        <v>45435</v>
      </c>
      <c r="W254" t="s">
        <v>38</v>
      </c>
      <c r="X254" t="s">
        <v>697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7950</v>
      </c>
      <c r="AH254">
        <v>0</v>
      </c>
      <c r="AI254">
        <v>300</v>
      </c>
      <c r="AJ254">
        <v>22.6</v>
      </c>
      <c r="AK254">
        <v>0</v>
      </c>
      <c r="AL254">
        <v>0</v>
      </c>
      <c r="AM254">
        <v>22336.400000000001</v>
      </c>
    </row>
    <row r="255" spans="1:39" x14ac:dyDescent="0.3">
      <c r="A255">
        <v>249</v>
      </c>
      <c r="B255">
        <v>22150</v>
      </c>
      <c r="C255" s="1">
        <v>45407</v>
      </c>
      <c r="D255" t="s">
        <v>38</v>
      </c>
      <c r="E255" t="s">
        <v>698</v>
      </c>
      <c r="F255">
        <v>11543</v>
      </c>
      <c r="G255">
        <v>-13219</v>
      </c>
      <c r="H255">
        <v>-53.384217753008642</v>
      </c>
      <c r="I255">
        <v>304051</v>
      </c>
      <c r="J255">
        <v>15.96</v>
      </c>
      <c r="K255">
        <v>286</v>
      </c>
      <c r="L255">
        <v>137.15</v>
      </c>
      <c r="M255">
        <v>92.139737991266372</v>
      </c>
      <c r="N255">
        <v>54250</v>
      </c>
      <c r="O255">
        <v>16650</v>
      </c>
      <c r="P255">
        <v>250</v>
      </c>
      <c r="Q255">
        <v>284.8</v>
      </c>
      <c r="R255">
        <v>200</v>
      </c>
      <c r="S255">
        <v>288.2</v>
      </c>
      <c r="T255">
        <v>22336.400000000001</v>
      </c>
      <c r="U255">
        <v>21250</v>
      </c>
      <c r="V255" s="1">
        <v>45442</v>
      </c>
      <c r="W255" t="s">
        <v>38</v>
      </c>
      <c r="X255" t="s">
        <v>699</v>
      </c>
      <c r="Y255">
        <v>347</v>
      </c>
      <c r="Z255">
        <v>-34</v>
      </c>
      <c r="AA255">
        <v>-8.9238845144356951</v>
      </c>
      <c r="AB255">
        <v>426</v>
      </c>
      <c r="AC255">
        <v>15.76</v>
      </c>
      <c r="AD255">
        <v>59.8</v>
      </c>
      <c r="AE255">
        <v>-41.400000000000006</v>
      </c>
      <c r="AF255">
        <v>-40.909090909090914</v>
      </c>
      <c r="AG255">
        <v>11750</v>
      </c>
      <c r="AH255">
        <v>900</v>
      </c>
      <c r="AI255">
        <v>50</v>
      </c>
      <c r="AJ255">
        <v>43</v>
      </c>
      <c r="AK255">
        <v>900</v>
      </c>
      <c r="AL255">
        <v>66.2</v>
      </c>
      <c r="AM255">
        <v>22336.400000000001</v>
      </c>
    </row>
    <row r="256" spans="1:39" x14ac:dyDescent="0.3">
      <c r="A256">
        <v>250</v>
      </c>
      <c r="B256">
        <v>22150</v>
      </c>
      <c r="C256" s="1">
        <v>45414</v>
      </c>
      <c r="D256" t="s">
        <v>38</v>
      </c>
      <c r="E256" t="s">
        <v>700</v>
      </c>
      <c r="F256">
        <v>803</v>
      </c>
      <c r="G256">
        <v>-667</v>
      </c>
      <c r="H256">
        <v>-45.374149659863946</v>
      </c>
      <c r="I256">
        <v>5963</v>
      </c>
      <c r="J256">
        <v>14.31</v>
      </c>
      <c r="K256">
        <v>378.75</v>
      </c>
      <c r="L256">
        <v>127.65</v>
      </c>
      <c r="M256">
        <v>50.836320191158904</v>
      </c>
      <c r="N256">
        <v>11950</v>
      </c>
      <c r="O256">
        <v>3800</v>
      </c>
      <c r="P256">
        <v>150</v>
      </c>
      <c r="Q256">
        <v>371.15</v>
      </c>
      <c r="R256">
        <v>250</v>
      </c>
      <c r="S256">
        <v>385</v>
      </c>
      <c r="T256">
        <v>22336.400000000001</v>
      </c>
      <c r="U256">
        <v>21250</v>
      </c>
      <c r="V256" s="1">
        <v>45470</v>
      </c>
      <c r="W256" t="s">
        <v>38</v>
      </c>
      <c r="X256" t="s">
        <v>701</v>
      </c>
      <c r="Y256">
        <v>52</v>
      </c>
      <c r="Z256">
        <v>12</v>
      </c>
      <c r="AA256">
        <v>30</v>
      </c>
      <c r="AB256">
        <v>25</v>
      </c>
      <c r="AC256">
        <v>17.350000000000001</v>
      </c>
      <c r="AD256">
        <v>148</v>
      </c>
      <c r="AE256">
        <v>-88.25</v>
      </c>
      <c r="AF256">
        <v>-37.354497354497354</v>
      </c>
      <c r="AG256">
        <v>100</v>
      </c>
      <c r="AH256">
        <v>0</v>
      </c>
      <c r="AI256">
        <v>100</v>
      </c>
      <c r="AJ256">
        <v>36</v>
      </c>
      <c r="AK256">
        <v>0</v>
      </c>
      <c r="AL256">
        <v>0</v>
      </c>
      <c r="AM256">
        <v>22336.400000000001</v>
      </c>
    </row>
    <row r="257" spans="1:39" x14ac:dyDescent="0.3">
      <c r="A257">
        <v>251</v>
      </c>
      <c r="B257">
        <v>22150</v>
      </c>
      <c r="C257" s="1">
        <v>45421</v>
      </c>
      <c r="D257" t="s">
        <v>38</v>
      </c>
      <c r="E257" t="s">
        <v>702</v>
      </c>
      <c r="F257">
        <v>95</v>
      </c>
      <c r="G257">
        <v>-27</v>
      </c>
      <c r="H257">
        <v>-22.131147540983605</v>
      </c>
      <c r="I257">
        <v>393</v>
      </c>
      <c r="J257">
        <v>12.87</v>
      </c>
      <c r="K257">
        <v>442.4</v>
      </c>
      <c r="L257">
        <v>129.39999999999998</v>
      </c>
      <c r="M257">
        <v>41.341853035143764</v>
      </c>
      <c r="N257">
        <v>1900</v>
      </c>
      <c r="O257">
        <v>1000</v>
      </c>
      <c r="P257">
        <v>50</v>
      </c>
      <c r="Q257">
        <v>300</v>
      </c>
      <c r="R257">
        <v>50</v>
      </c>
      <c r="S257">
        <v>460.25</v>
      </c>
      <c r="T257">
        <v>22336.400000000001</v>
      </c>
      <c r="U257">
        <v>21300</v>
      </c>
      <c r="V257" s="1">
        <v>45407</v>
      </c>
      <c r="W257" t="s">
        <v>38</v>
      </c>
      <c r="X257" t="s">
        <v>703</v>
      </c>
      <c r="Y257">
        <v>83546</v>
      </c>
      <c r="Z257">
        <v>50131</v>
      </c>
      <c r="AA257">
        <v>150.02543767768967</v>
      </c>
      <c r="AB257">
        <v>361660</v>
      </c>
      <c r="AC257">
        <v>27.83</v>
      </c>
      <c r="AD257">
        <v>5</v>
      </c>
      <c r="AE257">
        <v>-14.3</v>
      </c>
      <c r="AF257">
        <v>-74.093264248704656</v>
      </c>
      <c r="AG257">
        <v>187250</v>
      </c>
      <c r="AH257">
        <v>64600</v>
      </c>
      <c r="AI257">
        <v>1050</v>
      </c>
      <c r="AJ257">
        <v>4.4000000000000004</v>
      </c>
      <c r="AK257">
        <v>2650</v>
      </c>
      <c r="AL257">
        <v>5.05</v>
      </c>
      <c r="AM257">
        <v>22336.400000000001</v>
      </c>
    </row>
    <row r="258" spans="1:39" x14ac:dyDescent="0.3">
      <c r="A258">
        <v>252</v>
      </c>
      <c r="B258">
        <v>22150</v>
      </c>
      <c r="C258" s="1">
        <v>45428</v>
      </c>
      <c r="D258" t="s">
        <v>38</v>
      </c>
      <c r="E258" t="s">
        <v>704</v>
      </c>
      <c r="F258">
        <v>23</v>
      </c>
      <c r="G258">
        <v>-5</v>
      </c>
      <c r="H258">
        <v>-17.857142857142858</v>
      </c>
      <c r="I258">
        <v>18</v>
      </c>
      <c r="J258">
        <v>10.9</v>
      </c>
      <c r="K258">
        <v>473</v>
      </c>
      <c r="L258">
        <v>107.14999999999998</v>
      </c>
      <c r="M258">
        <v>29.287959546262123</v>
      </c>
      <c r="N258">
        <v>3600</v>
      </c>
      <c r="O258">
        <v>4700</v>
      </c>
      <c r="P258">
        <v>900</v>
      </c>
      <c r="Q258">
        <v>347.75</v>
      </c>
      <c r="R258">
        <v>100</v>
      </c>
      <c r="S258">
        <v>500</v>
      </c>
      <c r="T258">
        <v>22336.400000000001</v>
      </c>
      <c r="U258">
        <v>21300</v>
      </c>
      <c r="V258" s="1">
        <v>45414</v>
      </c>
      <c r="W258" t="s">
        <v>38</v>
      </c>
      <c r="X258" t="s">
        <v>705</v>
      </c>
      <c r="Y258">
        <v>2718</v>
      </c>
      <c r="Z258">
        <v>-1096</v>
      </c>
      <c r="AA258">
        <v>-28.736234923964343</v>
      </c>
      <c r="AB258">
        <v>11444</v>
      </c>
      <c r="AC258">
        <v>18.82</v>
      </c>
      <c r="AD258">
        <v>13.1</v>
      </c>
      <c r="AE258">
        <v>-26.199999999999996</v>
      </c>
      <c r="AF258">
        <v>-66.666666666666657</v>
      </c>
      <c r="AG258">
        <v>36300</v>
      </c>
      <c r="AH258">
        <v>11250</v>
      </c>
      <c r="AI258">
        <v>700</v>
      </c>
      <c r="AJ258">
        <v>13</v>
      </c>
      <c r="AK258">
        <v>50</v>
      </c>
      <c r="AL258">
        <v>14</v>
      </c>
      <c r="AM258">
        <v>22336.400000000001</v>
      </c>
    </row>
    <row r="259" spans="1:39" x14ac:dyDescent="0.3">
      <c r="A259">
        <v>253</v>
      </c>
      <c r="B259">
        <v>22150</v>
      </c>
      <c r="C259" s="1">
        <v>45435</v>
      </c>
      <c r="D259" t="s">
        <v>38</v>
      </c>
      <c r="E259" t="s">
        <v>706</v>
      </c>
      <c r="F259">
        <v>0</v>
      </c>
      <c r="G259">
        <v>0</v>
      </c>
      <c r="H259">
        <v>0</v>
      </c>
      <c r="I259">
        <v>2</v>
      </c>
      <c r="J259">
        <v>7.18</v>
      </c>
      <c r="K259">
        <v>457.3</v>
      </c>
      <c r="L259">
        <v>65</v>
      </c>
      <c r="M259">
        <v>16.568952332398673</v>
      </c>
      <c r="N259">
        <v>950</v>
      </c>
      <c r="O259">
        <v>2800</v>
      </c>
      <c r="P259">
        <v>50</v>
      </c>
      <c r="Q259">
        <v>514.15</v>
      </c>
      <c r="R259">
        <v>100</v>
      </c>
      <c r="S259">
        <v>578</v>
      </c>
      <c r="T259">
        <v>22336.400000000001</v>
      </c>
      <c r="U259">
        <v>21300</v>
      </c>
      <c r="V259" s="1">
        <v>45421</v>
      </c>
      <c r="W259" t="s">
        <v>38</v>
      </c>
      <c r="X259" t="s">
        <v>707</v>
      </c>
      <c r="Y259">
        <v>611</v>
      </c>
      <c r="Z259">
        <v>387</v>
      </c>
      <c r="AA259">
        <v>172.76785714285714</v>
      </c>
      <c r="AB259">
        <v>2039</v>
      </c>
      <c r="AC259">
        <v>16.98</v>
      </c>
      <c r="AD259">
        <v>24.25</v>
      </c>
      <c r="AE259">
        <v>-35.5</v>
      </c>
      <c r="AF259">
        <v>-59.414225941422593</v>
      </c>
      <c r="AG259">
        <v>26150</v>
      </c>
      <c r="AH259">
        <v>1950</v>
      </c>
      <c r="AI259">
        <v>1000</v>
      </c>
      <c r="AJ259">
        <v>22</v>
      </c>
      <c r="AK259">
        <v>1750</v>
      </c>
      <c r="AL259">
        <v>39.450000000000003</v>
      </c>
      <c r="AM259">
        <v>22336.400000000001</v>
      </c>
    </row>
    <row r="260" spans="1:39" x14ac:dyDescent="0.3">
      <c r="A260">
        <v>254</v>
      </c>
      <c r="B260">
        <v>22150</v>
      </c>
      <c r="C260" s="1">
        <v>45442</v>
      </c>
      <c r="D260" t="s">
        <v>38</v>
      </c>
      <c r="E260" t="s">
        <v>708</v>
      </c>
      <c r="F260">
        <v>347</v>
      </c>
      <c r="G260">
        <v>-57</v>
      </c>
      <c r="H260">
        <v>-14.108910891089108</v>
      </c>
      <c r="I260">
        <v>521</v>
      </c>
      <c r="J260">
        <v>10.68</v>
      </c>
      <c r="K260">
        <v>582.25</v>
      </c>
      <c r="L260">
        <v>134.5</v>
      </c>
      <c r="M260">
        <v>30.039084310441094</v>
      </c>
      <c r="N260">
        <v>4450</v>
      </c>
      <c r="O260">
        <v>6250</v>
      </c>
      <c r="P260">
        <v>200</v>
      </c>
      <c r="Q260">
        <v>570.95000000000005</v>
      </c>
      <c r="R260">
        <v>150</v>
      </c>
      <c r="S260">
        <v>610.5</v>
      </c>
      <c r="T260">
        <v>22336.400000000001</v>
      </c>
      <c r="U260">
        <v>21300</v>
      </c>
      <c r="V260" s="1">
        <v>45428</v>
      </c>
      <c r="W260" t="s">
        <v>38</v>
      </c>
      <c r="X260" t="s">
        <v>709</v>
      </c>
      <c r="Y260">
        <v>71</v>
      </c>
      <c r="Z260">
        <v>18</v>
      </c>
      <c r="AA260">
        <v>33.962264150943398</v>
      </c>
      <c r="AB260">
        <v>94</v>
      </c>
      <c r="AC260">
        <v>16.29</v>
      </c>
      <c r="AD260">
        <v>33.6</v>
      </c>
      <c r="AE260">
        <v>-43.6</v>
      </c>
      <c r="AF260">
        <v>-56.476683937823836</v>
      </c>
      <c r="AG260">
        <v>11800</v>
      </c>
      <c r="AH260">
        <v>3850</v>
      </c>
      <c r="AI260">
        <v>100</v>
      </c>
      <c r="AJ260">
        <v>33.6</v>
      </c>
      <c r="AK260">
        <v>50</v>
      </c>
      <c r="AL260">
        <v>39</v>
      </c>
      <c r="AM260">
        <v>22336.400000000001</v>
      </c>
    </row>
    <row r="261" spans="1:39" x14ac:dyDescent="0.3">
      <c r="A261">
        <v>255</v>
      </c>
      <c r="B261">
        <v>22150</v>
      </c>
      <c r="C261" s="1">
        <v>45470</v>
      </c>
      <c r="D261" t="s">
        <v>38</v>
      </c>
      <c r="E261" t="s">
        <v>710</v>
      </c>
      <c r="F261">
        <v>30</v>
      </c>
      <c r="G261">
        <v>1</v>
      </c>
      <c r="H261">
        <v>3.4482758620689653</v>
      </c>
      <c r="I261">
        <v>5</v>
      </c>
      <c r="J261">
        <v>9.92</v>
      </c>
      <c r="K261">
        <v>760</v>
      </c>
      <c r="L261">
        <v>50</v>
      </c>
      <c r="M261">
        <v>7.042253521126761</v>
      </c>
      <c r="N261">
        <v>0</v>
      </c>
      <c r="O261">
        <v>2050</v>
      </c>
      <c r="P261">
        <v>0</v>
      </c>
      <c r="Q261">
        <v>0</v>
      </c>
      <c r="R261">
        <v>900</v>
      </c>
      <c r="S261">
        <v>896.4</v>
      </c>
      <c r="T261">
        <v>22336.400000000001</v>
      </c>
      <c r="U261">
        <v>21300</v>
      </c>
      <c r="V261" s="1">
        <v>45435</v>
      </c>
      <c r="W261" t="s">
        <v>38</v>
      </c>
      <c r="X261" t="s">
        <v>711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11950</v>
      </c>
      <c r="AH261">
        <v>1800</v>
      </c>
      <c r="AI261">
        <v>750</v>
      </c>
      <c r="AJ261">
        <v>26.5</v>
      </c>
      <c r="AK261">
        <v>1800</v>
      </c>
      <c r="AL261">
        <v>63.45</v>
      </c>
      <c r="AM261">
        <v>22336.400000000001</v>
      </c>
    </row>
    <row r="262" spans="1:39" x14ac:dyDescent="0.3">
      <c r="A262">
        <v>256</v>
      </c>
      <c r="B262">
        <v>22200</v>
      </c>
      <c r="C262" s="1">
        <v>45407</v>
      </c>
      <c r="D262" t="s">
        <v>38</v>
      </c>
      <c r="E262" t="s">
        <v>712</v>
      </c>
      <c r="F262">
        <v>72155</v>
      </c>
      <c r="G262">
        <v>-23012</v>
      </c>
      <c r="H262">
        <v>-24.180650855863902</v>
      </c>
      <c r="I262">
        <v>1626509</v>
      </c>
      <c r="J262">
        <v>15.3</v>
      </c>
      <c r="K262">
        <v>243.1</v>
      </c>
      <c r="L262">
        <v>120.75</v>
      </c>
      <c r="M262">
        <v>98.692276256640781</v>
      </c>
      <c r="N262">
        <v>298400</v>
      </c>
      <c r="O262">
        <v>42700</v>
      </c>
      <c r="P262">
        <v>50</v>
      </c>
      <c r="Q262">
        <v>243.1</v>
      </c>
      <c r="R262">
        <v>100</v>
      </c>
      <c r="S262">
        <v>245</v>
      </c>
      <c r="T262">
        <v>22336.400000000001</v>
      </c>
      <c r="U262">
        <v>21300</v>
      </c>
      <c r="V262" s="1">
        <v>45442</v>
      </c>
      <c r="W262" t="s">
        <v>38</v>
      </c>
      <c r="X262" t="s">
        <v>713</v>
      </c>
      <c r="Y262">
        <v>9728</v>
      </c>
      <c r="Z262">
        <v>1834</v>
      </c>
      <c r="AA262">
        <v>23.232835064606029</v>
      </c>
      <c r="AB262">
        <v>10246</v>
      </c>
      <c r="AC262">
        <v>15.56</v>
      </c>
      <c r="AD262">
        <v>61.7</v>
      </c>
      <c r="AE262">
        <v>-46.95</v>
      </c>
      <c r="AF262">
        <v>-43.212149102623101</v>
      </c>
      <c r="AG262">
        <v>12000</v>
      </c>
      <c r="AH262">
        <v>4350</v>
      </c>
      <c r="AI262">
        <v>50</v>
      </c>
      <c r="AJ262">
        <v>47.05</v>
      </c>
      <c r="AK262">
        <v>50</v>
      </c>
      <c r="AL262">
        <v>61.75</v>
      </c>
      <c r="AM262">
        <v>22336.400000000001</v>
      </c>
    </row>
    <row r="263" spans="1:39" x14ac:dyDescent="0.3">
      <c r="A263">
        <v>257</v>
      </c>
      <c r="B263">
        <v>22200</v>
      </c>
      <c r="C263" s="1">
        <v>45414</v>
      </c>
      <c r="D263" t="s">
        <v>38</v>
      </c>
      <c r="E263" t="s">
        <v>714</v>
      </c>
      <c r="F263">
        <v>8347</v>
      </c>
      <c r="G263">
        <v>-970</v>
      </c>
      <c r="H263">
        <v>-10.411076526779006</v>
      </c>
      <c r="I263">
        <v>45994</v>
      </c>
      <c r="J263">
        <v>13.89</v>
      </c>
      <c r="K263">
        <v>341</v>
      </c>
      <c r="L263">
        <v>121.15</v>
      </c>
      <c r="M263">
        <v>55.105753923129406</v>
      </c>
      <c r="N263">
        <v>23850</v>
      </c>
      <c r="O263">
        <v>6700</v>
      </c>
      <c r="P263">
        <v>50</v>
      </c>
      <c r="Q263">
        <v>340.75</v>
      </c>
      <c r="R263">
        <v>200</v>
      </c>
      <c r="S263">
        <v>344</v>
      </c>
      <c r="T263">
        <v>22336.400000000001</v>
      </c>
      <c r="U263">
        <v>21300</v>
      </c>
      <c r="V263" s="1">
        <v>45470</v>
      </c>
      <c r="W263" t="s">
        <v>38</v>
      </c>
      <c r="X263" t="s">
        <v>715</v>
      </c>
      <c r="Y263">
        <v>2065</v>
      </c>
      <c r="Z263">
        <v>144</v>
      </c>
      <c r="AA263">
        <v>7.4960957834461217</v>
      </c>
      <c r="AB263">
        <v>511</v>
      </c>
      <c r="AC263">
        <v>17.239999999999998</v>
      </c>
      <c r="AD263">
        <v>154</v>
      </c>
      <c r="AE263">
        <v>-64.300000000000011</v>
      </c>
      <c r="AF263">
        <v>-29.454878607420987</v>
      </c>
      <c r="AG263">
        <v>50</v>
      </c>
      <c r="AH263">
        <v>200</v>
      </c>
      <c r="AI263">
        <v>50</v>
      </c>
      <c r="AJ263">
        <v>138.30000000000001</v>
      </c>
      <c r="AK263">
        <v>50</v>
      </c>
      <c r="AL263">
        <v>152</v>
      </c>
      <c r="AM263">
        <v>22336.400000000001</v>
      </c>
    </row>
    <row r="264" spans="1:39" x14ac:dyDescent="0.3">
      <c r="A264">
        <v>258</v>
      </c>
      <c r="B264">
        <v>22200</v>
      </c>
      <c r="C264" s="1">
        <v>45421</v>
      </c>
      <c r="D264" t="s">
        <v>38</v>
      </c>
      <c r="E264" t="s">
        <v>716</v>
      </c>
      <c r="F264">
        <v>984</v>
      </c>
      <c r="G264">
        <v>57</v>
      </c>
      <c r="H264">
        <v>6.1488673139158578</v>
      </c>
      <c r="I264">
        <v>3354</v>
      </c>
      <c r="J264">
        <v>12.79</v>
      </c>
      <c r="K264">
        <v>409.65</v>
      </c>
      <c r="L264">
        <v>130.54999999999995</v>
      </c>
      <c r="M264">
        <v>46.77534933715512</v>
      </c>
      <c r="N264">
        <v>7350</v>
      </c>
      <c r="O264">
        <v>3550</v>
      </c>
      <c r="P264">
        <v>50</v>
      </c>
      <c r="Q264">
        <v>406</v>
      </c>
      <c r="R264">
        <v>250</v>
      </c>
      <c r="S264">
        <v>410.65</v>
      </c>
      <c r="T264">
        <v>22336.400000000001</v>
      </c>
      <c r="U264">
        <v>21350</v>
      </c>
      <c r="V264" s="1">
        <v>45407</v>
      </c>
      <c r="W264" t="s">
        <v>38</v>
      </c>
      <c r="X264" t="s">
        <v>717</v>
      </c>
      <c r="Y264">
        <v>17831</v>
      </c>
      <c r="Z264">
        <v>7049</v>
      </c>
      <c r="AA264">
        <v>65.377480986829909</v>
      </c>
      <c r="AB264">
        <v>109553</v>
      </c>
      <c r="AC264">
        <v>26.98</v>
      </c>
      <c r="AD264">
        <v>4.9000000000000004</v>
      </c>
      <c r="AE264">
        <v>-16.549999999999997</v>
      </c>
      <c r="AF264">
        <v>-77.156177156177137</v>
      </c>
      <c r="AG264">
        <v>47000</v>
      </c>
      <c r="AH264">
        <v>59150</v>
      </c>
      <c r="AI264">
        <v>100</v>
      </c>
      <c r="AJ264">
        <v>4.9000000000000004</v>
      </c>
      <c r="AK264">
        <v>1300</v>
      </c>
      <c r="AL264">
        <v>5.5</v>
      </c>
      <c r="AM264">
        <v>22336.400000000001</v>
      </c>
    </row>
    <row r="265" spans="1:39" x14ac:dyDescent="0.3">
      <c r="A265">
        <v>259</v>
      </c>
      <c r="B265">
        <v>22200</v>
      </c>
      <c r="C265" s="1">
        <v>45428</v>
      </c>
      <c r="D265" t="s">
        <v>38</v>
      </c>
      <c r="E265" t="s">
        <v>718</v>
      </c>
      <c r="F265">
        <v>108</v>
      </c>
      <c r="G265">
        <v>-25</v>
      </c>
      <c r="H265">
        <v>-18.796992481203006</v>
      </c>
      <c r="I265">
        <v>172</v>
      </c>
      <c r="J265">
        <v>12.11</v>
      </c>
      <c r="K265">
        <v>463</v>
      </c>
      <c r="L265">
        <v>118.75</v>
      </c>
      <c r="M265">
        <v>34.495279593318813</v>
      </c>
      <c r="N265">
        <v>2000</v>
      </c>
      <c r="O265">
        <v>3400</v>
      </c>
      <c r="P265">
        <v>100</v>
      </c>
      <c r="Q265">
        <v>456.05</v>
      </c>
      <c r="R265">
        <v>50</v>
      </c>
      <c r="S265">
        <v>471.35</v>
      </c>
      <c r="T265">
        <v>22336.400000000001</v>
      </c>
      <c r="U265">
        <v>21350</v>
      </c>
      <c r="V265" s="1">
        <v>45414</v>
      </c>
      <c r="W265" t="s">
        <v>38</v>
      </c>
      <c r="X265" t="s">
        <v>719</v>
      </c>
      <c r="Y265">
        <v>689</v>
      </c>
      <c r="Z265">
        <v>39</v>
      </c>
      <c r="AA265">
        <v>6</v>
      </c>
      <c r="AB265">
        <v>5253</v>
      </c>
      <c r="AC265">
        <v>18.489999999999998</v>
      </c>
      <c r="AD265">
        <v>14.45</v>
      </c>
      <c r="AE265">
        <v>-27.750000000000004</v>
      </c>
      <c r="AF265">
        <v>-65.758293838862556</v>
      </c>
      <c r="AG265">
        <v>29150</v>
      </c>
      <c r="AH265">
        <v>5250</v>
      </c>
      <c r="AI265">
        <v>600</v>
      </c>
      <c r="AJ265">
        <v>12.65</v>
      </c>
      <c r="AK265">
        <v>1000</v>
      </c>
      <c r="AL265">
        <v>26.75</v>
      </c>
      <c r="AM265">
        <v>22336.400000000001</v>
      </c>
    </row>
    <row r="266" spans="1:39" x14ac:dyDescent="0.3">
      <c r="A266">
        <v>260</v>
      </c>
      <c r="B266">
        <v>22200</v>
      </c>
      <c r="C266" s="1">
        <v>45435</v>
      </c>
      <c r="D266" t="s">
        <v>38</v>
      </c>
      <c r="E266" t="s">
        <v>720</v>
      </c>
      <c r="F266">
        <v>116</v>
      </c>
      <c r="G266">
        <v>113</v>
      </c>
      <c r="H266">
        <v>3766.6666666666665</v>
      </c>
      <c r="I266">
        <v>147</v>
      </c>
      <c r="J266">
        <v>10.42</v>
      </c>
      <c r="K266">
        <v>486</v>
      </c>
      <c r="L266">
        <v>99</v>
      </c>
      <c r="M266">
        <v>25.581395348837212</v>
      </c>
      <c r="N266">
        <v>2250</v>
      </c>
      <c r="O266">
        <v>2150</v>
      </c>
      <c r="P266">
        <v>100</v>
      </c>
      <c r="Q266">
        <v>495.25</v>
      </c>
      <c r="R266">
        <v>200</v>
      </c>
      <c r="S266">
        <v>517.54999999999995</v>
      </c>
      <c r="T266">
        <v>22336.400000000001</v>
      </c>
      <c r="U266">
        <v>21350</v>
      </c>
      <c r="V266" s="1">
        <v>45421</v>
      </c>
      <c r="W266" t="s">
        <v>38</v>
      </c>
      <c r="X266" t="s">
        <v>721</v>
      </c>
      <c r="Y266">
        <v>75</v>
      </c>
      <c r="Z266">
        <v>48</v>
      </c>
      <c r="AA266">
        <v>177.77777777777777</v>
      </c>
      <c r="AB266">
        <v>152</v>
      </c>
      <c r="AC266">
        <v>16.920000000000002</v>
      </c>
      <c r="AD266">
        <v>28.65</v>
      </c>
      <c r="AE266">
        <v>-35.6</v>
      </c>
      <c r="AF266">
        <v>-55.408560311284049</v>
      </c>
      <c r="AG266">
        <v>14950</v>
      </c>
      <c r="AH266">
        <v>5600</v>
      </c>
      <c r="AI266">
        <v>1800</v>
      </c>
      <c r="AJ266">
        <v>25.25</v>
      </c>
      <c r="AK266">
        <v>1800</v>
      </c>
      <c r="AL266">
        <v>28.65</v>
      </c>
      <c r="AM266">
        <v>22336.400000000001</v>
      </c>
    </row>
    <row r="267" spans="1:39" x14ac:dyDescent="0.3">
      <c r="A267">
        <v>261</v>
      </c>
      <c r="B267">
        <v>22200</v>
      </c>
      <c r="C267" s="1">
        <v>45442</v>
      </c>
      <c r="D267" t="s">
        <v>38</v>
      </c>
      <c r="E267" t="s">
        <v>722</v>
      </c>
      <c r="F267">
        <v>10027</v>
      </c>
      <c r="G267">
        <v>-240</v>
      </c>
      <c r="H267">
        <v>-2.3375864419986363</v>
      </c>
      <c r="I267">
        <v>11709</v>
      </c>
      <c r="J267">
        <v>10.7</v>
      </c>
      <c r="K267">
        <v>550</v>
      </c>
      <c r="L267">
        <v>133.44999999999999</v>
      </c>
      <c r="M267">
        <v>32.036970351698471</v>
      </c>
      <c r="N267">
        <v>15900</v>
      </c>
      <c r="O267">
        <v>5500</v>
      </c>
      <c r="P267">
        <v>50</v>
      </c>
      <c r="Q267">
        <v>536.35</v>
      </c>
      <c r="R267">
        <v>150</v>
      </c>
      <c r="S267">
        <v>550</v>
      </c>
      <c r="T267">
        <v>22336.400000000001</v>
      </c>
      <c r="U267">
        <v>21350</v>
      </c>
      <c r="V267" s="1">
        <v>45428</v>
      </c>
      <c r="W267" t="s">
        <v>38</v>
      </c>
      <c r="X267" t="s">
        <v>723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8700</v>
      </c>
      <c r="AH267">
        <v>0</v>
      </c>
      <c r="AI267">
        <v>600</v>
      </c>
      <c r="AJ267">
        <v>27.1</v>
      </c>
      <c r="AK267">
        <v>0</v>
      </c>
      <c r="AL267">
        <v>0</v>
      </c>
      <c r="AM267">
        <v>22336.400000000001</v>
      </c>
    </row>
    <row r="268" spans="1:39" x14ac:dyDescent="0.3">
      <c r="A268">
        <v>262</v>
      </c>
      <c r="B268">
        <v>22200</v>
      </c>
      <c r="C268" s="1">
        <v>45470</v>
      </c>
      <c r="D268" t="s">
        <v>38</v>
      </c>
      <c r="E268" t="s">
        <v>724</v>
      </c>
      <c r="F268">
        <v>641</v>
      </c>
      <c r="G268">
        <v>179</v>
      </c>
      <c r="H268">
        <v>38.744588744588746</v>
      </c>
      <c r="I268">
        <v>590</v>
      </c>
      <c r="J268">
        <v>12.32</v>
      </c>
      <c r="K268">
        <v>801.15</v>
      </c>
      <c r="L268">
        <v>123.25</v>
      </c>
      <c r="M268">
        <v>18.181147661897036</v>
      </c>
      <c r="N268">
        <v>1900</v>
      </c>
      <c r="O268">
        <v>3900</v>
      </c>
      <c r="P268">
        <v>100</v>
      </c>
      <c r="Q268">
        <v>779.45</v>
      </c>
      <c r="R268">
        <v>100</v>
      </c>
      <c r="S268">
        <v>806.5</v>
      </c>
      <c r="T268">
        <v>22336.400000000001</v>
      </c>
      <c r="U268">
        <v>21350</v>
      </c>
      <c r="V268" s="1">
        <v>45435</v>
      </c>
      <c r="W268" t="s">
        <v>38</v>
      </c>
      <c r="X268" t="s">
        <v>725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6550</v>
      </c>
      <c r="AH268">
        <v>0</v>
      </c>
      <c r="AI268">
        <v>250</v>
      </c>
      <c r="AJ268">
        <v>27.5</v>
      </c>
      <c r="AK268">
        <v>0</v>
      </c>
      <c r="AL268">
        <v>0</v>
      </c>
      <c r="AM268">
        <v>22336.400000000001</v>
      </c>
    </row>
    <row r="269" spans="1:39" x14ac:dyDescent="0.3">
      <c r="A269">
        <v>263</v>
      </c>
      <c r="B269">
        <v>22250</v>
      </c>
      <c r="C269" s="1">
        <v>45407</v>
      </c>
      <c r="D269" t="s">
        <v>38</v>
      </c>
      <c r="E269" t="s">
        <v>726</v>
      </c>
      <c r="F269">
        <v>37452</v>
      </c>
      <c r="G269">
        <v>11352</v>
      </c>
      <c r="H269">
        <v>43.494252873563219</v>
      </c>
      <c r="I269">
        <v>1679793</v>
      </c>
      <c r="J269">
        <v>14.93</v>
      </c>
      <c r="K269">
        <v>205</v>
      </c>
      <c r="L269">
        <v>106.35</v>
      </c>
      <c r="M269">
        <v>107.80537252914341</v>
      </c>
      <c r="N269">
        <v>122400</v>
      </c>
      <c r="O269">
        <v>26450</v>
      </c>
      <c r="P269">
        <v>150</v>
      </c>
      <c r="Q269">
        <v>205</v>
      </c>
      <c r="R269">
        <v>200</v>
      </c>
      <c r="S269">
        <v>207.45</v>
      </c>
      <c r="T269">
        <v>22336.400000000001</v>
      </c>
      <c r="U269">
        <v>21350</v>
      </c>
      <c r="V269" s="1">
        <v>45442</v>
      </c>
      <c r="W269" t="s">
        <v>38</v>
      </c>
      <c r="X269" t="s">
        <v>727</v>
      </c>
      <c r="Y269">
        <v>872</v>
      </c>
      <c r="Z269">
        <v>-24</v>
      </c>
      <c r="AA269">
        <v>-2.6785714285714284</v>
      </c>
      <c r="AB269">
        <v>487</v>
      </c>
      <c r="AC269">
        <v>15.54</v>
      </c>
      <c r="AD269">
        <v>54.7</v>
      </c>
      <c r="AE269">
        <v>-60.5</v>
      </c>
      <c r="AF269">
        <v>-52.517361111111107</v>
      </c>
      <c r="AG269">
        <v>11700</v>
      </c>
      <c r="AH269">
        <v>900</v>
      </c>
      <c r="AI269">
        <v>900</v>
      </c>
      <c r="AJ269">
        <v>44.2</v>
      </c>
      <c r="AK269">
        <v>900</v>
      </c>
      <c r="AL269">
        <v>79.3</v>
      </c>
      <c r="AM269">
        <v>22336.400000000001</v>
      </c>
    </row>
    <row r="270" spans="1:39" x14ac:dyDescent="0.3">
      <c r="A270">
        <v>264</v>
      </c>
      <c r="B270">
        <v>22250</v>
      </c>
      <c r="C270" s="1">
        <v>45414</v>
      </c>
      <c r="D270" t="s">
        <v>38</v>
      </c>
      <c r="E270" t="s">
        <v>728</v>
      </c>
      <c r="F270">
        <v>1864</v>
      </c>
      <c r="G270">
        <v>299</v>
      </c>
      <c r="H270">
        <v>19.105431309904155</v>
      </c>
      <c r="I270">
        <v>29512</v>
      </c>
      <c r="J270">
        <v>13.51</v>
      </c>
      <c r="K270">
        <v>304.8</v>
      </c>
      <c r="L270">
        <v>112.65</v>
      </c>
      <c r="M270">
        <v>58.626073380171739</v>
      </c>
      <c r="N270">
        <v>15000</v>
      </c>
      <c r="O270">
        <v>15300</v>
      </c>
      <c r="P270">
        <v>250</v>
      </c>
      <c r="Q270">
        <v>304.8</v>
      </c>
      <c r="R270">
        <v>100</v>
      </c>
      <c r="S270">
        <v>308</v>
      </c>
      <c r="T270">
        <v>22336.400000000001</v>
      </c>
      <c r="U270">
        <v>21350</v>
      </c>
      <c r="V270" s="1">
        <v>45470</v>
      </c>
      <c r="W270" t="s">
        <v>38</v>
      </c>
      <c r="X270" t="s">
        <v>729</v>
      </c>
      <c r="Y270">
        <v>53</v>
      </c>
      <c r="Z270">
        <v>12</v>
      </c>
      <c r="AA270">
        <v>29.26829268292683</v>
      </c>
      <c r="AB270">
        <v>15</v>
      </c>
      <c r="AC270">
        <v>17.59</v>
      </c>
      <c r="AD270">
        <v>172.8</v>
      </c>
      <c r="AE270">
        <v>-113.34999999999997</v>
      </c>
      <c r="AF270">
        <v>-39.61209156037043</v>
      </c>
      <c r="AG270">
        <v>100</v>
      </c>
      <c r="AH270">
        <v>100</v>
      </c>
      <c r="AI270">
        <v>50</v>
      </c>
      <c r="AJ270">
        <v>70.05</v>
      </c>
      <c r="AK270">
        <v>100</v>
      </c>
      <c r="AL270">
        <v>195.9</v>
      </c>
      <c r="AM270">
        <v>22336.400000000001</v>
      </c>
    </row>
    <row r="271" spans="1:39" x14ac:dyDescent="0.3">
      <c r="A271">
        <v>265</v>
      </c>
      <c r="B271">
        <v>22250</v>
      </c>
      <c r="C271" s="1">
        <v>45421</v>
      </c>
      <c r="D271" t="s">
        <v>38</v>
      </c>
      <c r="E271" t="s">
        <v>730</v>
      </c>
      <c r="F271">
        <v>148</v>
      </c>
      <c r="G271">
        <v>93</v>
      </c>
      <c r="H271">
        <v>169.09090909090909</v>
      </c>
      <c r="I271">
        <v>989</v>
      </c>
      <c r="J271">
        <v>12.1</v>
      </c>
      <c r="K271">
        <v>369.5</v>
      </c>
      <c r="L271">
        <v>116.69999999999999</v>
      </c>
      <c r="M271">
        <v>46.162974683544292</v>
      </c>
      <c r="N271">
        <v>8050</v>
      </c>
      <c r="O271">
        <v>3350</v>
      </c>
      <c r="P271">
        <v>50</v>
      </c>
      <c r="Q271">
        <v>302</v>
      </c>
      <c r="R271">
        <v>50</v>
      </c>
      <c r="S271">
        <v>381.4</v>
      </c>
      <c r="T271">
        <v>22336.400000000001</v>
      </c>
      <c r="U271">
        <v>21400</v>
      </c>
      <c r="V271" s="1">
        <v>45407</v>
      </c>
      <c r="W271" t="s">
        <v>38</v>
      </c>
      <c r="X271" t="s">
        <v>731</v>
      </c>
      <c r="Y271">
        <v>39317</v>
      </c>
      <c r="Z271">
        <v>3662</v>
      </c>
      <c r="AA271">
        <v>10.27064927780115</v>
      </c>
      <c r="AB271">
        <v>287914</v>
      </c>
      <c r="AC271">
        <v>26.18</v>
      </c>
      <c r="AD271">
        <v>5.15</v>
      </c>
      <c r="AE271">
        <v>-18.5</v>
      </c>
      <c r="AF271">
        <v>-78.224101479915447</v>
      </c>
      <c r="AG271">
        <v>135700</v>
      </c>
      <c r="AH271">
        <v>71250</v>
      </c>
      <c r="AI271">
        <v>3600</v>
      </c>
      <c r="AJ271">
        <v>5.0999999999999996</v>
      </c>
      <c r="AK271">
        <v>700</v>
      </c>
      <c r="AL271">
        <v>5.8</v>
      </c>
      <c r="AM271">
        <v>22336.400000000001</v>
      </c>
    </row>
    <row r="272" spans="1:39" x14ac:dyDescent="0.3">
      <c r="A272">
        <v>266</v>
      </c>
      <c r="B272">
        <v>22250</v>
      </c>
      <c r="C272" s="1">
        <v>45428</v>
      </c>
      <c r="D272" t="s">
        <v>38</v>
      </c>
      <c r="E272" t="s">
        <v>732</v>
      </c>
      <c r="F272">
        <v>46</v>
      </c>
      <c r="G272">
        <v>7</v>
      </c>
      <c r="H272">
        <v>17.948717948717949</v>
      </c>
      <c r="I272">
        <v>91</v>
      </c>
      <c r="J272">
        <v>11.88</v>
      </c>
      <c r="K272">
        <v>425</v>
      </c>
      <c r="L272">
        <v>115.64999999999998</v>
      </c>
      <c r="M272">
        <v>37.384839178923542</v>
      </c>
      <c r="N272">
        <v>2700</v>
      </c>
      <c r="O272">
        <v>4550</v>
      </c>
      <c r="P272">
        <v>100</v>
      </c>
      <c r="Q272">
        <v>330.05</v>
      </c>
      <c r="R272">
        <v>50</v>
      </c>
      <c r="S272">
        <v>441.4</v>
      </c>
      <c r="T272">
        <v>22336.400000000001</v>
      </c>
      <c r="U272">
        <v>21400</v>
      </c>
      <c r="V272" s="1">
        <v>45414</v>
      </c>
      <c r="W272" t="s">
        <v>38</v>
      </c>
      <c r="X272" t="s">
        <v>733</v>
      </c>
      <c r="Y272">
        <v>3508</v>
      </c>
      <c r="Z272">
        <v>456</v>
      </c>
      <c r="AA272">
        <v>14.941022280471822</v>
      </c>
      <c r="AB272">
        <v>16843</v>
      </c>
      <c r="AC272">
        <v>18.04</v>
      </c>
      <c r="AD272">
        <v>15.3</v>
      </c>
      <c r="AE272">
        <v>-31.099999999999998</v>
      </c>
      <c r="AF272">
        <v>-67.025862068965509</v>
      </c>
      <c r="AG272">
        <v>33650</v>
      </c>
      <c r="AH272">
        <v>6300</v>
      </c>
      <c r="AI272">
        <v>100</v>
      </c>
      <c r="AJ272">
        <v>15</v>
      </c>
      <c r="AK272">
        <v>50</v>
      </c>
      <c r="AL272">
        <v>19.3</v>
      </c>
      <c r="AM272">
        <v>22336.400000000001</v>
      </c>
    </row>
    <row r="273" spans="1:39" x14ac:dyDescent="0.3">
      <c r="A273">
        <v>267</v>
      </c>
      <c r="B273">
        <v>22250</v>
      </c>
      <c r="C273" s="1">
        <v>45435</v>
      </c>
      <c r="D273" t="s">
        <v>38</v>
      </c>
      <c r="E273" t="s">
        <v>734</v>
      </c>
      <c r="F273">
        <v>7</v>
      </c>
      <c r="G273">
        <v>7</v>
      </c>
      <c r="H273">
        <v>0</v>
      </c>
      <c r="I273">
        <v>8</v>
      </c>
      <c r="J273">
        <v>8.34</v>
      </c>
      <c r="K273">
        <v>405</v>
      </c>
      <c r="L273">
        <v>59.5</v>
      </c>
      <c r="M273">
        <v>17.221418234442837</v>
      </c>
      <c r="N273">
        <v>2800</v>
      </c>
      <c r="O273">
        <v>2700</v>
      </c>
      <c r="P273">
        <v>900</v>
      </c>
      <c r="Q273">
        <v>413.05</v>
      </c>
      <c r="R273">
        <v>2700</v>
      </c>
      <c r="S273">
        <v>499</v>
      </c>
      <c r="T273">
        <v>22336.400000000001</v>
      </c>
      <c r="U273">
        <v>21400</v>
      </c>
      <c r="V273" s="1">
        <v>45421</v>
      </c>
      <c r="W273" t="s">
        <v>38</v>
      </c>
      <c r="X273" t="s">
        <v>735</v>
      </c>
      <c r="Y273">
        <v>876</v>
      </c>
      <c r="Z273">
        <v>635</v>
      </c>
      <c r="AA273">
        <v>263.48547717842325</v>
      </c>
      <c r="AB273">
        <v>1325</v>
      </c>
      <c r="AC273">
        <v>16.489999999999998</v>
      </c>
      <c r="AD273">
        <v>28.9</v>
      </c>
      <c r="AE273">
        <v>-40.6</v>
      </c>
      <c r="AF273">
        <v>-58.417266187050366</v>
      </c>
      <c r="AG273">
        <v>12350</v>
      </c>
      <c r="AH273">
        <v>8350</v>
      </c>
      <c r="AI273">
        <v>600</v>
      </c>
      <c r="AJ273">
        <v>26.65</v>
      </c>
      <c r="AK273">
        <v>50</v>
      </c>
      <c r="AL273">
        <v>29.8</v>
      </c>
      <c r="AM273">
        <v>22336.400000000001</v>
      </c>
    </row>
    <row r="274" spans="1:39" x14ac:dyDescent="0.3">
      <c r="A274">
        <v>268</v>
      </c>
      <c r="B274">
        <v>22250</v>
      </c>
      <c r="C274" s="1">
        <v>45442</v>
      </c>
      <c r="D274" t="s">
        <v>38</v>
      </c>
      <c r="E274" t="s">
        <v>736</v>
      </c>
      <c r="F274">
        <v>900</v>
      </c>
      <c r="G274">
        <v>422</v>
      </c>
      <c r="H274">
        <v>88.28451882845188</v>
      </c>
      <c r="I274">
        <v>2141</v>
      </c>
      <c r="J274">
        <v>10.88</v>
      </c>
      <c r="K274">
        <v>513.29999999999995</v>
      </c>
      <c r="L274">
        <v>126.74999999999994</v>
      </c>
      <c r="M274">
        <v>32.790065968180038</v>
      </c>
      <c r="N274">
        <v>2250</v>
      </c>
      <c r="O274">
        <v>6550</v>
      </c>
      <c r="P274">
        <v>50</v>
      </c>
      <c r="Q274">
        <v>513.29999999999995</v>
      </c>
      <c r="R274">
        <v>100</v>
      </c>
      <c r="S274">
        <v>530.5</v>
      </c>
      <c r="T274">
        <v>22336.400000000001</v>
      </c>
      <c r="U274">
        <v>21400</v>
      </c>
      <c r="V274" s="1">
        <v>45428</v>
      </c>
      <c r="W274" t="s">
        <v>38</v>
      </c>
      <c r="X274" t="s">
        <v>737</v>
      </c>
      <c r="Y274">
        <v>14</v>
      </c>
      <c r="Z274">
        <v>7</v>
      </c>
      <c r="AA274">
        <v>100</v>
      </c>
      <c r="AB274">
        <v>18</v>
      </c>
      <c r="AC274">
        <v>16.16</v>
      </c>
      <c r="AD274">
        <v>47.6</v>
      </c>
      <c r="AE274">
        <v>-46.749999999999993</v>
      </c>
      <c r="AF274">
        <v>-49.549549549549546</v>
      </c>
      <c r="AG274">
        <v>11750</v>
      </c>
      <c r="AH274">
        <v>3600</v>
      </c>
      <c r="AI274">
        <v>900</v>
      </c>
      <c r="AJ274">
        <v>34.75</v>
      </c>
      <c r="AK274">
        <v>900</v>
      </c>
      <c r="AL274">
        <v>58.4</v>
      </c>
      <c r="AM274">
        <v>22336.400000000001</v>
      </c>
    </row>
    <row r="275" spans="1:39" x14ac:dyDescent="0.3">
      <c r="A275">
        <v>269</v>
      </c>
      <c r="B275">
        <v>22250</v>
      </c>
      <c r="C275" s="1">
        <v>45470</v>
      </c>
      <c r="D275" t="s">
        <v>38</v>
      </c>
      <c r="E275" t="s">
        <v>738</v>
      </c>
      <c r="F275">
        <v>49</v>
      </c>
      <c r="G275">
        <v>20</v>
      </c>
      <c r="H275">
        <v>68.965517241379317</v>
      </c>
      <c r="I275">
        <v>44</v>
      </c>
      <c r="J275">
        <v>11.01</v>
      </c>
      <c r="K275">
        <v>724.55</v>
      </c>
      <c r="L275">
        <v>94.549999999999955</v>
      </c>
      <c r="M275">
        <v>15.007936507936501</v>
      </c>
      <c r="N275">
        <v>2700</v>
      </c>
      <c r="O275">
        <v>3700</v>
      </c>
      <c r="P275">
        <v>850</v>
      </c>
      <c r="Q275">
        <v>664.85</v>
      </c>
      <c r="R275">
        <v>900</v>
      </c>
      <c r="S275">
        <v>999.55</v>
      </c>
      <c r="T275">
        <v>22336.400000000001</v>
      </c>
      <c r="U275">
        <v>21400</v>
      </c>
      <c r="V275" s="1">
        <v>45435</v>
      </c>
      <c r="W275" t="s">
        <v>38</v>
      </c>
      <c r="X275" t="s">
        <v>739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8000</v>
      </c>
      <c r="AH275">
        <v>3600</v>
      </c>
      <c r="AI275">
        <v>3600</v>
      </c>
      <c r="AJ275">
        <v>29.55</v>
      </c>
      <c r="AK275">
        <v>3600</v>
      </c>
      <c r="AL275">
        <v>69.75</v>
      </c>
      <c r="AM275">
        <v>22336.400000000001</v>
      </c>
    </row>
    <row r="276" spans="1:39" x14ac:dyDescent="0.3">
      <c r="A276">
        <v>270</v>
      </c>
      <c r="B276">
        <v>22300</v>
      </c>
      <c r="C276" s="1">
        <v>45407</v>
      </c>
      <c r="D276" t="s">
        <v>38</v>
      </c>
      <c r="E276" t="s">
        <v>740</v>
      </c>
      <c r="F276">
        <v>122430</v>
      </c>
      <c r="G276">
        <v>25015</v>
      </c>
      <c r="H276">
        <v>25.678796899861418</v>
      </c>
      <c r="I276">
        <v>3506834</v>
      </c>
      <c r="J276">
        <v>14.42</v>
      </c>
      <c r="K276">
        <v>170.9</v>
      </c>
      <c r="L276">
        <v>92.2</v>
      </c>
      <c r="M276">
        <v>117.15374841168995</v>
      </c>
      <c r="N276">
        <v>388200</v>
      </c>
      <c r="O276">
        <v>118700</v>
      </c>
      <c r="P276">
        <v>50</v>
      </c>
      <c r="Q276">
        <v>167.4</v>
      </c>
      <c r="R276">
        <v>200</v>
      </c>
      <c r="S276">
        <v>170.9</v>
      </c>
      <c r="T276">
        <v>22336.400000000001</v>
      </c>
      <c r="U276">
        <v>21400</v>
      </c>
      <c r="V276" s="1">
        <v>45442</v>
      </c>
      <c r="W276" t="s">
        <v>38</v>
      </c>
      <c r="X276" t="s">
        <v>741</v>
      </c>
      <c r="Y276">
        <v>11978</v>
      </c>
      <c r="Z276">
        <v>60</v>
      </c>
      <c r="AA276">
        <v>0.50344017452592715</v>
      </c>
      <c r="AB276">
        <v>10113</v>
      </c>
      <c r="AC276">
        <v>15.36</v>
      </c>
      <c r="AD276">
        <v>50.95</v>
      </c>
      <c r="AE276">
        <v>-74.45</v>
      </c>
      <c r="AF276">
        <v>-59.370015948963314</v>
      </c>
      <c r="AG276">
        <v>13400</v>
      </c>
      <c r="AH276">
        <v>14400</v>
      </c>
      <c r="AI276">
        <v>1750</v>
      </c>
      <c r="AJ276">
        <v>50.05</v>
      </c>
      <c r="AK276">
        <v>500</v>
      </c>
      <c r="AL276">
        <v>74</v>
      </c>
      <c r="AM276">
        <v>22336.400000000001</v>
      </c>
    </row>
    <row r="277" spans="1:39" x14ac:dyDescent="0.3">
      <c r="A277">
        <v>271</v>
      </c>
      <c r="B277">
        <v>22300</v>
      </c>
      <c r="C277" s="1">
        <v>45414</v>
      </c>
      <c r="D277" t="s">
        <v>38</v>
      </c>
      <c r="E277" t="s">
        <v>742</v>
      </c>
      <c r="F277">
        <v>16110</v>
      </c>
      <c r="G277">
        <v>4499</v>
      </c>
      <c r="H277">
        <v>38.747739212815432</v>
      </c>
      <c r="I277">
        <v>104148</v>
      </c>
      <c r="J277">
        <v>13.38</v>
      </c>
      <c r="K277">
        <v>271</v>
      </c>
      <c r="L277">
        <v>103.65</v>
      </c>
      <c r="M277">
        <v>61.936062145204659</v>
      </c>
      <c r="N277">
        <v>31250</v>
      </c>
      <c r="O277">
        <v>14200</v>
      </c>
      <c r="P277">
        <v>50</v>
      </c>
      <c r="Q277">
        <v>272</v>
      </c>
      <c r="R277">
        <v>200</v>
      </c>
      <c r="S277">
        <v>273</v>
      </c>
      <c r="T277">
        <v>22336.400000000001</v>
      </c>
      <c r="U277">
        <v>21400</v>
      </c>
      <c r="V277" s="1">
        <v>45470</v>
      </c>
      <c r="W277" t="s">
        <v>38</v>
      </c>
      <c r="X277" t="s">
        <v>743</v>
      </c>
      <c r="Y277">
        <v>1939</v>
      </c>
      <c r="Z277">
        <v>92</v>
      </c>
      <c r="AA277">
        <v>4.9810503519220362</v>
      </c>
      <c r="AB277">
        <v>467</v>
      </c>
      <c r="AC277">
        <v>17.170000000000002</v>
      </c>
      <c r="AD277">
        <v>172.05</v>
      </c>
      <c r="AE277">
        <v>-65.599999999999994</v>
      </c>
      <c r="AF277">
        <v>-27.603618767094463</v>
      </c>
      <c r="AG277">
        <v>50</v>
      </c>
      <c r="AH277">
        <v>100</v>
      </c>
      <c r="AI277">
        <v>50</v>
      </c>
      <c r="AJ277">
        <v>170</v>
      </c>
      <c r="AK277">
        <v>50</v>
      </c>
      <c r="AL277">
        <v>172</v>
      </c>
      <c r="AM277">
        <v>22336.400000000001</v>
      </c>
    </row>
    <row r="278" spans="1:39" x14ac:dyDescent="0.3">
      <c r="A278">
        <v>272</v>
      </c>
      <c r="B278">
        <v>22300</v>
      </c>
      <c r="C278" s="1">
        <v>45421</v>
      </c>
      <c r="D278" t="s">
        <v>38</v>
      </c>
      <c r="E278" t="s">
        <v>744</v>
      </c>
      <c r="F278">
        <v>1274</v>
      </c>
      <c r="G278">
        <v>456</v>
      </c>
      <c r="H278">
        <v>55.745721271393641</v>
      </c>
      <c r="I278">
        <v>6207</v>
      </c>
      <c r="J278">
        <v>12.62</v>
      </c>
      <c r="K278">
        <v>346.9</v>
      </c>
      <c r="L278">
        <v>120.34999999999997</v>
      </c>
      <c r="M278">
        <v>53.122930920326617</v>
      </c>
      <c r="N278">
        <v>11900</v>
      </c>
      <c r="O278">
        <v>3950</v>
      </c>
      <c r="P278">
        <v>50</v>
      </c>
      <c r="Q278">
        <v>332.3</v>
      </c>
      <c r="R278">
        <v>50</v>
      </c>
      <c r="S278">
        <v>346.9</v>
      </c>
      <c r="T278">
        <v>22336.400000000001</v>
      </c>
      <c r="U278">
        <v>21450</v>
      </c>
      <c r="V278" s="1">
        <v>45407</v>
      </c>
      <c r="W278" t="s">
        <v>38</v>
      </c>
      <c r="X278" t="s">
        <v>745</v>
      </c>
      <c r="Y278">
        <v>27964</v>
      </c>
      <c r="Z278">
        <v>9321</v>
      </c>
      <c r="AA278">
        <v>49.997318028214345</v>
      </c>
      <c r="AB278">
        <v>138359</v>
      </c>
      <c r="AC278">
        <v>25.31</v>
      </c>
      <c r="AD278">
        <v>5.6</v>
      </c>
      <c r="AE278">
        <v>-21.15</v>
      </c>
      <c r="AF278">
        <v>-79.065420560747654</v>
      </c>
      <c r="AG278">
        <v>68150</v>
      </c>
      <c r="AH278">
        <v>45150</v>
      </c>
      <c r="AI278">
        <v>700</v>
      </c>
      <c r="AJ278">
        <v>5.6</v>
      </c>
      <c r="AK278">
        <v>900</v>
      </c>
      <c r="AL278">
        <v>5.9</v>
      </c>
      <c r="AM278">
        <v>22336.400000000001</v>
      </c>
    </row>
    <row r="279" spans="1:39" x14ac:dyDescent="0.3">
      <c r="A279">
        <v>273</v>
      </c>
      <c r="B279">
        <v>22300</v>
      </c>
      <c r="C279" s="1">
        <v>45428</v>
      </c>
      <c r="D279" t="s">
        <v>38</v>
      </c>
      <c r="E279" t="s">
        <v>746</v>
      </c>
      <c r="F279">
        <v>132</v>
      </c>
      <c r="G279">
        <v>65</v>
      </c>
      <c r="H279">
        <v>97.014925373134332</v>
      </c>
      <c r="I279">
        <v>383</v>
      </c>
      <c r="J279">
        <v>12.31</v>
      </c>
      <c r="K279">
        <v>393.75</v>
      </c>
      <c r="L279">
        <v>105.39999999999998</v>
      </c>
      <c r="M279">
        <v>36.552800416160899</v>
      </c>
      <c r="N279">
        <v>3000</v>
      </c>
      <c r="O279">
        <v>3800</v>
      </c>
      <c r="P279">
        <v>100</v>
      </c>
      <c r="Q279">
        <v>393</v>
      </c>
      <c r="R279">
        <v>50</v>
      </c>
      <c r="S279">
        <v>409.95</v>
      </c>
      <c r="T279">
        <v>22336.400000000001</v>
      </c>
      <c r="U279">
        <v>21450</v>
      </c>
      <c r="V279" s="1">
        <v>45414</v>
      </c>
      <c r="W279" t="s">
        <v>38</v>
      </c>
      <c r="X279" t="s">
        <v>747</v>
      </c>
      <c r="Y279">
        <v>796</v>
      </c>
      <c r="Z279">
        <v>326</v>
      </c>
      <c r="AA279">
        <v>69.361702127659569</v>
      </c>
      <c r="AB279">
        <v>6129</v>
      </c>
      <c r="AC279">
        <v>17.68</v>
      </c>
      <c r="AD279">
        <v>17.2</v>
      </c>
      <c r="AE279">
        <v>-34.349999999999994</v>
      </c>
      <c r="AF279">
        <v>-66.634335596508237</v>
      </c>
      <c r="AG279">
        <v>28700</v>
      </c>
      <c r="AH279">
        <v>4900</v>
      </c>
      <c r="AI279">
        <v>600</v>
      </c>
      <c r="AJ279">
        <v>15.65</v>
      </c>
      <c r="AK279">
        <v>1000</v>
      </c>
      <c r="AL279">
        <v>24.7</v>
      </c>
      <c r="AM279">
        <v>22336.400000000001</v>
      </c>
    </row>
    <row r="280" spans="1:39" x14ac:dyDescent="0.3">
      <c r="A280">
        <v>274</v>
      </c>
      <c r="B280">
        <v>22300</v>
      </c>
      <c r="C280" s="1">
        <v>45435</v>
      </c>
      <c r="D280" t="s">
        <v>38</v>
      </c>
      <c r="E280" t="s">
        <v>748</v>
      </c>
      <c r="F280">
        <v>54</v>
      </c>
      <c r="G280">
        <v>53</v>
      </c>
      <c r="H280">
        <v>5300</v>
      </c>
      <c r="I280">
        <v>75</v>
      </c>
      <c r="J280">
        <v>10.99</v>
      </c>
      <c r="K280">
        <v>433.3</v>
      </c>
      <c r="L280">
        <v>185.5</v>
      </c>
      <c r="M280">
        <v>74.858757062146879</v>
      </c>
      <c r="N280">
        <v>1750</v>
      </c>
      <c r="O280">
        <v>3550</v>
      </c>
      <c r="P280">
        <v>50</v>
      </c>
      <c r="Q280">
        <v>439.95</v>
      </c>
      <c r="R280">
        <v>200</v>
      </c>
      <c r="S280">
        <v>456.55</v>
      </c>
      <c r="T280">
        <v>22336.400000000001</v>
      </c>
      <c r="U280">
        <v>21450</v>
      </c>
      <c r="V280" s="1">
        <v>45421</v>
      </c>
      <c r="W280" t="s">
        <v>38</v>
      </c>
      <c r="X280" t="s">
        <v>749</v>
      </c>
      <c r="Y280">
        <v>48</v>
      </c>
      <c r="Z280">
        <v>31</v>
      </c>
      <c r="AA280">
        <v>182.35294117647058</v>
      </c>
      <c r="AB280">
        <v>44</v>
      </c>
      <c r="AC280">
        <v>16.04</v>
      </c>
      <c r="AD280">
        <v>30.9</v>
      </c>
      <c r="AE280">
        <v>-43.699999999999996</v>
      </c>
      <c r="AF280">
        <v>-58.579088471849857</v>
      </c>
      <c r="AG280">
        <v>14450</v>
      </c>
      <c r="AH280">
        <v>200</v>
      </c>
      <c r="AI280">
        <v>100</v>
      </c>
      <c r="AJ280">
        <v>27</v>
      </c>
      <c r="AK280">
        <v>200</v>
      </c>
      <c r="AL280">
        <v>69.900000000000006</v>
      </c>
      <c r="AM280">
        <v>22336.400000000001</v>
      </c>
    </row>
    <row r="281" spans="1:39" x14ac:dyDescent="0.3">
      <c r="A281">
        <v>275</v>
      </c>
      <c r="B281">
        <v>22300</v>
      </c>
      <c r="C281" s="1">
        <v>45442</v>
      </c>
      <c r="D281" t="s">
        <v>38</v>
      </c>
      <c r="E281" t="s">
        <v>750</v>
      </c>
      <c r="F281">
        <v>8239</v>
      </c>
      <c r="G281">
        <v>1821</v>
      </c>
      <c r="H281">
        <v>28.373325023371766</v>
      </c>
      <c r="I281">
        <v>16926</v>
      </c>
      <c r="J281">
        <v>10.76</v>
      </c>
      <c r="K281">
        <v>485</v>
      </c>
      <c r="L281">
        <v>124.75</v>
      </c>
      <c r="M281">
        <v>34.628730048577374</v>
      </c>
      <c r="N281">
        <v>9650</v>
      </c>
      <c r="O281">
        <v>9050</v>
      </c>
      <c r="P281">
        <v>50</v>
      </c>
      <c r="Q281">
        <v>482</v>
      </c>
      <c r="R281">
        <v>200</v>
      </c>
      <c r="S281">
        <v>489.9</v>
      </c>
      <c r="T281">
        <v>22336.400000000001</v>
      </c>
      <c r="U281">
        <v>21450</v>
      </c>
      <c r="V281" s="1">
        <v>45428</v>
      </c>
      <c r="W281" t="s">
        <v>38</v>
      </c>
      <c r="X281" t="s">
        <v>751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10500</v>
      </c>
      <c r="AH281">
        <v>0</v>
      </c>
      <c r="AI281">
        <v>900</v>
      </c>
      <c r="AJ281">
        <v>29.65</v>
      </c>
      <c r="AK281">
        <v>0</v>
      </c>
      <c r="AL281">
        <v>0</v>
      </c>
      <c r="AM281">
        <v>22336.400000000001</v>
      </c>
    </row>
    <row r="282" spans="1:39" x14ac:dyDescent="0.3">
      <c r="A282">
        <v>276</v>
      </c>
      <c r="B282">
        <v>22300</v>
      </c>
      <c r="C282" s="1">
        <v>45470</v>
      </c>
      <c r="D282" t="s">
        <v>38</v>
      </c>
      <c r="E282" t="s">
        <v>752</v>
      </c>
      <c r="F282">
        <v>770</v>
      </c>
      <c r="G282">
        <v>478</v>
      </c>
      <c r="H282">
        <v>163.69863013698631</v>
      </c>
      <c r="I282">
        <v>1166</v>
      </c>
      <c r="J282">
        <v>12.29</v>
      </c>
      <c r="K282">
        <v>742.45</v>
      </c>
      <c r="L282">
        <v>126.35000000000002</v>
      </c>
      <c r="M282">
        <v>20.50803440999838</v>
      </c>
      <c r="N282">
        <v>2750</v>
      </c>
      <c r="O282">
        <v>4500</v>
      </c>
      <c r="P282">
        <v>50</v>
      </c>
      <c r="Q282">
        <v>670.05</v>
      </c>
      <c r="R282">
        <v>50</v>
      </c>
      <c r="S282">
        <v>747.9</v>
      </c>
      <c r="T282">
        <v>22336.400000000001</v>
      </c>
      <c r="U282">
        <v>21450</v>
      </c>
      <c r="V282" s="1">
        <v>45435</v>
      </c>
      <c r="W282" t="s">
        <v>38</v>
      </c>
      <c r="X282" t="s">
        <v>753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2050</v>
      </c>
      <c r="AH282">
        <v>900</v>
      </c>
      <c r="AI282">
        <v>250</v>
      </c>
      <c r="AJ282">
        <v>23.1</v>
      </c>
      <c r="AK282">
        <v>900</v>
      </c>
      <c r="AL282">
        <v>80.650000000000006</v>
      </c>
      <c r="AM282">
        <v>22336.400000000001</v>
      </c>
    </row>
    <row r="283" spans="1:39" x14ac:dyDescent="0.3">
      <c r="A283">
        <v>277</v>
      </c>
      <c r="B283">
        <v>22350</v>
      </c>
      <c r="C283" s="1">
        <v>45407</v>
      </c>
      <c r="D283" t="s">
        <v>38</v>
      </c>
      <c r="E283" t="s">
        <v>754</v>
      </c>
      <c r="F283">
        <v>60139</v>
      </c>
      <c r="G283">
        <v>31609</v>
      </c>
      <c r="H283">
        <v>110.79214861549247</v>
      </c>
      <c r="I283">
        <v>1502583</v>
      </c>
      <c r="J283">
        <v>14.13</v>
      </c>
      <c r="K283">
        <v>138</v>
      </c>
      <c r="L283">
        <v>77.099999999999994</v>
      </c>
      <c r="M283">
        <v>126.60098522167486</v>
      </c>
      <c r="N283">
        <v>217250</v>
      </c>
      <c r="O283">
        <v>46900</v>
      </c>
      <c r="P283">
        <v>50</v>
      </c>
      <c r="Q283">
        <v>136.85</v>
      </c>
      <c r="R283">
        <v>3750</v>
      </c>
      <c r="S283">
        <v>138</v>
      </c>
      <c r="T283">
        <v>22336.400000000001</v>
      </c>
      <c r="U283">
        <v>21450</v>
      </c>
      <c r="V283" s="1">
        <v>45442</v>
      </c>
      <c r="W283" t="s">
        <v>38</v>
      </c>
      <c r="X283" t="s">
        <v>755</v>
      </c>
      <c r="Y283">
        <v>523</v>
      </c>
      <c r="Z283">
        <v>271</v>
      </c>
      <c r="AA283">
        <v>107.53968253968254</v>
      </c>
      <c r="AB283">
        <v>858</v>
      </c>
      <c r="AC283">
        <v>15.24</v>
      </c>
      <c r="AD283">
        <v>77.05</v>
      </c>
      <c r="AE283">
        <v>-56.250000000000014</v>
      </c>
      <c r="AF283">
        <v>-42.198049512378098</v>
      </c>
      <c r="AG283">
        <v>13050</v>
      </c>
      <c r="AH283">
        <v>1050</v>
      </c>
      <c r="AI283">
        <v>1350</v>
      </c>
      <c r="AJ283">
        <v>47.3</v>
      </c>
      <c r="AK283">
        <v>50</v>
      </c>
      <c r="AL283">
        <v>80</v>
      </c>
      <c r="AM283">
        <v>22336.400000000001</v>
      </c>
    </row>
    <row r="284" spans="1:39" x14ac:dyDescent="0.3">
      <c r="A284">
        <v>278</v>
      </c>
      <c r="B284">
        <v>22350</v>
      </c>
      <c r="C284" s="1">
        <v>45414</v>
      </c>
      <c r="D284" t="s">
        <v>38</v>
      </c>
      <c r="E284" t="s">
        <v>756</v>
      </c>
      <c r="F284">
        <v>2401</v>
      </c>
      <c r="G284">
        <v>564</v>
      </c>
      <c r="H284">
        <v>30.70223189983669</v>
      </c>
      <c r="I284">
        <v>23068</v>
      </c>
      <c r="J284">
        <v>13.15</v>
      </c>
      <c r="K284">
        <v>238.95</v>
      </c>
      <c r="L284">
        <v>97.1</v>
      </c>
      <c r="M284">
        <v>68.452590764892491</v>
      </c>
      <c r="N284">
        <v>19750</v>
      </c>
      <c r="O284">
        <v>6700</v>
      </c>
      <c r="P284">
        <v>350</v>
      </c>
      <c r="Q284">
        <v>238.95</v>
      </c>
      <c r="R284">
        <v>850</v>
      </c>
      <c r="S284">
        <v>242.75</v>
      </c>
      <c r="T284">
        <v>22336.400000000001</v>
      </c>
      <c r="U284">
        <v>21450</v>
      </c>
      <c r="V284" s="1">
        <v>45470</v>
      </c>
      <c r="W284" t="s">
        <v>38</v>
      </c>
      <c r="X284" t="s">
        <v>757</v>
      </c>
      <c r="Y284">
        <v>71</v>
      </c>
      <c r="Z284">
        <v>2</v>
      </c>
      <c r="AA284">
        <v>2.8985507246376812</v>
      </c>
      <c r="AB284">
        <v>5</v>
      </c>
      <c r="AC284">
        <v>17.79</v>
      </c>
      <c r="AD284">
        <v>199</v>
      </c>
      <c r="AE284">
        <v>-49.449999999999989</v>
      </c>
      <c r="AF284">
        <v>-19.90340108673777</v>
      </c>
      <c r="AG284">
        <v>50</v>
      </c>
      <c r="AH284">
        <v>1800</v>
      </c>
      <c r="AI284">
        <v>50</v>
      </c>
      <c r="AJ284">
        <v>170.55</v>
      </c>
      <c r="AK284">
        <v>1800</v>
      </c>
      <c r="AL284">
        <v>190</v>
      </c>
      <c r="AM284">
        <v>22336.400000000001</v>
      </c>
    </row>
    <row r="285" spans="1:39" x14ac:dyDescent="0.3">
      <c r="A285">
        <v>279</v>
      </c>
      <c r="B285">
        <v>22350</v>
      </c>
      <c r="C285" s="1">
        <v>45421</v>
      </c>
      <c r="D285" t="s">
        <v>38</v>
      </c>
      <c r="E285" t="s">
        <v>758</v>
      </c>
      <c r="F285">
        <v>187</v>
      </c>
      <c r="G285">
        <v>42</v>
      </c>
      <c r="H285">
        <v>28.96551724137931</v>
      </c>
      <c r="I285">
        <v>718</v>
      </c>
      <c r="J285">
        <v>12.35</v>
      </c>
      <c r="K285">
        <v>326.10000000000002</v>
      </c>
      <c r="L285">
        <v>123.80000000000001</v>
      </c>
      <c r="M285">
        <v>61.196243203163625</v>
      </c>
      <c r="N285">
        <v>9950</v>
      </c>
      <c r="O285">
        <v>2250</v>
      </c>
      <c r="P285">
        <v>2000</v>
      </c>
      <c r="Q285">
        <v>285</v>
      </c>
      <c r="R285">
        <v>50</v>
      </c>
      <c r="S285">
        <v>325.7</v>
      </c>
      <c r="T285">
        <v>22336.400000000001</v>
      </c>
      <c r="U285">
        <v>21500</v>
      </c>
      <c r="V285" s="1">
        <v>45407</v>
      </c>
      <c r="W285" t="s">
        <v>38</v>
      </c>
      <c r="X285" t="s">
        <v>759</v>
      </c>
      <c r="Y285">
        <v>126223</v>
      </c>
      <c r="Z285">
        <v>19241</v>
      </c>
      <c r="AA285">
        <v>17.985268549849508</v>
      </c>
      <c r="AB285">
        <v>555516</v>
      </c>
      <c r="AC285">
        <v>24.7</v>
      </c>
      <c r="AD285">
        <v>6.2</v>
      </c>
      <c r="AE285">
        <v>-24</v>
      </c>
      <c r="AF285">
        <v>-79.47019867549669</v>
      </c>
      <c r="AG285">
        <v>1161850</v>
      </c>
      <c r="AH285">
        <v>332750</v>
      </c>
      <c r="AI285">
        <v>3450</v>
      </c>
      <c r="AJ285">
        <v>6.2</v>
      </c>
      <c r="AK285">
        <v>1750</v>
      </c>
      <c r="AL285">
        <v>6.7</v>
      </c>
      <c r="AM285">
        <v>22336.400000000001</v>
      </c>
    </row>
    <row r="286" spans="1:39" x14ac:dyDescent="0.3">
      <c r="A286">
        <v>280</v>
      </c>
      <c r="B286">
        <v>22350</v>
      </c>
      <c r="C286" s="1">
        <v>45428</v>
      </c>
      <c r="D286" t="s">
        <v>38</v>
      </c>
      <c r="E286" t="s">
        <v>760</v>
      </c>
      <c r="F286">
        <v>25</v>
      </c>
      <c r="G286">
        <v>18</v>
      </c>
      <c r="H286">
        <v>257.14285714285717</v>
      </c>
      <c r="I286">
        <v>64</v>
      </c>
      <c r="J286">
        <v>11.73</v>
      </c>
      <c r="K286">
        <v>378.45</v>
      </c>
      <c r="L286">
        <v>118.44999999999999</v>
      </c>
      <c r="M286">
        <v>45.557692307692307</v>
      </c>
      <c r="N286">
        <v>5150</v>
      </c>
      <c r="O286">
        <v>4650</v>
      </c>
      <c r="P286">
        <v>900</v>
      </c>
      <c r="Q286">
        <v>353.55</v>
      </c>
      <c r="R286">
        <v>50</v>
      </c>
      <c r="S286">
        <v>387.15</v>
      </c>
      <c r="T286">
        <v>22336.400000000001</v>
      </c>
      <c r="U286">
        <v>21500</v>
      </c>
      <c r="V286" s="1">
        <v>45414</v>
      </c>
      <c r="W286" t="s">
        <v>38</v>
      </c>
      <c r="X286" t="s">
        <v>761</v>
      </c>
      <c r="Y286">
        <v>12865</v>
      </c>
      <c r="Z286">
        <v>4211</v>
      </c>
      <c r="AA286">
        <v>48.65957938525537</v>
      </c>
      <c r="AB286">
        <v>42713</v>
      </c>
      <c r="AC286">
        <v>17.38</v>
      </c>
      <c r="AD286">
        <v>18.149999999999999</v>
      </c>
      <c r="AE286">
        <v>-38.25</v>
      </c>
      <c r="AF286">
        <v>-67.819148936170208</v>
      </c>
      <c r="AG286">
        <v>36200</v>
      </c>
      <c r="AH286">
        <v>33900</v>
      </c>
      <c r="AI286">
        <v>50</v>
      </c>
      <c r="AJ286">
        <v>18.100000000000001</v>
      </c>
      <c r="AK286">
        <v>50</v>
      </c>
      <c r="AL286">
        <v>18.45</v>
      </c>
      <c r="AM286">
        <v>22336.400000000001</v>
      </c>
    </row>
    <row r="287" spans="1:39" x14ac:dyDescent="0.3">
      <c r="A287">
        <v>281</v>
      </c>
      <c r="B287">
        <v>22350</v>
      </c>
      <c r="C287" s="1">
        <v>45435</v>
      </c>
      <c r="D287" t="s">
        <v>38</v>
      </c>
      <c r="E287" t="s">
        <v>762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1800</v>
      </c>
      <c r="O287">
        <v>1200</v>
      </c>
      <c r="P287">
        <v>900</v>
      </c>
      <c r="Q287">
        <v>396.75</v>
      </c>
      <c r="R287">
        <v>900</v>
      </c>
      <c r="S287">
        <v>431.85</v>
      </c>
      <c r="T287">
        <v>22336.400000000001</v>
      </c>
      <c r="U287">
        <v>21500</v>
      </c>
      <c r="V287" s="1">
        <v>45421</v>
      </c>
      <c r="W287" t="s">
        <v>38</v>
      </c>
      <c r="X287" t="s">
        <v>763</v>
      </c>
      <c r="Y287">
        <v>1998</v>
      </c>
      <c r="Z287">
        <v>750</v>
      </c>
      <c r="AA287">
        <v>60.096153846153847</v>
      </c>
      <c r="AB287">
        <v>5852</v>
      </c>
      <c r="AC287">
        <v>15.85</v>
      </c>
      <c r="AD287">
        <v>31.65</v>
      </c>
      <c r="AE287">
        <v>-49.449999999999996</v>
      </c>
      <c r="AF287">
        <v>-60.974106041923548</v>
      </c>
      <c r="AG287">
        <v>25750</v>
      </c>
      <c r="AH287">
        <v>900</v>
      </c>
      <c r="AI287">
        <v>400</v>
      </c>
      <c r="AJ287">
        <v>31.65</v>
      </c>
      <c r="AK287">
        <v>50</v>
      </c>
      <c r="AL287">
        <v>44.7</v>
      </c>
      <c r="AM287">
        <v>22336.400000000001</v>
      </c>
    </row>
    <row r="288" spans="1:39" x14ac:dyDescent="0.3">
      <c r="A288">
        <v>282</v>
      </c>
      <c r="B288">
        <v>22350</v>
      </c>
      <c r="C288" s="1">
        <v>45442</v>
      </c>
      <c r="D288" t="s">
        <v>38</v>
      </c>
      <c r="E288" t="s">
        <v>764</v>
      </c>
      <c r="F288">
        <v>609</v>
      </c>
      <c r="G288">
        <v>-418</v>
      </c>
      <c r="H288">
        <v>-40.701071080817918</v>
      </c>
      <c r="I288">
        <v>1631</v>
      </c>
      <c r="J288">
        <v>10.69</v>
      </c>
      <c r="K288">
        <v>453</v>
      </c>
      <c r="L288">
        <v>121.30000000000001</v>
      </c>
      <c r="M288">
        <v>36.569189026228528</v>
      </c>
      <c r="N288">
        <v>5300</v>
      </c>
      <c r="O288">
        <v>3800</v>
      </c>
      <c r="P288">
        <v>1100</v>
      </c>
      <c r="Q288">
        <v>449</v>
      </c>
      <c r="R288">
        <v>100</v>
      </c>
      <c r="S288">
        <v>453</v>
      </c>
      <c r="T288">
        <v>22336.400000000001</v>
      </c>
      <c r="U288">
        <v>21500</v>
      </c>
      <c r="V288" s="1">
        <v>45428</v>
      </c>
      <c r="W288" t="s">
        <v>38</v>
      </c>
      <c r="X288" t="s">
        <v>765</v>
      </c>
      <c r="Y288">
        <v>481</v>
      </c>
      <c r="Z288">
        <v>138</v>
      </c>
      <c r="AA288">
        <v>40.233236151603499</v>
      </c>
      <c r="AB288">
        <v>447</v>
      </c>
      <c r="AC288">
        <v>15.52</v>
      </c>
      <c r="AD288">
        <v>53.95</v>
      </c>
      <c r="AE288">
        <v>-53.45</v>
      </c>
      <c r="AF288">
        <v>-49.767225325884546</v>
      </c>
      <c r="AG288">
        <v>8350</v>
      </c>
      <c r="AH288">
        <v>18700</v>
      </c>
      <c r="AI288">
        <v>50</v>
      </c>
      <c r="AJ288">
        <v>52.65</v>
      </c>
      <c r="AK288">
        <v>900</v>
      </c>
      <c r="AL288">
        <v>63.9</v>
      </c>
      <c r="AM288">
        <v>22336.400000000001</v>
      </c>
    </row>
    <row r="289" spans="1:39" x14ac:dyDescent="0.3">
      <c r="A289">
        <v>283</v>
      </c>
      <c r="B289">
        <v>22350</v>
      </c>
      <c r="C289" s="1">
        <v>45470</v>
      </c>
      <c r="D289" t="s">
        <v>38</v>
      </c>
      <c r="E289" t="s">
        <v>766</v>
      </c>
      <c r="F289">
        <v>59</v>
      </c>
      <c r="G289">
        <v>14</v>
      </c>
      <c r="H289">
        <v>31.111111111111111</v>
      </c>
      <c r="I289">
        <v>48</v>
      </c>
      <c r="J289">
        <v>12.31</v>
      </c>
      <c r="K289">
        <v>702.25</v>
      </c>
      <c r="L289">
        <v>113.29999999999995</v>
      </c>
      <c r="M289">
        <v>19.237626284064852</v>
      </c>
      <c r="N289">
        <v>900</v>
      </c>
      <c r="O289">
        <v>2650</v>
      </c>
      <c r="P289">
        <v>900</v>
      </c>
      <c r="Q289">
        <v>654.5</v>
      </c>
      <c r="R289">
        <v>900</v>
      </c>
      <c r="S289">
        <v>941.85</v>
      </c>
      <c r="T289">
        <v>22336.400000000001</v>
      </c>
      <c r="U289">
        <v>21500</v>
      </c>
      <c r="V289" s="1">
        <v>45435</v>
      </c>
      <c r="W289" t="s">
        <v>38</v>
      </c>
      <c r="X289" t="s">
        <v>767</v>
      </c>
      <c r="Y289">
        <v>41</v>
      </c>
      <c r="Z289">
        <v>25</v>
      </c>
      <c r="AA289">
        <v>156.25</v>
      </c>
      <c r="AB289">
        <v>49</v>
      </c>
      <c r="AC289">
        <v>15.1</v>
      </c>
      <c r="AD289">
        <v>73.3</v>
      </c>
      <c r="AE289">
        <v>-60.149999999999991</v>
      </c>
      <c r="AF289">
        <v>-45.073061071562378</v>
      </c>
      <c r="AG289">
        <v>5450</v>
      </c>
      <c r="AH289">
        <v>2950</v>
      </c>
      <c r="AI289">
        <v>50</v>
      </c>
      <c r="AJ289">
        <v>56</v>
      </c>
      <c r="AK289">
        <v>900</v>
      </c>
      <c r="AL289">
        <v>97.05</v>
      </c>
      <c r="AM289">
        <v>22336.400000000001</v>
      </c>
    </row>
    <row r="290" spans="1:39" x14ac:dyDescent="0.3">
      <c r="A290">
        <v>284</v>
      </c>
      <c r="B290">
        <v>22400</v>
      </c>
      <c r="C290" s="1">
        <v>45407</v>
      </c>
      <c r="D290" t="s">
        <v>38</v>
      </c>
      <c r="E290" t="s">
        <v>768</v>
      </c>
      <c r="F290">
        <v>109003</v>
      </c>
      <c r="G290">
        <v>30275</v>
      </c>
      <c r="H290">
        <v>38.45518748094706</v>
      </c>
      <c r="I290">
        <v>1851726</v>
      </c>
      <c r="J290">
        <v>13.7</v>
      </c>
      <c r="K290">
        <v>109.65</v>
      </c>
      <c r="L290">
        <v>62.95</v>
      </c>
      <c r="M290">
        <v>134.79657387580301</v>
      </c>
      <c r="N290">
        <v>377400</v>
      </c>
      <c r="O290">
        <v>132600</v>
      </c>
      <c r="P290">
        <v>1200</v>
      </c>
      <c r="Q290">
        <v>107.1</v>
      </c>
      <c r="R290">
        <v>19350</v>
      </c>
      <c r="S290">
        <v>109.65</v>
      </c>
      <c r="T290">
        <v>22336.400000000001</v>
      </c>
      <c r="U290">
        <v>21500</v>
      </c>
      <c r="V290" s="1">
        <v>45442</v>
      </c>
      <c r="W290" t="s">
        <v>38</v>
      </c>
      <c r="X290" t="s">
        <v>769</v>
      </c>
      <c r="Y290">
        <v>44395</v>
      </c>
      <c r="Z290">
        <v>856</v>
      </c>
      <c r="AA290">
        <v>1.9660534233675555</v>
      </c>
      <c r="AB290">
        <v>44608</v>
      </c>
      <c r="AC290">
        <v>15.16</v>
      </c>
      <c r="AD290">
        <v>83.7</v>
      </c>
      <c r="AE290">
        <v>-58.499999999999986</v>
      </c>
      <c r="AF290">
        <v>-41.139240506329102</v>
      </c>
      <c r="AG290">
        <v>24750</v>
      </c>
      <c r="AH290">
        <v>15050</v>
      </c>
      <c r="AI290">
        <v>100</v>
      </c>
      <c r="AJ290">
        <v>76</v>
      </c>
      <c r="AK290">
        <v>50</v>
      </c>
      <c r="AL290">
        <v>83.75</v>
      </c>
      <c r="AM290">
        <v>22336.400000000001</v>
      </c>
    </row>
    <row r="291" spans="1:39" x14ac:dyDescent="0.3">
      <c r="A291">
        <v>285</v>
      </c>
      <c r="B291">
        <v>22400</v>
      </c>
      <c r="C291" s="1">
        <v>45414</v>
      </c>
      <c r="D291" t="s">
        <v>38</v>
      </c>
      <c r="E291" t="s">
        <v>770</v>
      </c>
      <c r="F291">
        <v>12218</v>
      </c>
      <c r="G291">
        <v>2596</v>
      </c>
      <c r="H291">
        <v>26.979837871544376</v>
      </c>
      <c r="I291">
        <v>60717</v>
      </c>
      <c r="J291">
        <v>12.85</v>
      </c>
      <c r="K291">
        <v>209</v>
      </c>
      <c r="L291">
        <v>87.35</v>
      </c>
      <c r="M291">
        <v>71.804356761200154</v>
      </c>
      <c r="N291">
        <v>32050</v>
      </c>
      <c r="O291">
        <v>8100</v>
      </c>
      <c r="P291">
        <v>300</v>
      </c>
      <c r="Q291">
        <v>208.15</v>
      </c>
      <c r="R291">
        <v>50</v>
      </c>
      <c r="S291">
        <v>209.65</v>
      </c>
      <c r="T291">
        <v>22336.400000000001</v>
      </c>
      <c r="U291">
        <v>21500</v>
      </c>
      <c r="V291" s="1">
        <v>45470</v>
      </c>
      <c r="W291" t="s">
        <v>38</v>
      </c>
      <c r="X291" t="s">
        <v>771</v>
      </c>
      <c r="Y291">
        <v>10990</v>
      </c>
      <c r="Z291">
        <v>589</v>
      </c>
      <c r="AA291">
        <v>5.6629170272089224</v>
      </c>
      <c r="AB291">
        <v>4711</v>
      </c>
      <c r="AC291">
        <v>17.170000000000002</v>
      </c>
      <c r="AD291">
        <v>194.95</v>
      </c>
      <c r="AE291">
        <v>-68.350000000000023</v>
      </c>
      <c r="AF291">
        <v>-25.958982149639205</v>
      </c>
      <c r="AG291">
        <v>3450</v>
      </c>
      <c r="AH291">
        <v>2800</v>
      </c>
      <c r="AI291">
        <v>100</v>
      </c>
      <c r="AJ291">
        <v>192</v>
      </c>
      <c r="AK291">
        <v>100</v>
      </c>
      <c r="AL291">
        <v>194.95</v>
      </c>
      <c r="AM291">
        <v>22336.400000000001</v>
      </c>
    </row>
    <row r="292" spans="1:39" x14ac:dyDescent="0.3">
      <c r="A292">
        <v>286</v>
      </c>
      <c r="B292">
        <v>22400</v>
      </c>
      <c r="C292" s="1">
        <v>45421</v>
      </c>
      <c r="D292" t="s">
        <v>38</v>
      </c>
      <c r="E292" t="s">
        <v>772</v>
      </c>
      <c r="F292">
        <v>641</v>
      </c>
      <c r="G292">
        <v>312</v>
      </c>
      <c r="H292">
        <v>94.832826747720361</v>
      </c>
      <c r="I292">
        <v>3080</v>
      </c>
      <c r="J292">
        <v>12.25</v>
      </c>
      <c r="K292">
        <v>276</v>
      </c>
      <c r="L292">
        <v>94.449999999999989</v>
      </c>
      <c r="M292">
        <v>52.024235747727886</v>
      </c>
      <c r="N292">
        <v>14700</v>
      </c>
      <c r="O292">
        <v>3950</v>
      </c>
      <c r="P292">
        <v>1000</v>
      </c>
      <c r="Q292">
        <v>272</v>
      </c>
      <c r="R292">
        <v>900</v>
      </c>
      <c r="S292">
        <v>276</v>
      </c>
      <c r="T292">
        <v>22336.400000000001</v>
      </c>
      <c r="U292">
        <v>21550</v>
      </c>
      <c r="V292" s="1">
        <v>45407</v>
      </c>
      <c r="W292" t="s">
        <v>38</v>
      </c>
      <c r="X292" t="s">
        <v>773</v>
      </c>
      <c r="Y292">
        <v>22231</v>
      </c>
      <c r="Z292">
        <v>10244</v>
      </c>
      <c r="AA292">
        <v>85.45924751814465</v>
      </c>
      <c r="AB292">
        <v>188098</v>
      </c>
      <c r="AC292">
        <v>23.87</v>
      </c>
      <c r="AD292">
        <v>7</v>
      </c>
      <c r="AE292">
        <v>-26.75</v>
      </c>
      <c r="AF292">
        <v>-79.259259259259267</v>
      </c>
      <c r="AG292">
        <v>48300</v>
      </c>
      <c r="AH292">
        <v>117900</v>
      </c>
      <c r="AI292">
        <v>150</v>
      </c>
      <c r="AJ292">
        <v>6.75</v>
      </c>
      <c r="AK292">
        <v>1000</v>
      </c>
      <c r="AL292">
        <v>7.7</v>
      </c>
      <c r="AM292">
        <v>22336.400000000001</v>
      </c>
    </row>
    <row r="293" spans="1:39" x14ac:dyDescent="0.3">
      <c r="A293">
        <v>287</v>
      </c>
      <c r="B293">
        <v>22400</v>
      </c>
      <c r="C293" s="1">
        <v>45428</v>
      </c>
      <c r="D293" t="s">
        <v>38</v>
      </c>
      <c r="E293" t="s">
        <v>774</v>
      </c>
      <c r="F293">
        <v>141</v>
      </c>
      <c r="G293">
        <v>52</v>
      </c>
      <c r="H293">
        <v>58.426966292134829</v>
      </c>
      <c r="I293">
        <v>346</v>
      </c>
      <c r="J293">
        <v>11.83</v>
      </c>
      <c r="K293">
        <v>334.45</v>
      </c>
      <c r="L293">
        <v>100.54999999999998</v>
      </c>
      <c r="M293">
        <v>42.988456605386908</v>
      </c>
      <c r="N293">
        <v>9300</v>
      </c>
      <c r="O293">
        <v>4800</v>
      </c>
      <c r="P293">
        <v>50</v>
      </c>
      <c r="Q293">
        <v>333</v>
      </c>
      <c r="R293">
        <v>100</v>
      </c>
      <c r="S293">
        <v>334.8</v>
      </c>
      <c r="T293">
        <v>22336.400000000001</v>
      </c>
      <c r="U293">
        <v>21550</v>
      </c>
      <c r="V293" s="1">
        <v>45414</v>
      </c>
      <c r="W293" t="s">
        <v>38</v>
      </c>
      <c r="X293" t="s">
        <v>775</v>
      </c>
      <c r="Y293">
        <v>1199</v>
      </c>
      <c r="Z293">
        <v>376</v>
      </c>
      <c r="AA293">
        <v>45.686512758201701</v>
      </c>
      <c r="AB293">
        <v>5297</v>
      </c>
      <c r="AC293">
        <v>16.98</v>
      </c>
      <c r="AD293">
        <v>20.55</v>
      </c>
      <c r="AE293">
        <v>-41.5</v>
      </c>
      <c r="AF293">
        <v>-66.881547139403708</v>
      </c>
      <c r="AG293">
        <v>18600</v>
      </c>
      <c r="AH293">
        <v>6800</v>
      </c>
      <c r="AI293">
        <v>50</v>
      </c>
      <c r="AJ293">
        <v>20.350000000000001</v>
      </c>
      <c r="AK293">
        <v>600</v>
      </c>
      <c r="AL293">
        <v>21.9</v>
      </c>
      <c r="AM293">
        <v>22336.400000000001</v>
      </c>
    </row>
    <row r="294" spans="1:39" x14ac:dyDescent="0.3">
      <c r="A294">
        <v>288</v>
      </c>
      <c r="B294">
        <v>22400</v>
      </c>
      <c r="C294" s="1">
        <v>45435</v>
      </c>
      <c r="D294" t="s">
        <v>38</v>
      </c>
      <c r="E294" t="s">
        <v>776</v>
      </c>
      <c r="F294">
        <v>16</v>
      </c>
      <c r="G294">
        <v>11</v>
      </c>
      <c r="H294">
        <v>220</v>
      </c>
      <c r="I294">
        <v>25</v>
      </c>
      <c r="J294">
        <v>11.17</v>
      </c>
      <c r="K294">
        <v>377.2</v>
      </c>
      <c r="L294">
        <v>96.199999999999989</v>
      </c>
      <c r="M294">
        <v>34.234875444839851</v>
      </c>
      <c r="N294">
        <v>1900</v>
      </c>
      <c r="O294">
        <v>4350</v>
      </c>
      <c r="P294">
        <v>50</v>
      </c>
      <c r="Q294">
        <v>375.95</v>
      </c>
      <c r="R294">
        <v>50</v>
      </c>
      <c r="S294">
        <v>387</v>
      </c>
      <c r="T294">
        <v>22336.400000000001</v>
      </c>
      <c r="U294">
        <v>21550</v>
      </c>
      <c r="V294" s="1">
        <v>45421</v>
      </c>
      <c r="W294" t="s">
        <v>38</v>
      </c>
      <c r="X294" t="s">
        <v>777</v>
      </c>
      <c r="Y294">
        <v>37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4800</v>
      </c>
      <c r="AH294">
        <v>0</v>
      </c>
      <c r="AI294">
        <v>600</v>
      </c>
      <c r="AJ294">
        <v>26.65</v>
      </c>
      <c r="AK294">
        <v>0</v>
      </c>
      <c r="AL294">
        <v>0</v>
      </c>
      <c r="AM294">
        <v>22336.400000000001</v>
      </c>
    </row>
    <row r="295" spans="1:39" x14ac:dyDescent="0.3">
      <c r="A295">
        <v>289</v>
      </c>
      <c r="B295">
        <v>22400</v>
      </c>
      <c r="C295" s="1">
        <v>45442</v>
      </c>
      <c r="D295" t="s">
        <v>38</v>
      </c>
      <c r="E295" t="s">
        <v>778</v>
      </c>
      <c r="F295">
        <v>6049</v>
      </c>
      <c r="G295">
        <v>-640</v>
      </c>
      <c r="H295">
        <v>-9.56794737628943</v>
      </c>
      <c r="I295">
        <v>15392</v>
      </c>
      <c r="J295">
        <v>10.68</v>
      </c>
      <c r="K295">
        <v>420</v>
      </c>
      <c r="L295">
        <v>110.60000000000002</v>
      </c>
      <c r="M295">
        <v>35.746606334841644</v>
      </c>
      <c r="N295">
        <v>9500</v>
      </c>
      <c r="O295">
        <v>5550</v>
      </c>
      <c r="P295">
        <v>50</v>
      </c>
      <c r="Q295">
        <v>417</v>
      </c>
      <c r="R295">
        <v>100</v>
      </c>
      <c r="S295">
        <v>420</v>
      </c>
      <c r="T295">
        <v>22336.400000000001</v>
      </c>
      <c r="U295">
        <v>21550</v>
      </c>
      <c r="V295" s="1">
        <v>45428</v>
      </c>
      <c r="W295" t="s">
        <v>38</v>
      </c>
      <c r="X295" t="s">
        <v>779</v>
      </c>
      <c r="Y295">
        <v>1</v>
      </c>
      <c r="Z295">
        <v>0</v>
      </c>
      <c r="AA295">
        <v>0</v>
      </c>
      <c r="AB295">
        <v>1</v>
      </c>
      <c r="AC295">
        <v>16.559999999999999</v>
      </c>
      <c r="AD295">
        <v>72.2</v>
      </c>
      <c r="AE295">
        <v>7.9500000000000028</v>
      </c>
      <c r="AF295">
        <v>12.373540856031132</v>
      </c>
      <c r="AG295">
        <v>5850</v>
      </c>
      <c r="AH295">
        <v>0</v>
      </c>
      <c r="AI295">
        <v>900</v>
      </c>
      <c r="AJ295">
        <v>33.549999999999997</v>
      </c>
      <c r="AK295">
        <v>0</v>
      </c>
      <c r="AL295">
        <v>0</v>
      </c>
      <c r="AM295">
        <v>22336.400000000001</v>
      </c>
    </row>
    <row r="296" spans="1:39" x14ac:dyDescent="0.3">
      <c r="A296">
        <v>290</v>
      </c>
      <c r="B296">
        <v>22400</v>
      </c>
      <c r="C296" s="1">
        <v>45470</v>
      </c>
      <c r="D296" t="s">
        <v>38</v>
      </c>
      <c r="E296" t="s">
        <v>780</v>
      </c>
      <c r="F296">
        <v>488</v>
      </c>
      <c r="G296">
        <v>21</v>
      </c>
      <c r="H296">
        <v>4.4967880085653107</v>
      </c>
      <c r="I296">
        <v>346</v>
      </c>
      <c r="J296">
        <v>11.79</v>
      </c>
      <c r="K296">
        <v>655.04999999999995</v>
      </c>
      <c r="L296">
        <v>91.649999999999977</v>
      </c>
      <c r="M296">
        <v>16.267305644302446</v>
      </c>
      <c r="N296">
        <v>4600</v>
      </c>
      <c r="O296">
        <v>4800</v>
      </c>
      <c r="P296">
        <v>50</v>
      </c>
      <c r="Q296">
        <v>671</v>
      </c>
      <c r="R296">
        <v>50</v>
      </c>
      <c r="S296">
        <v>700.55</v>
      </c>
      <c r="T296">
        <v>22336.400000000001</v>
      </c>
      <c r="U296">
        <v>21550</v>
      </c>
      <c r="V296" s="1">
        <v>45435</v>
      </c>
      <c r="W296" t="s">
        <v>38</v>
      </c>
      <c r="X296" t="s">
        <v>781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2700</v>
      </c>
      <c r="AH296">
        <v>1800</v>
      </c>
      <c r="AI296">
        <v>900</v>
      </c>
      <c r="AJ296">
        <v>32.049999999999997</v>
      </c>
      <c r="AK296">
        <v>1800</v>
      </c>
      <c r="AL296">
        <v>94.25</v>
      </c>
      <c r="AM296">
        <v>22336.400000000001</v>
      </c>
    </row>
    <row r="297" spans="1:39" x14ac:dyDescent="0.3">
      <c r="A297">
        <v>291</v>
      </c>
      <c r="B297">
        <v>22450</v>
      </c>
      <c r="C297" s="1">
        <v>45407</v>
      </c>
      <c r="D297" t="s">
        <v>38</v>
      </c>
      <c r="E297" t="s">
        <v>782</v>
      </c>
      <c r="F297">
        <v>43306</v>
      </c>
      <c r="G297">
        <v>16544</v>
      </c>
      <c r="H297">
        <v>61.818997085419625</v>
      </c>
      <c r="I297">
        <v>937096</v>
      </c>
      <c r="J297">
        <v>13.41</v>
      </c>
      <c r="K297">
        <v>84</v>
      </c>
      <c r="L297">
        <v>49</v>
      </c>
      <c r="M297">
        <v>140</v>
      </c>
      <c r="N297">
        <v>146550</v>
      </c>
      <c r="O297">
        <v>46800</v>
      </c>
      <c r="P297">
        <v>4650</v>
      </c>
      <c r="Q297">
        <v>82</v>
      </c>
      <c r="R297">
        <v>700</v>
      </c>
      <c r="S297">
        <v>84</v>
      </c>
      <c r="T297">
        <v>22336.400000000001</v>
      </c>
      <c r="U297">
        <v>21550</v>
      </c>
      <c r="V297" s="1">
        <v>45442</v>
      </c>
      <c r="W297" t="s">
        <v>38</v>
      </c>
      <c r="X297" t="s">
        <v>783</v>
      </c>
      <c r="Y297">
        <v>1361</v>
      </c>
      <c r="Z297">
        <v>-1057</v>
      </c>
      <c r="AA297">
        <v>-43.713813068651781</v>
      </c>
      <c r="AB297">
        <v>3166</v>
      </c>
      <c r="AC297">
        <v>15.02</v>
      </c>
      <c r="AD297">
        <v>88.85</v>
      </c>
      <c r="AE297">
        <v>-57.849999999999994</v>
      </c>
      <c r="AF297">
        <v>-39.434219495569188</v>
      </c>
      <c r="AG297">
        <v>15300</v>
      </c>
      <c r="AH297">
        <v>2200</v>
      </c>
      <c r="AI297">
        <v>900</v>
      </c>
      <c r="AJ297">
        <v>77.2</v>
      </c>
      <c r="AK297">
        <v>100</v>
      </c>
      <c r="AL297">
        <v>88.2</v>
      </c>
      <c r="AM297">
        <v>22336.400000000001</v>
      </c>
    </row>
    <row r="298" spans="1:39" x14ac:dyDescent="0.3">
      <c r="A298">
        <v>292</v>
      </c>
      <c r="B298">
        <v>22450</v>
      </c>
      <c r="C298" s="1">
        <v>45414</v>
      </c>
      <c r="D298" t="s">
        <v>38</v>
      </c>
      <c r="E298" t="s">
        <v>784</v>
      </c>
      <c r="F298">
        <v>1891</v>
      </c>
      <c r="G298">
        <v>92</v>
      </c>
      <c r="H298">
        <v>5.1139521956642575</v>
      </c>
      <c r="I298">
        <v>17362</v>
      </c>
      <c r="J298">
        <v>12.69</v>
      </c>
      <c r="K298">
        <v>185.65</v>
      </c>
      <c r="L298">
        <v>81.45</v>
      </c>
      <c r="M298">
        <v>78.166986564299421</v>
      </c>
      <c r="N298">
        <v>23000</v>
      </c>
      <c r="O298">
        <v>2050</v>
      </c>
      <c r="P298">
        <v>50</v>
      </c>
      <c r="Q298">
        <v>178.1</v>
      </c>
      <c r="R298">
        <v>50</v>
      </c>
      <c r="S298">
        <v>185.6</v>
      </c>
      <c r="T298">
        <v>22336.400000000001</v>
      </c>
      <c r="U298">
        <v>21550</v>
      </c>
      <c r="V298" s="1">
        <v>45470</v>
      </c>
      <c r="W298" t="s">
        <v>38</v>
      </c>
      <c r="X298" t="s">
        <v>785</v>
      </c>
      <c r="Y298">
        <v>67</v>
      </c>
      <c r="Z298">
        <v>0</v>
      </c>
      <c r="AA298">
        <v>0</v>
      </c>
      <c r="AB298">
        <v>1</v>
      </c>
      <c r="AC298">
        <v>17.38</v>
      </c>
      <c r="AD298">
        <v>210.45</v>
      </c>
      <c r="AE298">
        <v>-105.80000000000001</v>
      </c>
      <c r="AF298">
        <v>-33.45454545454546</v>
      </c>
      <c r="AG298">
        <v>500</v>
      </c>
      <c r="AH298">
        <v>200</v>
      </c>
      <c r="AI298">
        <v>500</v>
      </c>
      <c r="AJ298">
        <v>188.95</v>
      </c>
      <c r="AK298">
        <v>200</v>
      </c>
      <c r="AL298">
        <v>257.35000000000002</v>
      </c>
      <c r="AM298">
        <v>22336.400000000001</v>
      </c>
    </row>
    <row r="299" spans="1:39" x14ac:dyDescent="0.3">
      <c r="A299">
        <v>293</v>
      </c>
      <c r="B299">
        <v>22450</v>
      </c>
      <c r="C299" s="1">
        <v>45421</v>
      </c>
      <c r="D299" t="s">
        <v>38</v>
      </c>
      <c r="E299" t="s">
        <v>786</v>
      </c>
      <c r="F299">
        <v>152</v>
      </c>
      <c r="G299">
        <v>67</v>
      </c>
      <c r="H299">
        <v>78.82352941176471</v>
      </c>
      <c r="I299">
        <v>543</v>
      </c>
      <c r="J299">
        <v>12</v>
      </c>
      <c r="K299">
        <v>260.8</v>
      </c>
      <c r="L299">
        <v>110.60000000000002</v>
      </c>
      <c r="M299">
        <v>73.635153129161139</v>
      </c>
      <c r="N299">
        <v>11050</v>
      </c>
      <c r="O299">
        <v>350</v>
      </c>
      <c r="P299">
        <v>50</v>
      </c>
      <c r="Q299">
        <v>231.6</v>
      </c>
      <c r="R299">
        <v>50</v>
      </c>
      <c r="S299">
        <v>260.75</v>
      </c>
      <c r="T299">
        <v>22336.400000000001</v>
      </c>
      <c r="U299">
        <v>21600</v>
      </c>
      <c r="V299" s="1">
        <v>45407</v>
      </c>
      <c r="W299" t="s">
        <v>38</v>
      </c>
      <c r="X299" t="s">
        <v>787</v>
      </c>
      <c r="Y299">
        <v>60598</v>
      </c>
      <c r="Z299">
        <v>14159</v>
      </c>
      <c r="AA299">
        <v>30.489459290682401</v>
      </c>
      <c r="AB299">
        <v>422656</v>
      </c>
      <c r="AC299">
        <v>23.05</v>
      </c>
      <c r="AD299">
        <v>7.7</v>
      </c>
      <c r="AE299">
        <v>-30.650000000000002</v>
      </c>
      <c r="AF299">
        <v>-79.92177314211213</v>
      </c>
      <c r="AG299">
        <v>99000</v>
      </c>
      <c r="AH299">
        <v>153000</v>
      </c>
      <c r="AI299">
        <v>350</v>
      </c>
      <c r="AJ299">
        <v>7.3</v>
      </c>
      <c r="AK299">
        <v>50</v>
      </c>
      <c r="AL299">
        <v>7.7</v>
      </c>
      <c r="AM299">
        <v>22336.400000000001</v>
      </c>
    </row>
    <row r="300" spans="1:39" x14ac:dyDescent="0.3">
      <c r="A300">
        <v>294</v>
      </c>
      <c r="B300">
        <v>22450</v>
      </c>
      <c r="C300" s="1">
        <v>45428</v>
      </c>
      <c r="D300" t="s">
        <v>38</v>
      </c>
      <c r="E300" t="s">
        <v>788</v>
      </c>
      <c r="F300">
        <v>7</v>
      </c>
      <c r="G300">
        <v>1</v>
      </c>
      <c r="H300">
        <v>16.666666666666668</v>
      </c>
      <c r="I300">
        <v>5</v>
      </c>
      <c r="J300">
        <v>9.35</v>
      </c>
      <c r="K300">
        <v>250</v>
      </c>
      <c r="L300">
        <v>36.900000000000006</v>
      </c>
      <c r="M300">
        <v>17.315814171750354</v>
      </c>
      <c r="N300">
        <v>10900</v>
      </c>
      <c r="O300">
        <v>3950</v>
      </c>
      <c r="P300">
        <v>900</v>
      </c>
      <c r="Q300">
        <v>279</v>
      </c>
      <c r="R300">
        <v>900</v>
      </c>
      <c r="S300">
        <v>324.5</v>
      </c>
      <c r="T300">
        <v>22336.400000000001</v>
      </c>
      <c r="U300">
        <v>21600</v>
      </c>
      <c r="V300" s="1">
        <v>45414</v>
      </c>
      <c r="W300" t="s">
        <v>38</v>
      </c>
      <c r="X300" t="s">
        <v>789</v>
      </c>
      <c r="Y300">
        <v>5699</v>
      </c>
      <c r="Z300">
        <v>1790</v>
      </c>
      <c r="AA300">
        <v>45.791762599130209</v>
      </c>
      <c r="AB300">
        <v>30182</v>
      </c>
      <c r="AC300">
        <v>16.66</v>
      </c>
      <c r="AD300">
        <v>15.5</v>
      </c>
      <c r="AE300">
        <v>-53.7</v>
      </c>
      <c r="AF300">
        <v>-77.601156069364166</v>
      </c>
      <c r="AG300">
        <v>19800</v>
      </c>
      <c r="AH300">
        <v>13550</v>
      </c>
      <c r="AI300">
        <v>100</v>
      </c>
      <c r="AJ300">
        <v>20.05</v>
      </c>
      <c r="AK300">
        <v>1000</v>
      </c>
      <c r="AL300">
        <v>22.7</v>
      </c>
      <c r="AM300">
        <v>22336.400000000001</v>
      </c>
    </row>
    <row r="301" spans="1:39" x14ac:dyDescent="0.3">
      <c r="A301">
        <v>295</v>
      </c>
      <c r="B301">
        <v>22450</v>
      </c>
      <c r="C301" s="1">
        <v>45435</v>
      </c>
      <c r="D301" t="s">
        <v>38</v>
      </c>
      <c r="E301" t="s">
        <v>790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2700</v>
      </c>
      <c r="O301">
        <v>3000</v>
      </c>
      <c r="P301">
        <v>900</v>
      </c>
      <c r="Q301">
        <v>321.25</v>
      </c>
      <c r="R301">
        <v>300</v>
      </c>
      <c r="S301">
        <v>371.8</v>
      </c>
      <c r="T301">
        <v>22336.400000000001</v>
      </c>
      <c r="U301">
        <v>21600</v>
      </c>
      <c r="V301" s="1">
        <v>45421</v>
      </c>
      <c r="W301" t="s">
        <v>38</v>
      </c>
      <c r="X301" t="s">
        <v>791</v>
      </c>
      <c r="Y301">
        <v>640</v>
      </c>
      <c r="Z301">
        <v>243</v>
      </c>
      <c r="AA301">
        <v>61.209068010075569</v>
      </c>
      <c r="AB301">
        <v>1651</v>
      </c>
      <c r="AC301">
        <v>15.35</v>
      </c>
      <c r="AD301">
        <v>51.45</v>
      </c>
      <c r="AE301">
        <v>-45.7</v>
      </c>
      <c r="AF301">
        <v>-47.040658775090066</v>
      </c>
      <c r="AG301">
        <v>5550</v>
      </c>
      <c r="AH301">
        <v>700</v>
      </c>
      <c r="AI301">
        <v>50</v>
      </c>
      <c r="AJ301">
        <v>36</v>
      </c>
      <c r="AK301">
        <v>50</v>
      </c>
      <c r="AL301">
        <v>50.15</v>
      </c>
      <c r="AM301">
        <v>22336.400000000001</v>
      </c>
    </row>
    <row r="302" spans="1:39" x14ac:dyDescent="0.3">
      <c r="A302">
        <v>296</v>
      </c>
      <c r="B302">
        <v>22450</v>
      </c>
      <c r="C302" s="1">
        <v>45442</v>
      </c>
      <c r="D302" t="s">
        <v>38</v>
      </c>
      <c r="E302" t="s">
        <v>792</v>
      </c>
      <c r="F302">
        <v>375</v>
      </c>
      <c r="G302">
        <v>72</v>
      </c>
      <c r="H302">
        <v>23.762376237623762</v>
      </c>
      <c r="I302">
        <v>706</v>
      </c>
      <c r="J302">
        <v>10.68</v>
      </c>
      <c r="K302">
        <v>389</v>
      </c>
      <c r="L302">
        <v>106.19999999999999</v>
      </c>
      <c r="M302">
        <v>37.553041018387546</v>
      </c>
      <c r="N302">
        <v>5450</v>
      </c>
      <c r="O302">
        <v>3700</v>
      </c>
      <c r="P302">
        <v>250</v>
      </c>
      <c r="Q302">
        <v>389</v>
      </c>
      <c r="R302">
        <v>150</v>
      </c>
      <c r="S302">
        <v>400</v>
      </c>
      <c r="T302">
        <v>22336.400000000001</v>
      </c>
      <c r="U302">
        <v>21600</v>
      </c>
      <c r="V302" s="1">
        <v>45428</v>
      </c>
      <c r="W302" t="s">
        <v>38</v>
      </c>
      <c r="X302" t="s">
        <v>793</v>
      </c>
      <c r="Y302">
        <v>128</v>
      </c>
      <c r="Z302">
        <v>84</v>
      </c>
      <c r="AA302">
        <v>190.90909090909091</v>
      </c>
      <c r="AB302">
        <v>211</v>
      </c>
      <c r="AC302">
        <v>15.37</v>
      </c>
      <c r="AD302">
        <v>64.400000000000006</v>
      </c>
      <c r="AE302">
        <v>-61.349999999999994</v>
      </c>
      <c r="AF302">
        <v>-48.787276341948306</v>
      </c>
      <c r="AG302">
        <v>7450</v>
      </c>
      <c r="AH302">
        <v>3450</v>
      </c>
      <c r="AI302">
        <v>250</v>
      </c>
      <c r="AJ302">
        <v>52.65</v>
      </c>
      <c r="AK302">
        <v>50</v>
      </c>
      <c r="AL302">
        <v>71.75</v>
      </c>
      <c r="AM302">
        <v>22336.400000000001</v>
      </c>
    </row>
    <row r="303" spans="1:39" x14ac:dyDescent="0.3">
      <c r="A303">
        <v>297</v>
      </c>
      <c r="B303">
        <v>22450</v>
      </c>
      <c r="C303" s="1">
        <v>45470</v>
      </c>
      <c r="D303" t="s">
        <v>38</v>
      </c>
      <c r="E303" t="s">
        <v>794</v>
      </c>
      <c r="F303">
        <v>171</v>
      </c>
      <c r="G303">
        <v>0</v>
      </c>
      <c r="H303">
        <v>0</v>
      </c>
      <c r="I303">
        <v>10</v>
      </c>
      <c r="J303">
        <v>11.4</v>
      </c>
      <c r="K303">
        <v>611</v>
      </c>
      <c r="L303">
        <v>68.850000000000023</v>
      </c>
      <c r="M303">
        <v>12.699437425066867</v>
      </c>
      <c r="N303">
        <v>50</v>
      </c>
      <c r="O303">
        <v>3600</v>
      </c>
      <c r="P303">
        <v>50</v>
      </c>
      <c r="Q303">
        <v>344</v>
      </c>
      <c r="R303">
        <v>900</v>
      </c>
      <c r="S303">
        <v>739.65</v>
      </c>
      <c r="T303">
        <v>22336.400000000001</v>
      </c>
      <c r="U303">
        <v>21600</v>
      </c>
      <c r="V303" s="1">
        <v>45435</v>
      </c>
      <c r="W303" t="s">
        <v>38</v>
      </c>
      <c r="X303" t="s">
        <v>795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7200</v>
      </c>
      <c r="AH303">
        <v>3600</v>
      </c>
      <c r="AI303">
        <v>900</v>
      </c>
      <c r="AJ303">
        <v>45.3</v>
      </c>
      <c r="AK303">
        <v>900</v>
      </c>
      <c r="AL303">
        <v>100.5</v>
      </c>
      <c r="AM303">
        <v>22336.400000000001</v>
      </c>
    </row>
    <row r="304" spans="1:39" x14ac:dyDescent="0.3">
      <c r="A304">
        <v>298</v>
      </c>
      <c r="B304">
        <v>22500</v>
      </c>
      <c r="C304" s="1">
        <v>45407</v>
      </c>
      <c r="D304" t="s">
        <v>38</v>
      </c>
      <c r="E304" t="s">
        <v>796</v>
      </c>
      <c r="F304">
        <v>146614</v>
      </c>
      <c r="G304">
        <v>6250</v>
      </c>
      <c r="H304">
        <v>4.4527086717391926</v>
      </c>
      <c r="I304">
        <v>2112782</v>
      </c>
      <c r="J304">
        <v>13.04</v>
      </c>
      <c r="K304">
        <v>61.5</v>
      </c>
      <c r="L304">
        <v>35.799999999999997</v>
      </c>
      <c r="M304">
        <v>139.29961089494162</v>
      </c>
      <c r="N304">
        <v>1031450</v>
      </c>
      <c r="O304">
        <v>263700</v>
      </c>
      <c r="P304">
        <v>50</v>
      </c>
      <c r="Q304">
        <v>61.5</v>
      </c>
      <c r="R304">
        <v>7200</v>
      </c>
      <c r="S304">
        <v>62</v>
      </c>
      <c r="T304">
        <v>22336.400000000001</v>
      </c>
      <c r="U304">
        <v>21600</v>
      </c>
      <c r="V304" s="1">
        <v>45442</v>
      </c>
      <c r="W304" t="s">
        <v>38</v>
      </c>
      <c r="X304" t="s">
        <v>797</v>
      </c>
      <c r="Y304">
        <v>13547</v>
      </c>
      <c r="Z304">
        <v>1370</v>
      </c>
      <c r="AA304">
        <v>11.250718567791738</v>
      </c>
      <c r="AB304">
        <v>10959</v>
      </c>
      <c r="AC304">
        <v>14.92</v>
      </c>
      <c r="AD304">
        <v>101.5</v>
      </c>
      <c r="AE304">
        <v>-62.400000000000006</v>
      </c>
      <c r="AF304">
        <v>-38.071995118974989</v>
      </c>
      <c r="AG304">
        <v>11800</v>
      </c>
      <c r="AH304">
        <v>4550</v>
      </c>
      <c r="AI304">
        <v>100</v>
      </c>
      <c r="AJ304">
        <v>79</v>
      </c>
      <c r="AK304">
        <v>150</v>
      </c>
      <c r="AL304">
        <v>102.55</v>
      </c>
      <c r="AM304">
        <v>22336.400000000001</v>
      </c>
    </row>
    <row r="305" spans="1:39" x14ac:dyDescent="0.3">
      <c r="A305">
        <v>299</v>
      </c>
      <c r="B305">
        <v>22500</v>
      </c>
      <c r="C305" s="1">
        <v>45414</v>
      </c>
      <c r="D305" t="s">
        <v>38</v>
      </c>
      <c r="E305" t="s">
        <v>798</v>
      </c>
      <c r="F305">
        <v>16916</v>
      </c>
      <c r="G305">
        <v>6047</v>
      </c>
      <c r="H305">
        <v>55.635293035237829</v>
      </c>
      <c r="I305">
        <v>103811</v>
      </c>
      <c r="J305">
        <v>12.41</v>
      </c>
      <c r="K305">
        <v>154.85</v>
      </c>
      <c r="L305">
        <v>68.649999999999991</v>
      </c>
      <c r="M305">
        <v>79.64037122969836</v>
      </c>
      <c r="N305">
        <v>82100</v>
      </c>
      <c r="O305">
        <v>21200</v>
      </c>
      <c r="P305">
        <v>50</v>
      </c>
      <c r="Q305">
        <v>154</v>
      </c>
      <c r="R305">
        <v>500</v>
      </c>
      <c r="S305">
        <v>154.94999999999999</v>
      </c>
      <c r="T305">
        <v>22336.400000000001</v>
      </c>
      <c r="U305">
        <v>21600</v>
      </c>
      <c r="V305" s="1">
        <v>45470</v>
      </c>
      <c r="W305" t="s">
        <v>38</v>
      </c>
      <c r="X305" t="s">
        <v>799</v>
      </c>
      <c r="Y305">
        <v>1161</v>
      </c>
      <c r="Z305">
        <v>73</v>
      </c>
      <c r="AA305">
        <v>6.7095588235294121</v>
      </c>
      <c r="AB305">
        <v>450</v>
      </c>
      <c r="AC305">
        <v>16.96</v>
      </c>
      <c r="AD305">
        <v>210.6</v>
      </c>
      <c r="AE305">
        <v>-75.849999999999994</v>
      </c>
      <c r="AF305">
        <v>-26.479315761913075</v>
      </c>
      <c r="AG305">
        <v>0</v>
      </c>
      <c r="AH305">
        <v>200</v>
      </c>
      <c r="AI305">
        <v>0</v>
      </c>
      <c r="AJ305">
        <v>0</v>
      </c>
      <c r="AK305">
        <v>50</v>
      </c>
      <c r="AL305">
        <v>210.5</v>
      </c>
      <c r="AM305">
        <v>22336.400000000001</v>
      </c>
    </row>
    <row r="306" spans="1:39" x14ac:dyDescent="0.3">
      <c r="A306">
        <v>300</v>
      </c>
      <c r="B306">
        <v>22500</v>
      </c>
      <c r="C306" s="1">
        <v>45421</v>
      </c>
      <c r="D306" t="s">
        <v>38</v>
      </c>
      <c r="E306" t="s">
        <v>800</v>
      </c>
      <c r="F306">
        <v>1609</v>
      </c>
      <c r="G306">
        <v>81</v>
      </c>
      <c r="H306">
        <v>5.3010471204188478</v>
      </c>
      <c r="I306">
        <v>4976</v>
      </c>
      <c r="J306">
        <v>12.02</v>
      </c>
      <c r="K306">
        <v>222</v>
      </c>
      <c r="L306">
        <v>79.650000000000006</v>
      </c>
      <c r="M306">
        <v>55.953635405690207</v>
      </c>
      <c r="N306">
        <v>23100</v>
      </c>
      <c r="O306">
        <v>4200</v>
      </c>
      <c r="P306">
        <v>150</v>
      </c>
      <c r="Q306">
        <v>218.05</v>
      </c>
      <c r="R306">
        <v>550</v>
      </c>
      <c r="S306">
        <v>222</v>
      </c>
      <c r="T306">
        <v>22336.400000000001</v>
      </c>
      <c r="U306">
        <v>21650</v>
      </c>
      <c r="V306" s="1">
        <v>45407</v>
      </c>
      <c r="W306" t="s">
        <v>38</v>
      </c>
      <c r="X306" t="s">
        <v>801</v>
      </c>
      <c r="Y306">
        <v>19275</v>
      </c>
      <c r="Z306">
        <v>4770</v>
      </c>
      <c r="AA306">
        <v>32.885211995863493</v>
      </c>
      <c r="AB306">
        <v>272688</v>
      </c>
      <c r="AC306">
        <v>22.3</v>
      </c>
      <c r="AD306">
        <v>7.7</v>
      </c>
      <c r="AE306">
        <v>-35.5</v>
      </c>
      <c r="AF306">
        <v>-82.175925925925924</v>
      </c>
      <c r="AG306">
        <v>46150</v>
      </c>
      <c r="AH306">
        <v>89150</v>
      </c>
      <c r="AI306">
        <v>650</v>
      </c>
      <c r="AJ306">
        <v>7.7</v>
      </c>
      <c r="AK306">
        <v>250</v>
      </c>
      <c r="AL306">
        <v>8.5</v>
      </c>
      <c r="AM306">
        <v>22336.400000000001</v>
      </c>
    </row>
    <row r="307" spans="1:39" x14ac:dyDescent="0.3">
      <c r="A307">
        <v>301</v>
      </c>
      <c r="B307">
        <v>22500</v>
      </c>
      <c r="C307" s="1">
        <v>45428</v>
      </c>
      <c r="D307" t="s">
        <v>38</v>
      </c>
      <c r="E307" t="s">
        <v>802</v>
      </c>
      <c r="F307">
        <v>304</v>
      </c>
      <c r="G307">
        <v>-22</v>
      </c>
      <c r="H307">
        <v>-6.7484662576687118</v>
      </c>
      <c r="I307">
        <v>948</v>
      </c>
      <c r="J307">
        <v>11.44</v>
      </c>
      <c r="K307">
        <v>271.45</v>
      </c>
      <c r="L307">
        <v>80.899999999999977</v>
      </c>
      <c r="M307">
        <v>42.45604828129099</v>
      </c>
      <c r="N307">
        <v>12650</v>
      </c>
      <c r="O307">
        <v>5650</v>
      </c>
      <c r="P307">
        <v>700</v>
      </c>
      <c r="Q307">
        <v>273</v>
      </c>
      <c r="R307">
        <v>50</v>
      </c>
      <c r="S307">
        <v>279.95</v>
      </c>
      <c r="T307">
        <v>22336.400000000001</v>
      </c>
      <c r="U307">
        <v>21650</v>
      </c>
      <c r="V307" s="1">
        <v>45414</v>
      </c>
      <c r="W307" t="s">
        <v>38</v>
      </c>
      <c r="X307" t="s">
        <v>803</v>
      </c>
      <c r="Y307">
        <v>1574</v>
      </c>
      <c r="Z307">
        <v>-138</v>
      </c>
      <c r="AA307">
        <v>-8.0607476635514015</v>
      </c>
      <c r="AB307">
        <v>7302</v>
      </c>
      <c r="AC307">
        <v>16.260000000000002</v>
      </c>
      <c r="AD307">
        <v>25</v>
      </c>
      <c r="AE307">
        <v>-50.349999999999994</v>
      </c>
      <c r="AF307">
        <v>-66.821499668214983</v>
      </c>
      <c r="AG307">
        <v>19250</v>
      </c>
      <c r="AH307">
        <v>5000</v>
      </c>
      <c r="AI307">
        <v>100</v>
      </c>
      <c r="AJ307">
        <v>25</v>
      </c>
      <c r="AK307">
        <v>150</v>
      </c>
      <c r="AL307">
        <v>26.2</v>
      </c>
      <c r="AM307">
        <v>22336.400000000001</v>
      </c>
    </row>
    <row r="308" spans="1:39" x14ac:dyDescent="0.3">
      <c r="A308">
        <v>302</v>
      </c>
      <c r="B308">
        <v>22500</v>
      </c>
      <c r="C308" s="1">
        <v>45435</v>
      </c>
      <c r="D308" t="s">
        <v>38</v>
      </c>
      <c r="E308" t="s">
        <v>804</v>
      </c>
      <c r="F308">
        <v>0</v>
      </c>
      <c r="G308">
        <v>0</v>
      </c>
      <c r="H308">
        <v>0</v>
      </c>
      <c r="I308">
        <v>24</v>
      </c>
      <c r="J308">
        <v>9.8000000000000007</v>
      </c>
      <c r="K308">
        <v>286.85000000000002</v>
      </c>
      <c r="L308">
        <v>41.200000000000017</v>
      </c>
      <c r="M308">
        <v>16.771829839202123</v>
      </c>
      <c r="N308">
        <v>3200</v>
      </c>
      <c r="O308">
        <v>1400</v>
      </c>
      <c r="P308">
        <v>300</v>
      </c>
      <c r="Q308">
        <v>305.64999999999998</v>
      </c>
      <c r="R308">
        <v>200</v>
      </c>
      <c r="S308">
        <v>334.1</v>
      </c>
      <c r="T308">
        <v>22336.400000000001</v>
      </c>
      <c r="U308">
        <v>21650</v>
      </c>
      <c r="V308" s="1">
        <v>45421</v>
      </c>
      <c r="W308" t="s">
        <v>38</v>
      </c>
      <c r="X308" t="s">
        <v>805</v>
      </c>
      <c r="Y308">
        <v>87</v>
      </c>
      <c r="Z308">
        <v>31</v>
      </c>
      <c r="AA308">
        <v>55.357142857142854</v>
      </c>
      <c r="AB308">
        <v>125</v>
      </c>
      <c r="AC308">
        <v>15.12</v>
      </c>
      <c r="AD308">
        <v>44.65</v>
      </c>
      <c r="AE308">
        <v>-58.050000000000004</v>
      </c>
      <c r="AF308">
        <v>-56.523855890944496</v>
      </c>
      <c r="AG308">
        <v>1800</v>
      </c>
      <c r="AH308">
        <v>0</v>
      </c>
      <c r="AI308">
        <v>1800</v>
      </c>
      <c r="AJ308">
        <v>27.5</v>
      </c>
      <c r="AK308">
        <v>0</v>
      </c>
      <c r="AL308">
        <v>0</v>
      </c>
      <c r="AM308">
        <v>22336.400000000001</v>
      </c>
    </row>
    <row r="309" spans="1:39" x14ac:dyDescent="0.3">
      <c r="A309">
        <v>303</v>
      </c>
      <c r="B309">
        <v>22500</v>
      </c>
      <c r="C309" s="1">
        <v>45442</v>
      </c>
      <c r="D309" t="s">
        <v>38</v>
      </c>
      <c r="E309" t="s">
        <v>806</v>
      </c>
      <c r="F309">
        <v>30051</v>
      </c>
      <c r="G309">
        <v>-242</v>
      </c>
      <c r="H309">
        <v>-0.79886442412438519</v>
      </c>
      <c r="I309">
        <v>39587</v>
      </c>
      <c r="J309">
        <v>10.56</v>
      </c>
      <c r="K309">
        <v>355</v>
      </c>
      <c r="L309">
        <v>94.899999999999977</v>
      </c>
      <c r="M309">
        <v>36.485966935793911</v>
      </c>
      <c r="N309">
        <v>31350</v>
      </c>
      <c r="O309">
        <v>14100</v>
      </c>
      <c r="P309">
        <v>200</v>
      </c>
      <c r="Q309">
        <v>355</v>
      </c>
      <c r="R309">
        <v>100</v>
      </c>
      <c r="S309">
        <v>364.35</v>
      </c>
      <c r="T309">
        <v>22336.400000000001</v>
      </c>
      <c r="U309">
        <v>21650</v>
      </c>
      <c r="V309" s="1">
        <v>45428</v>
      </c>
      <c r="W309" t="s">
        <v>38</v>
      </c>
      <c r="X309" t="s">
        <v>807</v>
      </c>
      <c r="Y309">
        <v>7</v>
      </c>
      <c r="Z309">
        <v>-2</v>
      </c>
      <c r="AA309">
        <v>-22.222222222222221</v>
      </c>
      <c r="AB309">
        <v>6</v>
      </c>
      <c r="AC309">
        <v>16.420000000000002</v>
      </c>
      <c r="AD309">
        <v>86.9</v>
      </c>
      <c r="AE309">
        <v>-58.150000000000006</v>
      </c>
      <c r="AF309">
        <v>-40.089624267493967</v>
      </c>
      <c r="AG309">
        <v>3600</v>
      </c>
      <c r="AH309">
        <v>0</v>
      </c>
      <c r="AI309">
        <v>900</v>
      </c>
      <c r="AJ309">
        <v>38.200000000000003</v>
      </c>
      <c r="AK309">
        <v>0</v>
      </c>
      <c r="AL309">
        <v>0</v>
      </c>
      <c r="AM309">
        <v>22336.400000000001</v>
      </c>
    </row>
    <row r="310" spans="1:39" x14ac:dyDescent="0.3">
      <c r="A310">
        <v>304</v>
      </c>
      <c r="B310">
        <v>22500</v>
      </c>
      <c r="C310" s="1">
        <v>45470</v>
      </c>
      <c r="D310" t="s">
        <v>38</v>
      </c>
      <c r="E310" t="s">
        <v>808</v>
      </c>
      <c r="F310">
        <v>6583</v>
      </c>
      <c r="G310">
        <v>803</v>
      </c>
      <c r="H310">
        <v>13.892733564013842</v>
      </c>
      <c r="I310">
        <v>4368</v>
      </c>
      <c r="J310">
        <v>12.29</v>
      </c>
      <c r="K310">
        <v>615.20000000000005</v>
      </c>
      <c r="L310">
        <v>98.900000000000091</v>
      </c>
      <c r="M310">
        <v>19.155529730776699</v>
      </c>
      <c r="N310">
        <v>6050</v>
      </c>
      <c r="O310">
        <v>7600</v>
      </c>
      <c r="P310">
        <v>50</v>
      </c>
      <c r="Q310">
        <v>611.04999999999995</v>
      </c>
      <c r="R310">
        <v>100</v>
      </c>
      <c r="S310">
        <v>617</v>
      </c>
      <c r="T310">
        <v>22336.400000000001</v>
      </c>
      <c r="U310">
        <v>21650</v>
      </c>
      <c r="V310" s="1">
        <v>45435</v>
      </c>
      <c r="W310" t="s">
        <v>38</v>
      </c>
      <c r="X310" t="s">
        <v>809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2050</v>
      </c>
      <c r="AH310">
        <v>900</v>
      </c>
      <c r="AI310">
        <v>200</v>
      </c>
      <c r="AJ310">
        <v>41.1</v>
      </c>
      <c r="AK310">
        <v>900</v>
      </c>
      <c r="AL310">
        <v>102.45</v>
      </c>
      <c r="AM310">
        <v>22336.400000000001</v>
      </c>
    </row>
    <row r="311" spans="1:39" x14ac:dyDescent="0.3">
      <c r="A311">
        <v>305</v>
      </c>
      <c r="B311">
        <v>22550</v>
      </c>
      <c r="C311" s="1">
        <v>45407</v>
      </c>
      <c r="D311" t="s">
        <v>38</v>
      </c>
      <c r="E311" t="s">
        <v>810</v>
      </c>
      <c r="F311">
        <v>46236</v>
      </c>
      <c r="G311">
        <v>7786</v>
      </c>
      <c r="H311">
        <v>20.249674902470741</v>
      </c>
      <c r="I311">
        <v>918061</v>
      </c>
      <c r="J311">
        <v>12.68</v>
      </c>
      <c r="K311">
        <v>43</v>
      </c>
      <c r="L311">
        <v>24.75</v>
      </c>
      <c r="M311">
        <v>135.61643835616439</v>
      </c>
      <c r="N311">
        <v>138450</v>
      </c>
      <c r="O311">
        <v>48750</v>
      </c>
      <c r="P311">
        <v>4750</v>
      </c>
      <c r="Q311">
        <v>43</v>
      </c>
      <c r="R311">
        <v>650</v>
      </c>
      <c r="S311">
        <v>44.55</v>
      </c>
      <c r="T311">
        <v>22336.400000000001</v>
      </c>
      <c r="U311">
        <v>21650</v>
      </c>
      <c r="V311" s="1">
        <v>45442</v>
      </c>
      <c r="W311" t="s">
        <v>38</v>
      </c>
      <c r="X311" t="s">
        <v>811</v>
      </c>
      <c r="Y311">
        <v>788</v>
      </c>
      <c r="Z311">
        <v>39</v>
      </c>
      <c r="AA311">
        <v>5.2069425901201605</v>
      </c>
      <c r="AB311">
        <v>886</v>
      </c>
      <c r="AC311">
        <v>14.76</v>
      </c>
      <c r="AD311">
        <v>98.95</v>
      </c>
      <c r="AE311">
        <v>-76.850000000000009</v>
      </c>
      <c r="AF311">
        <v>-43.714448236632542</v>
      </c>
      <c r="AG311">
        <v>13650</v>
      </c>
      <c r="AH311">
        <v>1950</v>
      </c>
      <c r="AI311">
        <v>50</v>
      </c>
      <c r="AJ311">
        <v>95</v>
      </c>
      <c r="AK311">
        <v>50</v>
      </c>
      <c r="AL311">
        <v>110.5</v>
      </c>
      <c r="AM311">
        <v>22336.400000000001</v>
      </c>
    </row>
    <row r="312" spans="1:39" x14ac:dyDescent="0.3">
      <c r="A312">
        <v>306</v>
      </c>
      <c r="B312">
        <v>22550</v>
      </c>
      <c r="C312" s="1">
        <v>45414</v>
      </c>
      <c r="D312" t="s">
        <v>38</v>
      </c>
      <c r="E312" t="s">
        <v>812</v>
      </c>
      <c r="F312">
        <v>2336</v>
      </c>
      <c r="G312">
        <v>499</v>
      </c>
      <c r="H312">
        <v>27.163854109961893</v>
      </c>
      <c r="I312">
        <v>14668</v>
      </c>
      <c r="J312">
        <v>12.2</v>
      </c>
      <c r="K312">
        <v>128.44999999999999</v>
      </c>
      <c r="L312">
        <v>58.399999999999991</v>
      </c>
      <c r="M312">
        <v>83.369022127052091</v>
      </c>
      <c r="N312">
        <v>28200</v>
      </c>
      <c r="O312">
        <v>5300</v>
      </c>
      <c r="P312">
        <v>1000</v>
      </c>
      <c r="Q312">
        <v>128.35</v>
      </c>
      <c r="R312">
        <v>1000</v>
      </c>
      <c r="S312">
        <v>131.75</v>
      </c>
      <c r="T312">
        <v>22336.400000000001</v>
      </c>
      <c r="U312">
        <v>21650</v>
      </c>
      <c r="V312" s="1">
        <v>45470</v>
      </c>
      <c r="W312" t="s">
        <v>38</v>
      </c>
      <c r="X312" t="s">
        <v>813</v>
      </c>
      <c r="Y312">
        <v>71</v>
      </c>
      <c r="Z312">
        <v>15</v>
      </c>
      <c r="AA312">
        <v>26.785714285714285</v>
      </c>
      <c r="AB312">
        <v>48</v>
      </c>
      <c r="AC312">
        <v>17.420000000000002</v>
      </c>
      <c r="AD312">
        <v>236</v>
      </c>
      <c r="AE312">
        <v>-72</v>
      </c>
      <c r="AF312">
        <v>-23.376623376623375</v>
      </c>
      <c r="AG312">
        <v>0</v>
      </c>
      <c r="AH312">
        <v>100</v>
      </c>
      <c r="AI312">
        <v>0</v>
      </c>
      <c r="AJ312">
        <v>0</v>
      </c>
      <c r="AK312">
        <v>100</v>
      </c>
      <c r="AL312">
        <v>248.45</v>
      </c>
      <c r="AM312">
        <v>22336.400000000001</v>
      </c>
    </row>
    <row r="313" spans="1:39" x14ac:dyDescent="0.3">
      <c r="A313">
        <v>307</v>
      </c>
      <c r="B313">
        <v>22550</v>
      </c>
      <c r="C313" s="1">
        <v>45421</v>
      </c>
      <c r="D313" t="s">
        <v>38</v>
      </c>
      <c r="E313" t="s">
        <v>814</v>
      </c>
      <c r="F313">
        <v>134</v>
      </c>
      <c r="G313">
        <v>9</v>
      </c>
      <c r="H313">
        <v>7.2</v>
      </c>
      <c r="I313">
        <v>557</v>
      </c>
      <c r="J313">
        <v>11.9</v>
      </c>
      <c r="K313">
        <v>194.8</v>
      </c>
      <c r="L313">
        <v>69.650000000000006</v>
      </c>
      <c r="M313">
        <v>55.653216140631244</v>
      </c>
      <c r="N313">
        <v>12850</v>
      </c>
      <c r="O313">
        <v>2150</v>
      </c>
      <c r="P313">
        <v>50</v>
      </c>
      <c r="Q313">
        <v>180</v>
      </c>
      <c r="R313">
        <v>100</v>
      </c>
      <c r="S313">
        <v>212.9</v>
      </c>
      <c r="T313">
        <v>22336.400000000001</v>
      </c>
      <c r="U313">
        <v>21700</v>
      </c>
      <c r="V313" s="1">
        <v>45407</v>
      </c>
      <c r="W313" t="s">
        <v>38</v>
      </c>
      <c r="X313" t="s">
        <v>815</v>
      </c>
      <c r="Y313">
        <v>70969</v>
      </c>
      <c r="Z313">
        <v>1190</v>
      </c>
      <c r="AA313">
        <v>1.7053841413605813</v>
      </c>
      <c r="AB313">
        <v>576385</v>
      </c>
      <c r="AC313">
        <v>21.56</v>
      </c>
      <c r="AD313">
        <v>9.65</v>
      </c>
      <c r="AE313">
        <v>-39.950000000000003</v>
      </c>
      <c r="AF313">
        <v>-80.54435483870968</v>
      </c>
      <c r="AG313">
        <v>68800</v>
      </c>
      <c r="AH313">
        <v>318600</v>
      </c>
      <c r="AI313">
        <v>2050</v>
      </c>
      <c r="AJ313">
        <v>9</v>
      </c>
      <c r="AK313">
        <v>1000</v>
      </c>
      <c r="AL313">
        <v>9.6999999999999993</v>
      </c>
      <c r="AM313">
        <v>22336.400000000001</v>
      </c>
    </row>
    <row r="314" spans="1:39" x14ac:dyDescent="0.3">
      <c r="A314">
        <v>308</v>
      </c>
      <c r="B314">
        <v>22550</v>
      </c>
      <c r="C314" s="1">
        <v>45428</v>
      </c>
      <c r="D314" t="s">
        <v>38</v>
      </c>
      <c r="E314" t="s">
        <v>816</v>
      </c>
      <c r="F314">
        <v>6</v>
      </c>
      <c r="G314">
        <v>1</v>
      </c>
      <c r="H314">
        <v>20</v>
      </c>
      <c r="I314">
        <v>12</v>
      </c>
      <c r="J314">
        <v>11.72</v>
      </c>
      <c r="K314">
        <v>253.45</v>
      </c>
      <c r="L314">
        <v>86.75</v>
      </c>
      <c r="M314">
        <v>52.039592081583685</v>
      </c>
      <c r="N314">
        <v>11750</v>
      </c>
      <c r="O314">
        <v>4550</v>
      </c>
      <c r="P314">
        <v>50</v>
      </c>
      <c r="Q314">
        <v>232.55</v>
      </c>
      <c r="R314">
        <v>50</v>
      </c>
      <c r="S314">
        <v>257</v>
      </c>
      <c r="T314">
        <v>22336.400000000001</v>
      </c>
      <c r="U314">
        <v>21700</v>
      </c>
      <c r="V314" s="1">
        <v>45414</v>
      </c>
      <c r="W314" t="s">
        <v>38</v>
      </c>
      <c r="X314" t="s">
        <v>817</v>
      </c>
      <c r="Y314">
        <v>5833</v>
      </c>
      <c r="Z314">
        <v>1602</v>
      </c>
      <c r="AA314">
        <v>37.863389269676198</v>
      </c>
      <c r="AB314">
        <v>26712</v>
      </c>
      <c r="AC314">
        <v>15.97</v>
      </c>
      <c r="AD314">
        <v>28.4</v>
      </c>
      <c r="AE314">
        <v>-54.750000000000007</v>
      </c>
      <c r="AF314">
        <v>-65.844858689116066</v>
      </c>
      <c r="AG314">
        <v>20700</v>
      </c>
      <c r="AH314">
        <v>14250</v>
      </c>
      <c r="AI314">
        <v>1000</v>
      </c>
      <c r="AJ314">
        <v>27.2</v>
      </c>
      <c r="AK314">
        <v>50</v>
      </c>
      <c r="AL314">
        <v>29</v>
      </c>
      <c r="AM314">
        <v>22336.400000000001</v>
      </c>
    </row>
    <row r="315" spans="1:39" x14ac:dyDescent="0.3">
      <c r="A315">
        <v>309</v>
      </c>
      <c r="B315">
        <v>22550</v>
      </c>
      <c r="C315" s="1">
        <v>45435</v>
      </c>
      <c r="D315" t="s">
        <v>38</v>
      </c>
      <c r="E315" t="s">
        <v>818</v>
      </c>
      <c r="F315">
        <v>3</v>
      </c>
      <c r="G315">
        <v>3</v>
      </c>
      <c r="H315">
        <v>0</v>
      </c>
      <c r="I315">
        <v>5</v>
      </c>
      <c r="J315">
        <v>9.23</v>
      </c>
      <c r="K315">
        <v>246.5</v>
      </c>
      <c r="L315">
        <v>17.949999999999989</v>
      </c>
      <c r="M315">
        <v>7.8538612994968222</v>
      </c>
      <c r="N315">
        <v>2750</v>
      </c>
      <c r="O315">
        <v>2700</v>
      </c>
      <c r="P315">
        <v>900</v>
      </c>
      <c r="Q315">
        <v>176.85</v>
      </c>
      <c r="R315">
        <v>2700</v>
      </c>
      <c r="S315">
        <v>328.25</v>
      </c>
      <c r="T315">
        <v>22336.400000000001</v>
      </c>
      <c r="U315">
        <v>21700</v>
      </c>
      <c r="V315" s="1">
        <v>45421</v>
      </c>
      <c r="W315" t="s">
        <v>38</v>
      </c>
      <c r="X315" t="s">
        <v>819</v>
      </c>
      <c r="Y315">
        <v>1450</v>
      </c>
      <c r="Z315">
        <v>1076</v>
      </c>
      <c r="AA315">
        <v>287.70053475935828</v>
      </c>
      <c r="AB315">
        <v>3035</v>
      </c>
      <c r="AC315">
        <v>14.95</v>
      </c>
      <c r="AD315">
        <v>54.15</v>
      </c>
      <c r="AE315">
        <v>-61.250000000000007</v>
      </c>
      <c r="AF315">
        <v>-53.076256499133457</v>
      </c>
      <c r="AG315">
        <v>100</v>
      </c>
      <c r="AH315">
        <v>550</v>
      </c>
      <c r="AI315">
        <v>50</v>
      </c>
      <c r="AJ315">
        <v>35</v>
      </c>
      <c r="AK315">
        <v>50</v>
      </c>
      <c r="AL315">
        <v>55.05</v>
      </c>
      <c r="AM315">
        <v>22336.400000000001</v>
      </c>
    </row>
    <row r="316" spans="1:39" x14ac:dyDescent="0.3">
      <c r="A316">
        <v>310</v>
      </c>
      <c r="B316">
        <v>22550</v>
      </c>
      <c r="C316" s="1">
        <v>45442</v>
      </c>
      <c r="D316" t="s">
        <v>38</v>
      </c>
      <c r="E316" t="s">
        <v>820</v>
      </c>
      <c r="F316">
        <v>425</v>
      </c>
      <c r="G316">
        <v>18</v>
      </c>
      <c r="H316">
        <v>4.4226044226044223</v>
      </c>
      <c r="I316">
        <v>543</v>
      </c>
      <c r="J316">
        <v>10.6</v>
      </c>
      <c r="K316">
        <v>330.25</v>
      </c>
      <c r="L316">
        <v>94</v>
      </c>
      <c r="M316">
        <v>39.788359788359791</v>
      </c>
      <c r="N316">
        <v>9100</v>
      </c>
      <c r="O316">
        <v>2250</v>
      </c>
      <c r="P316">
        <v>900</v>
      </c>
      <c r="Q316">
        <v>312</v>
      </c>
      <c r="R316">
        <v>900</v>
      </c>
      <c r="S316">
        <v>357.8</v>
      </c>
      <c r="T316">
        <v>22336.400000000001</v>
      </c>
      <c r="U316">
        <v>21700</v>
      </c>
      <c r="V316" s="1">
        <v>45428</v>
      </c>
      <c r="W316" t="s">
        <v>38</v>
      </c>
      <c r="X316" t="s">
        <v>821</v>
      </c>
      <c r="Y316">
        <v>96</v>
      </c>
      <c r="Z316">
        <v>23</v>
      </c>
      <c r="AA316">
        <v>31.506849315068493</v>
      </c>
      <c r="AB316">
        <v>83</v>
      </c>
      <c r="AC316">
        <v>14.96</v>
      </c>
      <c r="AD316">
        <v>74.75</v>
      </c>
      <c r="AE316">
        <v>-71.400000000000006</v>
      </c>
      <c r="AF316">
        <v>-48.853917208347589</v>
      </c>
      <c r="AG316">
        <v>3400</v>
      </c>
      <c r="AH316">
        <v>3250</v>
      </c>
      <c r="AI316">
        <v>50</v>
      </c>
      <c r="AJ316">
        <v>57.25</v>
      </c>
      <c r="AK316">
        <v>50</v>
      </c>
      <c r="AL316">
        <v>75.95</v>
      </c>
      <c r="AM316">
        <v>22336.400000000001</v>
      </c>
    </row>
    <row r="317" spans="1:39" x14ac:dyDescent="0.3">
      <c r="A317">
        <v>311</v>
      </c>
      <c r="B317">
        <v>22550</v>
      </c>
      <c r="C317" s="1">
        <v>45470</v>
      </c>
      <c r="D317" t="s">
        <v>38</v>
      </c>
      <c r="E317" t="s">
        <v>822</v>
      </c>
      <c r="F317">
        <v>171</v>
      </c>
      <c r="G317">
        <v>70</v>
      </c>
      <c r="H317">
        <v>69.306930693069305</v>
      </c>
      <c r="I317">
        <v>108</v>
      </c>
      <c r="J317">
        <v>12.32</v>
      </c>
      <c r="K317">
        <v>586.75</v>
      </c>
      <c r="L317">
        <v>186.75</v>
      </c>
      <c r="M317">
        <v>46.6875</v>
      </c>
      <c r="N317">
        <v>100</v>
      </c>
      <c r="O317">
        <v>900</v>
      </c>
      <c r="P317">
        <v>50</v>
      </c>
      <c r="Q317">
        <v>587</v>
      </c>
      <c r="R317">
        <v>900</v>
      </c>
      <c r="S317">
        <v>643.79999999999995</v>
      </c>
      <c r="T317">
        <v>22336.400000000001</v>
      </c>
      <c r="U317">
        <v>21700</v>
      </c>
      <c r="V317" s="1">
        <v>45435</v>
      </c>
      <c r="W317" t="s">
        <v>38</v>
      </c>
      <c r="X317" t="s">
        <v>823</v>
      </c>
      <c r="Y317">
        <v>20</v>
      </c>
      <c r="Z317">
        <v>4</v>
      </c>
      <c r="AA317">
        <v>25</v>
      </c>
      <c r="AB317">
        <v>48</v>
      </c>
      <c r="AC317">
        <v>14.97</v>
      </c>
      <c r="AD317">
        <v>97.25</v>
      </c>
      <c r="AE317">
        <v>-73.349999999999994</v>
      </c>
      <c r="AF317">
        <v>-42.995310668229777</v>
      </c>
      <c r="AG317">
        <v>3950</v>
      </c>
      <c r="AH317">
        <v>1850</v>
      </c>
      <c r="AI317">
        <v>50</v>
      </c>
      <c r="AJ317">
        <v>91.3</v>
      </c>
      <c r="AK317">
        <v>900</v>
      </c>
      <c r="AL317">
        <v>129.5</v>
      </c>
      <c r="AM317">
        <v>22336.400000000001</v>
      </c>
    </row>
    <row r="318" spans="1:39" x14ac:dyDescent="0.3">
      <c r="A318">
        <v>312</v>
      </c>
      <c r="B318">
        <v>22600</v>
      </c>
      <c r="C318" s="1">
        <v>45407</v>
      </c>
      <c r="D318" t="s">
        <v>38</v>
      </c>
      <c r="E318" t="s">
        <v>824</v>
      </c>
      <c r="F318">
        <v>152308</v>
      </c>
      <c r="G318">
        <v>59777</v>
      </c>
      <c r="H318">
        <v>64.602133339097165</v>
      </c>
      <c r="I318">
        <v>1314231</v>
      </c>
      <c r="J318">
        <v>12.37</v>
      </c>
      <c r="K318">
        <v>29.9</v>
      </c>
      <c r="L318">
        <v>16.849999999999998</v>
      </c>
      <c r="M318">
        <v>129.11877394636014</v>
      </c>
      <c r="N318">
        <v>382800</v>
      </c>
      <c r="O318">
        <v>300900</v>
      </c>
      <c r="P318">
        <v>200</v>
      </c>
      <c r="Q318">
        <v>29.15</v>
      </c>
      <c r="R318">
        <v>250</v>
      </c>
      <c r="S318">
        <v>29.9</v>
      </c>
      <c r="T318">
        <v>22336.400000000001</v>
      </c>
      <c r="U318">
        <v>21700</v>
      </c>
      <c r="V318" s="1">
        <v>45442</v>
      </c>
      <c r="W318" t="s">
        <v>38</v>
      </c>
      <c r="X318" t="s">
        <v>825</v>
      </c>
      <c r="Y318">
        <v>13257</v>
      </c>
      <c r="Z318">
        <v>3880</v>
      </c>
      <c r="AA318">
        <v>41.377839394262558</v>
      </c>
      <c r="AB318">
        <v>13419</v>
      </c>
      <c r="AC318">
        <v>14.56</v>
      </c>
      <c r="AD318">
        <v>96.25</v>
      </c>
      <c r="AE318">
        <v>-88.550000000000011</v>
      </c>
      <c r="AF318">
        <v>-47.916666666666671</v>
      </c>
      <c r="AG318">
        <v>14550</v>
      </c>
      <c r="AH318">
        <v>11700</v>
      </c>
      <c r="AI318">
        <v>850</v>
      </c>
      <c r="AJ318">
        <v>92.5</v>
      </c>
      <c r="AK318">
        <v>50</v>
      </c>
      <c r="AL318">
        <v>108</v>
      </c>
      <c r="AM318">
        <v>22336.400000000001</v>
      </c>
    </row>
    <row r="319" spans="1:39" x14ac:dyDescent="0.3">
      <c r="A319">
        <v>313</v>
      </c>
      <c r="B319">
        <v>22600</v>
      </c>
      <c r="C319" s="1">
        <v>45414</v>
      </c>
      <c r="D319" t="s">
        <v>38</v>
      </c>
      <c r="E319" t="s">
        <v>826</v>
      </c>
      <c r="F319">
        <v>7714</v>
      </c>
      <c r="G319">
        <v>1769</v>
      </c>
      <c r="H319">
        <v>29.756097560975611</v>
      </c>
      <c r="I319">
        <v>49394</v>
      </c>
      <c r="J319">
        <v>11.97</v>
      </c>
      <c r="K319">
        <v>107.05</v>
      </c>
      <c r="L319">
        <v>49.099999999999994</v>
      </c>
      <c r="M319">
        <v>84.728213977566853</v>
      </c>
      <c r="N319">
        <v>43950</v>
      </c>
      <c r="O319">
        <v>11950</v>
      </c>
      <c r="P319">
        <v>2950</v>
      </c>
      <c r="Q319">
        <v>107</v>
      </c>
      <c r="R319">
        <v>50</v>
      </c>
      <c r="S319">
        <v>108</v>
      </c>
      <c r="T319">
        <v>22336.400000000001</v>
      </c>
      <c r="U319">
        <v>21700</v>
      </c>
      <c r="V319" s="1">
        <v>45470</v>
      </c>
      <c r="W319" t="s">
        <v>38</v>
      </c>
      <c r="X319" t="s">
        <v>827</v>
      </c>
      <c r="Y319">
        <v>1468</v>
      </c>
      <c r="Z319">
        <v>33</v>
      </c>
      <c r="AA319">
        <v>2.2996515679442511</v>
      </c>
      <c r="AB319">
        <v>473</v>
      </c>
      <c r="AC319">
        <v>16.87</v>
      </c>
      <c r="AD319">
        <v>232.45</v>
      </c>
      <c r="AE319">
        <v>-77.150000000000034</v>
      </c>
      <c r="AF319">
        <v>-24.919250645994843</v>
      </c>
      <c r="AG319">
        <v>50</v>
      </c>
      <c r="AH319">
        <v>100</v>
      </c>
      <c r="AI319">
        <v>50</v>
      </c>
      <c r="AJ319">
        <v>130</v>
      </c>
      <c r="AK319">
        <v>50</v>
      </c>
      <c r="AL319">
        <v>232.45</v>
      </c>
      <c r="AM319">
        <v>22336.400000000001</v>
      </c>
    </row>
    <row r="320" spans="1:39" x14ac:dyDescent="0.3">
      <c r="A320">
        <v>314</v>
      </c>
      <c r="B320">
        <v>22600</v>
      </c>
      <c r="C320" s="1">
        <v>45421</v>
      </c>
      <c r="D320" t="s">
        <v>38</v>
      </c>
      <c r="E320" t="s">
        <v>828</v>
      </c>
      <c r="F320">
        <v>791</v>
      </c>
      <c r="G320">
        <v>366</v>
      </c>
      <c r="H320">
        <v>86.117647058823536</v>
      </c>
      <c r="I320">
        <v>2631</v>
      </c>
      <c r="J320">
        <v>11.71</v>
      </c>
      <c r="K320">
        <v>172</v>
      </c>
      <c r="L320">
        <v>64.5</v>
      </c>
      <c r="M320">
        <v>60</v>
      </c>
      <c r="N320">
        <v>15200</v>
      </c>
      <c r="O320">
        <v>6050</v>
      </c>
      <c r="P320">
        <v>100</v>
      </c>
      <c r="Q320">
        <v>170</v>
      </c>
      <c r="R320">
        <v>250</v>
      </c>
      <c r="S320">
        <v>172</v>
      </c>
      <c r="T320">
        <v>22336.400000000001</v>
      </c>
      <c r="U320">
        <v>21750</v>
      </c>
      <c r="V320" s="1">
        <v>45407</v>
      </c>
      <c r="W320" t="s">
        <v>38</v>
      </c>
      <c r="X320" t="s">
        <v>829</v>
      </c>
      <c r="Y320">
        <v>30026</v>
      </c>
      <c r="Z320">
        <v>8507</v>
      </c>
      <c r="AA320">
        <v>39.532506157349317</v>
      </c>
      <c r="AB320">
        <v>335836</v>
      </c>
      <c r="AC320">
        <v>20.78</v>
      </c>
      <c r="AD320">
        <v>10.55</v>
      </c>
      <c r="AE320">
        <v>-45.650000000000006</v>
      </c>
      <c r="AF320">
        <v>-81.227758007117444</v>
      </c>
      <c r="AG320">
        <v>42200</v>
      </c>
      <c r="AH320">
        <v>147900</v>
      </c>
      <c r="AI320">
        <v>50</v>
      </c>
      <c r="AJ320">
        <v>10.3</v>
      </c>
      <c r="AK320">
        <v>1000</v>
      </c>
      <c r="AL320">
        <v>11.05</v>
      </c>
      <c r="AM320">
        <v>22336.400000000001</v>
      </c>
    </row>
    <row r="321" spans="1:39" x14ac:dyDescent="0.3">
      <c r="A321">
        <v>315</v>
      </c>
      <c r="B321">
        <v>22600</v>
      </c>
      <c r="C321" s="1">
        <v>45428</v>
      </c>
      <c r="D321" t="s">
        <v>38</v>
      </c>
      <c r="E321" t="s">
        <v>830</v>
      </c>
      <c r="F321">
        <v>185</v>
      </c>
      <c r="G321">
        <v>21</v>
      </c>
      <c r="H321">
        <v>12.804878048780488</v>
      </c>
      <c r="I321">
        <v>106</v>
      </c>
      <c r="J321">
        <v>11.4</v>
      </c>
      <c r="K321">
        <v>223.3</v>
      </c>
      <c r="L321">
        <v>77.5</v>
      </c>
      <c r="M321">
        <v>53.155006858710564</v>
      </c>
      <c r="N321">
        <v>12600</v>
      </c>
      <c r="O321">
        <v>4150</v>
      </c>
      <c r="P321">
        <v>50</v>
      </c>
      <c r="Q321">
        <v>215</v>
      </c>
      <c r="R321">
        <v>100</v>
      </c>
      <c r="S321">
        <v>230</v>
      </c>
      <c r="T321">
        <v>22336.400000000001</v>
      </c>
      <c r="U321">
        <v>21750</v>
      </c>
      <c r="V321" s="1">
        <v>45414</v>
      </c>
      <c r="W321" t="s">
        <v>38</v>
      </c>
      <c r="X321" t="s">
        <v>831</v>
      </c>
      <c r="Y321">
        <v>6199</v>
      </c>
      <c r="Z321">
        <v>5082</v>
      </c>
      <c r="AA321">
        <v>454.96866606982991</v>
      </c>
      <c r="AB321">
        <v>16956</v>
      </c>
      <c r="AC321">
        <v>15.63</v>
      </c>
      <c r="AD321">
        <v>31.3</v>
      </c>
      <c r="AE321">
        <v>-61.7</v>
      </c>
      <c r="AF321">
        <v>-66.344086021505376</v>
      </c>
      <c r="AG321">
        <v>11600</v>
      </c>
      <c r="AH321">
        <v>3200</v>
      </c>
      <c r="AI321">
        <v>50</v>
      </c>
      <c r="AJ321">
        <v>30</v>
      </c>
      <c r="AK321">
        <v>1750</v>
      </c>
      <c r="AL321">
        <v>46.9</v>
      </c>
      <c r="AM321">
        <v>22336.400000000001</v>
      </c>
    </row>
    <row r="322" spans="1:39" x14ac:dyDescent="0.3">
      <c r="A322">
        <v>316</v>
      </c>
      <c r="B322">
        <v>22600</v>
      </c>
      <c r="C322" s="1">
        <v>45435</v>
      </c>
      <c r="D322" t="s">
        <v>38</v>
      </c>
      <c r="E322" t="s">
        <v>832</v>
      </c>
      <c r="F322">
        <v>9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13650</v>
      </c>
      <c r="O322">
        <v>900</v>
      </c>
      <c r="P322">
        <v>1800</v>
      </c>
      <c r="Q322">
        <v>222.6</v>
      </c>
      <c r="R322">
        <v>900</v>
      </c>
      <c r="S322">
        <v>296.39999999999998</v>
      </c>
      <c r="T322">
        <v>22336.400000000001</v>
      </c>
      <c r="U322">
        <v>21750</v>
      </c>
      <c r="V322" s="1">
        <v>45421</v>
      </c>
      <c r="W322" t="s">
        <v>38</v>
      </c>
      <c r="X322" t="s">
        <v>833</v>
      </c>
      <c r="Y322">
        <v>97</v>
      </c>
      <c r="Z322">
        <v>43</v>
      </c>
      <c r="AA322">
        <v>79.629629629629633</v>
      </c>
      <c r="AB322">
        <v>194</v>
      </c>
      <c r="AC322">
        <v>14.79</v>
      </c>
      <c r="AD322">
        <v>55.35</v>
      </c>
      <c r="AE322">
        <v>-68</v>
      </c>
      <c r="AF322">
        <v>-55.127685447912441</v>
      </c>
      <c r="AG322">
        <v>1850</v>
      </c>
      <c r="AH322">
        <v>100</v>
      </c>
      <c r="AI322">
        <v>50</v>
      </c>
      <c r="AJ322">
        <v>43</v>
      </c>
      <c r="AK322">
        <v>100</v>
      </c>
      <c r="AL322">
        <v>75</v>
      </c>
      <c r="AM322">
        <v>22336.400000000001</v>
      </c>
    </row>
    <row r="323" spans="1:39" x14ac:dyDescent="0.3">
      <c r="A323">
        <v>317</v>
      </c>
      <c r="B323">
        <v>22600</v>
      </c>
      <c r="C323" s="1">
        <v>45442</v>
      </c>
      <c r="D323" t="s">
        <v>38</v>
      </c>
      <c r="E323" t="s">
        <v>834</v>
      </c>
      <c r="F323">
        <v>5311</v>
      </c>
      <c r="G323">
        <v>-108</v>
      </c>
      <c r="H323">
        <v>-1.9929876360952206</v>
      </c>
      <c r="I323">
        <v>7151</v>
      </c>
      <c r="J323">
        <v>10.49</v>
      </c>
      <c r="K323">
        <v>304.5</v>
      </c>
      <c r="L323">
        <v>88.9</v>
      </c>
      <c r="M323">
        <v>41.233766233766239</v>
      </c>
      <c r="N323">
        <v>14300</v>
      </c>
      <c r="O323">
        <v>8500</v>
      </c>
      <c r="P323">
        <v>1550</v>
      </c>
      <c r="Q323">
        <v>304.5</v>
      </c>
      <c r="R323">
        <v>50</v>
      </c>
      <c r="S323">
        <v>311.8</v>
      </c>
      <c r="T323">
        <v>22336.400000000001</v>
      </c>
      <c r="U323">
        <v>21750</v>
      </c>
      <c r="V323" s="1">
        <v>45428</v>
      </c>
      <c r="W323" t="s">
        <v>38</v>
      </c>
      <c r="X323" t="s">
        <v>835</v>
      </c>
      <c r="Y323">
        <v>1</v>
      </c>
      <c r="Z323">
        <v>0</v>
      </c>
      <c r="AA323">
        <v>0</v>
      </c>
      <c r="AB323">
        <v>2</v>
      </c>
      <c r="AC323">
        <v>17.53</v>
      </c>
      <c r="AD323">
        <v>124.5</v>
      </c>
      <c r="AE323">
        <v>-81.5</v>
      </c>
      <c r="AF323">
        <v>-39.563106796116507</v>
      </c>
      <c r="AG323">
        <v>5400</v>
      </c>
      <c r="AH323">
        <v>3000</v>
      </c>
      <c r="AI323">
        <v>900</v>
      </c>
      <c r="AJ323">
        <v>55.45</v>
      </c>
      <c r="AK323">
        <v>900</v>
      </c>
      <c r="AL323">
        <v>103.75</v>
      </c>
      <c r="AM323">
        <v>22336.400000000001</v>
      </c>
    </row>
    <row r="324" spans="1:39" x14ac:dyDescent="0.3">
      <c r="A324">
        <v>318</v>
      </c>
      <c r="B324">
        <v>22600</v>
      </c>
      <c r="C324" s="1">
        <v>45470</v>
      </c>
      <c r="D324" t="s">
        <v>38</v>
      </c>
      <c r="E324" t="s">
        <v>836</v>
      </c>
      <c r="F324">
        <v>590</v>
      </c>
      <c r="G324">
        <v>97</v>
      </c>
      <c r="H324">
        <v>19.675456389452332</v>
      </c>
      <c r="I324">
        <v>435</v>
      </c>
      <c r="J324">
        <v>12.28</v>
      </c>
      <c r="K324">
        <v>556.95000000000005</v>
      </c>
      <c r="L324">
        <v>95.150000000000034</v>
      </c>
      <c r="M324">
        <v>20.604157644001738</v>
      </c>
      <c r="N324">
        <v>2200</v>
      </c>
      <c r="O324">
        <v>1050</v>
      </c>
      <c r="P324">
        <v>50</v>
      </c>
      <c r="Q324">
        <v>547.65</v>
      </c>
      <c r="R324">
        <v>100</v>
      </c>
      <c r="S324">
        <v>610.29999999999995</v>
      </c>
      <c r="T324">
        <v>22336.400000000001</v>
      </c>
      <c r="U324">
        <v>21750</v>
      </c>
      <c r="V324" s="1">
        <v>45435</v>
      </c>
      <c r="W324" t="s">
        <v>38</v>
      </c>
      <c r="X324" t="s">
        <v>837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2000</v>
      </c>
      <c r="AH324">
        <v>0</v>
      </c>
      <c r="AI324">
        <v>200</v>
      </c>
      <c r="AJ324">
        <v>54.6</v>
      </c>
      <c r="AK324">
        <v>0</v>
      </c>
      <c r="AL324">
        <v>0</v>
      </c>
      <c r="AM324">
        <v>22336.400000000001</v>
      </c>
    </row>
    <row r="325" spans="1:39" x14ac:dyDescent="0.3">
      <c r="A325">
        <v>319</v>
      </c>
      <c r="B325">
        <v>22650</v>
      </c>
      <c r="C325" s="1">
        <v>45407</v>
      </c>
      <c r="D325" t="s">
        <v>38</v>
      </c>
      <c r="E325" t="s">
        <v>838</v>
      </c>
      <c r="F325">
        <v>56072</v>
      </c>
      <c r="G325">
        <v>23818</v>
      </c>
      <c r="H325">
        <v>73.845104483164874</v>
      </c>
      <c r="I325">
        <v>750277</v>
      </c>
      <c r="J325">
        <v>12.08</v>
      </c>
      <c r="K325">
        <v>18.75</v>
      </c>
      <c r="L325">
        <v>9.3000000000000007</v>
      </c>
      <c r="M325">
        <v>98.412698412698433</v>
      </c>
      <c r="N325">
        <v>579250</v>
      </c>
      <c r="O325">
        <v>76350</v>
      </c>
      <c r="P325">
        <v>950</v>
      </c>
      <c r="Q325">
        <v>18.75</v>
      </c>
      <c r="R325">
        <v>1000</v>
      </c>
      <c r="S325">
        <v>19.8</v>
      </c>
      <c r="T325">
        <v>22336.400000000001</v>
      </c>
      <c r="U325">
        <v>21750</v>
      </c>
      <c r="V325" s="1">
        <v>45442</v>
      </c>
      <c r="W325" t="s">
        <v>38</v>
      </c>
      <c r="X325" t="s">
        <v>839</v>
      </c>
      <c r="Y325">
        <v>984</v>
      </c>
      <c r="Z325">
        <v>55</v>
      </c>
      <c r="AA325">
        <v>5.9203444564047363</v>
      </c>
      <c r="AB325">
        <v>665</v>
      </c>
      <c r="AC325">
        <v>14.51</v>
      </c>
      <c r="AD325">
        <v>118</v>
      </c>
      <c r="AE325">
        <v>-79.449999999999989</v>
      </c>
      <c r="AF325">
        <v>-40.238034945555832</v>
      </c>
      <c r="AG325">
        <v>10850</v>
      </c>
      <c r="AH325">
        <v>1450</v>
      </c>
      <c r="AI325">
        <v>900</v>
      </c>
      <c r="AJ325">
        <v>94.9</v>
      </c>
      <c r="AK325">
        <v>900</v>
      </c>
      <c r="AL325">
        <v>135.75</v>
      </c>
      <c r="AM325">
        <v>22336.400000000001</v>
      </c>
    </row>
    <row r="326" spans="1:39" x14ac:dyDescent="0.3">
      <c r="A326">
        <v>320</v>
      </c>
      <c r="B326">
        <v>22650</v>
      </c>
      <c r="C326" s="1">
        <v>45414</v>
      </c>
      <c r="D326" t="s">
        <v>38</v>
      </c>
      <c r="E326" t="s">
        <v>840</v>
      </c>
      <c r="F326">
        <v>2954</v>
      </c>
      <c r="G326">
        <v>823</v>
      </c>
      <c r="H326">
        <v>38.620366025340218</v>
      </c>
      <c r="I326">
        <v>16079</v>
      </c>
      <c r="J326">
        <v>11.83</v>
      </c>
      <c r="K326">
        <v>88.45</v>
      </c>
      <c r="L326">
        <v>41.6</v>
      </c>
      <c r="M326">
        <v>88.794023479188894</v>
      </c>
      <c r="N326">
        <v>34700</v>
      </c>
      <c r="O326">
        <v>5500</v>
      </c>
      <c r="P326">
        <v>50</v>
      </c>
      <c r="Q326">
        <v>88</v>
      </c>
      <c r="R326">
        <v>500</v>
      </c>
      <c r="S326">
        <v>88.45</v>
      </c>
      <c r="T326">
        <v>22336.400000000001</v>
      </c>
      <c r="U326">
        <v>21750</v>
      </c>
      <c r="V326" s="1">
        <v>45470</v>
      </c>
      <c r="W326" t="s">
        <v>38</v>
      </c>
      <c r="X326" t="s">
        <v>841</v>
      </c>
      <c r="Y326">
        <v>55</v>
      </c>
      <c r="Z326">
        <v>6</v>
      </c>
      <c r="AA326">
        <v>12.244897959183673</v>
      </c>
      <c r="AB326">
        <v>19</v>
      </c>
      <c r="AC326">
        <v>16.940000000000001</v>
      </c>
      <c r="AD326">
        <v>247.75</v>
      </c>
      <c r="AE326">
        <v>-77.149999999999977</v>
      </c>
      <c r="AF326">
        <v>-23.745767928593409</v>
      </c>
      <c r="AG326">
        <v>50</v>
      </c>
      <c r="AH326">
        <v>200</v>
      </c>
      <c r="AI326">
        <v>50</v>
      </c>
      <c r="AJ326">
        <v>133.55000000000001</v>
      </c>
      <c r="AK326">
        <v>200</v>
      </c>
      <c r="AL326">
        <v>359.45</v>
      </c>
      <c r="AM326">
        <v>22336.400000000001</v>
      </c>
    </row>
    <row r="327" spans="1:39" x14ac:dyDescent="0.3">
      <c r="A327">
        <v>321</v>
      </c>
      <c r="B327">
        <v>22650</v>
      </c>
      <c r="C327" s="1">
        <v>45421</v>
      </c>
      <c r="D327" t="s">
        <v>38</v>
      </c>
      <c r="E327" t="s">
        <v>842</v>
      </c>
      <c r="F327">
        <v>150</v>
      </c>
      <c r="G327">
        <v>66</v>
      </c>
      <c r="H327">
        <v>78.571428571428569</v>
      </c>
      <c r="I327">
        <v>393</v>
      </c>
      <c r="J327">
        <v>11.59</v>
      </c>
      <c r="K327">
        <v>145.5</v>
      </c>
      <c r="L327">
        <v>51.05</v>
      </c>
      <c r="M327">
        <v>54.049761778718896</v>
      </c>
      <c r="N327">
        <v>12000</v>
      </c>
      <c r="O327">
        <v>2300</v>
      </c>
      <c r="P327">
        <v>50</v>
      </c>
      <c r="Q327">
        <v>145.5</v>
      </c>
      <c r="R327">
        <v>100</v>
      </c>
      <c r="S327">
        <v>168.35</v>
      </c>
      <c r="T327">
        <v>22336.400000000001</v>
      </c>
      <c r="U327">
        <v>21800</v>
      </c>
      <c r="V327" s="1">
        <v>45407</v>
      </c>
      <c r="W327" t="s">
        <v>38</v>
      </c>
      <c r="X327" t="s">
        <v>843</v>
      </c>
      <c r="Y327">
        <v>113949</v>
      </c>
      <c r="Z327">
        <v>11958</v>
      </c>
      <c r="AA327">
        <v>11.724563932111657</v>
      </c>
      <c r="AB327">
        <v>800019</v>
      </c>
      <c r="AC327">
        <v>20</v>
      </c>
      <c r="AD327">
        <v>11.55</v>
      </c>
      <c r="AE327">
        <v>-53</v>
      </c>
      <c r="AF327">
        <v>-82.106893880712633</v>
      </c>
      <c r="AG327">
        <v>88850</v>
      </c>
      <c r="AH327">
        <v>611800</v>
      </c>
      <c r="AI327">
        <v>1100</v>
      </c>
      <c r="AJ327">
        <v>11.35</v>
      </c>
      <c r="AK327">
        <v>350</v>
      </c>
      <c r="AL327">
        <v>12.05</v>
      </c>
      <c r="AM327">
        <v>22336.400000000001</v>
      </c>
    </row>
    <row r="328" spans="1:39" x14ac:dyDescent="0.3">
      <c r="A328">
        <v>322</v>
      </c>
      <c r="B328">
        <v>22650</v>
      </c>
      <c r="C328" s="1">
        <v>45428</v>
      </c>
      <c r="D328" t="s">
        <v>38</v>
      </c>
      <c r="E328" t="s">
        <v>844</v>
      </c>
      <c r="F328">
        <v>2</v>
      </c>
      <c r="G328">
        <v>2</v>
      </c>
      <c r="H328">
        <v>0</v>
      </c>
      <c r="I328">
        <v>3</v>
      </c>
      <c r="J328">
        <v>9.5299999999999994</v>
      </c>
      <c r="K328">
        <v>160</v>
      </c>
      <c r="L328">
        <v>-386.9</v>
      </c>
      <c r="M328">
        <v>-70.744194551106233</v>
      </c>
      <c r="N328">
        <v>8150</v>
      </c>
      <c r="O328">
        <v>2700</v>
      </c>
      <c r="P328">
        <v>900</v>
      </c>
      <c r="Q328">
        <v>171.5</v>
      </c>
      <c r="R328">
        <v>900</v>
      </c>
      <c r="S328">
        <v>238.35</v>
      </c>
      <c r="T328">
        <v>22336.400000000001</v>
      </c>
      <c r="U328">
        <v>21800</v>
      </c>
      <c r="V328" s="1">
        <v>45414</v>
      </c>
      <c r="W328" t="s">
        <v>38</v>
      </c>
      <c r="X328" t="s">
        <v>845</v>
      </c>
      <c r="Y328">
        <v>9722</v>
      </c>
      <c r="Z328">
        <v>2000</v>
      </c>
      <c r="AA328">
        <v>25.900025900025899</v>
      </c>
      <c r="AB328">
        <v>40638</v>
      </c>
      <c r="AC328">
        <v>15.37</v>
      </c>
      <c r="AD328">
        <v>35.4</v>
      </c>
      <c r="AE328">
        <v>-66.25</v>
      </c>
      <c r="AF328">
        <v>-65.174618789965564</v>
      </c>
      <c r="AG328">
        <v>14850</v>
      </c>
      <c r="AH328">
        <v>26100</v>
      </c>
      <c r="AI328">
        <v>150</v>
      </c>
      <c r="AJ328">
        <v>35</v>
      </c>
      <c r="AK328">
        <v>1000</v>
      </c>
      <c r="AL328">
        <v>35.450000000000003</v>
      </c>
      <c r="AM328">
        <v>22336.400000000001</v>
      </c>
    </row>
    <row r="329" spans="1:39" x14ac:dyDescent="0.3">
      <c r="A329">
        <v>323</v>
      </c>
      <c r="B329">
        <v>22650</v>
      </c>
      <c r="C329" s="1">
        <v>45435</v>
      </c>
      <c r="D329" t="s">
        <v>38</v>
      </c>
      <c r="E329" t="s">
        <v>846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850</v>
      </c>
      <c r="O329">
        <v>900</v>
      </c>
      <c r="P329">
        <v>850</v>
      </c>
      <c r="Q329">
        <v>62.5</v>
      </c>
      <c r="R329">
        <v>900</v>
      </c>
      <c r="S329">
        <v>274.5</v>
      </c>
      <c r="T329">
        <v>22336.400000000001</v>
      </c>
      <c r="U329">
        <v>21800</v>
      </c>
      <c r="V329" s="1">
        <v>45421</v>
      </c>
      <c r="W329" t="s">
        <v>38</v>
      </c>
      <c r="X329" t="s">
        <v>847</v>
      </c>
      <c r="Y329">
        <v>1583</v>
      </c>
      <c r="Z329">
        <v>617</v>
      </c>
      <c r="AA329">
        <v>63.871635610766049</v>
      </c>
      <c r="AB329">
        <v>3161</v>
      </c>
      <c r="AC329">
        <v>14.64</v>
      </c>
      <c r="AD329">
        <v>59.3</v>
      </c>
      <c r="AE329">
        <v>-77.100000000000009</v>
      </c>
      <c r="AF329">
        <v>-56.524926686217015</v>
      </c>
      <c r="AG329">
        <v>1900</v>
      </c>
      <c r="AH329">
        <v>4500</v>
      </c>
      <c r="AI329">
        <v>100</v>
      </c>
      <c r="AJ329">
        <v>48.55</v>
      </c>
      <c r="AK329">
        <v>50</v>
      </c>
      <c r="AL329">
        <v>61.95</v>
      </c>
      <c r="AM329">
        <v>22336.400000000001</v>
      </c>
    </row>
    <row r="330" spans="1:39" x14ac:dyDescent="0.3">
      <c r="A330">
        <v>324</v>
      </c>
      <c r="B330">
        <v>22650</v>
      </c>
      <c r="C330" s="1">
        <v>45442</v>
      </c>
      <c r="D330" t="s">
        <v>38</v>
      </c>
      <c r="E330" t="s">
        <v>848</v>
      </c>
      <c r="F330">
        <v>772</v>
      </c>
      <c r="G330">
        <v>12</v>
      </c>
      <c r="H330">
        <v>1.5789473684210527</v>
      </c>
      <c r="I330">
        <v>794</v>
      </c>
      <c r="J330">
        <v>10.46</v>
      </c>
      <c r="K330">
        <v>280</v>
      </c>
      <c r="L330">
        <v>84.4</v>
      </c>
      <c r="M330">
        <v>43.149284253578735</v>
      </c>
      <c r="N330">
        <v>10350</v>
      </c>
      <c r="O330">
        <v>3050</v>
      </c>
      <c r="P330">
        <v>900</v>
      </c>
      <c r="Q330">
        <v>262</v>
      </c>
      <c r="R330">
        <v>50</v>
      </c>
      <c r="S330">
        <v>283</v>
      </c>
      <c r="T330">
        <v>22336.400000000001</v>
      </c>
      <c r="U330">
        <v>21800</v>
      </c>
      <c r="V330" s="1">
        <v>45428</v>
      </c>
      <c r="W330" t="s">
        <v>38</v>
      </c>
      <c r="X330" t="s">
        <v>849</v>
      </c>
      <c r="Y330">
        <v>319</v>
      </c>
      <c r="Z330">
        <v>245</v>
      </c>
      <c r="AA330">
        <v>331.08108108108109</v>
      </c>
      <c r="AB330">
        <v>613</v>
      </c>
      <c r="AC330">
        <v>14.63</v>
      </c>
      <c r="AD330">
        <v>90</v>
      </c>
      <c r="AE330">
        <v>-76.150000000000006</v>
      </c>
      <c r="AF330">
        <v>-45.83207944628348</v>
      </c>
      <c r="AG330">
        <v>3500</v>
      </c>
      <c r="AH330">
        <v>4450</v>
      </c>
      <c r="AI330">
        <v>50</v>
      </c>
      <c r="AJ330">
        <v>88.3</v>
      </c>
      <c r="AK330">
        <v>50</v>
      </c>
      <c r="AL330">
        <v>97.15</v>
      </c>
      <c r="AM330">
        <v>22336.400000000001</v>
      </c>
    </row>
    <row r="331" spans="1:39" x14ac:dyDescent="0.3">
      <c r="A331">
        <v>325</v>
      </c>
      <c r="B331">
        <v>22650</v>
      </c>
      <c r="C331" s="1">
        <v>45470</v>
      </c>
      <c r="D331" t="s">
        <v>38</v>
      </c>
      <c r="E331" t="s">
        <v>850</v>
      </c>
      <c r="F331">
        <v>56</v>
      </c>
      <c r="G331">
        <v>1</v>
      </c>
      <c r="H331">
        <v>1.8181818181818181</v>
      </c>
      <c r="I331">
        <v>5</v>
      </c>
      <c r="J331">
        <v>12.1</v>
      </c>
      <c r="K331">
        <v>524.45000000000005</v>
      </c>
      <c r="L331">
        <v>93.900000000000034</v>
      </c>
      <c r="M331">
        <v>21.809313668563473</v>
      </c>
      <c r="N331">
        <v>650</v>
      </c>
      <c r="O331">
        <v>0</v>
      </c>
      <c r="P331">
        <v>600</v>
      </c>
      <c r="Q331">
        <v>400.05</v>
      </c>
      <c r="R331">
        <v>0</v>
      </c>
      <c r="S331">
        <v>0</v>
      </c>
      <c r="T331">
        <v>22336.400000000001</v>
      </c>
      <c r="U331">
        <v>21800</v>
      </c>
      <c r="V331" s="1">
        <v>45435</v>
      </c>
      <c r="W331" t="s">
        <v>38</v>
      </c>
      <c r="X331" t="s">
        <v>851</v>
      </c>
      <c r="Y331">
        <v>9</v>
      </c>
      <c r="Z331">
        <v>2</v>
      </c>
      <c r="AA331">
        <v>28.571428571428573</v>
      </c>
      <c r="AB331">
        <v>11</v>
      </c>
      <c r="AC331">
        <v>15.09</v>
      </c>
      <c r="AD331">
        <v>120</v>
      </c>
      <c r="AE331">
        <v>-73.349999999999994</v>
      </c>
      <c r="AF331">
        <v>-37.936384794414273</v>
      </c>
      <c r="AG331">
        <v>3600</v>
      </c>
      <c r="AH331">
        <v>1200</v>
      </c>
      <c r="AI331">
        <v>450</v>
      </c>
      <c r="AJ331">
        <v>65.099999999999994</v>
      </c>
      <c r="AK331">
        <v>200</v>
      </c>
      <c r="AL331">
        <v>120.95</v>
      </c>
      <c r="AM331">
        <v>22336.400000000001</v>
      </c>
    </row>
    <row r="332" spans="1:39" x14ac:dyDescent="0.3">
      <c r="A332">
        <v>326</v>
      </c>
      <c r="B332">
        <v>22700</v>
      </c>
      <c r="C332" s="1">
        <v>45407</v>
      </c>
      <c r="D332" t="s">
        <v>38</v>
      </c>
      <c r="E332" t="s">
        <v>852</v>
      </c>
      <c r="F332">
        <v>109208</v>
      </c>
      <c r="G332">
        <v>31442</v>
      </c>
      <c r="H332">
        <v>40.431551063446747</v>
      </c>
      <c r="I332">
        <v>903117</v>
      </c>
      <c r="J332">
        <v>11.92</v>
      </c>
      <c r="K332">
        <v>12.1</v>
      </c>
      <c r="L332">
        <v>5.3</v>
      </c>
      <c r="M332">
        <v>77.941176470588232</v>
      </c>
      <c r="N332">
        <v>613850</v>
      </c>
      <c r="O332">
        <v>292850</v>
      </c>
      <c r="P332">
        <v>1400</v>
      </c>
      <c r="Q332">
        <v>12.05</v>
      </c>
      <c r="R332">
        <v>50</v>
      </c>
      <c r="S332">
        <v>12.45</v>
      </c>
      <c r="T332">
        <v>22336.400000000001</v>
      </c>
      <c r="U332">
        <v>21800</v>
      </c>
      <c r="V332" s="1">
        <v>45442</v>
      </c>
      <c r="W332" t="s">
        <v>38</v>
      </c>
      <c r="X332" t="s">
        <v>853</v>
      </c>
      <c r="Y332">
        <v>15202</v>
      </c>
      <c r="Z332">
        <v>244</v>
      </c>
      <c r="AA332">
        <v>1.6312341222088516</v>
      </c>
      <c r="AB332">
        <v>13306</v>
      </c>
      <c r="AC332">
        <v>14.38</v>
      </c>
      <c r="AD332">
        <v>130</v>
      </c>
      <c r="AE332">
        <v>-79</v>
      </c>
      <c r="AF332">
        <v>-37.799043062200951</v>
      </c>
      <c r="AG332">
        <v>14050</v>
      </c>
      <c r="AH332">
        <v>13000</v>
      </c>
      <c r="AI332">
        <v>150</v>
      </c>
      <c r="AJ332">
        <v>123</v>
      </c>
      <c r="AK332">
        <v>50</v>
      </c>
      <c r="AL332">
        <v>133.9</v>
      </c>
      <c r="AM332">
        <v>22336.400000000001</v>
      </c>
    </row>
    <row r="333" spans="1:39" x14ac:dyDescent="0.3">
      <c r="A333">
        <v>327</v>
      </c>
      <c r="B333">
        <v>22700</v>
      </c>
      <c r="C333" s="1">
        <v>45414</v>
      </c>
      <c r="D333" t="s">
        <v>38</v>
      </c>
      <c r="E333" t="s">
        <v>854</v>
      </c>
      <c r="F333">
        <v>8942</v>
      </c>
      <c r="G333">
        <v>1048</v>
      </c>
      <c r="H333">
        <v>13.275905751203446</v>
      </c>
      <c r="I333">
        <v>45645</v>
      </c>
      <c r="J333">
        <v>11.57</v>
      </c>
      <c r="K333">
        <v>71</v>
      </c>
      <c r="L333">
        <v>32.450000000000003</v>
      </c>
      <c r="M333">
        <v>84.176394293125824</v>
      </c>
      <c r="N333">
        <v>43000</v>
      </c>
      <c r="O333">
        <v>16400</v>
      </c>
      <c r="P333">
        <v>3050</v>
      </c>
      <c r="Q333">
        <v>71</v>
      </c>
      <c r="R333">
        <v>250</v>
      </c>
      <c r="S333">
        <v>72</v>
      </c>
      <c r="T333">
        <v>22336.400000000001</v>
      </c>
      <c r="U333">
        <v>21800</v>
      </c>
      <c r="V333" s="1">
        <v>45470</v>
      </c>
      <c r="W333" t="s">
        <v>38</v>
      </c>
      <c r="X333" t="s">
        <v>855</v>
      </c>
      <c r="Y333">
        <v>1574</v>
      </c>
      <c r="Z333">
        <v>-2</v>
      </c>
      <c r="AA333">
        <v>-0.12690355329949238</v>
      </c>
      <c r="AB333">
        <v>407</v>
      </c>
      <c r="AC333">
        <v>16.66</v>
      </c>
      <c r="AD333">
        <v>252.65</v>
      </c>
      <c r="AE333">
        <v>-88.9</v>
      </c>
      <c r="AF333">
        <v>-26.028399941443421</v>
      </c>
      <c r="AG333">
        <v>100</v>
      </c>
      <c r="AH333">
        <v>200</v>
      </c>
      <c r="AI333">
        <v>100</v>
      </c>
      <c r="AJ333">
        <v>253</v>
      </c>
      <c r="AK333">
        <v>50</v>
      </c>
      <c r="AL333">
        <v>320</v>
      </c>
      <c r="AM333">
        <v>22336.400000000001</v>
      </c>
    </row>
    <row r="334" spans="1:39" x14ac:dyDescent="0.3">
      <c r="A334">
        <v>328</v>
      </c>
      <c r="B334">
        <v>22700</v>
      </c>
      <c r="C334" s="1">
        <v>45421</v>
      </c>
      <c r="D334" t="s">
        <v>38</v>
      </c>
      <c r="E334" t="s">
        <v>856</v>
      </c>
      <c r="F334">
        <v>1454</v>
      </c>
      <c r="G334">
        <v>468</v>
      </c>
      <c r="H334">
        <v>47.464503042596348</v>
      </c>
      <c r="I334">
        <v>3944</v>
      </c>
      <c r="J334">
        <v>11.4</v>
      </c>
      <c r="K334">
        <v>124.8</v>
      </c>
      <c r="L334">
        <v>44.05</v>
      </c>
      <c r="M334">
        <v>54.551083591331263</v>
      </c>
      <c r="N334">
        <v>31800</v>
      </c>
      <c r="O334">
        <v>7500</v>
      </c>
      <c r="P334">
        <v>50</v>
      </c>
      <c r="Q334">
        <v>124.6</v>
      </c>
      <c r="R334">
        <v>50</v>
      </c>
      <c r="S334">
        <v>133.55000000000001</v>
      </c>
      <c r="T334">
        <v>22336.400000000001</v>
      </c>
      <c r="U334">
        <v>21850</v>
      </c>
      <c r="V334" s="1">
        <v>45407</v>
      </c>
      <c r="W334" t="s">
        <v>38</v>
      </c>
      <c r="X334" t="s">
        <v>857</v>
      </c>
      <c r="Y334">
        <v>48550</v>
      </c>
      <c r="Z334">
        <v>8223</v>
      </c>
      <c r="AA334">
        <v>20.390805167753616</v>
      </c>
      <c r="AB334">
        <v>357226</v>
      </c>
      <c r="AC334">
        <v>19.23</v>
      </c>
      <c r="AD334">
        <v>13.05</v>
      </c>
      <c r="AE334">
        <v>-59.850000000000009</v>
      </c>
      <c r="AF334">
        <v>-82.098765432098773</v>
      </c>
      <c r="AG334">
        <v>107850</v>
      </c>
      <c r="AH334">
        <v>312050</v>
      </c>
      <c r="AI334">
        <v>850</v>
      </c>
      <c r="AJ334">
        <v>13.05</v>
      </c>
      <c r="AK334">
        <v>2150</v>
      </c>
      <c r="AL334">
        <v>13.5</v>
      </c>
      <c r="AM334">
        <v>22336.400000000001</v>
      </c>
    </row>
    <row r="335" spans="1:39" x14ac:dyDescent="0.3">
      <c r="A335">
        <v>329</v>
      </c>
      <c r="B335">
        <v>22700</v>
      </c>
      <c r="C335" s="1">
        <v>45428</v>
      </c>
      <c r="D335" t="s">
        <v>38</v>
      </c>
      <c r="E335" t="s">
        <v>858</v>
      </c>
      <c r="F335">
        <v>169</v>
      </c>
      <c r="G335">
        <v>40</v>
      </c>
      <c r="H335">
        <v>31.007751937984494</v>
      </c>
      <c r="I335">
        <v>209</v>
      </c>
      <c r="J335">
        <v>10.87</v>
      </c>
      <c r="K335">
        <v>170.35</v>
      </c>
      <c r="L335">
        <v>50.849999999999994</v>
      </c>
      <c r="M335">
        <v>42.55230125523012</v>
      </c>
      <c r="N335">
        <v>13600</v>
      </c>
      <c r="O335">
        <v>4350</v>
      </c>
      <c r="P335">
        <v>800</v>
      </c>
      <c r="Q335">
        <v>169.05</v>
      </c>
      <c r="R335">
        <v>100</v>
      </c>
      <c r="S335">
        <v>176</v>
      </c>
      <c r="T335">
        <v>22336.400000000001</v>
      </c>
      <c r="U335">
        <v>21850</v>
      </c>
      <c r="V335" s="1">
        <v>45414</v>
      </c>
      <c r="W335" t="s">
        <v>38</v>
      </c>
      <c r="X335" t="s">
        <v>859</v>
      </c>
      <c r="Y335">
        <v>3394</v>
      </c>
      <c r="Z335">
        <v>1498</v>
      </c>
      <c r="AA335">
        <v>79.008438818565395</v>
      </c>
      <c r="AB335">
        <v>14997</v>
      </c>
      <c r="AC335">
        <v>15.16</v>
      </c>
      <c r="AD335">
        <v>39.700000000000003</v>
      </c>
      <c r="AE335">
        <v>-74.55</v>
      </c>
      <c r="AF335">
        <v>-65.251641137855572</v>
      </c>
      <c r="AG335">
        <v>12150</v>
      </c>
      <c r="AH335">
        <v>8800</v>
      </c>
      <c r="AI335">
        <v>250</v>
      </c>
      <c r="AJ335">
        <v>39</v>
      </c>
      <c r="AK335">
        <v>1000</v>
      </c>
      <c r="AL335">
        <v>39.9</v>
      </c>
      <c r="AM335">
        <v>22336.400000000001</v>
      </c>
    </row>
    <row r="336" spans="1:39" x14ac:dyDescent="0.3">
      <c r="A336">
        <v>330</v>
      </c>
      <c r="B336">
        <v>22700</v>
      </c>
      <c r="C336" s="1">
        <v>45435</v>
      </c>
      <c r="D336" t="s">
        <v>38</v>
      </c>
      <c r="E336" t="s">
        <v>860</v>
      </c>
      <c r="F336">
        <v>18</v>
      </c>
      <c r="G336">
        <v>5</v>
      </c>
      <c r="H336">
        <v>38.46153846153846</v>
      </c>
      <c r="I336">
        <v>9</v>
      </c>
      <c r="J336">
        <v>9.74</v>
      </c>
      <c r="K336">
        <v>191.9</v>
      </c>
      <c r="L336">
        <v>2.4500000000000171</v>
      </c>
      <c r="M336">
        <v>1.293217207706528</v>
      </c>
      <c r="N336">
        <v>9050</v>
      </c>
      <c r="O336">
        <v>3050</v>
      </c>
      <c r="P336">
        <v>900</v>
      </c>
      <c r="Q336">
        <v>215.3</v>
      </c>
      <c r="R336">
        <v>250</v>
      </c>
      <c r="S336">
        <v>249.3</v>
      </c>
      <c r="T336">
        <v>22336.400000000001</v>
      </c>
      <c r="U336">
        <v>21850</v>
      </c>
      <c r="V336" s="1">
        <v>45421</v>
      </c>
      <c r="W336" t="s">
        <v>38</v>
      </c>
      <c r="X336" t="s">
        <v>861</v>
      </c>
      <c r="Y336">
        <v>148</v>
      </c>
      <c r="Z336">
        <v>87</v>
      </c>
      <c r="AA336">
        <v>142.62295081967213</v>
      </c>
      <c r="AB336">
        <v>298</v>
      </c>
      <c r="AC336">
        <v>14.39</v>
      </c>
      <c r="AD336">
        <v>67.5</v>
      </c>
      <c r="AE336">
        <v>-79.449999999999989</v>
      </c>
      <c r="AF336">
        <v>-54.066008846546445</v>
      </c>
      <c r="AG336">
        <v>1800</v>
      </c>
      <c r="AH336">
        <v>150</v>
      </c>
      <c r="AI336">
        <v>1800</v>
      </c>
      <c r="AJ336">
        <v>41</v>
      </c>
      <c r="AK336">
        <v>50</v>
      </c>
      <c r="AL336">
        <v>135</v>
      </c>
      <c r="AM336">
        <v>22336.400000000001</v>
      </c>
    </row>
    <row r="337" spans="1:39" x14ac:dyDescent="0.3">
      <c r="A337">
        <v>331</v>
      </c>
      <c r="B337">
        <v>22700</v>
      </c>
      <c r="C337" s="1">
        <v>45442</v>
      </c>
      <c r="D337" t="s">
        <v>38</v>
      </c>
      <c r="E337" t="s">
        <v>862</v>
      </c>
      <c r="F337">
        <v>8292</v>
      </c>
      <c r="G337">
        <v>634</v>
      </c>
      <c r="H337">
        <v>8.2789240010446594</v>
      </c>
      <c r="I337">
        <v>9928</v>
      </c>
      <c r="J337">
        <v>10.44</v>
      </c>
      <c r="K337">
        <v>256.2</v>
      </c>
      <c r="L337">
        <v>79.299999999999983</v>
      </c>
      <c r="M337">
        <v>44.827586206896541</v>
      </c>
      <c r="N337">
        <v>15450</v>
      </c>
      <c r="O337">
        <v>5350</v>
      </c>
      <c r="P337">
        <v>500</v>
      </c>
      <c r="Q337">
        <v>256.89999999999998</v>
      </c>
      <c r="R337">
        <v>50</v>
      </c>
      <c r="S337">
        <v>259.45</v>
      </c>
      <c r="T337">
        <v>22336.400000000001</v>
      </c>
      <c r="U337">
        <v>21850</v>
      </c>
      <c r="V337" s="1">
        <v>45428</v>
      </c>
      <c r="W337" t="s">
        <v>38</v>
      </c>
      <c r="X337" t="s">
        <v>863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6100</v>
      </c>
      <c r="AH337">
        <v>1200</v>
      </c>
      <c r="AI337">
        <v>1600</v>
      </c>
      <c r="AJ337">
        <v>67.400000000000006</v>
      </c>
      <c r="AK337">
        <v>900</v>
      </c>
      <c r="AL337">
        <v>121.1</v>
      </c>
      <c r="AM337">
        <v>22336.400000000001</v>
      </c>
    </row>
    <row r="338" spans="1:39" x14ac:dyDescent="0.3">
      <c r="A338">
        <v>332</v>
      </c>
      <c r="B338">
        <v>22700</v>
      </c>
      <c r="C338" s="1">
        <v>45470</v>
      </c>
      <c r="D338" t="s">
        <v>38</v>
      </c>
      <c r="E338" t="s">
        <v>864</v>
      </c>
      <c r="F338">
        <v>326</v>
      </c>
      <c r="G338">
        <v>-14</v>
      </c>
      <c r="H338">
        <v>-4.117647058823529</v>
      </c>
      <c r="I338">
        <v>310</v>
      </c>
      <c r="J338">
        <v>12.23</v>
      </c>
      <c r="K338">
        <v>503.85</v>
      </c>
      <c r="L338">
        <v>84.600000000000023</v>
      </c>
      <c r="M338">
        <v>20.178890876565301</v>
      </c>
      <c r="N338">
        <v>650</v>
      </c>
      <c r="O338">
        <v>1850</v>
      </c>
      <c r="P338">
        <v>100</v>
      </c>
      <c r="Q338">
        <v>503.05</v>
      </c>
      <c r="R338">
        <v>50</v>
      </c>
      <c r="S338">
        <v>506.95</v>
      </c>
      <c r="T338">
        <v>22336.400000000001</v>
      </c>
      <c r="U338">
        <v>21850</v>
      </c>
      <c r="V338" s="1">
        <v>45435</v>
      </c>
      <c r="W338" t="s">
        <v>38</v>
      </c>
      <c r="X338" t="s">
        <v>865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2900</v>
      </c>
      <c r="AH338">
        <v>2700</v>
      </c>
      <c r="AI338">
        <v>900</v>
      </c>
      <c r="AJ338">
        <v>81.8</v>
      </c>
      <c r="AK338">
        <v>2700</v>
      </c>
      <c r="AL338">
        <v>136.85</v>
      </c>
      <c r="AM338">
        <v>22336.400000000001</v>
      </c>
    </row>
    <row r="339" spans="1:39" x14ac:dyDescent="0.3">
      <c r="A339">
        <v>333</v>
      </c>
      <c r="B339">
        <v>22750</v>
      </c>
      <c r="C339" s="1">
        <v>45407</v>
      </c>
      <c r="D339" t="s">
        <v>38</v>
      </c>
      <c r="E339" t="s">
        <v>866</v>
      </c>
      <c r="F339">
        <v>59259</v>
      </c>
      <c r="G339">
        <v>27368</v>
      </c>
      <c r="H339">
        <v>85.817315230002194</v>
      </c>
      <c r="I339">
        <v>576444</v>
      </c>
      <c r="J339">
        <v>11.84</v>
      </c>
      <c r="K339">
        <v>7.5</v>
      </c>
      <c r="L339">
        <v>2.5499999999999998</v>
      </c>
      <c r="M339">
        <v>51.515151515151516</v>
      </c>
      <c r="N339">
        <v>178300</v>
      </c>
      <c r="O339">
        <v>123750</v>
      </c>
      <c r="P339">
        <v>1550</v>
      </c>
      <c r="Q339">
        <v>7.5</v>
      </c>
      <c r="R339">
        <v>300</v>
      </c>
      <c r="S339">
        <v>7.85</v>
      </c>
      <c r="T339">
        <v>22336.400000000001</v>
      </c>
      <c r="U339">
        <v>21850</v>
      </c>
      <c r="V339" s="1">
        <v>45442</v>
      </c>
      <c r="W339" t="s">
        <v>38</v>
      </c>
      <c r="X339" t="s">
        <v>867</v>
      </c>
      <c r="Y339">
        <v>507</v>
      </c>
      <c r="Z339">
        <v>29</v>
      </c>
      <c r="AA339">
        <v>6.0669456066945608</v>
      </c>
      <c r="AB339">
        <v>704</v>
      </c>
      <c r="AC339">
        <v>14.27</v>
      </c>
      <c r="AD339">
        <v>134</v>
      </c>
      <c r="AE339">
        <v>-88.449999999999989</v>
      </c>
      <c r="AF339">
        <v>-39.761744212182506</v>
      </c>
      <c r="AG339">
        <v>11700</v>
      </c>
      <c r="AH339">
        <v>1300</v>
      </c>
      <c r="AI339">
        <v>450</v>
      </c>
      <c r="AJ339">
        <v>122.9</v>
      </c>
      <c r="AK339">
        <v>900</v>
      </c>
      <c r="AL339">
        <v>148.4</v>
      </c>
      <c r="AM339">
        <v>22336.400000000001</v>
      </c>
    </row>
    <row r="340" spans="1:39" x14ac:dyDescent="0.3">
      <c r="A340">
        <v>334</v>
      </c>
      <c r="B340">
        <v>22750</v>
      </c>
      <c r="C340" s="1">
        <v>45414</v>
      </c>
      <c r="D340" t="s">
        <v>38</v>
      </c>
      <c r="E340" t="s">
        <v>868</v>
      </c>
      <c r="F340">
        <v>6123</v>
      </c>
      <c r="G340">
        <v>4720</v>
      </c>
      <c r="H340">
        <v>336.42195295794727</v>
      </c>
      <c r="I340">
        <v>23938</v>
      </c>
      <c r="J340">
        <v>11.33</v>
      </c>
      <c r="K340">
        <v>56.85</v>
      </c>
      <c r="L340">
        <v>25.700000000000003</v>
      </c>
      <c r="M340">
        <v>82.504012841091495</v>
      </c>
      <c r="N340">
        <v>46400</v>
      </c>
      <c r="O340">
        <v>1250</v>
      </c>
      <c r="P340">
        <v>3550</v>
      </c>
      <c r="Q340">
        <v>56</v>
      </c>
      <c r="R340">
        <v>50</v>
      </c>
      <c r="S340">
        <v>67.95</v>
      </c>
      <c r="T340">
        <v>22336.400000000001</v>
      </c>
      <c r="U340">
        <v>21850</v>
      </c>
      <c r="V340" s="1">
        <v>45470</v>
      </c>
      <c r="W340" t="s">
        <v>38</v>
      </c>
      <c r="X340" t="s">
        <v>869</v>
      </c>
      <c r="Y340">
        <v>52</v>
      </c>
      <c r="Z340">
        <v>-2</v>
      </c>
      <c r="AA340">
        <v>-3.7037037037037037</v>
      </c>
      <c r="AB340">
        <v>12</v>
      </c>
      <c r="AC340">
        <v>16.64</v>
      </c>
      <c r="AD340">
        <v>266.10000000000002</v>
      </c>
      <c r="AE340">
        <v>-87.799999999999955</v>
      </c>
      <c r="AF340">
        <v>-24.809268154845991</v>
      </c>
      <c r="AG340">
        <v>100</v>
      </c>
      <c r="AH340">
        <v>0</v>
      </c>
      <c r="AI340">
        <v>100</v>
      </c>
      <c r="AJ340">
        <v>257.55</v>
      </c>
      <c r="AK340">
        <v>0</v>
      </c>
      <c r="AL340">
        <v>0</v>
      </c>
      <c r="AM340">
        <v>22336.400000000001</v>
      </c>
    </row>
    <row r="341" spans="1:39" x14ac:dyDescent="0.3">
      <c r="A341">
        <v>335</v>
      </c>
      <c r="B341">
        <v>22750</v>
      </c>
      <c r="C341" s="1">
        <v>45421</v>
      </c>
      <c r="D341" t="s">
        <v>38</v>
      </c>
      <c r="E341" t="s">
        <v>870</v>
      </c>
      <c r="F341">
        <v>208</v>
      </c>
      <c r="G341">
        <v>153</v>
      </c>
      <c r="H341">
        <v>278.18181818181819</v>
      </c>
      <c r="I341">
        <v>623</v>
      </c>
      <c r="J341">
        <v>11.48</v>
      </c>
      <c r="K341">
        <v>112.3</v>
      </c>
      <c r="L341">
        <v>43.45</v>
      </c>
      <c r="M341">
        <v>63.108206245461155</v>
      </c>
      <c r="N341">
        <v>13400</v>
      </c>
      <c r="O341">
        <v>1850</v>
      </c>
      <c r="P341">
        <v>100</v>
      </c>
      <c r="Q341">
        <v>80.55</v>
      </c>
      <c r="R341">
        <v>100</v>
      </c>
      <c r="S341">
        <v>112.3</v>
      </c>
      <c r="T341">
        <v>22336.400000000001</v>
      </c>
      <c r="U341">
        <v>21900</v>
      </c>
      <c r="V341" s="1">
        <v>45407</v>
      </c>
      <c r="W341" t="s">
        <v>38</v>
      </c>
      <c r="X341" t="s">
        <v>871</v>
      </c>
      <c r="Y341">
        <v>77580</v>
      </c>
      <c r="Z341">
        <v>7974</v>
      </c>
      <c r="AA341">
        <v>11.455908973364366</v>
      </c>
      <c r="AB341">
        <v>727426</v>
      </c>
      <c r="AC341">
        <v>18.46</v>
      </c>
      <c r="AD341">
        <v>15.25</v>
      </c>
      <c r="AE341">
        <v>-68.8</v>
      </c>
      <c r="AF341">
        <v>-81.856038072575842</v>
      </c>
      <c r="AG341">
        <v>132900</v>
      </c>
      <c r="AH341">
        <v>419250</v>
      </c>
      <c r="AI341">
        <v>750</v>
      </c>
      <c r="AJ341">
        <v>14.7</v>
      </c>
      <c r="AK341">
        <v>50</v>
      </c>
      <c r="AL341">
        <v>15.25</v>
      </c>
      <c r="AM341">
        <v>22336.400000000001</v>
      </c>
    </row>
    <row r="342" spans="1:39" x14ac:dyDescent="0.3">
      <c r="A342">
        <v>336</v>
      </c>
      <c r="B342">
        <v>22750</v>
      </c>
      <c r="C342" s="1">
        <v>45428</v>
      </c>
      <c r="D342" t="s">
        <v>38</v>
      </c>
      <c r="E342" t="s">
        <v>872</v>
      </c>
      <c r="F342">
        <v>7</v>
      </c>
      <c r="G342">
        <v>4</v>
      </c>
      <c r="H342">
        <v>133.33333333333334</v>
      </c>
      <c r="I342">
        <v>11</v>
      </c>
      <c r="J342">
        <v>10.23</v>
      </c>
      <c r="K342">
        <v>138.25</v>
      </c>
      <c r="L342">
        <v>19.349999999999994</v>
      </c>
      <c r="M342">
        <v>16.274179983179138</v>
      </c>
      <c r="N342">
        <v>6300</v>
      </c>
      <c r="O342">
        <v>0</v>
      </c>
      <c r="P342">
        <v>900</v>
      </c>
      <c r="Q342">
        <v>27.55</v>
      </c>
      <c r="R342">
        <v>0</v>
      </c>
      <c r="S342">
        <v>0</v>
      </c>
      <c r="T342">
        <v>22336.400000000001</v>
      </c>
      <c r="U342">
        <v>21900</v>
      </c>
      <c r="V342" s="1">
        <v>45414</v>
      </c>
      <c r="W342" t="s">
        <v>38</v>
      </c>
      <c r="X342" t="s">
        <v>873</v>
      </c>
      <c r="Y342">
        <v>10652</v>
      </c>
      <c r="Z342">
        <v>1642</v>
      </c>
      <c r="AA342">
        <v>18.224195338512764</v>
      </c>
      <c r="AB342">
        <v>38163</v>
      </c>
      <c r="AC342">
        <v>14.76</v>
      </c>
      <c r="AD342">
        <v>43.3</v>
      </c>
      <c r="AE342">
        <v>-80.400000000000006</v>
      </c>
      <c r="AF342">
        <v>-64.99595796281325</v>
      </c>
      <c r="AG342">
        <v>18250</v>
      </c>
      <c r="AH342">
        <v>82950</v>
      </c>
      <c r="AI342">
        <v>1000</v>
      </c>
      <c r="AJ342">
        <v>43.3</v>
      </c>
      <c r="AK342">
        <v>1000</v>
      </c>
      <c r="AL342">
        <v>44.95</v>
      </c>
      <c r="AM342">
        <v>22336.400000000001</v>
      </c>
    </row>
    <row r="343" spans="1:39" x14ac:dyDescent="0.3">
      <c r="A343">
        <v>337</v>
      </c>
      <c r="B343">
        <v>22750</v>
      </c>
      <c r="C343" s="1">
        <v>45435</v>
      </c>
      <c r="D343" t="s">
        <v>38</v>
      </c>
      <c r="E343" t="s">
        <v>874</v>
      </c>
      <c r="F343">
        <v>5</v>
      </c>
      <c r="G343">
        <v>0</v>
      </c>
      <c r="H343">
        <v>0</v>
      </c>
      <c r="I343">
        <v>5</v>
      </c>
      <c r="J343">
        <v>9.59</v>
      </c>
      <c r="K343">
        <v>168.5</v>
      </c>
      <c r="L343">
        <v>-0.19999999999998863</v>
      </c>
      <c r="M343">
        <v>-0.11855364552459315</v>
      </c>
      <c r="N343">
        <v>2950</v>
      </c>
      <c r="O343">
        <v>2700</v>
      </c>
      <c r="P343">
        <v>900</v>
      </c>
      <c r="Q343">
        <v>151.05000000000001</v>
      </c>
      <c r="R343">
        <v>900</v>
      </c>
      <c r="S343">
        <v>283.35000000000002</v>
      </c>
      <c r="T343">
        <v>22336.400000000001</v>
      </c>
      <c r="U343">
        <v>21900</v>
      </c>
      <c r="V343" s="1">
        <v>45421</v>
      </c>
      <c r="W343" t="s">
        <v>38</v>
      </c>
      <c r="X343" t="s">
        <v>875</v>
      </c>
      <c r="Y343">
        <v>759</v>
      </c>
      <c r="Z343">
        <v>357</v>
      </c>
      <c r="AA343">
        <v>88.805970149253724</v>
      </c>
      <c r="AB343">
        <v>2072</v>
      </c>
      <c r="AC343">
        <v>14.26</v>
      </c>
      <c r="AD343">
        <v>74</v>
      </c>
      <c r="AE343">
        <v>-87.15</v>
      </c>
      <c r="AF343">
        <v>-54.080049643189575</v>
      </c>
      <c r="AG343">
        <v>3450</v>
      </c>
      <c r="AH343">
        <v>3650</v>
      </c>
      <c r="AI343">
        <v>100</v>
      </c>
      <c r="AJ343">
        <v>61.85</v>
      </c>
      <c r="AK343">
        <v>50</v>
      </c>
      <c r="AL343">
        <v>74.75</v>
      </c>
      <c r="AM343">
        <v>22336.400000000001</v>
      </c>
    </row>
    <row r="344" spans="1:39" x14ac:dyDescent="0.3">
      <c r="A344">
        <v>338</v>
      </c>
      <c r="B344">
        <v>22750</v>
      </c>
      <c r="C344" s="1">
        <v>45442</v>
      </c>
      <c r="D344" t="s">
        <v>38</v>
      </c>
      <c r="E344" t="s">
        <v>876</v>
      </c>
      <c r="F344">
        <v>1588</v>
      </c>
      <c r="G344">
        <v>235</v>
      </c>
      <c r="H344">
        <v>17.36881005173688</v>
      </c>
      <c r="I344">
        <v>1189</v>
      </c>
      <c r="J344">
        <v>10.42</v>
      </c>
      <c r="K344">
        <v>233.95</v>
      </c>
      <c r="L344">
        <v>72.949999999999989</v>
      </c>
      <c r="M344">
        <v>45.310559006211172</v>
      </c>
      <c r="N344">
        <v>12750</v>
      </c>
      <c r="O344">
        <v>3150</v>
      </c>
      <c r="P344">
        <v>50</v>
      </c>
      <c r="Q344">
        <v>230</v>
      </c>
      <c r="R344">
        <v>900</v>
      </c>
      <c r="S344">
        <v>270.85000000000002</v>
      </c>
      <c r="T344">
        <v>22336.400000000001</v>
      </c>
      <c r="U344">
        <v>21900</v>
      </c>
      <c r="V344" s="1">
        <v>45428</v>
      </c>
      <c r="W344" t="s">
        <v>38</v>
      </c>
      <c r="X344" t="s">
        <v>877</v>
      </c>
      <c r="Y344">
        <v>264</v>
      </c>
      <c r="Z344">
        <v>56</v>
      </c>
      <c r="AA344">
        <v>26.923076923076923</v>
      </c>
      <c r="AB344">
        <v>223</v>
      </c>
      <c r="AC344">
        <v>14.4</v>
      </c>
      <c r="AD344">
        <v>105.85</v>
      </c>
      <c r="AE344">
        <v>-91.1</v>
      </c>
      <c r="AF344">
        <v>-46.255394770246255</v>
      </c>
      <c r="AG344">
        <v>2850</v>
      </c>
      <c r="AH344">
        <v>13250</v>
      </c>
      <c r="AI344">
        <v>100</v>
      </c>
      <c r="AJ344">
        <v>85.05</v>
      </c>
      <c r="AK344">
        <v>50</v>
      </c>
      <c r="AL344">
        <v>109.55</v>
      </c>
      <c r="AM344">
        <v>22336.400000000001</v>
      </c>
    </row>
    <row r="345" spans="1:39" x14ac:dyDescent="0.3">
      <c r="A345">
        <v>339</v>
      </c>
      <c r="B345">
        <v>22750</v>
      </c>
      <c r="C345" s="1">
        <v>45470</v>
      </c>
      <c r="D345" t="s">
        <v>38</v>
      </c>
      <c r="E345" t="s">
        <v>878</v>
      </c>
      <c r="F345">
        <v>80</v>
      </c>
      <c r="G345">
        <v>3</v>
      </c>
      <c r="H345">
        <v>3.8961038961038961</v>
      </c>
      <c r="I345">
        <v>5</v>
      </c>
      <c r="J345">
        <v>11.47</v>
      </c>
      <c r="K345">
        <v>450</v>
      </c>
      <c r="L345">
        <v>49.149999999999977</v>
      </c>
      <c r="M345">
        <v>12.261444430585</v>
      </c>
      <c r="N345">
        <v>900</v>
      </c>
      <c r="O345">
        <v>900</v>
      </c>
      <c r="P345">
        <v>900</v>
      </c>
      <c r="Q345">
        <v>410.25</v>
      </c>
      <c r="R345">
        <v>900</v>
      </c>
      <c r="S345">
        <v>627.75</v>
      </c>
      <c r="T345">
        <v>22336.400000000001</v>
      </c>
      <c r="U345">
        <v>21900</v>
      </c>
      <c r="V345" s="1">
        <v>45435</v>
      </c>
      <c r="W345" t="s">
        <v>38</v>
      </c>
      <c r="X345" t="s">
        <v>879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1500</v>
      </c>
      <c r="AH345">
        <v>2700</v>
      </c>
      <c r="AI345">
        <v>300</v>
      </c>
      <c r="AJ345">
        <v>98.5</v>
      </c>
      <c r="AK345">
        <v>900</v>
      </c>
      <c r="AL345">
        <v>141.9</v>
      </c>
      <c r="AM345">
        <v>22336.400000000001</v>
      </c>
    </row>
    <row r="346" spans="1:39" x14ac:dyDescent="0.3">
      <c r="A346">
        <v>340</v>
      </c>
      <c r="B346">
        <v>22800</v>
      </c>
      <c r="C346" s="1">
        <v>45407</v>
      </c>
      <c r="D346" t="s">
        <v>38</v>
      </c>
      <c r="E346" t="s">
        <v>880</v>
      </c>
      <c r="F346">
        <v>120184</v>
      </c>
      <c r="G346">
        <v>37376</v>
      </c>
      <c r="H346">
        <v>45.135735677712297</v>
      </c>
      <c r="I346">
        <v>738808</v>
      </c>
      <c r="J346">
        <v>11.99</v>
      </c>
      <c r="K346">
        <v>4.9000000000000004</v>
      </c>
      <c r="L346">
        <v>1.2500000000000004</v>
      </c>
      <c r="M346">
        <v>34.246575342465768</v>
      </c>
      <c r="N346">
        <v>407250</v>
      </c>
      <c r="O346">
        <v>279150</v>
      </c>
      <c r="P346">
        <v>150</v>
      </c>
      <c r="Q346">
        <v>4.9000000000000004</v>
      </c>
      <c r="R346">
        <v>16000</v>
      </c>
      <c r="S346">
        <v>5</v>
      </c>
      <c r="T346">
        <v>22336.400000000001</v>
      </c>
      <c r="U346">
        <v>21900</v>
      </c>
      <c r="V346" s="1">
        <v>45442</v>
      </c>
      <c r="W346" t="s">
        <v>38</v>
      </c>
      <c r="X346" t="s">
        <v>881</v>
      </c>
      <c r="Y346">
        <v>9811</v>
      </c>
      <c r="Z346">
        <v>-285</v>
      </c>
      <c r="AA346">
        <v>-2.8229001584786055</v>
      </c>
      <c r="AB346">
        <v>8545</v>
      </c>
      <c r="AC346">
        <v>14.11</v>
      </c>
      <c r="AD346">
        <v>143</v>
      </c>
      <c r="AE346">
        <v>-93.9</v>
      </c>
      <c r="AF346">
        <v>-39.63697762769101</v>
      </c>
      <c r="AG346">
        <v>4500</v>
      </c>
      <c r="AH346">
        <v>5000</v>
      </c>
      <c r="AI346">
        <v>50</v>
      </c>
      <c r="AJ346">
        <v>140.05000000000001</v>
      </c>
      <c r="AK346">
        <v>50</v>
      </c>
      <c r="AL346">
        <v>143</v>
      </c>
      <c r="AM346">
        <v>22336.400000000001</v>
      </c>
    </row>
    <row r="347" spans="1:39" x14ac:dyDescent="0.3">
      <c r="A347">
        <v>341</v>
      </c>
      <c r="B347">
        <v>22800</v>
      </c>
      <c r="C347" s="1">
        <v>45414</v>
      </c>
      <c r="D347" t="s">
        <v>38</v>
      </c>
      <c r="E347" t="s">
        <v>882</v>
      </c>
      <c r="F347">
        <v>10076</v>
      </c>
      <c r="G347">
        <v>4887</v>
      </c>
      <c r="H347">
        <v>94.179996145692812</v>
      </c>
      <c r="I347">
        <v>43605</v>
      </c>
      <c r="J347">
        <v>11.23</v>
      </c>
      <c r="K347">
        <v>44.1</v>
      </c>
      <c r="L347">
        <v>20.05</v>
      </c>
      <c r="M347">
        <v>83.367983367983371</v>
      </c>
      <c r="N347">
        <v>47000</v>
      </c>
      <c r="O347">
        <v>9100</v>
      </c>
      <c r="P347">
        <v>950</v>
      </c>
      <c r="Q347">
        <v>44.1</v>
      </c>
      <c r="R347">
        <v>50</v>
      </c>
      <c r="S347">
        <v>45</v>
      </c>
      <c r="T347">
        <v>22336.400000000001</v>
      </c>
      <c r="U347">
        <v>21900</v>
      </c>
      <c r="V347" s="1">
        <v>45470</v>
      </c>
      <c r="W347" t="s">
        <v>38</v>
      </c>
      <c r="X347" t="s">
        <v>883</v>
      </c>
      <c r="Y347">
        <v>744</v>
      </c>
      <c r="Z347">
        <v>-63</v>
      </c>
      <c r="AA347">
        <v>-7.8066914498141262</v>
      </c>
      <c r="AB347">
        <v>327</v>
      </c>
      <c r="AC347">
        <v>16.57</v>
      </c>
      <c r="AD347">
        <v>277.25</v>
      </c>
      <c r="AE347">
        <v>-97.800000000000011</v>
      </c>
      <c r="AF347">
        <v>-26.076523130249303</v>
      </c>
      <c r="AG347">
        <v>0</v>
      </c>
      <c r="AH347">
        <v>1550</v>
      </c>
      <c r="AI347">
        <v>0</v>
      </c>
      <c r="AJ347">
        <v>0</v>
      </c>
      <c r="AK347">
        <v>50</v>
      </c>
      <c r="AL347">
        <v>278</v>
      </c>
      <c r="AM347">
        <v>22336.400000000001</v>
      </c>
    </row>
    <row r="348" spans="1:39" x14ac:dyDescent="0.3">
      <c r="A348">
        <v>342</v>
      </c>
      <c r="B348">
        <v>22800</v>
      </c>
      <c r="C348" s="1">
        <v>45421</v>
      </c>
      <c r="D348" t="s">
        <v>38</v>
      </c>
      <c r="E348" t="s">
        <v>884</v>
      </c>
      <c r="F348">
        <v>1005</v>
      </c>
      <c r="G348">
        <v>286</v>
      </c>
      <c r="H348">
        <v>39.777468706536858</v>
      </c>
      <c r="I348">
        <v>3886</v>
      </c>
      <c r="J348">
        <v>11.26</v>
      </c>
      <c r="K348">
        <v>91.85</v>
      </c>
      <c r="L348">
        <v>33.499999999999993</v>
      </c>
      <c r="M348">
        <v>57.412167952013689</v>
      </c>
      <c r="N348">
        <v>29400</v>
      </c>
      <c r="O348">
        <v>400</v>
      </c>
      <c r="P348">
        <v>50</v>
      </c>
      <c r="Q348">
        <v>91.1</v>
      </c>
      <c r="R348">
        <v>50</v>
      </c>
      <c r="S348">
        <v>99.65</v>
      </c>
      <c r="T348">
        <v>22336.400000000001</v>
      </c>
      <c r="U348">
        <v>21950</v>
      </c>
      <c r="V348" s="1">
        <v>45407</v>
      </c>
      <c r="W348" t="s">
        <v>38</v>
      </c>
      <c r="X348" t="s">
        <v>885</v>
      </c>
      <c r="Y348">
        <v>47095</v>
      </c>
      <c r="Z348">
        <v>8528</v>
      </c>
      <c r="AA348">
        <v>22.112168434153553</v>
      </c>
      <c r="AB348">
        <v>469429</v>
      </c>
      <c r="AC348">
        <v>17.8</v>
      </c>
      <c r="AD348">
        <v>17.600000000000001</v>
      </c>
      <c r="AE348">
        <v>-77.800000000000011</v>
      </c>
      <c r="AF348">
        <v>-81.551362683438171</v>
      </c>
      <c r="AG348">
        <v>47250</v>
      </c>
      <c r="AH348">
        <v>155500</v>
      </c>
      <c r="AI348">
        <v>1000</v>
      </c>
      <c r="AJ348">
        <v>16.8</v>
      </c>
      <c r="AK348">
        <v>200</v>
      </c>
      <c r="AL348">
        <v>17.600000000000001</v>
      </c>
      <c r="AM348">
        <v>22336.400000000001</v>
      </c>
    </row>
    <row r="349" spans="1:39" x14ac:dyDescent="0.3">
      <c r="A349">
        <v>343</v>
      </c>
      <c r="B349">
        <v>22800</v>
      </c>
      <c r="C349" s="1">
        <v>45428</v>
      </c>
      <c r="D349" t="s">
        <v>38</v>
      </c>
      <c r="E349" t="s">
        <v>886</v>
      </c>
      <c r="F349">
        <v>76</v>
      </c>
      <c r="G349">
        <v>57</v>
      </c>
      <c r="H349">
        <v>300</v>
      </c>
      <c r="I349">
        <v>164</v>
      </c>
      <c r="J349">
        <v>11.06</v>
      </c>
      <c r="K349">
        <v>135.19999999999999</v>
      </c>
      <c r="L349">
        <v>42.149999999999991</v>
      </c>
      <c r="M349">
        <v>45.298226759806546</v>
      </c>
      <c r="N349">
        <v>14750</v>
      </c>
      <c r="O349">
        <v>1400</v>
      </c>
      <c r="P349">
        <v>50</v>
      </c>
      <c r="Q349">
        <v>126.3</v>
      </c>
      <c r="R349">
        <v>50</v>
      </c>
      <c r="S349">
        <v>168.6</v>
      </c>
      <c r="T349">
        <v>22336.400000000001</v>
      </c>
      <c r="U349">
        <v>21950</v>
      </c>
      <c r="V349" s="1">
        <v>45414</v>
      </c>
      <c r="W349" t="s">
        <v>38</v>
      </c>
      <c r="X349" t="s">
        <v>887</v>
      </c>
      <c r="Y349">
        <v>2636</v>
      </c>
      <c r="Z349">
        <v>1376</v>
      </c>
      <c r="AA349">
        <v>109.2063492063492</v>
      </c>
      <c r="AB349">
        <v>13735</v>
      </c>
      <c r="AC349">
        <v>14.43</v>
      </c>
      <c r="AD349">
        <v>49.85</v>
      </c>
      <c r="AE349">
        <v>-86.85</v>
      </c>
      <c r="AF349">
        <v>-63.533284564740313</v>
      </c>
      <c r="AG349">
        <v>8200</v>
      </c>
      <c r="AH349">
        <v>5750</v>
      </c>
      <c r="AI349">
        <v>1000</v>
      </c>
      <c r="AJ349">
        <v>48.85</v>
      </c>
      <c r="AK349">
        <v>1000</v>
      </c>
      <c r="AL349">
        <v>50.65</v>
      </c>
      <c r="AM349">
        <v>22336.400000000001</v>
      </c>
    </row>
    <row r="350" spans="1:39" x14ac:dyDescent="0.3">
      <c r="A350">
        <v>344</v>
      </c>
      <c r="B350">
        <v>22800</v>
      </c>
      <c r="C350" s="1">
        <v>45435</v>
      </c>
      <c r="D350" t="s">
        <v>38</v>
      </c>
      <c r="E350" t="s">
        <v>888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4500</v>
      </c>
      <c r="O350">
        <v>2200</v>
      </c>
      <c r="P350">
        <v>900</v>
      </c>
      <c r="Q350">
        <v>66.150000000000006</v>
      </c>
      <c r="R350">
        <v>550</v>
      </c>
      <c r="S350">
        <v>204.85</v>
      </c>
      <c r="T350">
        <v>22336.400000000001</v>
      </c>
      <c r="U350">
        <v>21950</v>
      </c>
      <c r="V350" s="1">
        <v>45421</v>
      </c>
      <c r="W350" t="s">
        <v>38</v>
      </c>
      <c r="X350" t="s">
        <v>889</v>
      </c>
      <c r="Y350">
        <v>168</v>
      </c>
      <c r="Z350">
        <v>119</v>
      </c>
      <c r="AA350">
        <v>242.85714285714286</v>
      </c>
      <c r="AB350">
        <v>219</v>
      </c>
      <c r="AC350">
        <v>14.07</v>
      </c>
      <c r="AD350">
        <v>83.5</v>
      </c>
      <c r="AE350">
        <v>-89.85</v>
      </c>
      <c r="AF350">
        <v>-51.831554658205938</v>
      </c>
      <c r="AG350">
        <v>3800</v>
      </c>
      <c r="AH350">
        <v>2150</v>
      </c>
      <c r="AI350">
        <v>100</v>
      </c>
      <c r="AJ350">
        <v>70</v>
      </c>
      <c r="AK350">
        <v>1000</v>
      </c>
      <c r="AL350">
        <v>91.95</v>
      </c>
      <c r="AM350">
        <v>22336.400000000001</v>
      </c>
    </row>
    <row r="351" spans="1:39" x14ac:dyDescent="0.3">
      <c r="A351">
        <v>345</v>
      </c>
      <c r="B351">
        <v>22800</v>
      </c>
      <c r="C351" s="1">
        <v>45442</v>
      </c>
      <c r="D351" t="s">
        <v>38</v>
      </c>
      <c r="E351" t="s">
        <v>890</v>
      </c>
      <c r="F351">
        <v>11112</v>
      </c>
      <c r="G351">
        <v>-339</v>
      </c>
      <c r="H351">
        <v>-2.9604401362326436</v>
      </c>
      <c r="I351">
        <v>10941</v>
      </c>
      <c r="J351">
        <v>10.33</v>
      </c>
      <c r="K351">
        <v>216</v>
      </c>
      <c r="L351">
        <v>71.800000000000011</v>
      </c>
      <c r="M351">
        <v>49.791955617198347</v>
      </c>
      <c r="N351">
        <v>16250</v>
      </c>
      <c r="O351">
        <v>3850</v>
      </c>
      <c r="P351">
        <v>350</v>
      </c>
      <c r="Q351">
        <v>210</v>
      </c>
      <c r="R351">
        <v>50</v>
      </c>
      <c r="S351">
        <v>215.95</v>
      </c>
      <c r="T351">
        <v>22336.400000000001</v>
      </c>
      <c r="U351">
        <v>21950</v>
      </c>
      <c r="V351" s="1">
        <v>45428</v>
      </c>
      <c r="W351" t="s">
        <v>38</v>
      </c>
      <c r="X351" t="s">
        <v>891</v>
      </c>
      <c r="Y351">
        <v>5</v>
      </c>
      <c r="Z351">
        <v>4</v>
      </c>
      <c r="AA351">
        <v>400</v>
      </c>
      <c r="AB351">
        <v>11</v>
      </c>
      <c r="AC351">
        <v>14.55</v>
      </c>
      <c r="AD351">
        <v>120.4</v>
      </c>
      <c r="AE351">
        <v>-179.54999999999998</v>
      </c>
      <c r="AF351">
        <v>-59.859976662777129</v>
      </c>
      <c r="AG351">
        <v>2800</v>
      </c>
      <c r="AH351">
        <v>4600</v>
      </c>
      <c r="AI351">
        <v>100</v>
      </c>
      <c r="AJ351">
        <v>87.25</v>
      </c>
      <c r="AK351">
        <v>900</v>
      </c>
      <c r="AL351">
        <v>131.85</v>
      </c>
      <c r="AM351">
        <v>22336.400000000001</v>
      </c>
    </row>
    <row r="352" spans="1:39" x14ac:dyDescent="0.3">
      <c r="A352">
        <v>346</v>
      </c>
      <c r="B352">
        <v>22800</v>
      </c>
      <c r="C352" s="1">
        <v>45470</v>
      </c>
      <c r="D352" t="s">
        <v>38</v>
      </c>
      <c r="E352" t="s">
        <v>892</v>
      </c>
      <c r="F352">
        <v>573</v>
      </c>
      <c r="G352">
        <v>17</v>
      </c>
      <c r="H352">
        <v>3.0575539568345325</v>
      </c>
      <c r="I352">
        <v>321</v>
      </c>
      <c r="J352">
        <v>12.35</v>
      </c>
      <c r="K352">
        <v>456.6</v>
      </c>
      <c r="L352">
        <v>79.400000000000034</v>
      </c>
      <c r="M352">
        <v>21.049840933191948</v>
      </c>
      <c r="N352">
        <v>950</v>
      </c>
      <c r="O352">
        <v>650</v>
      </c>
      <c r="P352">
        <v>700</v>
      </c>
      <c r="Q352">
        <v>406.5</v>
      </c>
      <c r="R352">
        <v>50</v>
      </c>
      <c r="S352">
        <v>455</v>
      </c>
      <c r="T352">
        <v>22336.400000000001</v>
      </c>
      <c r="U352">
        <v>21950</v>
      </c>
      <c r="V352" s="1">
        <v>45435</v>
      </c>
      <c r="W352" t="s">
        <v>38</v>
      </c>
      <c r="X352" t="s">
        <v>893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2700</v>
      </c>
      <c r="AH352">
        <v>1800</v>
      </c>
      <c r="AI352">
        <v>2700</v>
      </c>
      <c r="AJ352">
        <v>110.25</v>
      </c>
      <c r="AK352">
        <v>900</v>
      </c>
      <c r="AL352">
        <v>143.69999999999999</v>
      </c>
      <c r="AM352">
        <v>22336.400000000001</v>
      </c>
    </row>
    <row r="353" spans="1:39" x14ac:dyDescent="0.3">
      <c r="A353">
        <v>347</v>
      </c>
      <c r="B353">
        <v>22850</v>
      </c>
      <c r="C353" s="1">
        <v>45407</v>
      </c>
      <c r="D353" t="s">
        <v>38</v>
      </c>
      <c r="E353" t="s">
        <v>894</v>
      </c>
      <c r="F353">
        <v>40096</v>
      </c>
      <c r="G353">
        <v>-2150</v>
      </c>
      <c r="H353">
        <v>-5.0892392179141224</v>
      </c>
      <c r="I353">
        <v>335946</v>
      </c>
      <c r="J353">
        <v>12.1</v>
      </c>
      <c r="K353">
        <v>3.05</v>
      </c>
      <c r="L353">
        <v>0.34999999999999964</v>
      </c>
      <c r="M353">
        <v>12.962962962962948</v>
      </c>
      <c r="N353">
        <v>279500</v>
      </c>
      <c r="O353">
        <v>147050</v>
      </c>
      <c r="P353">
        <v>1700</v>
      </c>
      <c r="Q353">
        <v>3.05</v>
      </c>
      <c r="R353">
        <v>1250</v>
      </c>
      <c r="S353">
        <v>3.25</v>
      </c>
      <c r="T353">
        <v>22336.400000000001</v>
      </c>
      <c r="U353">
        <v>21950</v>
      </c>
      <c r="V353" s="1">
        <v>45442</v>
      </c>
      <c r="W353" t="s">
        <v>38</v>
      </c>
      <c r="X353" t="s">
        <v>895</v>
      </c>
      <c r="Y353">
        <v>477</v>
      </c>
      <c r="Z353">
        <v>-35</v>
      </c>
      <c r="AA353">
        <v>-6.8359375</v>
      </c>
      <c r="AB353">
        <v>554</v>
      </c>
      <c r="AC353">
        <v>14.09</v>
      </c>
      <c r="AD353">
        <v>154.5</v>
      </c>
      <c r="AE353">
        <v>-95.65</v>
      </c>
      <c r="AF353">
        <v>-38.237057765340801</v>
      </c>
      <c r="AG353">
        <v>3850</v>
      </c>
      <c r="AH353">
        <v>3500</v>
      </c>
      <c r="AI353">
        <v>50</v>
      </c>
      <c r="AJ353">
        <v>153</v>
      </c>
      <c r="AK353">
        <v>450</v>
      </c>
      <c r="AL353">
        <v>154</v>
      </c>
      <c r="AM353">
        <v>22336.400000000001</v>
      </c>
    </row>
    <row r="354" spans="1:39" x14ac:dyDescent="0.3">
      <c r="A354">
        <v>348</v>
      </c>
      <c r="B354">
        <v>22850</v>
      </c>
      <c r="C354" s="1">
        <v>45414</v>
      </c>
      <c r="D354" t="s">
        <v>38</v>
      </c>
      <c r="E354" t="s">
        <v>896</v>
      </c>
      <c r="F354">
        <v>2437</v>
      </c>
      <c r="G354">
        <v>1435</v>
      </c>
      <c r="H354">
        <v>143.21357285429141</v>
      </c>
      <c r="I354">
        <v>11037</v>
      </c>
      <c r="J354">
        <v>11.09</v>
      </c>
      <c r="K354">
        <v>33.9</v>
      </c>
      <c r="L354">
        <v>14.049999999999997</v>
      </c>
      <c r="M354">
        <v>70.780856423173788</v>
      </c>
      <c r="N354">
        <v>34700</v>
      </c>
      <c r="O354">
        <v>2550</v>
      </c>
      <c r="P354">
        <v>1000</v>
      </c>
      <c r="Q354">
        <v>34.15</v>
      </c>
      <c r="R354">
        <v>1000</v>
      </c>
      <c r="S354">
        <v>35.799999999999997</v>
      </c>
      <c r="T354">
        <v>22336.400000000001</v>
      </c>
      <c r="U354">
        <v>21950</v>
      </c>
      <c r="V354" s="1">
        <v>45470</v>
      </c>
      <c r="W354" t="s">
        <v>38</v>
      </c>
      <c r="X354" t="s">
        <v>897</v>
      </c>
      <c r="Y354">
        <v>66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1800</v>
      </c>
      <c r="AI354">
        <v>0</v>
      </c>
      <c r="AJ354">
        <v>0</v>
      </c>
      <c r="AK354">
        <v>900</v>
      </c>
      <c r="AL354">
        <v>302.45</v>
      </c>
      <c r="AM354">
        <v>22336.400000000001</v>
      </c>
    </row>
    <row r="355" spans="1:39" x14ac:dyDescent="0.3">
      <c r="A355">
        <v>349</v>
      </c>
      <c r="B355">
        <v>22850</v>
      </c>
      <c r="C355" s="1">
        <v>45421</v>
      </c>
      <c r="D355" t="s">
        <v>38</v>
      </c>
      <c r="E355" t="s">
        <v>898</v>
      </c>
      <c r="F355">
        <v>69</v>
      </c>
      <c r="G355">
        <v>68</v>
      </c>
      <c r="H355">
        <v>6800</v>
      </c>
      <c r="I355">
        <v>232</v>
      </c>
      <c r="J355">
        <v>11.13</v>
      </c>
      <c r="K355">
        <v>79.599999999999994</v>
      </c>
      <c r="L355">
        <v>-89.200000000000017</v>
      </c>
      <c r="M355">
        <v>-52.843601895734608</v>
      </c>
      <c r="N355">
        <v>17000</v>
      </c>
      <c r="O355">
        <v>50</v>
      </c>
      <c r="P355">
        <v>2500</v>
      </c>
      <c r="Q355">
        <v>77.2</v>
      </c>
      <c r="R355">
        <v>50</v>
      </c>
      <c r="S355">
        <v>301</v>
      </c>
      <c r="T355">
        <v>22336.400000000001</v>
      </c>
      <c r="U355">
        <v>22000</v>
      </c>
      <c r="V355" s="1">
        <v>45407</v>
      </c>
      <c r="W355" t="s">
        <v>38</v>
      </c>
      <c r="X355" t="s">
        <v>899</v>
      </c>
      <c r="Y355">
        <v>207572</v>
      </c>
      <c r="Z355">
        <v>51004</v>
      </c>
      <c r="AA355">
        <v>32.576260794031988</v>
      </c>
      <c r="AB355">
        <v>1587974</v>
      </c>
      <c r="AC355">
        <v>17.13</v>
      </c>
      <c r="AD355">
        <v>20.85</v>
      </c>
      <c r="AE355">
        <v>-89</v>
      </c>
      <c r="AF355">
        <v>-81.019572143832505</v>
      </c>
      <c r="AG355">
        <v>844700</v>
      </c>
      <c r="AH355">
        <v>854950</v>
      </c>
      <c r="AI355">
        <v>150</v>
      </c>
      <c r="AJ355">
        <v>19.899999999999999</v>
      </c>
      <c r="AK355">
        <v>100</v>
      </c>
      <c r="AL355">
        <v>20.9</v>
      </c>
      <c r="AM355">
        <v>22336.400000000001</v>
      </c>
    </row>
    <row r="356" spans="1:39" x14ac:dyDescent="0.3">
      <c r="A356">
        <v>350</v>
      </c>
      <c r="B356">
        <v>22850</v>
      </c>
      <c r="C356" s="1">
        <v>45428</v>
      </c>
      <c r="D356" t="s">
        <v>38</v>
      </c>
      <c r="E356" t="s">
        <v>900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4750</v>
      </c>
      <c r="O356">
        <v>900</v>
      </c>
      <c r="P356">
        <v>900</v>
      </c>
      <c r="Q356">
        <v>24.05</v>
      </c>
      <c r="R356">
        <v>900</v>
      </c>
      <c r="S356">
        <v>165.55</v>
      </c>
      <c r="T356">
        <v>22336.400000000001</v>
      </c>
      <c r="U356">
        <v>22000</v>
      </c>
      <c r="V356" s="1">
        <v>45414</v>
      </c>
      <c r="W356" t="s">
        <v>38</v>
      </c>
      <c r="X356" t="s">
        <v>901</v>
      </c>
      <c r="Y356">
        <v>19640</v>
      </c>
      <c r="Z356">
        <v>4420</v>
      </c>
      <c r="AA356">
        <v>29.040735873850196</v>
      </c>
      <c r="AB356">
        <v>80446</v>
      </c>
      <c r="AC356">
        <v>14.1</v>
      </c>
      <c r="AD356">
        <v>56.9</v>
      </c>
      <c r="AE356">
        <v>-94.75</v>
      </c>
      <c r="AF356">
        <v>-62.479393339927455</v>
      </c>
      <c r="AG356">
        <v>17950</v>
      </c>
      <c r="AH356">
        <v>63550</v>
      </c>
      <c r="AI356">
        <v>1000</v>
      </c>
      <c r="AJ356">
        <v>55.05</v>
      </c>
      <c r="AK356">
        <v>100</v>
      </c>
      <c r="AL356">
        <v>56.9</v>
      </c>
      <c r="AM356">
        <v>22336.400000000001</v>
      </c>
    </row>
    <row r="357" spans="1:39" x14ac:dyDescent="0.3">
      <c r="A357">
        <v>351</v>
      </c>
      <c r="B357">
        <v>22850</v>
      </c>
      <c r="C357" s="1">
        <v>45435</v>
      </c>
      <c r="D357" t="s">
        <v>38</v>
      </c>
      <c r="E357" t="s">
        <v>902</v>
      </c>
      <c r="F357">
        <v>1</v>
      </c>
      <c r="G357">
        <v>0</v>
      </c>
      <c r="H357">
        <v>0</v>
      </c>
      <c r="I357">
        <v>4</v>
      </c>
      <c r="J357">
        <v>9</v>
      </c>
      <c r="K357">
        <v>120</v>
      </c>
      <c r="L357">
        <v>-23.849999999999994</v>
      </c>
      <c r="M357">
        <v>-16.57977059436913</v>
      </c>
      <c r="N357">
        <v>5550</v>
      </c>
      <c r="O357">
        <v>2050</v>
      </c>
      <c r="P357">
        <v>50</v>
      </c>
      <c r="Q357">
        <v>37.6</v>
      </c>
      <c r="R357">
        <v>900</v>
      </c>
      <c r="S357">
        <v>324.85000000000002</v>
      </c>
      <c r="T357">
        <v>22336.400000000001</v>
      </c>
      <c r="U357">
        <v>22000</v>
      </c>
      <c r="V357" s="1">
        <v>45421</v>
      </c>
      <c r="W357" t="s">
        <v>38</v>
      </c>
      <c r="X357" t="s">
        <v>903</v>
      </c>
      <c r="Y357">
        <v>3628</v>
      </c>
      <c r="Z357">
        <v>1710</v>
      </c>
      <c r="AA357">
        <v>89.155370177267983</v>
      </c>
      <c r="AB357">
        <v>5807</v>
      </c>
      <c r="AC357">
        <v>13.83</v>
      </c>
      <c r="AD357">
        <v>85.5</v>
      </c>
      <c r="AE357">
        <v>-105</v>
      </c>
      <c r="AF357">
        <v>-55.118110236220474</v>
      </c>
      <c r="AG357">
        <v>3700</v>
      </c>
      <c r="AH357">
        <v>11900</v>
      </c>
      <c r="AI357">
        <v>50</v>
      </c>
      <c r="AJ357">
        <v>85.2</v>
      </c>
      <c r="AK357">
        <v>200</v>
      </c>
      <c r="AL357">
        <v>91.4</v>
      </c>
      <c r="AM357">
        <v>22336.400000000001</v>
      </c>
    </row>
    <row r="358" spans="1:39" x14ac:dyDescent="0.3">
      <c r="A358">
        <v>352</v>
      </c>
      <c r="B358">
        <v>22850</v>
      </c>
      <c r="C358" s="1">
        <v>45442</v>
      </c>
      <c r="D358" t="s">
        <v>38</v>
      </c>
      <c r="E358" t="s">
        <v>904</v>
      </c>
      <c r="F358">
        <v>452</v>
      </c>
      <c r="G358">
        <v>-21</v>
      </c>
      <c r="H358">
        <v>-4.4397463002114161</v>
      </c>
      <c r="I358">
        <v>468</v>
      </c>
      <c r="J358">
        <v>10.34</v>
      </c>
      <c r="K358">
        <v>193.35</v>
      </c>
      <c r="L358">
        <v>62.849999999999994</v>
      </c>
      <c r="M358">
        <v>48.160919540229877</v>
      </c>
      <c r="N358">
        <v>13200</v>
      </c>
      <c r="O358">
        <v>2400</v>
      </c>
      <c r="P358">
        <v>900</v>
      </c>
      <c r="Q358">
        <v>168.05</v>
      </c>
      <c r="R358">
        <v>50</v>
      </c>
      <c r="S358">
        <v>195.3</v>
      </c>
      <c r="T358">
        <v>22336.400000000001</v>
      </c>
      <c r="U358">
        <v>22000</v>
      </c>
      <c r="V358" s="1">
        <v>45428</v>
      </c>
      <c r="W358" t="s">
        <v>38</v>
      </c>
      <c r="X358" t="s">
        <v>905</v>
      </c>
      <c r="Y358">
        <v>694</v>
      </c>
      <c r="Z358">
        <v>475</v>
      </c>
      <c r="AA358">
        <v>216.89497716894977</v>
      </c>
      <c r="AB358">
        <v>1059</v>
      </c>
      <c r="AC358">
        <v>14.11</v>
      </c>
      <c r="AD358">
        <v>122</v>
      </c>
      <c r="AE358">
        <v>-100.19999999999999</v>
      </c>
      <c r="AF358">
        <v>-45.09450945094509</v>
      </c>
      <c r="AG358">
        <v>2000</v>
      </c>
      <c r="AH358">
        <v>5050</v>
      </c>
      <c r="AI358">
        <v>50</v>
      </c>
      <c r="AJ358">
        <v>120.5</v>
      </c>
      <c r="AK358">
        <v>400</v>
      </c>
      <c r="AL358">
        <v>125.2</v>
      </c>
      <c r="AM358">
        <v>22336.400000000001</v>
      </c>
    </row>
    <row r="359" spans="1:39" x14ac:dyDescent="0.3">
      <c r="A359">
        <v>353</v>
      </c>
      <c r="B359">
        <v>22850</v>
      </c>
      <c r="C359" s="1">
        <v>45470</v>
      </c>
      <c r="D359" t="s">
        <v>38</v>
      </c>
      <c r="E359" t="s">
        <v>906</v>
      </c>
      <c r="F359">
        <v>28</v>
      </c>
      <c r="G359">
        <v>0</v>
      </c>
      <c r="H359">
        <v>0</v>
      </c>
      <c r="I359">
        <v>1</v>
      </c>
      <c r="J359">
        <v>10.74</v>
      </c>
      <c r="K359">
        <v>375</v>
      </c>
      <c r="L359">
        <v>35</v>
      </c>
      <c r="M359">
        <v>10.294117647058822</v>
      </c>
      <c r="N359">
        <v>250</v>
      </c>
      <c r="O359">
        <v>0</v>
      </c>
      <c r="P359">
        <v>200</v>
      </c>
      <c r="Q359">
        <v>190.05</v>
      </c>
      <c r="R359">
        <v>0</v>
      </c>
      <c r="S359">
        <v>0</v>
      </c>
      <c r="T359">
        <v>22336.400000000001</v>
      </c>
      <c r="U359">
        <v>22000</v>
      </c>
      <c r="V359" s="1">
        <v>45435</v>
      </c>
      <c r="W359" t="s">
        <v>38</v>
      </c>
      <c r="X359" t="s">
        <v>907</v>
      </c>
      <c r="Y359">
        <v>81</v>
      </c>
      <c r="Z359">
        <v>77</v>
      </c>
      <c r="AA359">
        <v>1925</v>
      </c>
      <c r="AB359">
        <v>100</v>
      </c>
      <c r="AC359">
        <v>14.11</v>
      </c>
      <c r="AD359">
        <v>143.05000000000001</v>
      </c>
      <c r="AE359">
        <v>-112</v>
      </c>
      <c r="AF359">
        <v>-43.912958243481668</v>
      </c>
      <c r="AG359">
        <v>1950</v>
      </c>
      <c r="AH359">
        <v>5300</v>
      </c>
      <c r="AI359">
        <v>100</v>
      </c>
      <c r="AJ359">
        <v>140.80000000000001</v>
      </c>
      <c r="AK359">
        <v>400</v>
      </c>
      <c r="AL359">
        <v>147.44999999999999</v>
      </c>
      <c r="AM359">
        <v>22336.400000000001</v>
      </c>
    </row>
    <row r="360" spans="1:39" x14ac:dyDescent="0.3">
      <c r="A360">
        <v>354</v>
      </c>
      <c r="B360">
        <v>22900</v>
      </c>
      <c r="C360" s="1">
        <v>45407</v>
      </c>
      <c r="D360" t="s">
        <v>38</v>
      </c>
      <c r="E360" t="s">
        <v>908</v>
      </c>
      <c r="F360">
        <v>84486</v>
      </c>
      <c r="G360">
        <v>23122</v>
      </c>
      <c r="H360">
        <v>37.680073006974773</v>
      </c>
      <c r="I360">
        <v>497718</v>
      </c>
      <c r="J360">
        <v>12.58</v>
      </c>
      <c r="K360">
        <v>2.4</v>
      </c>
      <c r="L360">
        <v>0</v>
      </c>
      <c r="M360">
        <v>0</v>
      </c>
      <c r="N360">
        <v>462900</v>
      </c>
      <c r="O360">
        <v>105600</v>
      </c>
      <c r="P360">
        <v>800</v>
      </c>
      <c r="Q360">
        <v>2.4</v>
      </c>
      <c r="R360">
        <v>10000</v>
      </c>
      <c r="S360">
        <v>2.5</v>
      </c>
      <c r="T360">
        <v>22336.400000000001</v>
      </c>
      <c r="U360">
        <v>22000</v>
      </c>
      <c r="V360" s="1">
        <v>45442</v>
      </c>
      <c r="W360" t="s">
        <v>38</v>
      </c>
      <c r="X360" t="s">
        <v>909</v>
      </c>
      <c r="Y360">
        <v>43115</v>
      </c>
      <c r="Z360">
        <v>3573</v>
      </c>
      <c r="AA360">
        <v>9.0359617621769264</v>
      </c>
      <c r="AB360">
        <v>44910</v>
      </c>
      <c r="AC360">
        <v>13.92</v>
      </c>
      <c r="AD360">
        <v>165</v>
      </c>
      <c r="AE360">
        <v>-100.55000000000001</v>
      </c>
      <c r="AF360">
        <v>-37.864808887215219</v>
      </c>
      <c r="AG360">
        <v>10800</v>
      </c>
      <c r="AH360">
        <v>57500</v>
      </c>
      <c r="AI360">
        <v>50</v>
      </c>
      <c r="AJ360">
        <v>163.44999999999999</v>
      </c>
      <c r="AK360">
        <v>1300</v>
      </c>
      <c r="AL360">
        <v>165</v>
      </c>
      <c r="AM360">
        <v>22336.400000000001</v>
      </c>
    </row>
    <row r="361" spans="1:39" x14ac:dyDescent="0.3">
      <c r="A361">
        <v>355</v>
      </c>
      <c r="B361">
        <v>22900</v>
      </c>
      <c r="C361" s="1">
        <v>45414</v>
      </c>
      <c r="D361" t="s">
        <v>38</v>
      </c>
      <c r="E361" t="s">
        <v>910</v>
      </c>
      <c r="F361">
        <v>5480</v>
      </c>
      <c r="G361">
        <v>1697</v>
      </c>
      <c r="H361">
        <v>44.858577848268567</v>
      </c>
      <c r="I361">
        <v>31647</v>
      </c>
      <c r="J361">
        <v>10.97</v>
      </c>
      <c r="K361">
        <v>26.65</v>
      </c>
      <c r="L361">
        <v>10.599999999999998</v>
      </c>
      <c r="M361">
        <v>66.043613707165093</v>
      </c>
      <c r="N361">
        <v>40800</v>
      </c>
      <c r="O361">
        <v>7600</v>
      </c>
      <c r="P361">
        <v>100</v>
      </c>
      <c r="Q361">
        <v>26.65</v>
      </c>
      <c r="R361">
        <v>1000</v>
      </c>
      <c r="S361">
        <v>27.6</v>
      </c>
      <c r="T361">
        <v>22336.400000000001</v>
      </c>
      <c r="U361">
        <v>22000</v>
      </c>
      <c r="V361" s="1">
        <v>45470</v>
      </c>
      <c r="W361" t="s">
        <v>38</v>
      </c>
      <c r="X361" t="s">
        <v>911</v>
      </c>
      <c r="Y361">
        <v>41289</v>
      </c>
      <c r="Z361">
        <v>1071</v>
      </c>
      <c r="AA361">
        <v>2.662986722363121</v>
      </c>
      <c r="AB361">
        <v>6045</v>
      </c>
      <c r="AC361">
        <v>16.48</v>
      </c>
      <c r="AD361">
        <v>305.89999999999998</v>
      </c>
      <c r="AE361">
        <v>-104.10000000000002</v>
      </c>
      <c r="AF361">
        <v>-25.390243902439032</v>
      </c>
      <c r="AG361">
        <v>3450</v>
      </c>
      <c r="AH361">
        <v>11950</v>
      </c>
      <c r="AI361">
        <v>50</v>
      </c>
      <c r="AJ361">
        <v>305.8</v>
      </c>
      <c r="AK361">
        <v>550</v>
      </c>
      <c r="AL361">
        <v>307</v>
      </c>
      <c r="AM361">
        <v>22336.400000000001</v>
      </c>
    </row>
    <row r="362" spans="1:39" x14ac:dyDescent="0.3">
      <c r="A362">
        <v>356</v>
      </c>
      <c r="B362">
        <v>22900</v>
      </c>
      <c r="C362" s="1">
        <v>45421</v>
      </c>
      <c r="D362" t="s">
        <v>38</v>
      </c>
      <c r="E362" t="s">
        <v>912</v>
      </c>
      <c r="F362">
        <v>977</v>
      </c>
      <c r="G362">
        <v>579</v>
      </c>
      <c r="H362">
        <v>145.47738693467338</v>
      </c>
      <c r="I362">
        <v>3269</v>
      </c>
      <c r="J362">
        <v>11.02</v>
      </c>
      <c r="K362">
        <v>66.8</v>
      </c>
      <c r="L362">
        <v>25.25</v>
      </c>
      <c r="M362">
        <v>60.770156438026476</v>
      </c>
      <c r="N362">
        <v>27350</v>
      </c>
      <c r="O362">
        <v>550</v>
      </c>
      <c r="P362">
        <v>50</v>
      </c>
      <c r="Q362">
        <v>62.1</v>
      </c>
      <c r="R362">
        <v>100</v>
      </c>
      <c r="S362">
        <v>79.75</v>
      </c>
      <c r="T362">
        <v>22336.400000000001</v>
      </c>
      <c r="U362">
        <v>22000</v>
      </c>
      <c r="V362" s="1">
        <v>45561</v>
      </c>
      <c r="W362" t="s">
        <v>38</v>
      </c>
      <c r="X362" t="s">
        <v>913</v>
      </c>
      <c r="Y362">
        <v>6386</v>
      </c>
      <c r="Z362">
        <v>120</v>
      </c>
      <c r="AA362">
        <v>1.9150973507819982</v>
      </c>
      <c r="AB362">
        <v>678</v>
      </c>
      <c r="AC362">
        <v>15.11</v>
      </c>
      <c r="AD362">
        <v>360.7</v>
      </c>
      <c r="AE362">
        <v>-89.100000000000023</v>
      </c>
      <c r="AF362">
        <v>-19.808803912850159</v>
      </c>
      <c r="AG362">
        <v>3300</v>
      </c>
      <c r="AH362">
        <v>1950</v>
      </c>
      <c r="AI362">
        <v>50</v>
      </c>
      <c r="AJ362">
        <v>360.75</v>
      </c>
      <c r="AK362">
        <v>50</v>
      </c>
      <c r="AL362">
        <v>369.75</v>
      </c>
      <c r="AM362">
        <v>22336.400000000001</v>
      </c>
    </row>
    <row r="363" spans="1:39" x14ac:dyDescent="0.3">
      <c r="A363">
        <v>357</v>
      </c>
      <c r="B363">
        <v>22900</v>
      </c>
      <c r="C363" s="1">
        <v>45428</v>
      </c>
      <c r="D363" t="s">
        <v>38</v>
      </c>
      <c r="E363" t="s">
        <v>914</v>
      </c>
      <c r="F363">
        <v>21</v>
      </c>
      <c r="G363">
        <v>0</v>
      </c>
      <c r="H363">
        <v>0</v>
      </c>
      <c r="I363">
        <v>16</v>
      </c>
      <c r="J363">
        <v>10.85</v>
      </c>
      <c r="K363">
        <v>105.45</v>
      </c>
      <c r="L363">
        <v>35.450000000000003</v>
      </c>
      <c r="M363">
        <v>50.642857142857146</v>
      </c>
      <c r="N363">
        <v>20700</v>
      </c>
      <c r="O363">
        <v>1400</v>
      </c>
      <c r="P363">
        <v>50</v>
      </c>
      <c r="Q363">
        <v>95.95</v>
      </c>
      <c r="R363">
        <v>200</v>
      </c>
      <c r="S363">
        <v>118.75</v>
      </c>
      <c r="T363">
        <v>22336.400000000001</v>
      </c>
      <c r="U363">
        <v>22000</v>
      </c>
      <c r="V363" s="1">
        <v>45652</v>
      </c>
      <c r="W363" t="s">
        <v>38</v>
      </c>
      <c r="X363" t="s">
        <v>915</v>
      </c>
      <c r="Y363">
        <v>20780</v>
      </c>
      <c r="Z363">
        <v>18</v>
      </c>
      <c r="AA363">
        <v>8.6696850014449475E-2</v>
      </c>
      <c r="AB363">
        <v>2000</v>
      </c>
      <c r="AC363">
        <v>15.2</v>
      </c>
      <c r="AD363">
        <v>400</v>
      </c>
      <c r="AE363">
        <v>-74.649999999999977</v>
      </c>
      <c r="AF363">
        <v>-15.727378068050138</v>
      </c>
      <c r="AG363">
        <v>4900</v>
      </c>
      <c r="AH363">
        <v>12450</v>
      </c>
      <c r="AI363">
        <v>50</v>
      </c>
      <c r="AJ363">
        <v>396</v>
      </c>
      <c r="AK363">
        <v>350</v>
      </c>
      <c r="AL363">
        <v>400</v>
      </c>
      <c r="AM363">
        <v>22336.400000000001</v>
      </c>
    </row>
    <row r="364" spans="1:39" x14ac:dyDescent="0.3">
      <c r="A364">
        <v>358</v>
      </c>
      <c r="B364">
        <v>22900</v>
      </c>
      <c r="C364" s="1">
        <v>45435</v>
      </c>
      <c r="D364" t="s">
        <v>38</v>
      </c>
      <c r="E364" t="s">
        <v>916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5400</v>
      </c>
      <c r="O364">
        <v>1550</v>
      </c>
      <c r="P364">
        <v>900</v>
      </c>
      <c r="Q364">
        <v>113.55</v>
      </c>
      <c r="R364">
        <v>600</v>
      </c>
      <c r="S364">
        <v>349.9</v>
      </c>
      <c r="T364">
        <v>22336.400000000001</v>
      </c>
      <c r="U364">
        <v>22000</v>
      </c>
      <c r="V364" s="1">
        <v>45743</v>
      </c>
      <c r="W364" t="s">
        <v>38</v>
      </c>
      <c r="X364" t="s">
        <v>917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750</v>
      </c>
      <c r="AH364">
        <v>0</v>
      </c>
      <c r="AI364">
        <v>750</v>
      </c>
      <c r="AJ364">
        <v>310.05</v>
      </c>
      <c r="AK364">
        <v>0</v>
      </c>
      <c r="AL364">
        <v>0</v>
      </c>
      <c r="AM364">
        <v>22336.400000000001</v>
      </c>
    </row>
    <row r="365" spans="1:39" x14ac:dyDescent="0.3">
      <c r="A365">
        <v>359</v>
      </c>
      <c r="B365">
        <v>22900</v>
      </c>
      <c r="C365" s="1">
        <v>45442</v>
      </c>
      <c r="D365" t="s">
        <v>38</v>
      </c>
      <c r="E365" t="s">
        <v>918</v>
      </c>
      <c r="F365">
        <v>3966</v>
      </c>
      <c r="G365">
        <v>-431</v>
      </c>
      <c r="H365">
        <v>-9.8021378212417556</v>
      </c>
      <c r="I365">
        <v>8791</v>
      </c>
      <c r="J365">
        <v>10.3</v>
      </c>
      <c r="K365">
        <v>176.8</v>
      </c>
      <c r="L365">
        <v>60.050000000000011</v>
      </c>
      <c r="M365">
        <v>51.43468950749466</v>
      </c>
      <c r="N365">
        <v>14600</v>
      </c>
      <c r="O365">
        <v>300</v>
      </c>
      <c r="P365">
        <v>1000</v>
      </c>
      <c r="Q365">
        <v>175.6</v>
      </c>
      <c r="R365">
        <v>50</v>
      </c>
      <c r="S365">
        <v>197.95</v>
      </c>
      <c r="T365">
        <v>22336.400000000001</v>
      </c>
      <c r="U365">
        <v>22000</v>
      </c>
      <c r="V365" s="1">
        <v>45834</v>
      </c>
      <c r="W365" t="s">
        <v>38</v>
      </c>
      <c r="X365" t="s">
        <v>919</v>
      </c>
      <c r="Y365">
        <v>12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800</v>
      </c>
      <c r="AH365">
        <v>150</v>
      </c>
      <c r="AI365">
        <v>50</v>
      </c>
      <c r="AJ365">
        <v>375.1</v>
      </c>
      <c r="AK365">
        <v>50</v>
      </c>
      <c r="AL365">
        <v>742.45</v>
      </c>
      <c r="AM365">
        <v>22336.400000000001</v>
      </c>
    </row>
    <row r="366" spans="1:39" x14ac:dyDescent="0.3">
      <c r="A366">
        <v>360</v>
      </c>
      <c r="B366">
        <v>22900</v>
      </c>
      <c r="C366" s="1">
        <v>45470</v>
      </c>
      <c r="D366" t="s">
        <v>38</v>
      </c>
      <c r="E366" t="s">
        <v>920</v>
      </c>
      <c r="F366">
        <v>302</v>
      </c>
      <c r="G366">
        <v>-25</v>
      </c>
      <c r="H366">
        <v>-7.6452599388379205</v>
      </c>
      <c r="I366">
        <v>151</v>
      </c>
      <c r="J366">
        <v>12.34</v>
      </c>
      <c r="K366">
        <v>413</v>
      </c>
      <c r="L366">
        <v>74.100000000000023</v>
      </c>
      <c r="M366">
        <v>21.864856889938043</v>
      </c>
      <c r="N366">
        <v>200</v>
      </c>
      <c r="O366">
        <v>0</v>
      </c>
      <c r="P366">
        <v>50</v>
      </c>
      <c r="Q366">
        <v>410</v>
      </c>
      <c r="R366">
        <v>0</v>
      </c>
      <c r="S366">
        <v>0</v>
      </c>
      <c r="T366">
        <v>22336.400000000001</v>
      </c>
      <c r="U366">
        <v>22000</v>
      </c>
      <c r="V366" s="1">
        <v>46015</v>
      </c>
      <c r="W366" t="s">
        <v>38</v>
      </c>
      <c r="X366" t="s">
        <v>921</v>
      </c>
      <c r="Y366">
        <v>80</v>
      </c>
      <c r="Z366">
        <v>4</v>
      </c>
      <c r="AA366">
        <v>5.2631578947368425</v>
      </c>
      <c r="AB366">
        <v>6</v>
      </c>
      <c r="AC366">
        <v>18.54</v>
      </c>
      <c r="AD366">
        <v>620.04999999999995</v>
      </c>
      <c r="AE366">
        <v>-83.950000000000045</v>
      </c>
      <c r="AF366">
        <v>-11.924715909090915</v>
      </c>
      <c r="AG366">
        <v>850</v>
      </c>
      <c r="AH366">
        <v>700</v>
      </c>
      <c r="AI366">
        <v>250</v>
      </c>
      <c r="AJ366">
        <v>620.04999999999995</v>
      </c>
      <c r="AK366">
        <v>50</v>
      </c>
      <c r="AL366">
        <v>650</v>
      </c>
      <c r="AM366">
        <v>22336.400000000001</v>
      </c>
    </row>
    <row r="367" spans="1:39" x14ac:dyDescent="0.3">
      <c r="A367">
        <v>361</v>
      </c>
      <c r="B367">
        <v>22950</v>
      </c>
      <c r="C367" s="1">
        <v>45407</v>
      </c>
      <c r="D367" t="s">
        <v>38</v>
      </c>
      <c r="E367" t="s">
        <v>922</v>
      </c>
      <c r="F367">
        <v>40922</v>
      </c>
      <c r="G367">
        <v>26378</v>
      </c>
      <c r="H367">
        <v>181.36688668866887</v>
      </c>
      <c r="I367">
        <v>277625</v>
      </c>
      <c r="J367">
        <v>13.05</v>
      </c>
      <c r="K367">
        <v>1.55</v>
      </c>
      <c r="L367">
        <v>-0.34999999999999987</v>
      </c>
      <c r="M367">
        <v>-18.421052631578942</v>
      </c>
      <c r="N367">
        <v>301600</v>
      </c>
      <c r="O367">
        <v>103200</v>
      </c>
      <c r="P367">
        <v>12550</v>
      </c>
      <c r="Q367">
        <v>1.55</v>
      </c>
      <c r="R367">
        <v>2650</v>
      </c>
      <c r="S367">
        <v>1.9</v>
      </c>
      <c r="T367">
        <v>22336.400000000001</v>
      </c>
      <c r="U367">
        <v>22000</v>
      </c>
      <c r="V367" s="1">
        <v>46198</v>
      </c>
      <c r="W367" t="s">
        <v>38</v>
      </c>
      <c r="X367" t="s">
        <v>923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1100</v>
      </c>
      <c r="AH367">
        <v>0</v>
      </c>
      <c r="AI367">
        <v>750</v>
      </c>
      <c r="AJ367">
        <v>350.05</v>
      </c>
      <c r="AK367">
        <v>0</v>
      </c>
      <c r="AL367">
        <v>0</v>
      </c>
      <c r="AM367">
        <v>22336.400000000001</v>
      </c>
    </row>
    <row r="368" spans="1:39" x14ac:dyDescent="0.3">
      <c r="A368">
        <v>362</v>
      </c>
      <c r="B368">
        <v>22950</v>
      </c>
      <c r="C368" s="1">
        <v>45414</v>
      </c>
      <c r="D368" t="s">
        <v>38</v>
      </c>
      <c r="E368" t="s">
        <v>924</v>
      </c>
      <c r="F368">
        <v>1863</v>
      </c>
      <c r="G368">
        <v>457</v>
      </c>
      <c r="H368">
        <v>32.503556187766712</v>
      </c>
      <c r="I368">
        <v>8879</v>
      </c>
      <c r="J368">
        <v>10.92</v>
      </c>
      <c r="K368">
        <v>22</v>
      </c>
      <c r="L368">
        <v>8.6</v>
      </c>
      <c r="M368">
        <v>64.179104477611943</v>
      </c>
      <c r="N368">
        <v>48150</v>
      </c>
      <c r="O368">
        <v>5950</v>
      </c>
      <c r="P368">
        <v>150</v>
      </c>
      <c r="Q368">
        <v>20.5</v>
      </c>
      <c r="R368">
        <v>2250</v>
      </c>
      <c r="S368">
        <v>22</v>
      </c>
      <c r="T368">
        <v>22336.400000000001</v>
      </c>
      <c r="U368">
        <v>22000</v>
      </c>
      <c r="V368" s="1">
        <v>46387</v>
      </c>
      <c r="W368" t="s">
        <v>38</v>
      </c>
      <c r="X368" t="s">
        <v>925</v>
      </c>
      <c r="Y368">
        <v>2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800</v>
      </c>
      <c r="AH368">
        <v>50</v>
      </c>
      <c r="AI368">
        <v>200</v>
      </c>
      <c r="AJ368">
        <v>690.5</v>
      </c>
      <c r="AK368">
        <v>50</v>
      </c>
      <c r="AL368">
        <v>1200</v>
      </c>
      <c r="AM368">
        <v>22336.400000000001</v>
      </c>
    </row>
    <row r="369" spans="1:39" x14ac:dyDescent="0.3">
      <c r="A369">
        <v>363</v>
      </c>
      <c r="B369">
        <v>22950</v>
      </c>
      <c r="C369" s="1">
        <v>45421</v>
      </c>
      <c r="D369" t="s">
        <v>38</v>
      </c>
      <c r="E369" t="s">
        <v>926</v>
      </c>
      <c r="F369">
        <v>39</v>
      </c>
      <c r="G369">
        <v>38</v>
      </c>
      <c r="H369">
        <v>3800</v>
      </c>
      <c r="I369">
        <v>115</v>
      </c>
      <c r="J369">
        <v>10.89</v>
      </c>
      <c r="K369">
        <v>56.2</v>
      </c>
      <c r="L369">
        <v>1.2000000000000028</v>
      </c>
      <c r="M369">
        <v>2.181818181818187</v>
      </c>
      <c r="N369">
        <v>18300</v>
      </c>
      <c r="O369">
        <v>0</v>
      </c>
      <c r="P369">
        <v>500</v>
      </c>
      <c r="Q369">
        <v>55</v>
      </c>
      <c r="R369">
        <v>0</v>
      </c>
      <c r="S369">
        <v>0</v>
      </c>
      <c r="T369">
        <v>22336.400000000001</v>
      </c>
      <c r="U369">
        <v>22000</v>
      </c>
      <c r="V369" s="1">
        <v>46562</v>
      </c>
      <c r="W369" t="s">
        <v>38</v>
      </c>
      <c r="X369" t="s">
        <v>927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500</v>
      </c>
      <c r="AH369">
        <v>0</v>
      </c>
      <c r="AI369">
        <v>500</v>
      </c>
      <c r="AJ369">
        <v>658.6</v>
      </c>
      <c r="AK369">
        <v>0</v>
      </c>
      <c r="AL369">
        <v>0</v>
      </c>
      <c r="AM369">
        <v>22336.400000000001</v>
      </c>
    </row>
    <row r="370" spans="1:39" x14ac:dyDescent="0.3">
      <c r="A370">
        <v>364</v>
      </c>
      <c r="B370">
        <v>22950</v>
      </c>
      <c r="C370" s="1">
        <v>45428</v>
      </c>
      <c r="D370" t="s">
        <v>38</v>
      </c>
      <c r="E370" t="s">
        <v>928</v>
      </c>
      <c r="F370">
        <v>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9900</v>
      </c>
      <c r="O370">
        <v>200</v>
      </c>
      <c r="P370">
        <v>900</v>
      </c>
      <c r="Q370">
        <v>18.55</v>
      </c>
      <c r="R370">
        <v>150</v>
      </c>
      <c r="S370">
        <v>99.7</v>
      </c>
      <c r="T370">
        <v>22336.400000000001</v>
      </c>
      <c r="U370">
        <v>22000</v>
      </c>
      <c r="V370" s="1">
        <v>46751</v>
      </c>
      <c r="W370" t="s">
        <v>38</v>
      </c>
      <c r="X370" t="s">
        <v>929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700</v>
      </c>
      <c r="AH370">
        <v>0</v>
      </c>
      <c r="AI370">
        <v>500</v>
      </c>
      <c r="AJ370">
        <v>612.6</v>
      </c>
      <c r="AK370">
        <v>0</v>
      </c>
      <c r="AL370">
        <v>0</v>
      </c>
      <c r="AM370">
        <v>22336.400000000001</v>
      </c>
    </row>
    <row r="371" spans="1:39" x14ac:dyDescent="0.3">
      <c r="A371">
        <v>365</v>
      </c>
      <c r="B371">
        <v>22950</v>
      </c>
      <c r="C371" s="1">
        <v>45435</v>
      </c>
      <c r="D371" t="s">
        <v>38</v>
      </c>
      <c r="E371" t="s">
        <v>930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3600</v>
      </c>
      <c r="O371">
        <v>850</v>
      </c>
      <c r="P371">
        <v>1800</v>
      </c>
      <c r="Q371">
        <v>28.1</v>
      </c>
      <c r="R371">
        <v>50</v>
      </c>
      <c r="S371">
        <v>325</v>
      </c>
      <c r="T371">
        <v>22336.400000000001</v>
      </c>
      <c r="U371">
        <v>22000</v>
      </c>
      <c r="V371" s="1">
        <v>46933</v>
      </c>
      <c r="W371" t="s">
        <v>38</v>
      </c>
      <c r="X371" t="s">
        <v>931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500</v>
      </c>
      <c r="AH371">
        <v>0</v>
      </c>
      <c r="AI371">
        <v>500</v>
      </c>
      <c r="AJ371">
        <v>569.1</v>
      </c>
      <c r="AK371">
        <v>0</v>
      </c>
      <c r="AL371">
        <v>0</v>
      </c>
      <c r="AM371">
        <v>22336.400000000001</v>
      </c>
    </row>
    <row r="372" spans="1:39" x14ac:dyDescent="0.3">
      <c r="A372">
        <v>366</v>
      </c>
      <c r="B372">
        <v>22950</v>
      </c>
      <c r="C372" s="1">
        <v>45442</v>
      </c>
      <c r="D372" t="s">
        <v>38</v>
      </c>
      <c r="E372" t="s">
        <v>932</v>
      </c>
      <c r="F372">
        <v>829</v>
      </c>
      <c r="G372">
        <v>89</v>
      </c>
      <c r="H372">
        <v>12.027027027027026</v>
      </c>
      <c r="I372">
        <v>752</v>
      </c>
      <c r="J372">
        <v>10.29</v>
      </c>
      <c r="K372">
        <v>157</v>
      </c>
      <c r="L372">
        <v>51.900000000000006</v>
      </c>
      <c r="M372">
        <v>49.381541389153192</v>
      </c>
      <c r="N372">
        <v>15100</v>
      </c>
      <c r="O372">
        <v>150</v>
      </c>
      <c r="P372">
        <v>500</v>
      </c>
      <c r="Q372">
        <v>150.35</v>
      </c>
      <c r="R372">
        <v>100</v>
      </c>
      <c r="S372">
        <v>180</v>
      </c>
      <c r="T372">
        <v>22336.400000000001</v>
      </c>
      <c r="U372">
        <v>22000</v>
      </c>
      <c r="V372" s="1">
        <v>47115</v>
      </c>
      <c r="W372" t="s">
        <v>38</v>
      </c>
      <c r="X372" t="s">
        <v>933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700</v>
      </c>
      <c r="AH372">
        <v>0</v>
      </c>
      <c r="AI372">
        <v>500</v>
      </c>
      <c r="AJ372">
        <v>526.85</v>
      </c>
      <c r="AK372">
        <v>0</v>
      </c>
      <c r="AL372">
        <v>0</v>
      </c>
      <c r="AM372">
        <v>22336.400000000001</v>
      </c>
    </row>
    <row r="373" spans="1:39" x14ac:dyDescent="0.3">
      <c r="A373">
        <v>367</v>
      </c>
      <c r="B373">
        <v>22950</v>
      </c>
      <c r="C373" s="1">
        <v>45470</v>
      </c>
      <c r="D373" t="s">
        <v>38</v>
      </c>
      <c r="E373" t="s">
        <v>934</v>
      </c>
      <c r="F373">
        <v>32</v>
      </c>
      <c r="G373">
        <v>1</v>
      </c>
      <c r="H373">
        <v>3.225806451612903</v>
      </c>
      <c r="I373">
        <v>6</v>
      </c>
      <c r="J373">
        <v>11.85</v>
      </c>
      <c r="K373">
        <v>373</v>
      </c>
      <c r="L373">
        <v>45</v>
      </c>
      <c r="M373">
        <v>13.719512195121952</v>
      </c>
      <c r="N373">
        <v>900</v>
      </c>
      <c r="O373">
        <v>0</v>
      </c>
      <c r="P373">
        <v>900</v>
      </c>
      <c r="Q373">
        <v>375.55</v>
      </c>
      <c r="R373">
        <v>0</v>
      </c>
      <c r="S373">
        <v>0</v>
      </c>
      <c r="T373">
        <v>22336.400000000001</v>
      </c>
      <c r="U373">
        <v>22050</v>
      </c>
      <c r="V373" s="1">
        <v>45407</v>
      </c>
      <c r="W373" t="s">
        <v>38</v>
      </c>
      <c r="X373" t="s">
        <v>935</v>
      </c>
      <c r="Y373">
        <v>36772</v>
      </c>
      <c r="Z373">
        <v>16514</v>
      </c>
      <c r="AA373">
        <v>81.51841247902064</v>
      </c>
      <c r="AB373">
        <v>613693</v>
      </c>
      <c r="AC373">
        <v>16.64</v>
      </c>
      <c r="AD373">
        <v>25.25</v>
      </c>
      <c r="AE373">
        <v>-101.8</v>
      </c>
      <c r="AF373">
        <v>-80.125934671389217</v>
      </c>
      <c r="AG373">
        <v>32050</v>
      </c>
      <c r="AH373">
        <v>144350</v>
      </c>
      <c r="AI373">
        <v>50</v>
      </c>
      <c r="AJ373">
        <v>25</v>
      </c>
      <c r="AK373">
        <v>1200</v>
      </c>
      <c r="AL373">
        <v>25.65</v>
      </c>
      <c r="AM373">
        <v>22336.400000000001</v>
      </c>
    </row>
    <row r="374" spans="1:39" x14ac:dyDescent="0.3">
      <c r="A374">
        <v>368</v>
      </c>
      <c r="B374">
        <v>23000</v>
      </c>
      <c r="C374" s="1">
        <v>45407</v>
      </c>
      <c r="D374" t="s">
        <v>38</v>
      </c>
      <c r="E374" t="s">
        <v>936</v>
      </c>
      <c r="F374">
        <v>214358</v>
      </c>
      <c r="G374">
        <v>9412</v>
      </c>
      <c r="H374">
        <v>4.5924292252593366</v>
      </c>
      <c r="I374">
        <v>659325</v>
      </c>
      <c r="J374">
        <v>13.73</v>
      </c>
      <c r="K374">
        <v>1.65</v>
      </c>
      <c r="L374">
        <v>-0.10000000000000009</v>
      </c>
      <c r="M374">
        <v>-5.7142857142857197</v>
      </c>
      <c r="N374">
        <v>2604400</v>
      </c>
      <c r="O374">
        <v>441300</v>
      </c>
      <c r="P374">
        <v>77150</v>
      </c>
      <c r="Q374">
        <v>1.5</v>
      </c>
      <c r="R374">
        <v>700</v>
      </c>
      <c r="S374">
        <v>1.6</v>
      </c>
      <c r="T374">
        <v>22336.400000000001</v>
      </c>
      <c r="U374">
        <v>22050</v>
      </c>
      <c r="V374" s="1">
        <v>45414</v>
      </c>
      <c r="W374" t="s">
        <v>38</v>
      </c>
      <c r="X374" t="s">
        <v>937</v>
      </c>
      <c r="Y374">
        <v>1878</v>
      </c>
      <c r="Z374">
        <v>429</v>
      </c>
      <c r="AA374">
        <v>29.606625258799173</v>
      </c>
      <c r="AB374">
        <v>11072</v>
      </c>
      <c r="AC374">
        <v>13.88</v>
      </c>
      <c r="AD374">
        <v>64.8</v>
      </c>
      <c r="AE374">
        <v>-103.10000000000001</v>
      </c>
      <c r="AF374">
        <v>-61.405598570577723</v>
      </c>
      <c r="AG374">
        <v>13200</v>
      </c>
      <c r="AH374">
        <v>7400</v>
      </c>
      <c r="AI374">
        <v>350</v>
      </c>
      <c r="AJ374">
        <v>64.8</v>
      </c>
      <c r="AK374">
        <v>1000</v>
      </c>
      <c r="AL374">
        <v>64.900000000000006</v>
      </c>
      <c r="AM374">
        <v>22336.400000000001</v>
      </c>
    </row>
    <row r="375" spans="1:39" x14ac:dyDescent="0.3">
      <c r="A375">
        <v>369</v>
      </c>
      <c r="B375">
        <v>23000</v>
      </c>
      <c r="C375" s="1">
        <v>45414</v>
      </c>
      <c r="D375" t="s">
        <v>38</v>
      </c>
      <c r="E375" t="s">
        <v>938</v>
      </c>
      <c r="F375">
        <v>14077</v>
      </c>
      <c r="G375">
        <v>3222</v>
      </c>
      <c r="H375">
        <v>29.682174113311838</v>
      </c>
      <c r="I375">
        <v>49440</v>
      </c>
      <c r="J375">
        <v>10.9</v>
      </c>
      <c r="K375">
        <v>16.5</v>
      </c>
      <c r="L375">
        <v>6.1</v>
      </c>
      <c r="M375">
        <v>58.653846153846146</v>
      </c>
      <c r="N375">
        <v>71300</v>
      </c>
      <c r="O375">
        <v>40300</v>
      </c>
      <c r="P375">
        <v>150</v>
      </c>
      <c r="Q375">
        <v>15.95</v>
      </c>
      <c r="R375">
        <v>100</v>
      </c>
      <c r="S375">
        <v>16.5</v>
      </c>
      <c r="T375">
        <v>22336.400000000001</v>
      </c>
      <c r="U375">
        <v>22050</v>
      </c>
      <c r="V375" s="1">
        <v>45421</v>
      </c>
      <c r="W375" t="s">
        <v>38</v>
      </c>
      <c r="X375" t="s">
        <v>939</v>
      </c>
      <c r="Y375">
        <v>197</v>
      </c>
      <c r="Z375">
        <v>139</v>
      </c>
      <c r="AA375">
        <v>239.65517241379311</v>
      </c>
      <c r="AB375">
        <v>265</v>
      </c>
      <c r="AC375">
        <v>13.62</v>
      </c>
      <c r="AD375">
        <v>101.9</v>
      </c>
      <c r="AE375">
        <v>-105.54999999999998</v>
      </c>
      <c r="AF375">
        <v>-50.879730055435033</v>
      </c>
      <c r="AG375">
        <v>5100</v>
      </c>
      <c r="AH375">
        <v>650</v>
      </c>
      <c r="AI375">
        <v>50</v>
      </c>
      <c r="AJ375">
        <v>99.4</v>
      </c>
      <c r="AK375">
        <v>50</v>
      </c>
      <c r="AL375">
        <v>131.35</v>
      </c>
      <c r="AM375">
        <v>22336.400000000001</v>
      </c>
    </row>
    <row r="376" spans="1:39" x14ac:dyDescent="0.3">
      <c r="A376">
        <v>370</v>
      </c>
      <c r="B376">
        <v>23000</v>
      </c>
      <c r="C376" s="1">
        <v>45421</v>
      </c>
      <c r="D376" t="s">
        <v>38</v>
      </c>
      <c r="E376" t="s">
        <v>940</v>
      </c>
      <c r="F376">
        <v>3527</v>
      </c>
      <c r="G376">
        <v>1735</v>
      </c>
      <c r="H376">
        <v>96.819196428571431</v>
      </c>
      <c r="I376">
        <v>8875</v>
      </c>
      <c r="J376">
        <v>10.82</v>
      </c>
      <c r="K376">
        <v>46</v>
      </c>
      <c r="L376">
        <v>16.350000000000001</v>
      </c>
      <c r="M376">
        <v>55.14333895446881</v>
      </c>
      <c r="N376">
        <v>29600</v>
      </c>
      <c r="O376">
        <v>2300</v>
      </c>
      <c r="P376">
        <v>50</v>
      </c>
      <c r="Q376">
        <v>45.25</v>
      </c>
      <c r="R376">
        <v>50</v>
      </c>
      <c r="S376">
        <v>46.5</v>
      </c>
      <c r="T376">
        <v>22336.400000000001</v>
      </c>
      <c r="U376">
        <v>22050</v>
      </c>
      <c r="V376" s="1">
        <v>45428</v>
      </c>
      <c r="W376" t="s">
        <v>38</v>
      </c>
      <c r="X376" t="s">
        <v>941</v>
      </c>
      <c r="Y376">
        <v>2</v>
      </c>
      <c r="Z376">
        <v>0</v>
      </c>
      <c r="AA376">
        <v>0</v>
      </c>
      <c r="AB376">
        <v>2</v>
      </c>
      <c r="AC376">
        <v>16.260000000000002</v>
      </c>
      <c r="AD376">
        <v>181</v>
      </c>
      <c r="AE376">
        <v>-52.949999999999989</v>
      </c>
      <c r="AF376">
        <v>-22.633041248129938</v>
      </c>
      <c r="AG376">
        <v>1950</v>
      </c>
      <c r="AH376">
        <v>4500</v>
      </c>
      <c r="AI376">
        <v>100</v>
      </c>
      <c r="AJ376">
        <v>104.7</v>
      </c>
      <c r="AK376">
        <v>900</v>
      </c>
      <c r="AL376">
        <v>199.75</v>
      </c>
      <c r="AM376">
        <v>22336.400000000001</v>
      </c>
    </row>
    <row r="377" spans="1:39" x14ac:dyDescent="0.3">
      <c r="A377">
        <v>371</v>
      </c>
      <c r="B377">
        <v>23000</v>
      </c>
      <c r="C377" s="1">
        <v>45428</v>
      </c>
      <c r="D377" t="s">
        <v>38</v>
      </c>
      <c r="E377" t="s">
        <v>942</v>
      </c>
      <c r="F377">
        <v>498</v>
      </c>
      <c r="G377">
        <v>79</v>
      </c>
      <c r="H377">
        <v>18.854415274463008</v>
      </c>
      <c r="I377">
        <v>1052</v>
      </c>
      <c r="J377">
        <v>10.73</v>
      </c>
      <c r="K377">
        <v>76</v>
      </c>
      <c r="L377">
        <v>19.299999999999997</v>
      </c>
      <c r="M377">
        <v>34.038800705467366</v>
      </c>
      <c r="N377">
        <v>23250</v>
      </c>
      <c r="O377">
        <v>3550</v>
      </c>
      <c r="P377">
        <v>50</v>
      </c>
      <c r="Q377">
        <v>76</v>
      </c>
      <c r="R377">
        <v>350</v>
      </c>
      <c r="S377">
        <v>80</v>
      </c>
      <c r="T377">
        <v>22336.400000000001</v>
      </c>
      <c r="U377">
        <v>22050</v>
      </c>
      <c r="V377" s="1">
        <v>45435</v>
      </c>
      <c r="W377" t="s">
        <v>38</v>
      </c>
      <c r="X377" t="s">
        <v>943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2800</v>
      </c>
      <c r="AH377">
        <v>2700</v>
      </c>
      <c r="AI377">
        <v>900</v>
      </c>
      <c r="AJ377">
        <v>0.8</v>
      </c>
      <c r="AK377">
        <v>900</v>
      </c>
      <c r="AL377">
        <v>229.85</v>
      </c>
      <c r="AM377">
        <v>22336.400000000001</v>
      </c>
    </row>
    <row r="378" spans="1:39" x14ac:dyDescent="0.3">
      <c r="A378">
        <v>372</v>
      </c>
      <c r="B378">
        <v>23000</v>
      </c>
      <c r="C378" s="1">
        <v>45435</v>
      </c>
      <c r="D378" t="s">
        <v>38</v>
      </c>
      <c r="E378" t="s">
        <v>944</v>
      </c>
      <c r="F378">
        <v>223</v>
      </c>
      <c r="G378">
        <v>134</v>
      </c>
      <c r="H378">
        <v>150.56179775280899</v>
      </c>
      <c r="I378">
        <v>748</v>
      </c>
      <c r="J378">
        <v>10.89</v>
      </c>
      <c r="K378">
        <v>112.05</v>
      </c>
      <c r="L378">
        <v>30.700000000000003</v>
      </c>
      <c r="M378">
        <v>37.738168408113097</v>
      </c>
      <c r="N378">
        <v>19700</v>
      </c>
      <c r="O378">
        <v>1800</v>
      </c>
      <c r="P378">
        <v>900</v>
      </c>
      <c r="Q378">
        <v>109.55</v>
      </c>
      <c r="R378">
        <v>150</v>
      </c>
      <c r="S378">
        <v>118</v>
      </c>
      <c r="T378">
        <v>22336.400000000001</v>
      </c>
      <c r="U378">
        <v>22050</v>
      </c>
      <c r="V378" s="1">
        <v>45442</v>
      </c>
      <c r="W378" t="s">
        <v>38</v>
      </c>
      <c r="X378" t="s">
        <v>945</v>
      </c>
      <c r="Y378">
        <v>572</v>
      </c>
      <c r="Z378">
        <v>-86</v>
      </c>
      <c r="AA378">
        <v>-13.069908814589665</v>
      </c>
      <c r="AB378">
        <v>605</v>
      </c>
      <c r="AC378">
        <v>13.98</v>
      </c>
      <c r="AD378">
        <v>178.15</v>
      </c>
      <c r="AE378">
        <v>-106.95000000000002</v>
      </c>
      <c r="AF378">
        <v>-37.513153279551034</v>
      </c>
      <c r="AG378">
        <v>2050</v>
      </c>
      <c r="AH378">
        <v>1850</v>
      </c>
      <c r="AI378">
        <v>1750</v>
      </c>
      <c r="AJ378">
        <v>131.35</v>
      </c>
      <c r="AK378">
        <v>1750</v>
      </c>
      <c r="AL378">
        <v>238.6</v>
      </c>
      <c r="AM378">
        <v>22336.400000000001</v>
      </c>
    </row>
    <row r="379" spans="1:39" x14ac:dyDescent="0.3">
      <c r="A379">
        <v>373</v>
      </c>
      <c r="B379">
        <v>23000</v>
      </c>
      <c r="C379" s="1">
        <v>45442</v>
      </c>
      <c r="D379" t="s">
        <v>38</v>
      </c>
      <c r="E379" t="s">
        <v>946</v>
      </c>
      <c r="F379">
        <v>39694</v>
      </c>
      <c r="G379">
        <v>2352</v>
      </c>
      <c r="H379">
        <v>6.2985378394301321</v>
      </c>
      <c r="I379">
        <v>55864</v>
      </c>
      <c r="J379">
        <v>10.27</v>
      </c>
      <c r="K379">
        <v>141</v>
      </c>
      <c r="L379">
        <v>45.45</v>
      </c>
      <c r="M379">
        <v>47.566718995290429</v>
      </c>
      <c r="N379">
        <v>86250</v>
      </c>
      <c r="O379">
        <v>40100</v>
      </c>
      <c r="P379">
        <v>50</v>
      </c>
      <c r="Q379">
        <v>141</v>
      </c>
      <c r="R379">
        <v>150</v>
      </c>
      <c r="S379">
        <v>143</v>
      </c>
      <c r="T379">
        <v>22336.400000000001</v>
      </c>
      <c r="U379">
        <v>22050</v>
      </c>
      <c r="V379" s="1">
        <v>45470</v>
      </c>
      <c r="W379" t="s">
        <v>38</v>
      </c>
      <c r="X379" t="s">
        <v>947</v>
      </c>
      <c r="Y379">
        <v>48</v>
      </c>
      <c r="Z379">
        <v>-9</v>
      </c>
      <c r="AA379">
        <v>-15.789473684210526</v>
      </c>
      <c r="AB379">
        <v>28</v>
      </c>
      <c r="AC379">
        <v>16.66</v>
      </c>
      <c r="AD379">
        <v>328.05</v>
      </c>
      <c r="AE379">
        <v>-102.94999999999999</v>
      </c>
      <c r="AF379">
        <v>-23.886310904872389</v>
      </c>
      <c r="AG379">
        <v>650</v>
      </c>
      <c r="AH379">
        <v>0</v>
      </c>
      <c r="AI379">
        <v>250</v>
      </c>
      <c r="AJ379">
        <v>320.8</v>
      </c>
      <c r="AK379">
        <v>0</v>
      </c>
      <c r="AL379">
        <v>0</v>
      </c>
      <c r="AM379">
        <v>22336.400000000001</v>
      </c>
    </row>
    <row r="380" spans="1:39" x14ac:dyDescent="0.3">
      <c r="A380">
        <v>374</v>
      </c>
      <c r="B380">
        <v>23000</v>
      </c>
      <c r="C380" s="1">
        <v>45470</v>
      </c>
      <c r="D380" t="s">
        <v>38</v>
      </c>
      <c r="E380" t="s">
        <v>948</v>
      </c>
      <c r="F380">
        <v>23672</v>
      </c>
      <c r="G380">
        <v>730</v>
      </c>
      <c r="H380">
        <v>3.1819370586696887</v>
      </c>
      <c r="I380">
        <v>7896</v>
      </c>
      <c r="J380">
        <v>12.34</v>
      </c>
      <c r="K380">
        <v>370</v>
      </c>
      <c r="L380">
        <v>62.899999999999977</v>
      </c>
      <c r="M380">
        <v>20.481927710843365</v>
      </c>
      <c r="N380">
        <v>11400</v>
      </c>
      <c r="O380">
        <v>6000</v>
      </c>
      <c r="P380">
        <v>150</v>
      </c>
      <c r="Q380">
        <v>370</v>
      </c>
      <c r="R380">
        <v>50</v>
      </c>
      <c r="S380">
        <v>370.15</v>
      </c>
      <c r="T380">
        <v>22336.400000000001</v>
      </c>
      <c r="U380">
        <v>22100</v>
      </c>
      <c r="V380" s="1">
        <v>45407</v>
      </c>
      <c r="W380" t="s">
        <v>38</v>
      </c>
      <c r="X380" t="s">
        <v>949</v>
      </c>
      <c r="Y380">
        <v>84369</v>
      </c>
      <c r="Z380">
        <v>29926</v>
      </c>
      <c r="AA380">
        <v>54.967580772551109</v>
      </c>
      <c r="AB380">
        <v>1248259</v>
      </c>
      <c r="AC380">
        <v>16.02</v>
      </c>
      <c r="AD380">
        <v>30</v>
      </c>
      <c r="AE380">
        <v>-116.75</v>
      </c>
      <c r="AF380">
        <v>-79.557069846678019</v>
      </c>
      <c r="AG380">
        <v>91350</v>
      </c>
      <c r="AH380">
        <v>574050</v>
      </c>
      <c r="AI380">
        <v>2350</v>
      </c>
      <c r="AJ380">
        <v>30</v>
      </c>
      <c r="AK380">
        <v>950</v>
      </c>
      <c r="AL380">
        <v>30.8</v>
      </c>
      <c r="AM380">
        <v>22336.400000000001</v>
      </c>
    </row>
    <row r="381" spans="1:39" x14ac:dyDescent="0.3">
      <c r="A381">
        <v>375</v>
      </c>
      <c r="B381">
        <v>23000</v>
      </c>
      <c r="C381" s="1">
        <v>45561</v>
      </c>
      <c r="D381" t="s">
        <v>38</v>
      </c>
      <c r="E381" t="s">
        <v>950</v>
      </c>
      <c r="F381">
        <v>2719</v>
      </c>
      <c r="G381">
        <v>6</v>
      </c>
      <c r="H381">
        <v>0.22115739034279394</v>
      </c>
      <c r="I381">
        <v>428</v>
      </c>
      <c r="J381">
        <v>9.8800000000000008</v>
      </c>
      <c r="K381">
        <v>770</v>
      </c>
      <c r="L381">
        <v>100.45000000000005</v>
      </c>
      <c r="M381">
        <v>15.00261369576582</v>
      </c>
      <c r="N381">
        <v>6950</v>
      </c>
      <c r="O381">
        <v>1550</v>
      </c>
      <c r="P381">
        <v>50</v>
      </c>
      <c r="Q381">
        <v>756</v>
      </c>
      <c r="R381">
        <v>50</v>
      </c>
      <c r="S381">
        <v>770</v>
      </c>
      <c r="T381">
        <v>22336.400000000001</v>
      </c>
      <c r="U381">
        <v>22100</v>
      </c>
      <c r="V381" s="1">
        <v>45414</v>
      </c>
      <c r="W381" t="s">
        <v>38</v>
      </c>
      <c r="X381" t="s">
        <v>951</v>
      </c>
      <c r="Y381">
        <v>8160</v>
      </c>
      <c r="Z381">
        <v>1462</v>
      </c>
      <c r="AA381">
        <v>21.82741116751269</v>
      </c>
      <c r="AB381">
        <v>40454</v>
      </c>
      <c r="AC381">
        <v>13.56</v>
      </c>
      <c r="AD381">
        <v>73.7</v>
      </c>
      <c r="AE381">
        <v>-110.85000000000001</v>
      </c>
      <c r="AF381">
        <v>-60.065023028989437</v>
      </c>
      <c r="AG381">
        <v>8850</v>
      </c>
      <c r="AH381">
        <v>23800</v>
      </c>
      <c r="AI381">
        <v>50</v>
      </c>
      <c r="AJ381">
        <v>73</v>
      </c>
      <c r="AK381">
        <v>1000</v>
      </c>
      <c r="AL381">
        <v>73.5</v>
      </c>
      <c r="AM381">
        <v>22336.400000000001</v>
      </c>
    </row>
    <row r="382" spans="1:39" x14ac:dyDescent="0.3">
      <c r="A382">
        <v>376</v>
      </c>
      <c r="B382">
        <v>23000</v>
      </c>
      <c r="C382" s="1">
        <v>45652</v>
      </c>
      <c r="D382" t="s">
        <v>38</v>
      </c>
      <c r="E382" t="s">
        <v>952</v>
      </c>
      <c r="F382">
        <v>4854</v>
      </c>
      <c r="G382">
        <v>57</v>
      </c>
      <c r="H382">
        <v>1.1882426516572857</v>
      </c>
      <c r="I382">
        <v>433</v>
      </c>
      <c r="J382">
        <v>8.6199999999999992</v>
      </c>
      <c r="K382">
        <v>1160.7</v>
      </c>
      <c r="L382">
        <v>100.75</v>
      </c>
      <c r="M382">
        <v>9.5051653379876413</v>
      </c>
      <c r="N382">
        <v>15900</v>
      </c>
      <c r="O382">
        <v>5650</v>
      </c>
      <c r="P382">
        <v>1750</v>
      </c>
      <c r="Q382">
        <v>1160</v>
      </c>
      <c r="R382">
        <v>100</v>
      </c>
      <c r="S382">
        <v>1169</v>
      </c>
      <c r="T382">
        <v>22336.400000000001</v>
      </c>
      <c r="U382">
        <v>22100</v>
      </c>
      <c r="V382" s="1">
        <v>45421</v>
      </c>
      <c r="W382" t="s">
        <v>38</v>
      </c>
      <c r="X382" t="s">
        <v>953</v>
      </c>
      <c r="Y382">
        <v>861</v>
      </c>
      <c r="Z382">
        <v>320</v>
      </c>
      <c r="AA382">
        <v>59.149722735674679</v>
      </c>
      <c r="AB382">
        <v>2184</v>
      </c>
      <c r="AC382">
        <v>13.39</v>
      </c>
      <c r="AD382">
        <v>111</v>
      </c>
      <c r="AE382">
        <v>-112.1</v>
      </c>
      <c r="AF382">
        <v>-50.24652622142537</v>
      </c>
      <c r="AG382">
        <v>2950</v>
      </c>
      <c r="AH382">
        <v>4300</v>
      </c>
      <c r="AI382">
        <v>50</v>
      </c>
      <c r="AJ382">
        <v>110.5</v>
      </c>
      <c r="AK382">
        <v>50</v>
      </c>
      <c r="AL382">
        <v>115.65</v>
      </c>
      <c r="AM382">
        <v>22336.400000000001</v>
      </c>
    </row>
    <row r="383" spans="1:39" x14ac:dyDescent="0.3">
      <c r="A383">
        <v>377</v>
      </c>
      <c r="B383">
        <v>23000</v>
      </c>
      <c r="C383" s="1">
        <v>45743</v>
      </c>
      <c r="D383" t="s">
        <v>38</v>
      </c>
      <c r="E383" t="s">
        <v>954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100</v>
      </c>
      <c r="O383">
        <v>0</v>
      </c>
      <c r="P383">
        <v>100</v>
      </c>
      <c r="Q383">
        <v>240.1</v>
      </c>
      <c r="R383">
        <v>0</v>
      </c>
      <c r="S383">
        <v>0</v>
      </c>
      <c r="T383">
        <v>22336.400000000001</v>
      </c>
      <c r="U383">
        <v>22100</v>
      </c>
      <c r="V383" s="1">
        <v>45428</v>
      </c>
      <c r="W383" t="s">
        <v>38</v>
      </c>
      <c r="X383" t="s">
        <v>955</v>
      </c>
      <c r="Y383">
        <v>167</v>
      </c>
      <c r="Z383">
        <v>63</v>
      </c>
      <c r="AA383">
        <v>60.57692307692308</v>
      </c>
      <c r="AB383">
        <v>113</v>
      </c>
      <c r="AC383">
        <v>13.92</v>
      </c>
      <c r="AD383">
        <v>150</v>
      </c>
      <c r="AE383">
        <v>-103.4</v>
      </c>
      <c r="AF383">
        <v>-40.805051302288874</v>
      </c>
      <c r="AG383">
        <v>4700</v>
      </c>
      <c r="AH383">
        <v>7150</v>
      </c>
      <c r="AI383">
        <v>50</v>
      </c>
      <c r="AJ383">
        <v>144.15</v>
      </c>
      <c r="AK383">
        <v>1800</v>
      </c>
      <c r="AL383">
        <v>150</v>
      </c>
      <c r="AM383">
        <v>22336.400000000001</v>
      </c>
    </row>
    <row r="384" spans="1:39" x14ac:dyDescent="0.3">
      <c r="A384">
        <v>378</v>
      </c>
      <c r="B384">
        <v>23000</v>
      </c>
      <c r="C384" s="1">
        <v>45834</v>
      </c>
      <c r="D384" t="s">
        <v>38</v>
      </c>
      <c r="E384" t="s">
        <v>956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22336.400000000001</v>
      </c>
      <c r="U384">
        <v>22100</v>
      </c>
      <c r="V384" s="1">
        <v>45435</v>
      </c>
      <c r="W384" t="s">
        <v>38</v>
      </c>
      <c r="X384" t="s">
        <v>957</v>
      </c>
      <c r="Y384">
        <v>24</v>
      </c>
      <c r="Z384">
        <v>24</v>
      </c>
      <c r="AA384">
        <v>0</v>
      </c>
      <c r="AB384">
        <v>54</v>
      </c>
      <c r="AC384">
        <v>14.24</v>
      </c>
      <c r="AD384">
        <v>182</v>
      </c>
      <c r="AE384">
        <v>-106.14999999999998</v>
      </c>
      <c r="AF384">
        <v>-36.838452195037306</v>
      </c>
      <c r="AG384">
        <v>2200</v>
      </c>
      <c r="AH384">
        <v>4700</v>
      </c>
      <c r="AI384">
        <v>300</v>
      </c>
      <c r="AJ384">
        <v>123.9</v>
      </c>
      <c r="AK384">
        <v>100</v>
      </c>
      <c r="AL384">
        <v>180.45</v>
      </c>
      <c r="AM384">
        <v>22336.400000000001</v>
      </c>
    </row>
    <row r="385" spans="1:39" x14ac:dyDescent="0.3">
      <c r="A385">
        <v>379</v>
      </c>
      <c r="B385">
        <v>23000</v>
      </c>
      <c r="C385" s="1">
        <v>46015</v>
      </c>
      <c r="D385" t="s">
        <v>38</v>
      </c>
      <c r="E385" t="s">
        <v>958</v>
      </c>
      <c r="F385">
        <v>104</v>
      </c>
      <c r="G385">
        <v>0</v>
      </c>
      <c r="H385">
        <v>0</v>
      </c>
      <c r="I385">
        <v>2</v>
      </c>
      <c r="J385">
        <v>0</v>
      </c>
      <c r="K385">
        <v>2890</v>
      </c>
      <c r="L385">
        <v>228</v>
      </c>
      <c r="M385">
        <v>8.564988730277987</v>
      </c>
      <c r="N385">
        <v>350</v>
      </c>
      <c r="O385">
        <v>200</v>
      </c>
      <c r="P385">
        <v>50</v>
      </c>
      <c r="Q385">
        <v>2825</v>
      </c>
      <c r="R385">
        <v>50</v>
      </c>
      <c r="S385">
        <v>2949.95</v>
      </c>
      <c r="T385">
        <v>22336.400000000001</v>
      </c>
      <c r="U385">
        <v>22100</v>
      </c>
      <c r="V385" s="1">
        <v>45442</v>
      </c>
      <c r="W385" t="s">
        <v>38</v>
      </c>
      <c r="X385" t="s">
        <v>959</v>
      </c>
      <c r="Y385">
        <v>5900</v>
      </c>
      <c r="Z385">
        <v>-259</v>
      </c>
      <c r="AA385">
        <v>-4.2052281214482869</v>
      </c>
      <c r="AB385">
        <v>7272</v>
      </c>
      <c r="AC385">
        <v>13.71</v>
      </c>
      <c r="AD385">
        <v>189.6</v>
      </c>
      <c r="AE385">
        <v>-112.15</v>
      </c>
      <c r="AF385">
        <v>-37.166528583264288</v>
      </c>
      <c r="AG385">
        <v>2550</v>
      </c>
      <c r="AH385">
        <v>6900</v>
      </c>
      <c r="AI385">
        <v>50</v>
      </c>
      <c r="AJ385">
        <v>158.15</v>
      </c>
      <c r="AK385">
        <v>50</v>
      </c>
      <c r="AL385">
        <v>193</v>
      </c>
      <c r="AM385">
        <v>22336.400000000001</v>
      </c>
    </row>
    <row r="386" spans="1:39" x14ac:dyDescent="0.3">
      <c r="A386">
        <v>380</v>
      </c>
      <c r="B386">
        <v>23000</v>
      </c>
      <c r="C386" s="1">
        <v>46387</v>
      </c>
      <c r="D386" t="s">
        <v>38</v>
      </c>
      <c r="E386" t="s">
        <v>960</v>
      </c>
      <c r="F386">
        <v>10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100</v>
      </c>
      <c r="O386">
        <v>0</v>
      </c>
      <c r="P386">
        <v>50</v>
      </c>
      <c r="Q386">
        <v>3000</v>
      </c>
      <c r="R386">
        <v>0</v>
      </c>
      <c r="S386">
        <v>0</v>
      </c>
      <c r="T386">
        <v>22336.400000000001</v>
      </c>
      <c r="U386">
        <v>22100</v>
      </c>
      <c r="V386" s="1">
        <v>45470</v>
      </c>
      <c r="W386" t="s">
        <v>38</v>
      </c>
      <c r="X386" t="s">
        <v>961</v>
      </c>
      <c r="Y386">
        <v>485</v>
      </c>
      <c r="Z386">
        <v>107</v>
      </c>
      <c r="AA386">
        <v>28.306878306878307</v>
      </c>
      <c r="AB386">
        <v>360</v>
      </c>
      <c r="AC386">
        <v>16.37</v>
      </c>
      <c r="AD386">
        <v>335.1</v>
      </c>
      <c r="AE386">
        <v>-110.94999999999999</v>
      </c>
      <c r="AF386">
        <v>-24.873893061315993</v>
      </c>
      <c r="AG386">
        <v>150</v>
      </c>
      <c r="AH386">
        <v>1400</v>
      </c>
      <c r="AI386">
        <v>50</v>
      </c>
      <c r="AJ386">
        <v>290</v>
      </c>
      <c r="AK386">
        <v>100</v>
      </c>
      <c r="AL386">
        <v>339.35</v>
      </c>
      <c r="AM386">
        <v>22336.400000000001</v>
      </c>
    </row>
    <row r="387" spans="1:39" x14ac:dyDescent="0.3">
      <c r="A387">
        <v>381</v>
      </c>
      <c r="B387">
        <v>23050</v>
      </c>
      <c r="C387" s="1">
        <v>45407</v>
      </c>
      <c r="D387" t="s">
        <v>38</v>
      </c>
      <c r="E387" t="s">
        <v>962</v>
      </c>
      <c r="F387">
        <v>11574</v>
      </c>
      <c r="G387">
        <v>1463</v>
      </c>
      <c r="H387">
        <v>14.469389773513994</v>
      </c>
      <c r="I387">
        <v>69634</v>
      </c>
      <c r="J387">
        <v>14.32</v>
      </c>
      <c r="K387">
        <v>1.3</v>
      </c>
      <c r="L387">
        <v>-0.14999999999999991</v>
      </c>
      <c r="M387">
        <v>-10.344827586206891</v>
      </c>
      <c r="N387">
        <v>596650</v>
      </c>
      <c r="O387">
        <v>57600</v>
      </c>
      <c r="P387">
        <v>85550</v>
      </c>
      <c r="Q387">
        <v>1.25</v>
      </c>
      <c r="R387">
        <v>22600</v>
      </c>
      <c r="S387">
        <v>1.3</v>
      </c>
      <c r="T387">
        <v>22336.400000000001</v>
      </c>
      <c r="U387">
        <v>22150</v>
      </c>
      <c r="V387" s="1">
        <v>45407</v>
      </c>
      <c r="W387" t="s">
        <v>38</v>
      </c>
      <c r="X387" t="s">
        <v>963</v>
      </c>
      <c r="Y387">
        <v>30711</v>
      </c>
      <c r="Z387">
        <v>12913</v>
      </c>
      <c r="AA387">
        <v>72.553095853466687</v>
      </c>
      <c r="AB387">
        <v>812492</v>
      </c>
      <c r="AC387">
        <v>15.57</v>
      </c>
      <c r="AD387">
        <v>38.25</v>
      </c>
      <c r="AE387">
        <v>-130.44999999999999</v>
      </c>
      <c r="AF387">
        <v>-77.326615293420275</v>
      </c>
      <c r="AG387">
        <v>67650</v>
      </c>
      <c r="AH387">
        <v>168750</v>
      </c>
      <c r="AI387">
        <v>1000</v>
      </c>
      <c r="AJ387">
        <v>36.6</v>
      </c>
      <c r="AK387">
        <v>1000</v>
      </c>
      <c r="AL387">
        <v>38.15</v>
      </c>
      <c r="AM387">
        <v>22336.400000000001</v>
      </c>
    </row>
    <row r="388" spans="1:39" x14ac:dyDescent="0.3">
      <c r="A388">
        <v>382</v>
      </c>
      <c r="B388">
        <v>23050</v>
      </c>
      <c r="C388" s="1">
        <v>45414</v>
      </c>
      <c r="D388" t="s">
        <v>38</v>
      </c>
      <c r="E388" t="s">
        <v>964</v>
      </c>
      <c r="F388">
        <v>2373</v>
      </c>
      <c r="G388">
        <v>1726</v>
      </c>
      <c r="H388">
        <v>266.76970633693975</v>
      </c>
      <c r="I388">
        <v>6725</v>
      </c>
      <c r="J388">
        <v>10.83</v>
      </c>
      <c r="K388">
        <v>15</v>
      </c>
      <c r="L388">
        <v>6.65</v>
      </c>
      <c r="M388">
        <v>79.640718562874255</v>
      </c>
      <c r="N388">
        <v>51850</v>
      </c>
      <c r="O388">
        <v>6550</v>
      </c>
      <c r="P388">
        <v>100</v>
      </c>
      <c r="Q388">
        <v>11.6</v>
      </c>
      <c r="R388">
        <v>50</v>
      </c>
      <c r="S388">
        <v>12.4</v>
      </c>
      <c r="T388">
        <v>22336.400000000001</v>
      </c>
      <c r="U388">
        <v>22150</v>
      </c>
      <c r="V388" s="1">
        <v>45414</v>
      </c>
      <c r="W388" t="s">
        <v>38</v>
      </c>
      <c r="X388" t="s">
        <v>965</v>
      </c>
      <c r="Y388">
        <v>2811</v>
      </c>
      <c r="Z388">
        <v>1548</v>
      </c>
      <c r="AA388">
        <v>122.56532066508314</v>
      </c>
      <c r="AB388">
        <v>14743</v>
      </c>
      <c r="AC388">
        <v>13.27</v>
      </c>
      <c r="AD388">
        <v>84.2</v>
      </c>
      <c r="AE388">
        <v>-120.10000000000001</v>
      </c>
      <c r="AF388">
        <v>-58.786098874204605</v>
      </c>
      <c r="AG388">
        <v>6200</v>
      </c>
      <c r="AH388">
        <v>10350</v>
      </c>
      <c r="AI388">
        <v>50</v>
      </c>
      <c r="AJ388">
        <v>81</v>
      </c>
      <c r="AK388">
        <v>1000</v>
      </c>
      <c r="AL388">
        <v>83.45</v>
      </c>
      <c r="AM388">
        <v>22336.400000000001</v>
      </c>
    </row>
    <row r="389" spans="1:39" x14ac:dyDescent="0.3">
      <c r="A389">
        <v>383</v>
      </c>
      <c r="B389">
        <v>23050</v>
      </c>
      <c r="C389" s="1">
        <v>45421</v>
      </c>
      <c r="D389" t="s">
        <v>38</v>
      </c>
      <c r="E389" t="s">
        <v>966</v>
      </c>
      <c r="F389">
        <v>0</v>
      </c>
      <c r="G389">
        <v>0</v>
      </c>
      <c r="H389">
        <v>0</v>
      </c>
      <c r="I389">
        <v>2</v>
      </c>
      <c r="J389">
        <v>12.33</v>
      </c>
      <c r="K389">
        <v>55.55</v>
      </c>
      <c r="L389">
        <v>-191.2</v>
      </c>
      <c r="M389">
        <v>-77.487335359675782</v>
      </c>
      <c r="N389">
        <v>12900</v>
      </c>
      <c r="O389">
        <v>3150</v>
      </c>
      <c r="P389">
        <v>600</v>
      </c>
      <c r="Q389">
        <v>12.5</v>
      </c>
      <c r="R389">
        <v>200</v>
      </c>
      <c r="S389">
        <v>65</v>
      </c>
      <c r="T389">
        <v>22336.400000000001</v>
      </c>
      <c r="U389">
        <v>22150</v>
      </c>
      <c r="V389" s="1">
        <v>45421</v>
      </c>
      <c r="W389" t="s">
        <v>38</v>
      </c>
      <c r="X389" t="s">
        <v>967</v>
      </c>
      <c r="Y389">
        <v>118</v>
      </c>
      <c r="Z389">
        <v>51</v>
      </c>
      <c r="AA389">
        <v>76.119402985074629</v>
      </c>
      <c r="AB389">
        <v>292</v>
      </c>
      <c r="AC389">
        <v>13.23</v>
      </c>
      <c r="AD389">
        <v>124</v>
      </c>
      <c r="AE389">
        <v>-122.55000000000001</v>
      </c>
      <c r="AF389">
        <v>-49.705941999594408</v>
      </c>
      <c r="AG389">
        <v>250</v>
      </c>
      <c r="AH389">
        <v>2950</v>
      </c>
      <c r="AI389">
        <v>50</v>
      </c>
      <c r="AJ389">
        <v>91.8</v>
      </c>
      <c r="AK389">
        <v>150</v>
      </c>
      <c r="AL389">
        <v>134.6</v>
      </c>
      <c r="AM389">
        <v>22336.400000000001</v>
      </c>
    </row>
    <row r="390" spans="1:39" x14ac:dyDescent="0.3">
      <c r="A390">
        <v>384</v>
      </c>
      <c r="B390">
        <v>23050</v>
      </c>
      <c r="C390" s="1">
        <v>45428</v>
      </c>
      <c r="D390" t="s">
        <v>38</v>
      </c>
      <c r="E390" t="s">
        <v>968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15800</v>
      </c>
      <c r="O390">
        <v>700</v>
      </c>
      <c r="P390">
        <v>600</v>
      </c>
      <c r="Q390">
        <v>16.5</v>
      </c>
      <c r="R390">
        <v>50</v>
      </c>
      <c r="S390">
        <v>145</v>
      </c>
      <c r="T390">
        <v>22336.400000000001</v>
      </c>
      <c r="U390">
        <v>22150</v>
      </c>
      <c r="V390" s="1">
        <v>45428</v>
      </c>
      <c r="W390" t="s">
        <v>38</v>
      </c>
      <c r="X390" t="s">
        <v>969</v>
      </c>
      <c r="Y390">
        <v>3</v>
      </c>
      <c r="Z390">
        <v>3</v>
      </c>
      <c r="AA390">
        <v>0</v>
      </c>
      <c r="AB390">
        <v>8</v>
      </c>
      <c r="AC390">
        <v>14.63</v>
      </c>
      <c r="AD390">
        <v>180.35</v>
      </c>
      <c r="AE390">
        <v>51.5</v>
      </c>
      <c r="AF390">
        <v>39.968956150562676</v>
      </c>
      <c r="AG390">
        <v>50</v>
      </c>
      <c r="AH390">
        <v>4800</v>
      </c>
      <c r="AI390">
        <v>50</v>
      </c>
      <c r="AJ390">
        <v>118.1</v>
      </c>
      <c r="AK390">
        <v>100</v>
      </c>
      <c r="AL390">
        <v>176.35</v>
      </c>
      <c r="AM390">
        <v>22336.400000000001</v>
      </c>
    </row>
    <row r="391" spans="1:39" x14ac:dyDescent="0.3">
      <c r="A391">
        <v>385</v>
      </c>
      <c r="B391">
        <v>23050</v>
      </c>
      <c r="C391" s="1">
        <v>45435</v>
      </c>
      <c r="D391" t="s">
        <v>38</v>
      </c>
      <c r="E391" t="s">
        <v>970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6050</v>
      </c>
      <c r="O391">
        <v>1000</v>
      </c>
      <c r="P391">
        <v>750</v>
      </c>
      <c r="Q391">
        <v>25.6</v>
      </c>
      <c r="R391">
        <v>50</v>
      </c>
      <c r="S391">
        <v>144</v>
      </c>
      <c r="T391">
        <v>22336.400000000001</v>
      </c>
      <c r="U391">
        <v>22150</v>
      </c>
      <c r="V391" s="1">
        <v>45435</v>
      </c>
      <c r="W391" t="s">
        <v>38</v>
      </c>
      <c r="X391" t="s">
        <v>971</v>
      </c>
      <c r="Y391">
        <v>6</v>
      </c>
      <c r="Z391">
        <v>0</v>
      </c>
      <c r="AA391">
        <v>0</v>
      </c>
      <c r="AB391">
        <v>12</v>
      </c>
      <c r="AC391">
        <v>14.15</v>
      </c>
      <c r="AD391">
        <v>195.95</v>
      </c>
      <c r="AE391">
        <v>-196.35000000000002</v>
      </c>
      <c r="AF391">
        <v>-50.050981391792007</v>
      </c>
      <c r="AG391">
        <v>1600</v>
      </c>
      <c r="AH391">
        <v>2050</v>
      </c>
      <c r="AI391">
        <v>50</v>
      </c>
      <c r="AJ391">
        <v>150</v>
      </c>
      <c r="AK391">
        <v>100</v>
      </c>
      <c r="AL391">
        <v>358.55</v>
      </c>
      <c r="AM391">
        <v>22336.400000000001</v>
      </c>
    </row>
    <row r="392" spans="1:39" x14ac:dyDescent="0.3">
      <c r="A392">
        <v>386</v>
      </c>
      <c r="B392">
        <v>23050</v>
      </c>
      <c r="C392" s="1">
        <v>45442</v>
      </c>
      <c r="D392" t="s">
        <v>38</v>
      </c>
      <c r="E392" t="s">
        <v>972</v>
      </c>
      <c r="F392">
        <v>820</v>
      </c>
      <c r="G392">
        <v>268</v>
      </c>
      <c r="H392">
        <v>48.550724637681157</v>
      </c>
      <c r="I392">
        <v>1470</v>
      </c>
      <c r="J392">
        <v>10.23</v>
      </c>
      <c r="K392">
        <v>132</v>
      </c>
      <c r="L392">
        <v>48.05</v>
      </c>
      <c r="M392">
        <v>57.236450268016668</v>
      </c>
      <c r="N392">
        <v>25650</v>
      </c>
      <c r="O392">
        <v>1550</v>
      </c>
      <c r="P392">
        <v>150</v>
      </c>
      <c r="Q392">
        <v>126</v>
      </c>
      <c r="R392">
        <v>500</v>
      </c>
      <c r="S392">
        <v>132.5</v>
      </c>
      <c r="T392">
        <v>22336.400000000001</v>
      </c>
      <c r="U392">
        <v>22150</v>
      </c>
      <c r="V392" s="1">
        <v>45442</v>
      </c>
      <c r="W392" t="s">
        <v>38</v>
      </c>
      <c r="X392" t="s">
        <v>973</v>
      </c>
      <c r="Y392">
        <v>452</v>
      </c>
      <c r="Z392">
        <v>46</v>
      </c>
      <c r="AA392">
        <v>11.330049261083744</v>
      </c>
      <c r="AB392">
        <v>807</v>
      </c>
      <c r="AC392">
        <v>13.66</v>
      </c>
      <c r="AD392">
        <v>203.25</v>
      </c>
      <c r="AE392">
        <v>-116.14999999999998</v>
      </c>
      <c r="AF392">
        <v>-36.365059486537255</v>
      </c>
      <c r="AG392">
        <v>550</v>
      </c>
      <c r="AH392">
        <v>4500</v>
      </c>
      <c r="AI392">
        <v>50</v>
      </c>
      <c r="AJ392">
        <v>200</v>
      </c>
      <c r="AK392">
        <v>50</v>
      </c>
      <c r="AL392">
        <v>218.55</v>
      </c>
      <c r="AM392">
        <v>22336.400000000001</v>
      </c>
    </row>
    <row r="393" spans="1:39" x14ac:dyDescent="0.3">
      <c r="A393">
        <v>387</v>
      </c>
      <c r="B393">
        <v>23050</v>
      </c>
      <c r="C393" s="1">
        <v>45470</v>
      </c>
      <c r="D393" t="s">
        <v>38</v>
      </c>
      <c r="E393" t="s">
        <v>974</v>
      </c>
      <c r="F393">
        <v>38</v>
      </c>
      <c r="G393">
        <v>1</v>
      </c>
      <c r="H393">
        <v>2.7027027027027026</v>
      </c>
      <c r="I393">
        <v>3</v>
      </c>
      <c r="J393">
        <v>11.14</v>
      </c>
      <c r="K393">
        <v>306</v>
      </c>
      <c r="L393">
        <v>29.399999999999977</v>
      </c>
      <c r="M393">
        <v>10.629067245119296</v>
      </c>
      <c r="N393">
        <v>150</v>
      </c>
      <c r="O393">
        <v>50</v>
      </c>
      <c r="P393">
        <v>150</v>
      </c>
      <c r="Q393">
        <v>306</v>
      </c>
      <c r="R393">
        <v>50</v>
      </c>
      <c r="S393">
        <v>399</v>
      </c>
      <c r="T393">
        <v>22336.400000000001</v>
      </c>
      <c r="U393">
        <v>22150</v>
      </c>
      <c r="V393" s="1">
        <v>45470</v>
      </c>
      <c r="W393" t="s">
        <v>38</v>
      </c>
      <c r="X393" t="s">
        <v>975</v>
      </c>
      <c r="Y393">
        <v>65</v>
      </c>
      <c r="Z393">
        <v>-3</v>
      </c>
      <c r="AA393">
        <v>-4.4117647058823533</v>
      </c>
      <c r="AB393">
        <v>11</v>
      </c>
      <c r="AC393">
        <v>16.13</v>
      </c>
      <c r="AD393">
        <v>343.95</v>
      </c>
      <c r="AE393">
        <v>-126.19999999999999</v>
      </c>
      <c r="AF393">
        <v>-26.842497075401468</v>
      </c>
      <c r="AG393">
        <v>150</v>
      </c>
      <c r="AH393">
        <v>0</v>
      </c>
      <c r="AI393">
        <v>150</v>
      </c>
      <c r="AJ393">
        <v>200.25</v>
      </c>
      <c r="AK393">
        <v>0</v>
      </c>
      <c r="AL393">
        <v>0</v>
      </c>
      <c r="AM393">
        <v>22336.400000000001</v>
      </c>
    </row>
    <row r="394" spans="1:39" x14ac:dyDescent="0.3">
      <c r="A394">
        <v>388</v>
      </c>
      <c r="B394">
        <v>23100</v>
      </c>
      <c r="C394" s="1">
        <v>45407</v>
      </c>
      <c r="D394" t="s">
        <v>38</v>
      </c>
      <c r="E394" t="s">
        <v>976</v>
      </c>
      <c r="F394">
        <v>38976</v>
      </c>
      <c r="G394">
        <v>8659</v>
      </c>
      <c r="H394">
        <v>28.561533133225584</v>
      </c>
      <c r="I394">
        <v>200711</v>
      </c>
      <c r="J394">
        <v>15.24</v>
      </c>
      <c r="K394">
        <v>1.2</v>
      </c>
      <c r="L394">
        <v>-0.15000000000000013</v>
      </c>
      <c r="M394">
        <v>-11.11111111111112</v>
      </c>
      <c r="N394">
        <v>1567350</v>
      </c>
      <c r="O394">
        <v>66200</v>
      </c>
      <c r="P394">
        <v>202450</v>
      </c>
      <c r="Q394">
        <v>1.2</v>
      </c>
      <c r="R394">
        <v>2750</v>
      </c>
      <c r="S394">
        <v>1.25</v>
      </c>
      <c r="T394">
        <v>22336.400000000001</v>
      </c>
      <c r="U394">
        <v>22200</v>
      </c>
      <c r="V394" s="1">
        <v>45407</v>
      </c>
      <c r="W394" t="s">
        <v>38</v>
      </c>
      <c r="X394" t="s">
        <v>977</v>
      </c>
      <c r="Y394">
        <v>111541</v>
      </c>
      <c r="Z394">
        <v>49887</v>
      </c>
      <c r="AA394">
        <v>80.914458104908036</v>
      </c>
      <c r="AB394">
        <v>2050949</v>
      </c>
      <c r="AC394">
        <v>15</v>
      </c>
      <c r="AD394">
        <v>46</v>
      </c>
      <c r="AE394">
        <v>-146.30000000000001</v>
      </c>
      <c r="AF394">
        <v>-76.079043161726474</v>
      </c>
      <c r="AG394">
        <v>79650</v>
      </c>
      <c r="AH394">
        <v>561400</v>
      </c>
      <c r="AI394">
        <v>100</v>
      </c>
      <c r="AJ394">
        <v>45.45</v>
      </c>
      <c r="AK394">
        <v>1000</v>
      </c>
      <c r="AL394">
        <v>46.9</v>
      </c>
      <c r="AM394">
        <v>22336.400000000001</v>
      </c>
    </row>
    <row r="395" spans="1:39" x14ac:dyDescent="0.3">
      <c r="A395">
        <v>389</v>
      </c>
      <c r="B395">
        <v>23100</v>
      </c>
      <c r="C395" s="1">
        <v>45414</v>
      </c>
      <c r="D395" t="s">
        <v>38</v>
      </c>
      <c r="E395" t="s">
        <v>978</v>
      </c>
      <c r="F395">
        <v>6406</v>
      </c>
      <c r="G395">
        <v>2595</v>
      </c>
      <c r="H395">
        <v>68.092364208869057</v>
      </c>
      <c r="I395">
        <v>16933</v>
      </c>
      <c r="J395">
        <v>10.82</v>
      </c>
      <c r="K395">
        <v>9</v>
      </c>
      <c r="L395">
        <v>2.4500000000000002</v>
      </c>
      <c r="M395">
        <v>37.404580152671755</v>
      </c>
      <c r="N395">
        <v>44750</v>
      </c>
      <c r="O395">
        <v>5650</v>
      </c>
      <c r="P395">
        <v>50</v>
      </c>
      <c r="Q395">
        <v>9</v>
      </c>
      <c r="R395">
        <v>50</v>
      </c>
      <c r="S395">
        <v>9.15</v>
      </c>
      <c r="T395">
        <v>22336.400000000001</v>
      </c>
      <c r="U395">
        <v>22200</v>
      </c>
      <c r="V395" s="1">
        <v>45414</v>
      </c>
      <c r="W395" t="s">
        <v>38</v>
      </c>
      <c r="X395" t="s">
        <v>979</v>
      </c>
      <c r="Y395">
        <v>12770</v>
      </c>
      <c r="Z395">
        <v>4766</v>
      </c>
      <c r="AA395">
        <v>59.545227386306848</v>
      </c>
      <c r="AB395">
        <v>75056</v>
      </c>
      <c r="AC395">
        <v>13.03</v>
      </c>
      <c r="AD395">
        <v>96</v>
      </c>
      <c r="AE395">
        <v>-127.69999999999999</v>
      </c>
      <c r="AF395">
        <v>-57.085382208314705</v>
      </c>
      <c r="AG395">
        <v>9800</v>
      </c>
      <c r="AH395">
        <v>49850</v>
      </c>
      <c r="AI395">
        <v>100</v>
      </c>
      <c r="AJ395">
        <v>93.2</v>
      </c>
      <c r="AK395">
        <v>1000</v>
      </c>
      <c r="AL395">
        <v>94.95</v>
      </c>
      <c r="AM395">
        <v>22336.400000000001</v>
      </c>
    </row>
    <row r="396" spans="1:39" x14ac:dyDescent="0.3">
      <c r="A396">
        <v>390</v>
      </c>
      <c r="B396">
        <v>23100</v>
      </c>
      <c r="C396" s="1">
        <v>45421</v>
      </c>
      <c r="D396" t="s">
        <v>38</v>
      </c>
      <c r="E396" t="s">
        <v>980</v>
      </c>
      <c r="F396">
        <v>606</v>
      </c>
      <c r="G396">
        <v>446</v>
      </c>
      <c r="H396">
        <v>278.75</v>
      </c>
      <c r="I396">
        <v>2953</v>
      </c>
      <c r="J396">
        <v>10.77</v>
      </c>
      <c r="K396">
        <v>37.4</v>
      </c>
      <c r="L396">
        <v>15.549999999999997</v>
      </c>
      <c r="M396">
        <v>71.167048054919889</v>
      </c>
      <c r="N396">
        <v>27800</v>
      </c>
      <c r="O396">
        <v>400</v>
      </c>
      <c r="P396">
        <v>50</v>
      </c>
      <c r="Q396">
        <v>27.1</v>
      </c>
      <c r="R396">
        <v>50</v>
      </c>
      <c r="S396">
        <v>37.35</v>
      </c>
      <c r="T396">
        <v>22336.400000000001</v>
      </c>
      <c r="U396">
        <v>22200</v>
      </c>
      <c r="V396" s="1">
        <v>45421</v>
      </c>
      <c r="W396" t="s">
        <v>38</v>
      </c>
      <c r="X396" t="s">
        <v>981</v>
      </c>
      <c r="Y396">
        <v>1754</v>
      </c>
      <c r="Z396">
        <v>433</v>
      </c>
      <c r="AA396">
        <v>32.778198334595004</v>
      </c>
      <c r="AB396">
        <v>3975</v>
      </c>
      <c r="AC396">
        <v>13.15</v>
      </c>
      <c r="AD396">
        <v>136.5</v>
      </c>
      <c r="AE396">
        <v>-126.44999999999999</v>
      </c>
      <c r="AF396">
        <v>-48.08899030233885</v>
      </c>
      <c r="AG396">
        <v>4100</v>
      </c>
      <c r="AH396">
        <v>5900</v>
      </c>
      <c r="AI396">
        <v>50</v>
      </c>
      <c r="AJ396">
        <v>135</v>
      </c>
      <c r="AK396">
        <v>250</v>
      </c>
      <c r="AL396">
        <v>136.4</v>
      </c>
      <c r="AM396">
        <v>22336.400000000001</v>
      </c>
    </row>
    <row r="397" spans="1:39" x14ac:dyDescent="0.3">
      <c r="A397">
        <v>391</v>
      </c>
      <c r="B397">
        <v>23100</v>
      </c>
      <c r="C397" s="1">
        <v>45428</v>
      </c>
      <c r="D397" t="s">
        <v>38</v>
      </c>
      <c r="E397" t="s">
        <v>982</v>
      </c>
      <c r="F397">
        <v>8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17000</v>
      </c>
      <c r="O397">
        <v>0</v>
      </c>
      <c r="P397">
        <v>50</v>
      </c>
      <c r="Q397">
        <v>40</v>
      </c>
      <c r="R397">
        <v>0</v>
      </c>
      <c r="S397">
        <v>0</v>
      </c>
      <c r="T397">
        <v>22336.400000000001</v>
      </c>
      <c r="U397">
        <v>22200</v>
      </c>
      <c r="V397" s="1">
        <v>45428</v>
      </c>
      <c r="W397" t="s">
        <v>38</v>
      </c>
      <c r="X397" t="s">
        <v>983</v>
      </c>
      <c r="Y397">
        <v>244</v>
      </c>
      <c r="Z397">
        <v>166</v>
      </c>
      <c r="AA397">
        <v>212.82051282051282</v>
      </c>
      <c r="AB397">
        <v>372</v>
      </c>
      <c r="AC397">
        <v>13.74</v>
      </c>
      <c r="AD397">
        <v>178.9</v>
      </c>
      <c r="AE397">
        <v>-115.54999999999998</v>
      </c>
      <c r="AF397">
        <v>-39.242655798947183</v>
      </c>
      <c r="AG397">
        <v>4700</v>
      </c>
      <c r="AH397">
        <v>5100</v>
      </c>
      <c r="AI397">
        <v>50</v>
      </c>
      <c r="AJ397">
        <v>163.6</v>
      </c>
      <c r="AK397">
        <v>50</v>
      </c>
      <c r="AL397">
        <v>178.9</v>
      </c>
      <c r="AM397">
        <v>22336.400000000001</v>
      </c>
    </row>
    <row r="398" spans="1:39" x14ac:dyDescent="0.3">
      <c r="A398">
        <v>392</v>
      </c>
      <c r="B398">
        <v>23100</v>
      </c>
      <c r="C398" s="1">
        <v>45435</v>
      </c>
      <c r="D398" t="s">
        <v>38</v>
      </c>
      <c r="E398" t="s">
        <v>984</v>
      </c>
      <c r="F398">
        <v>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7600</v>
      </c>
      <c r="O398">
        <v>2100</v>
      </c>
      <c r="P398">
        <v>400</v>
      </c>
      <c r="Q398">
        <v>58.15</v>
      </c>
      <c r="R398">
        <v>350</v>
      </c>
      <c r="S398">
        <v>143.6</v>
      </c>
      <c r="T398">
        <v>22336.400000000001</v>
      </c>
      <c r="U398">
        <v>22200</v>
      </c>
      <c r="V398" s="1">
        <v>45435</v>
      </c>
      <c r="W398" t="s">
        <v>38</v>
      </c>
      <c r="X398" t="s">
        <v>985</v>
      </c>
      <c r="Y398">
        <v>101</v>
      </c>
      <c r="Z398">
        <v>101</v>
      </c>
      <c r="AA398">
        <v>0</v>
      </c>
      <c r="AB398">
        <v>110</v>
      </c>
      <c r="AC398">
        <v>14.06</v>
      </c>
      <c r="AD398">
        <v>210.9</v>
      </c>
      <c r="AE398">
        <v>-207.20000000000002</v>
      </c>
      <c r="AF398">
        <v>-49.557522123893804</v>
      </c>
      <c r="AG398">
        <v>4050</v>
      </c>
      <c r="AH398">
        <v>3000</v>
      </c>
      <c r="AI398">
        <v>100</v>
      </c>
      <c r="AJ398">
        <v>191.6</v>
      </c>
      <c r="AK398">
        <v>300</v>
      </c>
      <c r="AL398">
        <v>214.05</v>
      </c>
      <c r="AM398">
        <v>22336.400000000001</v>
      </c>
    </row>
    <row r="399" spans="1:39" x14ac:dyDescent="0.3">
      <c r="A399">
        <v>393</v>
      </c>
      <c r="B399">
        <v>23100</v>
      </c>
      <c r="C399" s="1">
        <v>45442</v>
      </c>
      <c r="D399" t="s">
        <v>38</v>
      </c>
      <c r="E399" t="s">
        <v>986</v>
      </c>
      <c r="F399">
        <v>9810</v>
      </c>
      <c r="G399">
        <v>1476</v>
      </c>
      <c r="H399">
        <v>17.710583153347731</v>
      </c>
      <c r="I399">
        <v>12013</v>
      </c>
      <c r="J399">
        <v>10.119999999999999</v>
      </c>
      <c r="K399">
        <v>111.7</v>
      </c>
      <c r="L399">
        <v>37.600000000000009</v>
      </c>
      <c r="M399">
        <v>50.74224021592444</v>
      </c>
      <c r="N399">
        <v>31650</v>
      </c>
      <c r="O399">
        <v>650</v>
      </c>
      <c r="P399">
        <v>100</v>
      </c>
      <c r="Q399">
        <v>103.05</v>
      </c>
      <c r="R399">
        <v>100</v>
      </c>
      <c r="S399">
        <v>114.9</v>
      </c>
      <c r="T399">
        <v>22336.400000000001</v>
      </c>
      <c r="U399">
        <v>22200</v>
      </c>
      <c r="V399" s="1">
        <v>45442</v>
      </c>
      <c r="W399" t="s">
        <v>38</v>
      </c>
      <c r="X399" t="s">
        <v>987</v>
      </c>
      <c r="Y399">
        <v>12114</v>
      </c>
      <c r="Z399">
        <v>1648</v>
      </c>
      <c r="AA399">
        <v>15.746225874259506</v>
      </c>
      <c r="AB399">
        <v>13132</v>
      </c>
      <c r="AC399">
        <v>13.56</v>
      </c>
      <c r="AD399">
        <v>215</v>
      </c>
      <c r="AE399">
        <v>-124.55000000000001</v>
      </c>
      <c r="AF399">
        <v>-36.680901192755115</v>
      </c>
      <c r="AG399">
        <v>4350</v>
      </c>
      <c r="AH399">
        <v>10450</v>
      </c>
      <c r="AI399">
        <v>100</v>
      </c>
      <c r="AJ399">
        <v>215</v>
      </c>
      <c r="AK399">
        <v>50</v>
      </c>
      <c r="AL399">
        <v>218.75</v>
      </c>
      <c r="AM399">
        <v>22336.400000000001</v>
      </c>
    </row>
    <row r="400" spans="1:39" x14ac:dyDescent="0.3">
      <c r="A400">
        <v>394</v>
      </c>
      <c r="B400">
        <v>23100</v>
      </c>
      <c r="C400" s="1">
        <v>45470</v>
      </c>
      <c r="D400" t="s">
        <v>38</v>
      </c>
      <c r="E400" t="s">
        <v>988</v>
      </c>
      <c r="F400">
        <v>303</v>
      </c>
      <c r="G400">
        <v>50</v>
      </c>
      <c r="H400">
        <v>19.762845849802371</v>
      </c>
      <c r="I400">
        <v>290</v>
      </c>
      <c r="J400">
        <v>12.24</v>
      </c>
      <c r="K400">
        <v>327.60000000000002</v>
      </c>
      <c r="L400">
        <v>56.800000000000011</v>
      </c>
      <c r="M400">
        <v>20.974889217134422</v>
      </c>
      <c r="N400">
        <v>100</v>
      </c>
      <c r="O400">
        <v>150</v>
      </c>
      <c r="P400">
        <v>50</v>
      </c>
      <c r="Q400">
        <v>313.8</v>
      </c>
      <c r="R400">
        <v>50</v>
      </c>
      <c r="S400">
        <v>335</v>
      </c>
      <c r="T400">
        <v>22336.400000000001</v>
      </c>
      <c r="U400">
        <v>22200</v>
      </c>
      <c r="V400" s="1">
        <v>45470</v>
      </c>
      <c r="W400" t="s">
        <v>38</v>
      </c>
      <c r="X400" t="s">
        <v>989</v>
      </c>
      <c r="Y400">
        <v>1144</v>
      </c>
      <c r="Z400">
        <v>186</v>
      </c>
      <c r="AA400">
        <v>19.415448851774531</v>
      </c>
      <c r="AB400">
        <v>657</v>
      </c>
      <c r="AC400">
        <v>16.18</v>
      </c>
      <c r="AD400">
        <v>356.1</v>
      </c>
      <c r="AE400">
        <v>-131.69999999999999</v>
      </c>
      <c r="AF400">
        <v>-26.998769987699873</v>
      </c>
      <c r="AG400">
        <v>1150</v>
      </c>
      <c r="AH400">
        <v>1650</v>
      </c>
      <c r="AI400">
        <v>100</v>
      </c>
      <c r="AJ400">
        <v>356.3</v>
      </c>
      <c r="AK400">
        <v>50</v>
      </c>
      <c r="AL400">
        <v>365</v>
      </c>
      <c r="AM400">
        <v>22336.400000000001</v>
      </c>
    </row>
    <row r="401" spans="1:39" x14ac:dyDescent="0.3">
      <c r="A401">
        <v>395</v>
      </c>
      <c r="B401">
        <v>23150</v>
      </c>
      <c r="C401" s="1">
        <v>45407</v>
      </c>
      <c r="D401" t="s">
        <v>38</v>
      </c>
      <c r="E401" t="s">
        <v>990</v>
      </c>
      <c r="F401">
        <v>6915</v>
      </c>
      <c r="G401">
        <v>2121</v>
      </c>
      <c r="H401">
        <v>44.242803504380475</v>
      </c>
      <c r="I401">
        <v>46441</v>
      </c>
      <c r="J401">
        <v>15.81</v>
      </c>
      <c r="K401">
        <v>1.1000000000000001</v>
      </c>
      <c r="L401">
        <v>-0.19999999999999996</v>
      </c>
      <c r="M401">
        <v>-15.38461538461538</v>
      </c>
      <c r="N401">
        <v>406700</v>
      </c>
      <c r="O401">
        <v>16400</v>
      </c>
      <c r="P401">
        <v>29350</v>
      </c>
      <c r="Q401">
        <v>1.1000000000000001</v>
      </c>
      <c r="R401">
        <v>4450</v>
      </c>
      <c r="S401">
        <v>1.1499999999999999</v>
      </c>
      <c r="T401">
        <v>22336.400000000001</v>
      </c>
      <c r="U401">
        <v>22250</v>
      </c>
      <c r="V401" s="1">
        <v>45407</v>
      </c>
      <c r="W401" t="s">
        <v>38</v>
      </c>
      <c r="X401" t="s">
        <v>991</v>
      </c>
      <c r="Y401">
        <v>42089</v>
      </c>
      <c r="Z401">
        <v>33212</v>
      </c>
      <c r="AA401">
        <v>374.13540610566633</v>
      </c>
      <c r="AB401">
        <v>1417663</v>
      </c>
      <c r="AC401">
        <v>14.62</v>
      </c>
      <c r="AD401">
        <v>58</v>
      </c>
      <c r="AE401">
        <v>-161</v>
      </c>
      <c r="AF401">
        <v>-73.515981735159812</v>
      </c>
      <c r="AG401">
        <v>48250</v>
      </c>
      <c r="AH401">
        <v>312300</v>
      </c>
      <c r="AI401">
        <v>50</v>
      </c>
      <c r="AJ401">
        <v>57.6</v>
      </c>
      <c r="AK401">
        <v>100</v>
      </c>
      <c r="AL401">
        <v>58.6</v>
      </c>
      <c r="AM401">
        <v>22336.400000000001</v>
      </c>
    </row>
    <row r="402" spans="1:39" x14ac:dyDescent="0.3">
      <c r="A402">
        <v>396</v>
      </c>
      <c r="B402">
        <v>23150</v>
      </c>
      <c r="C402" s="1">
        <v>45414</v>
      </c>
      <c r="D402" t="s">
        <v>38</v>
      </c>
      <c r="E402" t="s">
        <v>992</v>
      </c>
      <c r="F402">
        <v>2052</v>
      </c>
      <c r="G402">
        <v>881</v>
      </c>
      <c r="H402">
        <v>75.234842015371484</v>
      </c>
      <c r="I402">
        <v>4465</v>
      </c>
      <c r="J402">
        <v>10.76</v>
      </c>
      <c r="K402">
        <v>6.9</v>
      </c>
      <c r="L402">
        <v>1.4500000000000002</v>
      </c>
      <c r="M402">
        <v>26.605504587155966</v>
      </c>
      <c r="N402">
        <v>41850</v>
      </c>
      <c r="O402">
        <v>2850</v>
      </c>
      <c r="P402">
        <v>250</v>
      </c>
      <c r="Q402">
        <v>6.65</v>
      </c>
      <c r="R402">
        <v>50</v>
      </c>
      <c r="S402">
        <v>7</v>
      </c>
      <c r="T402">
        <v>22336.400000000001</v>
      </c>
      <c r="U402">
        <v>22250</v>
      </c>
      <c r="V402" s="1">
        <v>45414</v>
      </c>
      <c r="W402" t="s">
        <v>38</v>
      </c>
      <c r="X402" t="s">
        <v>993</v>
      </c>
      <c r="Y402">
        <v>5338</v>
      </c>
      <c r="Z402">
        <v>4736</v>
      </c>
      <c r="AA402">
        <v>786.71096345514945</v>
      </c>
      <c r="AB402">
        <v>31043</v>
      </c>
      <c r="AC402">
        <v>12.7</v>
      </c>
      <c r="AD402">
        <v>107.7</v>
      </c>
      <c r="AE402">
        <v>-138.89999999999998</v>
      </c>
      <c r="AF402">
        <v>-56.32603406326033</v>
      </c>
      <c r="AG402">
        <v>7650</v>
      </c>
      <c r="AH402">
        <v>15350</v>
      </c>
      <c r="AI402">
        <v>50</v>
      </c>
      <c r="AJ402">
        <v>105</v>
      </c>
      <c r="AK402">
        <v>950</v>
      </c>
      <c r="AL402">
        <v>107.7</v>
      </c>
      <c r="AM402">
        <v>22336.400000000001</v>
      </c>
    </row>
    <row r="403" spans="1:39" x14ac:dyDescent="0.3">
      <c r="A403">
        <v>397</v>
      </c>
      <c r="B403">
        <v>23150</v>
      </c>
      <c r="C403" s="1">
        <v>45421</v>
      </c>
      <c r="D403" t="s">
        <v>38</v>
      </c>
      <c r="E403" t="s">
        <v>994</v>
      </c>
      <c r="F403">
        <v>65</v>
      </c>
      <c r="G403">
        <v>64</v>
      </c>
      <c r="H403">
        <v>6400</v>
      </c>
      <c r="I403">
        <v>133</v>
      </c>
      <c r="J403">
        <v>10.59</v>
      </c>
      <c r="K403">
        <v>26.3</v>
      </c>
      <c r="L403">
        <v>-6.5500000000000007</v>
      </c>
      <c r="M403">
        <v>-19.939117199391173</v>
      </c>
      <c r="N403">
        <v>17800</v>
      </c>
      <c r="O403">
        <v>1850</v>
      </c>
      <c r="P403">
        <v>600</v>
      </c>
      <c r="Q403">
        <v>15.5</v>
      </c>
      <c r="R403">
        <v>600</v>
      </c>
      <c r="S403">
        <v>43.8</v>
      </c>
      <c r="T403">
        <v>22336.400000000001</v>
      </c>
      <c r="U403">
        <v>22250</v>
      </c>
      <c r="V403" s="1">
        <v>45421</v>
      </c>
      <c r="W403" t="s">
        <v>38</v>
      </c>
      <c r="X403" t="s">
        <v>995</v>
      </c>
      <c r="Y403">
        <v>236</v>
      </c>
      <c r="Z403">
        <v>210</v>
      </c>
      <c r="AA403">
        <v>807.69230769230774</v>
      </c>
      <c r="AB403">
        <v>692</v>
      </c>
      <c r="AC403">
        <v>13.01</v>
      </c>
      <c r="AD403">
        <v>148.05000000000001</v>
      </c>
      <c r="AE403">
        <v>-134.84999999999997</v>
      </c>
      <c r="AF403">
        <v>-47.667020148462349</v>
      </c>
      <c r="AG403">
        <v>2500</v>
      </c>
      <c r="AH403">
        <v>1750</v>
      </c>
      <c r="AI403">
        <v>50</v>
      </c>
      <c r="AJ403">
        <v>140</v>
      </c>
      <c r="AK403">
        <v>100</v>
      </c>
      <c r="AL403">
        <v>180.05</v>
      </c>
      <c r="AM403">
        <v>22336.400000000001</v>
      </c>
    </row>
    <row r="404" spans="1:39" x14ac:dyDescent="0.3">
      <c r="A404">
        <v>398</v>
      </c>
      <c r="B404">
        <v>23150</v>
      </c>
      <c r="C404" s="1">
        <v>45428</v>
      </c>
      <c r="D404" t="s">
        <v>38</v>
      </c>
      <c r="E404" t="s">
        <v>996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17050</v>
      </c>
      <c r="O404">
        <v>700</v>
      </c>
      <c r="P404">
        <v>800</v>
      </c>
      <c r="Q404">
        <v>16.55</v>
      </c>
      <c r="R404">
        <v>50</v>
      </c>
      <c r="S404">
        <v>66.95</v>
      </c>
      <c r="T404">
        <v>22336.400000000001</v>
      </c>
      <c r="U404">
        <v>22250</v>
      </c>
      <c r="V404" s="1">
        <v>45428</v>
      </c>
      <c r="W404" t="s">
        <v>38</v>
      </c>
      <c r="X404" t="s">
        <v>997</v>
      </c>
      <c r="Y404">
        <v>58</v>
      </c>
      <c r="Z404">
        <v>54</v>
      </c>
      <c r="AA404">
        <v>1350</v>
      </c>
      <c r="AB404">
        <v>89</v>
      </c>
      <c r="AC404">
        <v>14.36</v>
      </c>
      <c r="AD404">
        <v>210</v>
      </c>
      <c r="AE404">
        <v>-43</v>
      </c>
      <c r="AF404">
        <v>-16.996047430830039</v>
      </c>
      <c r="AG404">
        <v>750</v>
      </c>
      <c r="AH404">
        <v>3850</v>
      </c>
      <c r="AI404">
        <v>750</v>
      </c>
      <c r="AJ404">
        <v>140.85</v>
      </c>
      <c r="AK404">
        <v>900</v>
      </c>
      <c r="AL404">
        <v>210.4</v>
      </c>
      <c r="AM404">
        <v>22336.400000000001</v>
      </c>
    </row>
    <row r="405" spans="1:39" x14ac:dyDescent="0.3">
      <c r="A405">
        <v>399</v>
      </c>
      <c r="B405">
        <v>23150</v>
      </c>
      <c r="C405" s="1">
        <v>45435</v>
      </c>
      <c r="D405" t="s">
        <v>38</v>
      </c>
      <c r="E405" t="s">
        <v>998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5700</v>
      </c>
      <c r="O405">
        <v>900</v>
      </c>
      <c r="P405">
        <v>600</v>
      </c>
      <c r="Q405">
        <v>20.5</v>
      </c>
      <c r="R405">
        <v>50</v>
      </c>
      <c r="S405">
        <v>144</v>
      </c>
      <c r="T405">
        <v>22336.400000000001</v>
      </c>
      <c r="U405">
        <v>22250</v>
      </c>
      <c r="V405" s="1">
        <v>45435</v>
      </c>
      <c r="W405" t="s">
        <v>38</v>
      </c>
      <c r="X405" t="s">
        <v>999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900</v>
      </c>
      <c r="AH405">
        <v>1900</v>
      </c>
      <c r="AI405">
        <v>900</v>
      </c>
      <c r="AJ405">
        <v>124.5</v>
      </c>
      <c r="AK405">
        <v>100</v>
      </c>
      <c r="AL405">
        <v>274.95</v>
      </c>
      <c r="AM405">
        <v>22336.400000000001</v>
      </c>
    </row>
    <row r="406" spans="1:39" x14ac:dyDescent="0.3">
      <c r="A406">
        <v>400</v>
      </c>
      <c r="B406">
        <v>23150</v>
      </c>
      <c r="C406" s="1">
        <v>45442</v>
      </c>
      <c r="D406" t="s">
        <v>38</v>
      </c>
      <c r="E406" t="s">
        <v>1000</v>
      </c>
      <c r="F406">
        <v>488</v>
      </c>
      <c r="G406">
        <v>100</v>
      </c>
      <c r="H406">
        <v>25.773195876288661</v>
      </c>
      <c r="I406">
        <v>786</v>
      </c>
      <c r="J406">
        <v>10.050000000000001</v>
      </c>
      <c r="K406">
        <v>100.6</v>
      </c>
      <c r="L406">
        <v>34.299999999999997</v>
      </c>
      <c r="M406">
        <v>51.734539969834081</v>
      </c>
      <c r="N406">
        <v>30850</v>
      </c>
      <c r="O406">
        <v>400</v>
      </c>
      <c r="P406">
        <v>100</v>
      </c>
      <c r="Q406">
        <v>99</v>
      </c>
      <c r="R406">
        <v>400</v>
      </c>
      <c r="S406">
        <v>110</v>
      </c>
      <c r="T406">
        <v>22336.400000000001</v>
      </c>
      <c r="U406">
        <v>22250</v>
      </c>
      <c r="V406" s="1">
        <v>45442</v>
      </c>
      <c r="W406" t="s">
        <v>38</v>
      </c>
      <c r="X406" t="s">
        <v>1001</v>
      </c>
      <c r="Y406">
        <v>737</v>
      </c>
      <c r="Z406">
        <v>385</v>
      </c>
      <c r="AA406">
        <v>109.375</v>
      </c>
      <c r="AB406">
        <v>1731</v>
      </c>
      <c r="AC406">
        <v>13.52</v>
      </c>
      <c r="AD406">
        <v>230.5</v>
      </c>
      <c r="AE406">
        <v>-128.44999999999999</v>
      </c>
      <c r="AF406">
        <v>-35.784928262989276</v>
      </c>
      <c r="AG406">
        <v>3550</v>
      </c>
      <c r="AH406">
        <v>4200</v>
      </c>
      <c r="AI406">
        <v>900</v>
      </c>
      <c r="AJ406">
        <v>220.45</v>
      </c>
      <c r="AK406">
        <v>900</v>
      </c>
      <c r="AL406">
        <v>258.8</v>
      </c>
      <c r="AM406">
        <v>22336.400000000001</v>
      </c>
    </row>
    <row r="407" spans="1:39" x14ac:dyDescent="0.3">
      <c r="A407">
        <v>401</v>
      </c>
      <c r="B407">
        <v>23150</v>
      </c>
      <c r="C407" s="1">
        <v>45470</v>
      </c>
      <c r="D407" t="s">
        <v>38</v>
      </c>
      <c r="E407" t="s">
        <v>1002</v>
      </c>
      <c r="F407">
        <v>18</v>
      </c>
      <c r="G407">
        <v>0</v>
      </c>
      <c r="H407">
        <v>0</v>
      </c>
      <c r="I407">
        <v>3</v>
      </c>
      <c r="J407">
        <v>11.17</v>
      </c>
      <c r="K407">
        <v>270</v>
      </c>
      <c r="L407">
        <v>0</v>
      </c>
      <c r="M407">
        <v>0</v>
      </c>
      <c r="N407">
        <v>200</v>
      </c>
      <c r="O407">
        <v>100</v>
      </c>
      <c r="P407">
        <v>200</v>
      </c>
      <c r="Q407">
        <v>125.1</v>
      </c>
      <c r="R407">
        <v>50</v>
      </c>
      <c r="S407">
        <v>313.5</v>
      </c>
      <c r="T407">
        <v>22336.400000000001</v>
      </c>
      <c r="U407">
        <v>22250</v>
      </c>
      <c r="V407" s="1">
        <v>45470</v>
      </c>
      <c r="W407" t="s">
        <v>38</v>
      </c>
      <c r="X407" t="s">
        <v>1003</v>
      </c>
      <c r="Y407">
        <v>70</v>
      </c>
      <c r="Z407">
        <v>-1</v>
      </c>
      <c r="AA407">
        <v>-1.408450704225352</v>
      </c>
      <c r="AB407">
        <v>53</v>
      </c>
      <c r="AC407">
        <v>16.43</v>
      </c>
      <c r="AD407">
        <v>390.35</v>
      </c>
      <c r="AE407">
        <v>-117.59999999999997</v>
      </c>
      <c r="AF407">
        <v>-23.151885028053936</v>
      </c>
      <c r="AG407">
        <v>50</v>
      </c>
      <c r="AH407">
        <v>1800</v>
      </c>
      <c r="AI407">
        <v>50</v>
      </c>
      <c r="AJ407">
        <v>305</v>
      </c>
      <c r="AK407">
        <v>900</v>
      </c>
      <c r="AL407">
        <v>433.35</v>
      </c>
      <c r="AM407">
        <v>22336.400000000001</v>
      </c>
    </row>
    <row r="408" spans="1:39" x14ac:dyDescent="0.3">
      <c r="A408">
        <v>402</v>
      </c>
      <c r="B408">
        <v>23200</v>
      </c>
      <c r="C408" s="1">
        <v>45407</v>
      </c>
      <c r="D408" t="s">
        <v>38</v>
      </c>
      <c r="E408" t="s">
        <v>1004</v>
      </c>
      <c r="F408">
        <v>43839</v>
      </c>
      <c r="G408">
        <v>3090</v>
      </c>
      <c r="H408">
        <v>7.5830081719796807</v>
      </c>
      <c r="I408">
        <v>186550</v>
      </c>
      <c r="J408">
        <v>16.600000000000001</v>
      </c>
      <c r="K408">
        <v>1.1000000000000001</v>
      </c>
      <c r="L408">
        <v>-9.9999999999999867E-2</v>
      </c>
      <c r="M408">
        <v>-8.3333333333333233</v>
      </c>
      <c r="N408">
        <v>1574750</v>
      </c>
      <c r="O408">
        <v>161350</v>
      </c>
      <c r="P408">
        <v>119150</v>
      </c>
      <c r="Q408">
        <v>1.05</v>
      </c>
      <c r="R408">
        <v>99950</v>
      </c>
      <c r="S408">
        <v>1.1000000000000001</v>
      </c>
      <c r="T408">
        <v>22336.400000000001</v>
      </c>
      <c r="U408">
        <v>22300</v>
      </c>
      <c r="V408" s="1">
        <v>45407</v>
      </c>
      <c r="W408" t="s">
        <v>38</v>
      </c>
      <c r="X408" t="s">
        <v>1005</v>
      </c>
      <c r="Y408">
        <v>119298</v>
      </c>
      <c r="Z408">
        <v>68082</v>
      </c>
      <c r="AA408">
        <v>132.93111527647611</v>
      </c>
      <c r="AB408">
        <v>2050492</v>
      </c>
      <c r="AC408">
        <v>14.16</v>
      </c>
      <c r="AD408">
        <v>72</v>
      </c>
      <c r="AE408">
        <v>-176.65</v>
      </c>
      <c r="AF408">
        <v>-71.043635632415032</v>
      </c>
      <c r="AG408">
        <v>92800</v>
      </c>
      <c r="AH408">
        <v>568800</v>
      </c>
      <c r="AI408">
        <v>5600</v>
      </c>
      <c r="AJ408">
        <v>70</v>
      </c>
      <c r="AK408">
        <v>5450</v>
      </c>
      <c r="AL408">
        <v>72</v>
      </c>
      <c r="AM408">
        <v>22336.400000000001</v>
      </c>
    </row>
    <row r="409" spans="1:39" x14ac:dyDescent="0.3">
      <c r="A409">
        <v>403</v>
      </c>
      <c r="B409">
        <v>23200</v>
      </c>
      <c r="C409" s="1">
        <v>45414</v>
      </c>
      <c r="D409" t="s">
        <v>38</v>
      </c>
      <c r="E409" t="s">
        <v>1006</v>
      </c>
      <c r="F409">
        <v>8872</v>
      </c>
      <c r="G409">
        <v>3809</v>
      </c>
      <c r="H409">
        <v>75.232075844361049</v>
      </c>
      <c r="I409">
        <v>17243</v>
      </c>
      <c r="J409">
        <v>11.03</v>
      </c>
      <c r="K409">
        <v>5.7</v>
      </c>
      <c r="L409">
        <v>1.2000000000000002</v>
      </c>
      <c r="M409">
        <v>26.666666666666671</v>
      </c>
      <c r="N409">
        <v>53200</v>
      </c>
      <c r="O409">
        <v>8300</v>
      </c>
      <c r="P409">
        <v>100</v>
      </c>
      <c r="Q409">
        <v>5.4</v>
      </c>
      <c r="R409">
        <v>200</v>
      </c>
      <c r="S409">
        <v>5.7</v>
      </c>
      <c r="T409">
        <v>22336.400000000001</v>
      </c>
      <c r="U409">
        <v>22300</v>
      </c>
      <c r="V409" s="1">
        <v>45414</v>
      </c>
      <c r="W409" t="s">
        <v>38</v>
      </c>
      <c r="X409" t="s">
        <v>1007</v>
      </c>
      <c r="Y409">
        <v>16564</v>
      </c>
      <c r="Z409">
        <v>10633</v>
      </c>
      <c r="AA409">
        <v>179.27836789748778</v>
      </c>
      <c r="AB409">
        <v>91126</v>
      </c>
      <c r="AC409">
        <v>12.56</v>
      </c>
      <c r="AD409">
        <v>124.05</v>
      </c>
      <c r="AE409">
        <v>-147.69999999999999</v>
      </c>
      <c r="AF409">
        <v>-54.351425942962273</v>
      </c>
      <c r="AG409">
        <v>10100</v>
      </c>
      <c r="AH409">
        <v>56500</v>
      </c>
      <c r="AI409">
        <v>500</v>
      </c>
      <c r="AJ409">
        <v>120.85</v>
      </c>
      <c r="AK409">
        <v>1000</v>
      </c>
      <c r="AL409">
        <v>123.95</v>
      </c>
      <c r="AM409">
        <v>22336.400000000001</v>
      </c>
    </row>
    <row r="410" spans="1:39" x14ac:dyDescent="0.3">
      <c r="A410">
        <v>404</v>
      </c>
      <c r="B410">
        <v>23200</v>
      </c>
      <c r="C410" s="1">
        <v>45421</v>
      </c>
      <c r="D410" t="s">
        <v>38</v>
      </c>
      <c r="E410" t="s">
        <v>1008</v>
      </c>
      <c r="F410">
        <v>520</v>
      </c>
      <c r="G410">
        <v>270</v>
      </c>
      <c r="H410">
        <v>108</v>
      </c>
      <c r="I410">
        <v>1326</v>
      </c>
      <c r="J410">
        <v>10.64</v>
      </c>
      <c r="K410">
        <v>29.95</v>
      </c>
      <c r="L410">
        <v>13.45</v>
      </c>
      <c r="M410">
        <v>81.515151515151501</v>
      </c>
      <c r="N410">
        <v>29950</v>
      </c>
      <c r="O410">
        <v>650</v>
      </c>
      <c r="P410">
        <v>150</v>
      </c>
      <c r="Q410">
        <v>20.399999999999999</v>
      </c>
      <c r="R410">
        <v>50</v>
      </c>
      <c r="S410">
        <v>24.3</v>
      </c>
      <c r="T410">
        <v>22336.400000000001</v>
      </c>
      <c r="U410">
        <v>22300</v>
      </c>
      <c r="V410" s="1">
        <v>45421</v>
      </c>
      <c r="W410" t="s">
        <v>38</v>
      </c>
      <c r="X410" t="s">
        <v>1009</v>
      </c>
      <c r="Y410">
        <v>2288</v>
      </c>
      <c r="Z410">
        <v>1690</v>
      </c>
      <c r="AA410">
        <v>282.60869565217394</v>
      </c>
      <c r="AB410">
        <v>5891</v>
      </c>
      <c r="AC410">
        <v>12.86</v>
      </c>
      <c r="AD410">
        <v>160</v>
      </c>
      <c r="AE410">
        <v>-148.69999999999999</v>
      </c>
      <c r="AF410">
        <v>-48.169744088111429</v>
      </c>
      <c r="AG410">
        <v>5050</v>
      </c>
      <c r="AH410">
        <v>8750</v>
      </c>
      <c r="AI410">
        <v>50</v>
      </c>
      <c r="AJ410">
        <v>160.05000000000001</v>
      </c>
      <c r="AK410">
        <v>100</v>
      </c>
      <c r="AL410">
        <v>169.8</v>
      </c>
      <c r="AM410">
        <v>22336.400000000001</v>
      </c>
    </row>
    <row r="411" spans="1:39" x14ac:dyDescent="0.3">
      <c r="A411">
        <v>405</v>
      </c>
      <c r="B411">
        <v>23200</v>
      </c>
      <c r="C411" s="1">
        <v>45428</v>
      </c>
      <c r="D411" t="s">
        <v>38</v>
      </c>
      <c r="E411" t="s">
        <v>1010</v>
      </c>
      <c r="F411">
        <v>18</v>
      </c>
      <c r="G411">
        <v>17</v>
      </c>
      <c r="H411">
        <v>1700</v>
      </c>
      <c r="I411">
        <v>23</v>
      </c>
      <c r="J411">
        <v>10.85</v>
      </c>
      <c r="K411">
        <v>45.95</v>
      </c>
      <c r="L411">
        <v>-7.3999999999999986</v>
      </c>
      <c r="M411">
        <v>-13.870665417057165</v>
      </c>
      <c r="N411">
        <v>16550</v>
      </c>
      <c r="O411">
        <v>50</v>
      </c>
      <c r="P411">
        <v>50</v>
      </c>
      <c r="Q411">
        <v>27.45</v>
      </c>
      <c r="R411">
        <v>50</v>
      </c>
      <c r="S411">
        <v>90</v>
      </c>
      <c r="T411">
        <v>22336.400000000001</v>
      </c>
      <c r="U411">
        <v>22300</v>
      </c>
      <c r="V411" s="1">
        <v>45428</v>
      </c>
      <c r="W411" t="s">
        <v>38</v>
      </c>
      <c r="X411" t="s">
        <v>1011</v>
      </c>
      <c r="Y411">
        <v>222</v>
      </c>
      <c r="Z411">
        <v>199</v>
      </c>
      <c r="AA411">
        <v>865.21739130434787</v>
      </c>
      <c r="AB411">
        <v>452</v>
      </c>
      <c r="AC411">
        <v>13.29</v>
      </c>
      <c r="AD411">
        <v>203.3</v>
      </c>
      <c r="AE411">
        <v>-136</v>
      </c>
      <c r="AF411">
        <v>-40.082522841143529</v>
      </c>
      <c r="AG411">
        <v>3050</v>
      </c>
      <c r="AH411">
        <v>6350</v>
      </c>
      <c r="AI411">
        <v>100</v>
      </c>
      <c r="AJ411">
        <v>201</v>
      </c>
      <c r="AK411">
        <v>50</v>
      </c>
      <c r="AL411">
        <v>206</v>
      </c>
      <c r="AM411">
        <v>22336.400000000001</v>
      </c>
    </row>
    <row r="412" spans="1:39" x14ac:dyDescent="0.3">
      <c r="A412">
        <v>406</v>
      </c>
      <c r="B412">
        <v>23200</v>
      </c>
      <c r="C412" s="1">
        <v>45435</v>
      </c>
      <c r="D412" t="s">
        <v>38</v>
      </c>
      <c r="E412" t="s">
        <v>1012</v>
      </c>
      <c r="F412">
        <v>45</v>
      </c>
      <c r="G412">
        <v>21</v>
      </c>
      <c r="H412">
        <v>87.5</v>
      </c>
      <c r="I412">
        <v>53</v>
      </c>
      <c r="J412">
        <v>10.3</v>
      </c>
      <c r="K412">
        <v>72</v>
      </c>
      <c r="L412">
        <v>21.6</v>
      </c>
      <c r="M412">
        <v>42.857142857142861</v>
      </c>
      <c r="N412">
        <v>19050</v>
      </c>
      <c r="O412">
        <v>3750</v>
      </c>
      <c r="P412">
        <v>300</v>
      </c>
      <c r="Q412">
        <v>63.05</v>
      </c>
      <c r="R412">
        <v>3600</v>
      </c>
      <c r="S412">
        <v>83.35</v>
      </c>
      <c r="T412">
        <v>22336.400000000001</v>
      </c>
      <c r="U412">
        <v>22300</v>
      </c>
      <c r="V412" s="1">
        <v>45435</v>
      </c>
      <c r="W412" t="s">
        <v>38</v>
      </c>
      <c r="X412" t="s">
        <v>1013</v>
      </c>
      <c r="Y412">
        <v>96</v>
      </c>
      <c r="Z412">
        <v>0</v>
      </c>
      <c r="AA412">
        <v>0</v>
      </c>
      <c r="AB412">
        <v>160</v>
      </c>
      <c r="AC412">
        <v>13.46</v>
      </c>
      <c r="AD412">
        <v>233.05</v>
      </c>
      <c r="AE412">
        <v>-239.59999999999997</v>
      </c>
      <c r="AF412">
        <v>-50.692901724320315</v>
      </c>
      <c r="AG412">
        <v>2000</v>
      </c>
      <c r="AH412">
        <v>2850</v>
      </c>
      <c r="AI412">
        <v>50</v>
      </c>
      <c r="AJ412">
        <v>233.5</v>
      </c>
      <c r="AK412">
        <v>100</v>
      </c>
      <c r="AL412">
        <v>244.1</v>
      </c>
      <c r="AM412">
        <v>22336.400000000001</v>
      </c>
    </row>
    <row r="413" spans="1:39" x14ac:dyDescent="0.3">
      <c r="A413">
        <v>407</v>
      </c>
      <c r="B413">
        <v>23200</v>
      </c>
      <c r="C413" s="1">
        <v>45442</v>
      </c>
      <c r="D413" t="s">
        <v>38</v>
      </c>
      <c r="E413" t="s">
        <v>1014</v>
      </c>
      <c r="F413">
        <v>9341</v>
      </c>
      <c r="G413">
        <v>1379</v>
      </c>
      <c r="H413">
        <v>17.319768902285858</v>
      </c>
      <c r="I413">
        <v>13102</v>
      </c>
      <c r="J413">
        <v>10.050000000000001</v>
      </c>
      <c r="K413">
        <v>82</v>
      </c>
      <c r="L413">
        <v>23.049999999999997</v>
      </c>
      <c r="M413">
        <v>39.100932994062759</v>
      </c>
      <c r="N413">
        <v>31050</v>
      </c>
      <c r="O413">
        <v>4850</v>
      </c>
      <c r="P413">
        <v>100</v>
      </c>
      <c r="Q413">
        <v>82.1</v>
      </c>
      <c r="R413">
        <v>50</v>
      </c>
      <c r="S413">
        <v>90.75</v>
      </c>
      <c r="T413">
        <v>22336.400000000001</v>
      </c>
      <c r="U413">
        <v>22300</v>
      </c>
      <c r="V413" s="1">
        <v>45442</v>
      </c>
      <c r="W413" t="s">
        <v>38</v>
      </c>
      <c r="X413" t="s">
        <v>1015</v>
      </c>
      <c r="Y413">
        <v>7234</v>
      </c>
      <c r="Z413">
        <v>1429</v>
      </c>
      <c r="AA413">
        <v>24.616709732988802</v>
      </c>
      <c r="AB413">
        <v>13789</v>
      </c>
      <c r="AC413">
        <v>13.42</v>
      </c>
      <c r="AD413">
        <v>250</v>
      </c>
      <c r="AE413">
        <v>-129.94999999999999</v>
      </c>
      <c r="AF413">
        <v>-34.201868666929855</v>
      </c>
      <c r="AG413">
        <v>6400</v>
      </c>
      <c r="AH413">
        <v>30700</v>
      </c>
      <c r="AI413">
        <v>1350</v>
      </c>
      <c r="AJ413">
        <v>250</v>
      </c>
      <c r="AK413">
        <v>50</v>
      </c>
      <c r="AL413">
        <v>252.05</v>
      </c>
      <c r="AM413">
        <v>22336.400000000001</v>
      </c>
    </row>
    <row r="414" spans="1:39" x14ac:dyDescent="0.3">
      <c r="A414">
        <v>408</v>
      </c>
      <c r="B414">
        <v>23200</v>
      </c>
      <c r="C414" s="1">
        <v>45470</v>
      </c>
      <c r="D414" t="s">
        <v>38</v>
      </c>
      <c r="E414" t="s">
        <v>1016</v>
      </c>
      <c r="F414">
        <v>906</v>
      </c>
      <c r="G414">
        <v>10</v>
      </c>
      <c r="H414">
        <v>1.1160714285714286</v>
      </c>
      <c r="I414">
        <v>339</v>
      </c>
      <c r="J414">
        <v>12.22</v>
      </c>
      <c r="K414">
        <v>291.60000000000002</v>
      </c>
      <c r="L414">
        <v>54.250000000000028</v>
      </c>
      <c r="M414">
        <v>22.856540973246272</v>
      </c>
      <c r="N414">
        <v>300</v>
      </c>
      <c r="O414">
        <v>0</v>
      </c>
      <c r="P414">
        <v>50</v>
      </c>
      <c r="Q414">
        <v>242</v>
      </c>
      <c r="R414">
        <v>0</v>
      </c>
      <c r="S414">
        <v>0</v>
      </c>
      <c r="T414">
        <v>22336.400000000001</v>
      </c>
      <c r="U414">
        <v>22300</v>
      </c>
      <c r="V414" s="1">
        <v>45470</v>
      </c>
      <c r="W414" t="s">
        <v>38</v>
      </c>
      <c r="X414" t="s">
        <v>1017</v>
      </c>
      <c r="Y414">
        <v>1521</v>
      </c>
      <c r="Z414">
        <v>687</v>
      </c>
      <c r="AA414">
        <v>82.374100719424462</v>
      </c>
      <c r="AB414">
        <v>1643</v>
      </c>
      <c r="AC414">
        <v>16.02</v>
      </c>
      <c r="AD414">
        <v>396.4</v>
      </c>
      <c r="AE414">
        <v>-130.70000000000005</v>
      </c>
      <c r="AF414">
        <v>-24.796053879719228</v>
      </c>
      <c r="AG414">
        <v>2150</v>
      </c>
      <c r="AH414">
        <v>1650</v>
      </c>
      <c r="AI414">
        <v>50</v>
      </c>
      <c r="AJ414">
        <v>394</v>
      </c>
      <c r="AK414">
        <v>100</v>
      </c>
      <c r="AL414">
        <v>408.85</v>
      </c>
      <c r="AM414">
        <v>22336.400000000001</v>
      </c>
    </row>
    <row r="415" spans="1:39" x14ac:dyDescent="0.3">
      <c r="A415">
        <v>409</v>
      </c>
      <c r="B415">
        <v>23250</v>
      </c>
      <c r="C415" s="1">
        <v>45407</v>
      </c>
      <c r="D415" t="s">
        <v>38</v>
      </c>
      <c r="E415" t="s">
        <v>1018</v>
      </c>
      <c r="F415">
        <v>7451</v>
      </c>
      <c r="G415">
        <v>2069</v>
      </c>
      <c r="H415">
        <v>38.442958008175403</v>
      </c>
      <c r="I415">
        <v>37874</v>
      </c>
      <c r="J415">
        <v>17.37</v>
      </c>
      <c r="K415">
        <v>1</v>
      </c>
      <c r="L415">
        <v>-0.19999999999999996</v>
      </c>
      <c r="M415">
        <v>-16.666666666666664</v>
      </c>
      <c r="N415">
        <v>310250</v>
      </c>
      <c r="O415">
        <v>44600</v>
      </c>
      <c r="P415">
        <v>5650</v>
      </c>
      <c r="Q415">
        <v>0.95</v>
      </c>
      <c r="R415">
        <v>12150</v>
      </c>
      <c r="S415">
        <v>1</v>
      </c>
      <c r="T415">
        <v>22336.400000000001</v>
      </c>
      <c r="U415">
        <v>22350</v>
      </c>
      <c r="V415" s="1">
        <v>45407</v>
      </c>
      <c r="W415" t="s">
        <v>38</v>
      </c>
      <c r="X415" t="s">
        <v>1019</v>
      </c>
      <c r="Y415">
        <v>38597</v>
      </c>
      <c r="Z415">
        <v>31907</v>
      </c>
      <c r="AA415">
        <v>476.93572496263079</v>
      </c>
      <c r="AB415">
        <v>501569</v>
      </c>
      <c r="AC415">
        <v>13.82</v>
      </c>
      <c r="AD415">
        <v>90.15</v>
      </c>
      <c r="AE415">
        <v>-190.4</v>
      </c>
      <c r="AF415">
        <v>-67.866690429513454</v>
      </c>
      <c r="AG415">
        <v>41500</v>
      </c>
      <c r="AH415">
        <v>135250</v>
      </c>
      <c r="AI415">
        <v>500</v>
      </c>
      <c r="AJ415">
        <v>88.4</v>
      </c>
      <c r="AK415">
        <v>50</v>
      </c>
      <c r="AL415">
        <v>89.8</v>
      </c>
      <c r="AM415">
        <v>22336.400000000001</v>
      </c>
    </row>
    <row r="416" spans="1:39" x14ac:dyDescent="0.3">
      <c r="A416">
        <v>410</v>
      </c>
      <c r="B416">
        <v>23250</v>
      </c>
      <c r="C416" s="1">
        <v>45414</v>
      </c>
      <c r="D416" t="s">
        <v>38</v>
      </c>
      <c r="E416" t="s">
        <v>1020</v>
      </c>
      <c r="F416">
        <v>563</v>
      </c>
      <c r="G416">
        <v>298</v>
      </c>
      <c r="H416">
        <v>112.45283018867924</v>
      </c>
      <c r="I416">
        <v>2264</v>
      </c>
      <c r="J416">
        <v>11.21</v>
      </c>
      <c r="K416">
        <v>4.4000000000000004</v>
      </c>
      <c r="L416">
        <v>0.25</v>
      </c>
      <c r="M416">
        <v>6.0240963855421681</v>
      </c>
      <c r="N416">
        <v>41550</v>
      </c>
      <c r="O416">
        <v>2500</v>
      </c>
      <c r="P416">
        <v>150</v>
      </c>
      <c r="Q416">
        <v>4.4000000000000004</v>
      </c>
      <c r="R416">
        <v>50</v>
      </c>
      <c r="S416">
        <v>14.1</v>
      </c>
      <c r="T416">
        <v>22336.400000000001</v>
      </c>
      <c r="U416">
        <v>22350</v>
      </c>
      <c r="V416" s="1">
        <v>45414</v>
      </c>
      <c r="W416" t="s">
        <v>38</v>
      </c>
      <c r="X416" t="s">
        <v>1021</v>
      </c>
      <c r="Y416">
        <v>2296</v>
      </c>
      <c r="Z416">
        <v>1791</v>
      </c>
      <c r="AA416">
        <v>354.65346534653463</v>
      </c>
      <c r="AB416">
        <v>15275</v>
      </c>
      <c r="AC416">
        <v>12.3</v>
      </c>
      <c r="AD416">
        <v>142.1</v>
      </c>
      <c r="AE416">
        <v>-151.75000000000003</v>
      </c>
      <c r="AF416">
        <v>-51.641994214735412</v>
      </c>
      <c r="AG416">
        <v>7500</v>
      </c>
      <c r="AH416">
        <v>16100</v>
      </c>
      <c r="AI416">
        <v>500</v>
      </c>
      <c r="AJ416">
        <v>140</v>
      </c>
      <c r="AK416">
        <v>1000</v>
      </c>
      <c r="AL416">
        <v>140.75</v>
      </c>
      <c r="AM416">
        <v>22336.400000000001</v>
      </c>
    </row>
    <row r="417" spans="1:39" x14ac:dyDescent="0.3">
      <c r="A417">
        <v>411</v>
      </c>
      <c r="B417">
        <v>23250</v>
      </c>
      <c r="C417" s="1">
        <v>45421</v>
      </c>
      <c r="D417" t="s">
        <v>38</v>
      </c>
      <c r="E417" t="s">
        <v>1022</v>
      </c>
      <c r="F417">
        <v>41</v>
      </c>
      <c r="G417">
        <v>41</v>
      </c>
      <c r="H417">
        <v>0</v>
      </c>
      <c r="I417">
        <v>64</v>
      </c>
      <c r="J417">
        <v>10.65</v>
      </c>
      <c r="K417">
        <v>16.3</v>
      </c>
      <c r="L417">
        <v>-168.14999999999998</v>
      </c>
      <c r="M417">
        <v>-91.16291677961506</v>
      </c>
      <c r="N417">
        <v>21550</v>
      </c>
      <c r="O417">
        <v>2950</v>
      </c>
      <c r="P417">
        <v>50</v>
      </c>
      <c r="Q417">
        <v>11</v>
      </c>
      <c r="R417">
        <v>350</v>
      </c>
      <c r="S417">
        <v>17.3</v>
      </c>
      <c r="T417">
        <v>22336.400000000001</v>
      </c>
      <c r="U417">
        <v>22350</v>
      </c>
      <c r="V417" s="1">
        <v>45421</v>
      </c>
      <c r="W417" t="s">
        <v>38</v>
      </c>
      <c r="X417" t="s">
        <v>1023</v>
      </c>
      <c r="Y417">
        <v>154</v>
      </c>
      <c r="Z417">
        <v>117</v>
      </c>
      <c r="AA417">
        <v>316.2162162162162</v>
      </c>
      <c r="AB417">
        <v>337</v>
      </c>
      <c r="AC417">
        <v>12.61</v>
      </c>
      <c r="AD417">
        <v>184.7</v>
      </c>
      <c r="AE417">
        <v>-155.75</v>
      </c>
      <c r="AF417">
        <v>-45.748274342781613</v>
      </c>
      <c r="AG417">
        <v>1050</v>
      </c>
      <c r="AH417">
        <v>2400</v>
      </c>
      <c r="AI417">
        <v>50</v>
      </c>
      <c r="AJ417">
        <v>184.7</v>
      </c>
      <c r="AK417">
        <v>900</v>
      </c>
      <c r="AL417">
        <v>196.95</v>
      </c>
      <c r="AM417">
        <v>22336.400000000001</v>
      </c>
    </row>
    <row r="418" spans="1:39" x14ac:dyDescent="0.3">
      <c r="A418">
        <v>412</v>
      </c>
      <c r="B418">
        <v>23250</v>
      </c>
      <c r="C418" s="1">
        <v>45428</v>
      </c>
      <c r="D418" t="s">
        <v>38</v>
      </c>
      <c r="E418" t="s">
        <v>1024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15150</v>
      </c>
      <c r="O418">
        <v>750</v>
      </c>
      <c r="P418">
        <v>600</v>
      </c>
      <c r="Q418">
        <v>17.399999999999999</v>
      </c>
      <c r="R418">
        <v>50</v>
      </c>
      <c r="S418">
        <v>77</v>
      </c>
      <c r="T418">
        <v>22336.400000000001</v>
      </c>
      <c r="U418">
        <v>22350</v>
      </c>
      <c r="V418" s="1">
        <v>45428</v>
      </c>
      <c r="W418" t="s">
        <v>38</v>
      </c>
      <c r="X418" t="s">
        <v>1025</v>
      </c>
      <c r="Y418">
        <v>13</v>
      </c>
      <c r="Z418">
        <v>6</v>
      </c>
      <c r="AA418">
        <v>85.714285714285708</v>
      </c>
      <c r="AB418">
        <v>23</v>
      </c>
      <c r="AC418">
        <v>13.2</v>
      </c>
      <c r="AD418">
        <v>224.2</v>
      </c>
      <c r="AE418">
        <v>-108.69999999999999</v>
      </c>
      <c r="AF418">
        <v>-32.652448182637428</v>
      </c>
      <c r="AG418">
        <v>3600</v>
      </c>
      <c r="AH418">
        <v>1900</v>
      </c>
      <c r="AI418">
        <v>900</v>
      </c>
      <c r="AJ418">
        <v>195</v>
      </c>
      <c r="AK418">
        <v>100</v>
      </c>
      <c r="AL418">
        <v>238.75</v>
      </c>
      <c r="AM418">
        <v>22336.400000000001</v>
      </c>
    </row>
    <row r="419" spans="1:39" x14ac:dyDescent="0.3">
      <c r="A419">
        <v>413</v>
      </c>
      <c r="B419">
        <v>23250</v>
      </c>
      <c r="C419" s="1">
        <v>45435</v>
      </c>
      <c r="D419" t="s">
        <v>38</v>
      </c>
      <c r="E419" t="s">
        <v>1026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4950</v>
      </c>
      <c r="O419">
        <v>1050</v>
      </c>
      <c r="P419">
        <v>600</v>
      </c>
      <c r="Q419">
        <v>13.5</v>
      </c>
      <c r="R419">
        <v>100</v>
      </c>
      <c r="S419">
        <v>94.9</v>
      </c>
      <c r="T419">
        <v>22336.400000000001</v>
      </c>
      <c r="U419">
        <v>22350</v>
      </c>
      <c r="V419" s="1">
        <v>45435</v>
      </c>
      <c r="W419" t="s">
        <v>38</v>
      </c>
      <c r="X419" t="s">
        <v>1027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950</v>
      </c>
      <c r="AI419">
        <v>0</v>
      </c>
      <c r="AJ419">
        <v>0</v>
      </c>
      <c r="AK419">
        <v>900</v>
      </c>
      <c r="AL419">
        <v>374.15</v>
      </c>
      <c r="AM419">
        <v>22336.400000000001</v>
      </c>
    </row>
    <row r="420" spans="1:39" x14ac:dyDescent="0.3">
      <c r="A420">
        <v>414</v>
      </c>
      <c r="B420">
        <v>23250</v>
      </c>
      <c r="C420" s="1">
        <v>45442</v>
      </c>
      <c r="D420" t="s">
        <v>38</v>
      </c>
      <c r="E420" t="s">
        <v>1028</v>
      </c>
      <c r="F420">
        <v>511</v>
      </c>
      <c r="G420">
        <v>104</v>
      </c>
      <c r="H420">
        <v>25.552825552825553</v>
      </c>
      <c r="I420">
        <v>709</v>
      </c>
      <c r="J420">
        <v>10.050000000000001</v>
      </c>
      <c r="K420">
        <v>78.5</v>
      </c>
      <c r="L420">
        <v>26.1</v>
      </c>
      <c r="M420">
        <v>49.809160305343511</v>
      </c>
      <c r="N420">
        <v>33700</v>
      </c>
      <c r="O420">
        <v>200</v>
      </c>
      <c r="P420">
        <v>50</v>
      </c>
      <c r="Q420">
        <v>50.6</v>
      </c>
      <c r="R420">
        <v>100</v>
      </c>
      <c r="S420">
        <v>80</v>
      </c>
      <c r="T420">
        <v>22336.400000000001</v>
      </c>
      <c r="U420">
        <v>22350</v>
      </c>
      <c r="V420" s="1">
        <v>45442</v>
      </c>
      <c r="W420" t="s">
        <v>38</v>
      </c>
      <c r="X420" t="s">
        <v>1029</v>
      </c>
      <c r="Y420">
        <v>420</v>
      </c>
      <c r="Z420">
        <v>206</v>
      </c>
      <c r="AA420">
        <v>96.261682242990659</v>
      </c>
      <c r="AB420">
        <v>973</v>
      </c>
      <c r="AC420">
        <v>13.31</v>
      </c>
      <c r="AD420">
        <v>268</v>
      </c>
      <c r="AE420">
        <v>-142.30000000000001</v>
      </c>
      <c r="AF420">
        <v>-34.681940043870341</v>
      </c>
      <c r="AG420">
        <v>2100</v>
      </c>
      <c r="AH420">
        <v>3500</v>
      </c>
      <c r="AI420">
        <v>50</v>
      </c>
      <c r="AJ420">
        <v>264</v>
      </c>
      <c r="AK420">
        <v>50</v>
      </c>
      <c r="AL420">
        <v>268</v>
      </c>
      <c r="AM420">
        <v>22336.400000000001</v>
      </c>
    </row>
    <row r="421" spans="1:39" x14ac:dyDescent="0.3">
      <c r="A421">
        <v>415</v>
      </c>
      <c r="B421">
        <v>23250</v>
      </c>
      <c r="C421" s="1">
        <v>45470</v>
      </c>
      <c r="D421" t="s">
        <v>38</v>
      </c>
      <c r="E421" t="s">
        <v>1030</v>
      </c>
      <c r="F421">
        <v>8</v>
      </c>
      <c r="G421">
        <v>-6</v>
      </c>
      <c r="H421">
        <v>-42.857142857142854</v>
      </c>
      <c r="I421">
        <v>32</v>
      </c>
      <c r="J421">
        <v>11.16</v>
      </c>
      <c r="K421">
        <v>267.35000000000002</v>
      </c>
      <c r="L421">
        <v>45.400000000000034</v>
      </c>
      <c r="M421">
        <v>20.455057445370596</v>
      </c>
      <c r="N421">
        <v>50</v>
      </c>
      <c r="O421">
        <v>0</v>
      </c>
      <c r="P421">
        <v>50</v>
      </c>
      <c r="Q421">
        <v>235</v>
      </c>
      <c r="R421">
        <v>0</v>
      </c>
      <c r="S421">
        <v>0</v>
      </c>
      <c r="T421">
        <v>22336.400000000001</v>
      </c>
      <c r="U421">
        <v>22350</v>
      </c>
      <c r="V421" s="1">
        <v>45470</v>
      </c>
      <c r="W421" t="s">
        <v>38</v>
      </c>
      <c r="X421" t="s">
        <v>1031</v>
      </c>
      <c r="Y421">
        <v>46</v>
      </c>
      <c r="Z421">
        <v>-8</v>
      </c>
      <c r="AA421">
        <v>-14.814814814814815</v>
      </c>
      <c r="AB421">
        <v>69</v>
      </c>
      <c r="AC421">
        <v>16.05</v>
      </c>
      <c r="AD421">
        <v>394.85</v>
      </c>
      <c r="AE421">
        <v>-152.60000000000002</v>
      </c>
      <c r="AF421">
        <v>-27.874691752671477</v>
      </c>
      <c r="AG421">
        <v>900</v>
      </c>
      <c r="AH421">
        <v>1850</v>
      </c>
      <c r="AI421">
        <v>900</v>
      </c>
      <c r="AJ421">
        <v>391.65</v>
      </c>
      <c r="AK421">
        <v>900</v>
      </c>
      <c r="AL421">
        <v>488.2</v>
      </c>
      <c r="AM421">
        <v>22336.400000000001</v>
      </c>
    </row>
    <row r="422" spans="1:39" x14ac:dyDescent="0.3">
      <c r="A422">
        <v>416</v>
      </c>
      <c r="B422">
        <v>23300</v>
      </c>
      <c r="C422" s="1">
        <v>45407</v>
      </c>
      <c r="D422" t="s">
        <v>38</v>
      </c>
      <c r="E422" t="s">
        <v>1032</v>
      </c>
      <c r="F422">
        <v>31601</v>
      </c>
      <c r="G422">
        <v>6645</v>
      </c>
      <c r="H422">
        <v>26.626863279371694</v>
      </c>
      <c r="I422">
        <v>112453</v>
      </c>
      <c r="J422">
        <v>18.239999999999998</v>
      </c>
      <c r="K422">
        <v>1.05</v>
      </c>
      <c r="L422">
        <v>-9.9999999999999867E-2</v>
      </c>
      <c r="M422">
        <v>-8.6956521739130324</v>
      </c>
      <c r="N422">
        <v>1761850</v>
      </c>
      <c r="O422">
        <v>44650</v>
      </c>
      <c r="P422">
        <v>158500</v>
      </c>
      <c r="Q422">
        <v>0.9</v>
      </c>
      <c r="R422">
        <v>6400</v>
      </c>
      <c r="S422">
        <v>1.05</v>
      </c>
      <c r="T422">
        <v>22336.400000000001</v>
      </c>
      <c r="U422">
        <v>22400</v>
      </c>
      <c r="V422" s="1">
        <v>45407</v>
      </c>
      <c r="W422" t="s">
        <v>38</v>
      </c>
      <c r="X422" t="s">
        <v>1033</v>
      </c>
      <c r="Y422">
        <v>46376</v>
      </c>
      <c r="Z422">
        <v>19664</v>
      </c>
      <c r="AA422">
        <v>73.61485474693022</v>
      </c>
      <c r="AB422">
        <v>424671</v>
      </c>
      <c r="AC422">
        <v>13.39</v>
      </c>
      <c r="AD422">
        <v>110.75</v>
      </c>
      <c r="AE422">
        <v>-205.14999999999998</v>
      </c>
      <c r="AF422">
        <v>-64.941437163659387</v>
      </c>
      <c r="AG422">
        <v>231250</v>
      </c>
      <c r="AH422">
        <v>117850</v>
      </c>
      <c r="AI422">
        <v>1500</v>
      </c>
      <c r="AJ422">
        <v>110</v>
      </c>
      <c r="AK422">
        <v>100</v>
      </c>
      <c r="AL422">
        <v>110.95</v>
      </c>
      <c r="AM422">
        <v>22336.400000000001</v>
      </c>
    </row>
    <row r="423" spans="1:39" x14ac:dyDescent="0.3">
      <c r="A423">
        <v>417</v>
      </c>
      <c r="B423">
        <v>23300</v>
      </c>
      <c r="C423" s="1">
        <v>45414</v>
      </c>
      <c r="D423" t="s">
        <v>38</v>
      </c>
      <c r="E423" t="s">
        <v>1034</v>
      </c>
      <c r="F423">
        <v>5241</v>
      </c>
      <c r="G423">
        <v>3460</v>
      </c>
      <c r="H423">
        <v>194.27288040426726</v>
      </c>
      <c r="I423">
        <v>11539</v>
      </c>
      <c r="J423">
        <v>11.32</v>
      </c>
      <c r="K423">
        <v>2.7</v>
      </c>
      <c r="L423">
        <v>-0.94999999999999973</v>
      </c>
      <c r="M423">
        <v>-26.027397260273965</v>
      </c>
      <c r="N423">
        <v>59550</v>
      </c>
      <c r="O423">
        <v>6100</v>
      </c>
      <c r="P423">
        <v>700</v>
      </c>
      <c r="Q423">
        <v>2.7</v>
      </c>
      <c r="R423">
        <v>500</v>
      </c>
      <c r="S423">
        <v>4.5</v>
      </c>
      <c r="T423">
        <v>22336.400000000001</v>
      </c>
      <c r="U423">
        <v>22400</v>
      </c>
      <c r="V423" s="1">
        <v>45414</v>
      </c>
      <c r="W423" t="s">
        <v>38</v>
      </c>
      <c r="X423" t="s">
        <v>1035</v>
      </c>
      <c r="Y423">
        <v>4754</v>
      </c>
      <c r="Z423">
        <v>2885</v>
      </c>
      <c r="AA423">
        <v>154.36062065275547</v>
      </c>
      <c r="AB423">
        <v>24695</v>
      </c>
      <c r="AC423">
        <v>12.07</v>
      </c>
      <c r="AD423">
        <v>159.65</v>
      </c>
      <c r="AE423">
        <v>-162.9</v>
      </c>
      <c r="AF423">
        <v>-50.503797860796773</v>
      </c>
      <c r="AG423">
        <v>13800</v>
      </c>
      <c r="AH423">
        <v>21050</v>
      </c>
      <c r="AI423">
        <v>600</v>
      </c>
      <c r="AJ423">
        <v>156</v>
      </c>
      <c r="AK423">
        <v>1000</v>
      </c>
      <c r="AL423">
        <v>159.4</v>
      </c>
      <c r="AM423">
        <v>22336.400000000001</v>
      </c>
    </row>
    <row r="424" spans="1:39" x14ac:dyDescent="0.3">
      <c r="A424">
        <v>418</v>
      </c>
      <c r="B424">
        <v>23300</v>
      </c>
      <c r="C424" s="1">
        <v>45421</v>
      </c>
      <c r="D424" t="s">
        <v>38</v>
      </c>
      <c r="E424" t="s">
        <v>1036</v>
      </c>
      <c r="F424">
        <v>354</v>
      </c>
      <c r="G424">
        <v>149</v>
      </c>
      <c r="H424">
        <v>72.682926829268297</v>
      </c>
      <c r="I424">
        <v>534</v>
      </c>
      <c r="J424">
        <v>10.74</v>
      </c>
      <c r="K424">
        <v>16</v>
      </c>
      <c r="L424">
        <v>3.6500000000000004</v>
      </c>
      <c r="M424">
        <v>29.554655870445345</v>
      </c>
      <c r="N424">
        <v>36950</v>
      </c>
      <c r="O424">
        <v>450</v>
      </c>
      <c r="P424">
        <v>50</v>
      </c>
      <c r="Q424">
        <v>13.6</v>
      </c>
      <c r="R424">
        <v>200</v>
      </c>
      <c r="S424">
        <v>16</v>
      </c>
      <c r="T424">
        <v>22336.400000000001</v>
      </c>
      <c r="U424">
        <v>22400</v>
      </c>
      <c r="V424" s="1">
        <v>45421</v>
      </c>
      <c r="W424" t="s">
        <v>38</v>
      </c>
      <c r="X424" t="s">
        <v>1037</v>
      </c>
      <c r="Y424">
        <v>592</v>
      </c>
      <c r="Z424">
        <v>371</v>
      </c>
      <c r="AA424">
        <v>167.8733031674208</v>
      </c>
      <c r="AB424">
        <v>1881</v>
      </c>
      <c r="AC424">
        <v>12.5</v>
      </c>
      <c r="AD424">
        <v>205.2</v>
      </c>
      <c r="AE424">
        <v>-155.85000000000002</v>
      </c>
      <c r="AF424">
        <v>-43.1657665143332</v>
      </c>
      <c r="AG424">
        <v>1600</v>
      </c>
      <c r="AH424">
        <v>2650</v>
      </c>
      <c r="AI424">
        <v>50</v>
      </c>
      <c r="AJ424">
        <v>203.45</v>
      </c>
      <c r="AK424">
        <v>50</v>
      </c>
      <c r="AL424">
        <v>209</v>
      </c>
      <c r="AM424">
        <v>22336.400000000001</v>
      </c>
    </row>
    <row r="425" spans="1:39" x14ac:dyDescent="0.3">
      <c r="A425">
        <v>419</v>
      </c>
      <c r="B425">
        <v>23300</v>
      </c>
      <c r="C425" s="1">
        <v>45428</v>
      </c>
      <c r="D425" t="s">
        <v>38</v>
      </c>
      <c r="E425" t="s">
        <v>1038</v>
      </c>
      <c r="F425">
        <v>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15400</v>
      </c>
      <c r="O425">
        <v>1050</v>
      </c>
      <c r="P425">
        <v>200</v>
      </c>
      <c r="Q425">
        <v>36</v>
      </c>
      <c r="R425">
        <v>100</v>
      </c>
      <c r="S425">
        <v>86</v>
      </c>
      <c r="T425">
        <v>22336.400000000001</v>
      </c>
      <c r="U425">
        <v>22400</v>
      </c>
      <c r="V425" s="1">
        <v>45428</v>
      </c>
      <c r="W425" t="s">
        <v>38</v>
      </c>
      <c r="X425" t="s">
        <v>1039</v>
      </c>
      <c r="Y425">
        <v>27</v>
      </c>
      <c r="Z425">
        <v>17</v>
      </c>
      <c r="AA425">
        <v>170</v>
      </c>
      <c r="AB425">
        <v>52</v>
      </c>
      <c r="AC425">
        <v>13</v>
      </c>
      <c r="AD425">
        <v>242.85</v>
      </c>
      <c r="AE425">
        <v>-213.20000000000002</v>
      </c>
      <c r="AF425">
        <v>-46.749259949566934</v>
      </c>
      <c r="AG425">
        <v>1900</v>
      </c>
      <c r="AH425">
        <v>2450</v>
      </c>
      <c r="AI425">
        <v>900</v>
      </c>
      <c r="AJ425">
        <v>183.15</v>
      </c>
      <c r="AK425">
        <v>100</v>
      </c>
      <c r="AL425">
        <v>262.39999999999998</v>
      </c>
      <c r="AM425">
        <v>22336.400000000001</v>
      </c>
    </row>
    <row r="426" spans="1:39" x14ac:dyDescent="0.3">
      <c r="A426">
        <v>420</v>
      </c>
      <c r="B426">
        <v>23300</v>
      </c>
      <c r="C426" s="1">
        <v>45435</v>
      </c>
      <c r="D426" t="s">
        <v>38</v>
      </c>
      <c r="E426" t="s">
        <v>1040</v>
      </c>
      <c r="F426">
        <v>0</v>
      </c>
      <c r="G426">
        <v>0</v>
      </c>
      <c r="H426">
        <v>0</v>
      </c>
      <c r="I426">
        <v>1</v>
      </c>
      <c r="J426">
        <v>12.36</v>
      </c>
      <c r="K426">
        <v>83.3</v>
      </c>
      <c r="L426">
        <v>18.149999999999991</v>
      </c>
      <c r="M426">
        <v>27.858787413660767</v>
      </c>
      <c r="N426">
        <v>5450</v>
      </c>
      <c r="O426">
        <v>900</v>
      </c>
      <c r="P426">
        <v>500</v>
      </c>
      <c r="Q426">
        <v>12.05</v>
      </c>
      <c r="R426">
        <v>50</v>
      </c>
      <c r="S426">
        <v>80</v>
      </c>
      <c r="T426">
        <v>22336.400000000001</v>
      </c>
      <c r="U426">
        <v>22400</v>
      </c>
      <c r="V426" s="1">
        <v>45435</v>
      </c>
      <c r="W426" t="s">
        <v>38</v>
      </c>
      <c r="X426" t="s">
        <v>1041</v>
      </c>
      <c r="Y426">
        <v>5</v>
      </c>
      <c r="Z426">
        <v>0</v>
      </c>
      <c r="AA426">
        <v>0</v>
      </c>
      <c r="AB426">
        <v>9</v>
      </c>
      <c r="AC426">
        <v>13.54</v>
      </c>
      <c r="AD426">
        <v>276</v>
      </c>
      <c r="AE426">
        <v>-255.04999999999995</v>
      </c>
      <c r="AF426">
        <v>-48.027492703135295</v>
      </c>
      <c r="AG426">
        <v>2750</v>
      </c>
      <c r="AH426">
        <v>1800</v>
      </c>
      <c r="AI426">
        <v>50</v>
      </c>
      <c r="AJ426">
        <v>262</v>
      </c>
      <c r="AK426">
        <v>1800</v>
      </c>
      <c r="AL426">
        <v>283.85000000000002</v>
      </c>
      <c r="AM426">
        <v>22336.400000000001</v>
      </c>
    </row>
    <row r="427" spans="1:39" x14ac:dyDescent="0.3">
      <c r="A427">
        <v>421</v>
      </c>
      <c r="B427">
        <v>23300</v>
      </c>
      <c r="C427" s="1">
        <v>45442</v>
      </c>
      <c r="D427" t="s">
        <v>38</v>
      </c>
      <c r="E427" t="s">
        <v>1042</v>
      </c>
      <c r="F427">
        <v>6548</v>
      </c>
      <c r="G427">
        <v>200</v>
      </c>
      <c r="H427">
        <v>3.15059861373661</v>
      </c>
      <c r="I427">
        <v>11362</v>
      </c>
      <c r="J427">
        <v>10.06</v>
      </c>
      <c r="K427">
        <v>71</v>
      </c>
      <c r="L427">
        <v>24.15</v>
      </c>
      <c r="M427">
        <v>51.54749199573105</v>
      </c>
      <c r="N427">
        <v>39450</v>
      </c>
      <c r="O427">
        <v>300</v>
      </c>
      <c r="P427">
        <v>50</v>
      </c>
      <c r="Q427">
        <v>70.099999999999994</v>
      </c>
      <c r="R427">
        <v>50</v>
      </c>
      <c r="S427">
        <v>80</v>
      </c>
      <c r="T427">
        <v>22336.400000000001</v>
      </c>
      <c r="U427">
        <v>22400</v>
      </c>
      <c r="V427" s="1">
        <v>45442</v>
      </c>
      <c r="W427" t="s">
        <v>38</v>
      </c>
      <c r="X427" t="s">
        <v>1043</v>
      </c>
      <c r="Y427">
        <v>4748</v>
      </c>
      <c r="Z427">
        <v>761</v>
      </c>
      <c r="AA427">
        <v>19.08703285678455</v>
      </c>
      <c r="AB427">
        <v>9097</v>
      </c>
      <c r="AC427">
        <v>13.27</v>
      </c>
      <c r="AD427">
        <v>285.05</v>
      </c>
      <c r="AE427">
        <v>-143.34999999999997</v>
      </c>
      <c r="AF427">
        <v>-33.461718020541539</v>
      </c>
      <c r="AG427">
        <v>4100</v>
      </c>
      <c r="AH427">
        <v>2800</v>
      </c>
      <c r="AI427">
        <v>100</v>
      </c>
      <c r="AJ427">
        <v>285.05</v>
      </c>
      <c r="AK427">
        <v>150</v>
      </c>
      <c r="AL427">
        <v>287</v>
      </c>
      <c r="AM427">
        <v>22336.400000000001</v>
      </c>
    </row>
    <row r="428" spans="1:39" x14ac:dyDescent="0.3">
      <c r="A428">
        <v>422</v>
      </c>
      <c r="B428">
        <v>23300</v>
      </c>
      <c r="C428" s="1">
        <v>45470</v>
      </c>
      <c r="D428" t="s">
        <v>38</v>
      </c>
      <c r="E428" t="s">
        <v>1044</v>
      </c>
      <c r="F428">
        <v>457</v>
      </c>
      <c r="G428">
        <v>53</v>
      </c>
      <c r="H428">
        <v>13.118811881188119</v>
      </c>
      <c r="I428">
        <v>437</v>
      </c>
      <c r="J428">
        <v>12.15</v>
      </c>
      <c r="K428">
        <v>257</v>
      </c>
      <c r="L428">
        <v>48.150000000000006</v>
      </c>
      <c r="M428">
        <v>23.054824036389757</v>
      </c>
      <c r="N428">
        <v>650</v>
      </c>
      <c r="O428">
        <v>50</v>
      </c>
      <c r="P428">
        <v>100</v>
      </c>
      <c r="Q428">
        <v>220</v>
      </c>
      <c r="R428">
        <v>50</v>
      </c>
      <c r="S428">
        <v>310.14999999999998</v>
      </c>
      <c r="T428">
        <v>22336.400000000001</v>
      </c>
      <c r="U428">
        <v>22400</v>
      </c>
      <c r="V428" s="1">
        <v>45470</v>
      </c>
      <c r="W428" t="s">
        <v>38</v>
      </c>
      <c r="X428" t="s">
        <v>1045</v>
      </c>
      <c r="Y428">
        <v>702</v>
      </c>
      <c r="Z428">
        <v>36</v>
      </c>
      <c r="AA428">
        <v>5.4054054054054053</v>
      </c>
      <c r="AB428">
        <v>329</v>
      </c>
      <c r="AC428">
        <v>15.95</v>
      </c>
      <c r="AD428">
        <v>435</v>
      </c>
      <c r="AE428">
        <v>-139.95000000000005</v>
      </c>
      <c r="AF428">
        <v>-24.341247064962175</v>
      </c>
      <c r="AG428">
        <v>2650</v>
      </c>
      <c r="AH428">
        <v>1400</v>
      </c>
      <c r="AI428">
        <v>600</v>
      </c>
      <c r="AJ428">
        <v>434</v>
      </c>
      <c r="AK428">
        <v>100</v>
      </c>
      <c r="AL428">
        <v>435</v>
      </c>
      <c r="AM428">
        <v>22336.400000000001</v>
      </c>
    </row>
    <row r="429" spans="1:39" x14ac:dyDescent="0.3">
      <c r="A429">
        <v>423</v>
      </c>
      <c r="B429">
        <v>23350</v>
      </c>
      <c r="C429" s="1">
        <v>45407</v>
      </c>
      <c r="D429" t="s">
        <v>38</v>
      </c>
      <c r="E429" t="s">
        <v>1046</v>
      </c>
      <c r="F429">
        <v>3614</v>
      </c>
      <c r="G429">
        <v>1173</v>
      </c>
      <c r="H429">
        <v>48.054076198279397</v>
      </c>
      <c r="I429">
        <v>31335</v>
      </c>
      <c r="J429">
        <v>18.98</v>
      </c>
      <c r="K429">
        <v>1.05</v>
      </c>
      <c r="L429">
        <v>-9.9999999999999867E-2</v>
      </c>
      <c r="M429">
        <v>-8.6956521739130324</v>
      </c>
      <c r="N429">
        <v>324450</v>
      </c>
      <c r="O429">
        <v>16050</v>
      </c>
      <c r="P429">
        <v>1850</v>
      </c>
      <c r="Q429">
        <v>0.8</v>
      </c>
      <c r="R429">
        <v>800</v>
      </c>
      <c r="S429">
        <v>1.1000000000000001</v>
      </c>
      <c r="T429">
        <v>22336.400000000001</v>
      </c>
      <c r="U429">
        <v>22450</v>
      </c>
      <c r="V429" s="1">
        <v>45407</v>
      </c>
      <c r="W429" t="s">
        <v>38</v>
      </c>
      <c r="X429" t="s">
        <v>1047</v>
      </c>
      <c r="Y429">
        <v>10023</v>
      </c>
      <c r="Z429">
        <v>6040</v>
      </c>
      <c r="AA429">
        <v>151.64448907858397</v>
      </c>
      <c r="AB429">
        <v>75685</v>
      </c>
      <c r="AC429">
        <v>13.02</v>
      </c>
      <c r="AD429">
        <v>135.94999999999999</v>
      </c>
      <c r="AE429">
        <v>-218.45</v>
      </c>
      <c r="AF429">
        <v>-61.639390519187366</v>
      </c>
      <c r="AG429">
        <v>16000</v>
      </c>
      <c r="AH429">
        <v>21450</v>
      </c>
      <c r="AI429">
        <v>50</v>
      </c>
      <c r="AJ429">
        <v>133</v>
      </c>
      <c r="AK429">
        <v>250</v>
      </c>
      <c r="AL429">
        <v>135.4</v>
      </c>
      <c r="AM429">
        <v>22336.400000000001</v>
      </c>
    </row>
    <row r="430" spans="1:39" x14ac:dyDescent="0.3">
      <c r="A430">
        <v>424</v>
      </c>
      <c r="B430">
        <v>23350</v>
      </c>
      <c r="C430" s="1">
        <v>45414</v>
      </c>
      <c r="D430" t="s">
        <v>38</v>
      </c>
      <c r="E430" t="s">
        <v>1048</v>
      </c>
      <c r="F430">
        <v>465</v>
      </c>
      <c r="G430">
        <v>267</v>
      </c>
      <c r="H430">
        <v>134.84848484848484</v>
      </c>
      <c r="I430">
        <v>1535</v>
      </c>
      <c r="J430">
        <v>11.6</v>
      </c>
      <c r="K430">
        <v>3.2</v>
      </c>
      <c r="L430">
        <v>-0.25</v>
      </c>
      <c r="M430">
        <v>-7.2463768115942031</v>
      </c>
      <c r="N430">
        <v>42050</v>
      </c>
      <c r="O430">
        <v>4550</v>
      </c>
      <c r="P430">
        <v>1000</v>
      </c>
      <c r="Q430">
        <v>2.7</v>
      </c>
      <c r="R430">
        <v>1500</v>
      </c>
      <c r="S430">
        <v>3.25</v>
      </c>
      <c r="T430">
        <v>22336.400000000001</v>
      </c>
      <c r="U430">
        <v>22450</v>
      </c>
      <c r="V430" s="1">
        <v>45414</v>
      </c>
      <c r="W430" t="s">
        <v>38</v>
      </c>
      <c r="X430" t="s">
        <v>1049</v>
      </c>
      <c r="Y430">
        <v>781</v>
      </c>
      <c r="Z430">
        <v>592</v>
      </c>
      <c r="AA430">
        <v>313.22751322751321</v>
      </c>
      <c r="AB430">
        <v>3373</v>
      </c>
      <c r="AC430">
        <v>11.79</v>
      </c>
      <c r="AD430">
        <v>183.55</v>
      </c>
      <c r="AE430">
        <v>-169.75</v>
      </c>
      <c r="AF430">
        <v>-48.046985564675907</v>
      </c>
      <c r="AG430">
        <v>2200</v>
      </c>
      <c r="AH430">
        <v>5300</v>
      </c>
      <c r="AI430">
        <v>150</v>
      </c>
      <c r="AJ430">
        <v>180</v>
      </c>
      <c r="AK430">
        <v>50</v>
      </c>
      <c r="AL430">
        <v>197.85</v>
      </c>
      <c r="AM430">
        <v>22336.400000000001</v>
      </c>
    </row>
    <row r="431" spans="1:39" x14ac:dyDescent="0.3">
      <c r="A431">
        <v>425</v>
      </c>
      <c r="B431">
        <v>23350</v>
      </c>
      <c r="C431" s="1">
        <v>45421</v>
      </c>
      <c r="D431" t="s">
        <v>38</v>
      </c>
      <c r="E431" t="s">
        <v>1050</v>
      </c>
      <c r="F431">
        <v>8</v>
      </c>
      <c r="G431">
        <v>8</v>
      </c>
      <c r="H431">
        <v>0</v>
      </c>
      <c r="I431">
        <v>18</v>
      </c>
      <c r="J431">
        <v>11.01</v>
      </c>
      <c r="K431">
        <v>12.45</v>
      </c>
      <c r="L431">
        <v>-146.70000000000002</v>
      </c>
      <c r="M431">
        <v>-92.177191328934967</v>
      </c>
      <c r="N431">
        <v>20500</v>
      </c>
      <c r="O431">
        <v>1350</v>
      </c>
      <c r="P431">
        <v>300</v>
      </c>
      <c r="Q431">
        <v>7.75</v>
      </c>
      <c r="R431">
        <v>50</v>
      </c>
      <c r="S431">
        <v>15.25</v>
      </c>
      <c r="T431">
        <v>22336.400000000001</v>
      </c>
      <c r="U431">
        <v>22450</v>
      </c>
      <c r="V431" s="1">
        <v>45421</v>
      </c>
      <c r="W431" t="s">
        <v>38</v>
      </c>
      <c r="X431" t="s">
        <v>1051</v>
      </c>
      <c r="Y431">
        <v>18</v>
      </c>
      <c r="Z431">
        <v>15</v>
      </c>
      <c r="AA431">
        <v>500</v>
      </c>
      <c r="AB431">
        <v>44</v>
      </c>
      <c r="AC431">
        <v>13.07</v>
      </c>
      <c r="AD431">
        <v>238.7</v>
      </c>
      <c r="AE431">
        <v>-170.85000000000002</v>
      </c>
      <c r="AF431">
        <v>-41.716518129654503</v>
      </c>
      <c r="AG431">
        <v>4400</v>
      </c>
      <c r="AH431">
        <v>2700</v>
      </c>
      <c r="AI431">
        <v>1750</v>
      </c>
      <c r="AJ431">
        <v>143.55000000000001</v>
      </c>
      <c r="AK431">
        <v>50</v>
      </c>
      <c r="AL431">
        <v>250.9</v>
      </c>
      <c r="AM431">
        <v>22336.400000000001</v>
      </c>
    </row>
    <row r="432" spans="1:39" x14ac:dyDescent="0.3">
      <c r="A432">
        <v>426</v>
      </c>
      <c r="B432">
        <v>23350</v>
      </c>
      <c r="C432" s="1">
        <v>45428</v>
      </c>
      <c r="D432" t="s">
        <v>38</v>
      </c>
      <c r="E432" t="s">
        <v>1052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11600</v>
      </c>
      <c r="O432">
        <v>700</v>
      </c>
      <c r="P432">
        <v>900</v>
      </c>
      <c r="Q432">
        <v>8.75</v>
      </c>
      <c r="R432">
        <v>50</v>
      </c>
      <c r="S432">
        <v>130</v>
      </c>
      <c r="T432">
        <v>22336.400000000001</v>
      </c>
      <c r="U432">
        <v>22450</v>
      </c>
      <c r="V432" s="1">
        <v>45428</v>
      </c>
      <c r="W432" t="s">
        <v>38</v>
      </c>
      <c r="X432" t="s">
        <v>1053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1850</v>
      </c>
      <c r="AI432">
        <v>0</v>
      </c>
      <c r="AJ432">
        <v>0</v>
      </c>
      <c r="AK432">
        <v>900</v>
      </c>
      <c r="AL432">
        <v>296.7</v>
      </c>
      <c r="AM432">
        <v>22336.400000000001</v>
      </c>
    </row>
    <row r="433" spans="1:39" x14ac:dyDescent="0.3">
      <c r="A433">
        <v>427</v>
      </c>
      <c r="B433">
        <v>23350</v>
      </c>
      <c r="C433" s="1">
        <v>45435</v>
      </c>
      <c r="D433" t="s">
        <v>38</v>
      </c>
      <c r="E433" t="s">
        <v>1054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6450</v>
      </c>
      <c r="O433">
        <v>950</v>
      </c>
      <c r="P433">
        <v>600</v>
      </c>
      <c r="Q433">
        <v>8.4</v>
      </c>
      <c r="R433">
        <v>50</v>
      </c>
      <c r="S433">
        <v>75</v>
      </c>
      <c r="T433">
        <v>22336.400000000001</v>
      </c>
      <c r="U433">
        <v>22450</v>
      </c>
      <c r="V433" s="1">
        <v>45442</v>
      </c>
      <c r="W433" t="s">
        <v>38</v>
      </c>
      <c r="X433" t="s">
        <v>1055</v>
      </c>
      <c r="Y433">
        <v>180</v>
      </c>
      <c r="Z433">
        <v>25</v>
      </c>
      <c r="AA433">
        <v>16.129032258064516</v>
      </c>
      <c r="AB433">
        <v>202</v>
      </c>
      <c r="AC433">
        <v>13.18</v>
      </c>
      <c r="AD433">
        <v>306.05</v>
      </c>
      <c r="AE433">
        <v>-146.09999999999997</v>
      </c>
      <c r="AF433">
        <v>-32.312285745880786</v>
      </c>
      <c r="AG433">
        <v>3800</v>
      </c>
      <c r="AH433">
        <v>1400</v>
      </c>
      <c r="AI433">
        <v>1750</v>
      </c>
      <c r="AJ433">
        <v>236.9</v>
      </c>
      <c r="AK433">
        <v>300</v>
      </c>
      <c r="AL433">
        <v>408.3</v>
      </c>
      <c r="AM433">
        <v>22336.400000000001</v>
      </c>
    </row>
    <row r="434" spans="1:39" x14ac:dyDescent="0.3">
      <c r="A434">
        <v>428</v>
      </c>
      <c r="B434">
        <v>23350</v>
      </c>
      <c r="C434" s="1">
        <v>45442</v>
      </c>
      <c r="D434" t="s">
        <v>38</v>
      </c>
      <c r="E434" t="s">
        <v>1056</v>
      </c>
      <c r="F434">
        <v>581</v>
      </c>
      <c r="G434">
        <v>219</v>
      </c>
      <c r="H434">
        <v>60.497237569060772</v>
      </c>
      <c r="I434">
        <v>879</v>
      </c>
      <c r="J434">
        <v>10.06</v>
      </c>
      <c r="K434">
        <v>61.05</v>
      </c>
      <c r="L434">
        <v>19.049999999999997</v>
      </c>
      <c r="M434">
        <v>45.357142857142854</v>
      </c>
      <c r="N434">
        <v>32350</v>
      </c>
      <c r="O434">
        <v>0</v>
      </c>
      <c r="P434">
        <v>50</v>
      </c>
      <c r="Q434">
        <v>45</v>
      </c>
      <c r="R434">
        <v>0</v>
      </c>
      <c r="S434">
        <v>0</v>
      </c>
      <c r="T434">
        <v>22336.400000000001</v>
      </c>
      <c r="U434">
        <v>22450</v>
      </c>
      <c r="V434" s="1">
        <v>45470</v>
      </c>
      <c r="W434" t="s">
        <v>38</v>
      </c>
      <c r="X434" t="s">
        <v>1057</v>
      </c>
      <c r="Y434">
        <v>49</v>
      </c>
      <c r="Z434">
        <v>4</v>
      </c>
      <c r="AA434">
        <v>8.8888888888888893</v>
      </c>
      <c r="AB434">
        <v>28</v>
      </c>
      <c r="AC434">
        <v>16.62</v>
      </c>
      <c r="AD434">
        <v>477.4</v>
      </c>
      <c r="AE434">
        <v>-87.350000000000023</v>
      </c>
      <c r="AF434">
        <v>-15.467020805666229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22336.400000000001</v>
      </c>
    </row>
    <row r="435" spans="1:39" x14ac:dyDescent="0.3">
      <c r="A435">
        <v>429</v>
      </c>
      <c r="B435">
        <v>23350</v>
      </c>
      <c r="C435" s="1">
        <v>45470</v>
      </c>
      <c r="D435" t="s">
        <v>38</v>
      </c>
      <c r="E435" t="s">
        <v>1058</v>
      </c>
      <c r="F435">
        <v>28</v>
      </c>
      <c r="G435">
        <v>5</v>
      </c>
      <c r="H435">
        <v>21.739130434782609</v>
      </c>
      <c r="I435">
        <v>14</v>
      </c>
      <c r="J435">
        <v>11.18</v>
      </c>
      <c r="K435">
        <v>206.4</v>
      </c>
      <c r="L435">
        <v>24.050000000000011</v>
      </c>
      <c r="M435">
        <v>13.188922401974231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22336.400000000001</v>
      </c>
      <c r="U435">
        <v>22500</v>
      </c>
      <c r="V435" s="1">
        <v>45407</v>
      </c>
      <c r="W435" t="s">
        <v>38</v>
      </c>
      <c r="X435" t="s">
        <v>1059</v>
      </c>
      <c r="Y435">
        <v>55756</v>
      </c>
      <c r="Z435">
        <v>9803</v>
      </c>
      <c r="AA435">
        <v>21.332665984810568</v>
      </c>
      <c r="AB435">
        <v>194369</v>
      </c>
      <c r="AC435">
        <v>12.68</v>
      </c>
      <c r="AD435">
        <v>161.05000000000001</v>
      </c>
      <c r="AE435">
        <v>-234.55</v>
      </c>
      <c r="AF435">
        <v>-59.289686552072794</v>
      </c>
      <c r="AG435">
        <v>70150</v>
      </c>
      <c r="AH435">
        <v>73200</v>
      </c>
      <c r="AI435">
        <v>100</v>
      </c>
      <c r="AJ435">
        <v>161.1</v>
      </c>
      <c r="AK435">
        <v>50</v>
      </c>
      <c r="AL435">
        <v>163.85</v>
      </c>
      <c r="AM435">
        <v>22336.400000000001</v>
      </c>
    </row>
    <row r="436" spans="1:39" x14ac:dyDescent="0.3">
      <c r="A436">
        <v>430</v>
      </c>
      <c r="B436">
        <v>23400</v>
      </c>
      <c r="C436" s="1">
        <v>45407</v>
      </c>
      <c r="D436" t="s">
        <v>38</v>
      </c>
      <c r="E436" t="s">
        <v>1060</v>
      </c>
      <c r="F436">
        <v>17679</v>
      </c>
      <c r="G436">
        <v>481</v>
      </c>
      <c r="H436">
        <v>2.7968368414931968</v>
      </c>
      <c r="I436">
        <v>76633</v>
      </c>
      <c r="J436">
        <v>19.7</v>
      </c>
      <c r="K436">
        <v>0.9</v>
      </c>
      <c r="L436">
        <v>-0.15000000000000002</v>
      </c>
      <c r="M436">
        <v>-14.285714285714288</v>
      </c>
      <c r="N436">
        <v>1354500</v>
      </c>
      <c r="O436">
        <v>43500</v>
      </c>
      <c r="P436">
        <v>121450</v>
      </c>
      <c r="Q436">
        <v>0.8</v>
      </c>
      <c r="R436">
        <v>1800</v>
      </c>
      <c r="S436">
        <v>0.85</v>
      </c>
      <c r="T436">
        <v>22336.400000000001</v>
      </c>
      <c r="U436">
        <v>22500</v>
      </c>
      <c r="V436" s="1">
        <v>45414</v>
      </c>
      <c r="W436" t="s">
        <v>38</v>
      </c>
      <c r="X436" t="s">
        <v>1061</v>
      </c>
      <c r="Y436">
        <v>5995</v>
      </c>
      <c r="Z436">
        <v>3113</v>
      </c>
      <c r="AA436">
        <v>108.01526717557252</v>
      </c>
      <c r="AB436">
        <v>20123</v>
      </c>
      <c r="AC436">
        <v>11.61</v>
      </c>
      <c r="AD436">
        <v>205.9</v>
      </c>
      <c r="AE436">
        <v>-182.35</v>
      </c>
      <c r="AF436">
        <v>-46.967160334835803</v>
      </c>
      <c r="AG436">
        <v>4450</v>
      </c>
      <c r="AH436">
        <v>20150</v>
      </c>
      <c r="AI436">
        <v>50</v>
      </c>
      <c r="AJ436">
        <v>201.75</v>
      </c>
      <c r="AK436">
        <v>850</v>
      </c>
      <c r="AL436">
        <v>205.25</v>
      </c>
      <c r="AM436">
        <v>22336.400000000001</v>
      </c>
    </row>
    <row r="437" spans="1:39" x14ac:dyDescent="0.3">
      <c r="A437">
        <v>431</v>
      </c>
      <c r="B437">
        <v>23400</v>
      </c>
      <c r="C437" s="1">
        <v>45414</v>
      </c>
      <c r="D437" t="s">
        <v>38</v>
      </c>
      <c r="E437" t="s">
        <v>1062</v>
      </c>
      <c r="F437">
        <v>4305</v>
      </c>
      <c r="G437">
        <v>2964</v>
      </c>
      <c r="H437">
        <v>221.02908277404921</v>
      </c>
      <c r="I437">
        <v>6904</v>
      </c>
      <c r="J437">
        <v>11.84</v>
      </c>
      <c r="K437">
        <v>2.5499999999999998</v>
      </c>
      <c r="L437">
        <v>-0.55000000000000027</v>
      </c>
      <c r="M437">
        <v>-17.741935483870979</v>
      </c>
      <c r="N437">
        <v>74600</v>
      </c>
      <c r="O437">
        <v>14550</v>
      </c>
      <c r="P437">
        <v>1650</v>
      </c>
      <c r="Q437">
        <v>2.4</v>
      </c>
      <c r="R437">
        <v>8950</v>
      </c>
      <c r="S437">
        <v>2.5499999999999998</v>
      </c>
      <c r="T437">
        <v>22336.400000000001</v>
      </c>
      <c r="U437">
        <v>22500</v>
      </c>
      <c r="V437" s="1">
        <v>45421</v>
      </c>
      <c r="W437" t="s">
        <v>38</v>
      </c>
      <c r="X437" t="s">
        <v>1063</v>
      </c>
      <c r="Y437">
        <v>1044</v>
      </c>
      <c r="Z437">
        <v>510</v>
      </c>
      <c r="AA437">
        <v>95.50561797752809</v>
      </c>
      <c r="AB437">
        <v>2981</v>
      </c>
      <c r="AC437">
        <v>12.31</v>
      </c>
      <c r="AD437">
        <v>242.45</v>
      </c>
      <c r="AE437">
        <v>-179.45</v>
      </c>
      <c r="AF437">
        <v>-42.533775776250295</v>
      </c>
      <c r="AG437">
        <v>2300</v>
      </c>
      <c r="AH437">
        <v>5600</v>
      </c>
      <c r="AI437">
        <v>150</v>
      </c>
      <c r="AJ437">
        <v>242.45</v>
      </c>
      <c r="AK437">
        <v>50</v>
      </c>
      <c r="AL437">
        <v>248.6</v>
      </c>
      <c r="AM437">
        <v>22336.400000000001</v>
      </c>
    </row>
    <row r="438" spans="1:39" x14ac:dyDescent="0.3">
      <c r="A438">
        <v>432</v>
      </c>
      <c r="B438">
        <v>23400</v>
      </c>
      <c r="C438" s="1">
        <v>45421</v>
      </c>
      <c r="D438" t="s">
        <v>38</v>
      </c>
      <c r="E438" t="s">
        <v>1064</v>
      </c>
      <c r="F438">
        <v>249</v>
      </c>
      <c r="G438">
        <v>157</v>
      </c>
      <c r="H438">
        <v>170.65217391304347</v>
      </c>
      <c r="I438">
        <v>556</v>
      </c>
      <c r="J438">
        <v>11</v>
      </c>
      <c r="K438">
        <v>9.85</v>
      </c>
      <c r="L438">
        <v>0.25</v>
      </c>
      <c r="M438">
        <v>2.604166666666667</v>
      </c>
      <c r="N438">
        <v>28800</v>
      </c>
      <c r="O438">
        <v>3900</v>
      </c>
      <c r="P438">
        <v>150</v>
      </c>
      <c r="Q438">
        <v>9.5</v>
      </c>
      <c r="R438">
        <v>550</v>
      </c>
      <c r="S438">
        <v>9.85</v>
      </c>
      <c r="T438">
        <v>22336.400000000001</v>
      </c>
      <c r="U438">
        <v>22500</v>
      </c>
      <c r="V438" s="1">
        <v>45428</v>
      </c>
      <c r="W438" t="s">
        <v>38</v>
      </c>
      <c r="X438" t="s">
        <v>1065</v>
      </c>
      <c r="Y438">
        <v>62</v>
      </c>
      <c r="Z438">
        <v>18</v>
      </c>
      <c r="AA438">
        <v>40.909090909090907</v>
      </c>
      <c r="AB438">
        <v>143</v>
      </c>
      <c r="AC438">
        <v>12.66</v>
      </c>
      <c r="AD438">
        <v>280</v>
      </c>
      <c r="AE438">
        <v>-320</v>
      </c>
      <c r="AF438">
        <v>-53.333333333333336</v>
      </c>
      <c r="AG438">
        <v>2100</v>
      </c>
      <c r="AH438">
        <v>2950</v>
      </c>
      <c r="AI438">
        <v>600</v>
      </c>
      <c r="AJ438">
        <v>257</v>
      </c>
      <c r="AK438">
        <v>100</v>
      </c>
      <c r="AL438">
        <v>291.95</v>
      </c>
      <c r="AM438">
        <v>22336.400000000001</v>
      </c>
    </row>
    <row r="439" spans="1:39" x14ac:dyDescent="0.3">
      <c r="A439">
        <v>433</v>
      </c>
      <c r="B439">
        <v>23400</v>
      </c>
      <c r="C439" s="1">
        <v>45428</v>
      </c>
      <c r="D439" t="s">
        <v>38</v>
      </c>
      <c r="E439" t="s">
        <v>1066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14500</v>
      </c>
      <c r="O439">
        <v>1100</v>
      </c>
      <c r="P439">
        <v>500</v>
      </c>
      <c r="Q439">
        <v>13</v>
      </c>
      <c r="R439">
        <v>200</v>
      </c>
      <c r="S439">
        <v>63</v>
      </c>
      <c r="T439">
        <v>22336.400000000001</v>
      </c>
      <c r="U439">
        <v>22500</v>
      </c>
      <c r="V439" s="1">
        <v>45435</v>
      </c>
      <c r="W439" t="s">
        <v>38</v>
      </c>
      <c r="X439" t="s">
        <v>1067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2000</v>
      </c>
      <c r="AH439">
        <v>400</v>
      </c>
      <c r="AI439">
        <v>600</v>
      </c>
      <c r="AJ439">
        <v>278.35000000000002</v>
      </c>
      <c r="AK439">
        <v>400</v>
      </c>
      <c r="AL439">
        <v>336.85</v>
      </c>
      <c r="AM439">
        <v>22336.400000000001</v>
      </c>
    </row>
    <row r="440" spans="1:39" x14ac:dyDescent="0.3">
      <c r="A440">
        <v>434</v>
      </c>
      <c r="B440">
        <v>23400</v>
      </c>
      <c r="C440" s="1">
        <v>45435</v>
      </c>
      <c r="D440" t="s">
        <v>38</v>
      </c>
      <c r="E440" t="s">
        <v>1068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6450</v>
      </c>
      <c r="O440">
        <v>950</v>
      </c>
      <c r="P440">
        <v>600</v>
      </c>
      <c r="Q440">
        <v>8.4</v>
      </c>
      <c r="R440">
        <v>50</v>
      </c>
      <c r="S440">
        <v>55</v>
      </c>
      <c r="T440">
        <v>22336.400000000001</v>
      </c>
      <c r="U440">
        <v>22500</v>
      </c>
      <c r="V440" s="1">
        <v>45442</v>
      </c>
      <c r="W440" t="s">
        <v>38</v>
      </c>
      <c r="X440" t="s">
        <v>1069</v>
      </c>
      <c r="Y440">
        <v>20658</v>
      </c>
      <c r="Z440">
        <v>1167</v>
      </c>
      <c r="AA440">
        <v>5.9873787902108662</v>
      </c>
      <c r="AB440">
        <v>19449</v>
      </c>
      <c r="AC440">
        <v>13.11</v>
      </c>
      <c r="AD440">
        <v>311.2</v>
      </c>
      <c r="AE440">
        <v>-167.55</v>
      </c>
      <c r="AF440">
        <v>-34.997389033942561</v>
      </c>
      <c r="AG440">
        <v>8850</v>
      </c>
      <c r="AH440">
        <v>14600</v>
      </c>
      <c r="AI440">
        <v>100</v>
      </c>
      <c r="AJ440">
        <v>311.3</v>
      </c>
      <c r="AK440">
        <v>50</v>
      </c>
      <c r="AL440">
        <v>330</v>
      </c>
      <c r="AM440">
        <v>22336.400000000001</v>
      </c>
    </row>
    <row r="441" spans="1:39" x14ac:dyDescent="0.3">
      <c r="A441">
        <v>435</v>
      </c>
      <c r="B441">
        <v>23400</v>
      </c>
      <c r="C441" s="1">
        <v>45442</v>
      </c>
      <c r="D441" t="s">
        <v>38</v>
      </c>
      <c r="E441" t="s">
        <v>1070</v>
      </c>
      <c r="F441">
        <v>3998</v>
      </c>
      <c r="G441">
        <v>587</v>
      </c>
      <c r="H441">
        <v>17.209029610085018</v>
      </c>
      <c r="I441">
        <v>8391</v>
      </c>
      <c r="J441">
        <v>10.07</v>
      </c>
      <c r="K441">
        <v>54.5</v>
      </c>
      <c r="L441">
        <v>16.850000000000001</v>
      </c>
      <c r="M441">
        <v>44.754316069057111</v>
      </c>
      <c r="N441">
        <v>38350</v>
      </c>
      <c r="O441">
        <v>750</v>
      </c>
      <c r="P441">
        <v>50</v>
      </c>
      <c r="Q441">
        <v>54.25</v>
      </c>
      <c r="R441">
        <v>100</v>
      </c>
      <c r="S441">
        <v>55.1</v>
      </c>
      <c r="T441">
        <v>22336.400000000001</v>
      </c>
      <c r="U441">
        <v>22500</v>
      </c>
      <c r="V441" s="1">
        <v>45470</v>
      </c>
      <c r="W441" t="s">
        <v>38</v>
      </c>
      <c r="X441" t="s">
        <v>1071</v>
      </c>
      <c r="Y441">
        <v>12935</v>
      </c>
      <c r="Z441">
        <v>880</v>
      </c>
      <c r="AA441">
        <v>7.2998755703027793</v>
      </c>
      <c r="AB441">
        <v>3572</v>
      </c>
      <c r="AC441">
        <v>15.99</v>
      </c>
      <c r="AD441">
        <v>470.5</v>
      </c>
      <c r="AE441">
        <v>-147.85000000000002</v>
      </c>
      <c r="AF441">
        <v>-23.910406727581471</v>
      </c>
      <c r="AG441">
        <v>850</v>
      </c>
      <c r="AH441">
        <v>7250</v>
      </c>
      <c r="AI441">
        <v>50</v>
      </c>
      <c r="AJ441">
        <v>470</v>
      </c>
      <c r="AK441">
        <v>100</v>
      </c>
      <c r="AL441">
        <v>481.95</v>
      </c>
      <c r="AM441">
        <v>22336.400000000001</v>
      </c>
    </row>
    <row r="442" spans="1:39" x14ac:dyDescent="0.3">
      <c r="A442">
        <v>436</v>
      </c>
      <c r="B442">
        <v>23400</v>
      </c>
      <c r="C442" s="1">
        <v>45470</v>
      </c>
      <c r="D442" t="s">
        <v>38</v>
      </c>
      <c r="E442" t="s">
        <v>1072</v>
      </c>
      <c r="F442">
        <v>1018</v>
      </c>
      <c r="G442">
        <v>33</v>
      </c>
      <c r="H442">
        <v>3.3502538071065988</v>
      </c>
      <c r="I442">
        <v>264</v>
      </c>
      <c r="J442">
        <v>12.08</v>
      </c>
      <c r="K442">
        <v>222.35</v>
      </c>
      <c r="L442">
        <v>42.849999999999994</v>
      </c>
      <c r="M442">
        <v>23.871866295264621</v>
      </c>
      <c r="N442">
        <v>150</v>
      </c>
      <c r="O442">
        <v>100</v>
      </c>
      <c r="P442">
        <v>50</v>
      </c>
      <c r="Q442">
        <v>165</v>
      </c>
      <c r="R442">
        <v>50</v>
      </c>
      <c r="S442">
        <v>222</v>
      </c>
      <c r="T442">
        <v>22336.400000000001</v>
      </c>
      <c r="U442">
        <v>22550</v>
      </c>
      <c r="V442" s="1">
        <v>45407</v>
      </c>
      <c r="W442" t="s">
        <v>38</v>
      </c>
      <c r="X442" t="s">
        <v>1073</v>
      </c>
      <c r="Y442">
        <v>4626</v>
      </c>
      <c r="Z442">
        <v>1831</v>
      </c>
      <c r="AA442">
        <v>65.509838998211094</v>
      </c>
      <c r="AB442">
        <v>21371</v>
      </c>
      <c r="AC442">
        <v>12.38</v>
      </c>
      <c r="AD442">
        <v>194.4</v>
      </c>
      <c r="AE442">
        <v>-240.85</v>
      </c>
      <c r="AF442">
        <v>-55.336013785180924</v>
      </c>
      <c r="AG442">
        <v>41150</v>
      </c>
      <c r="AH442">
        <v>17650</v>
      </c>
      <c r="AI442">
        <v>50</v>
      </c>
      <c r="AJ442">
        <v>195</v>
      </c>
      <c r="AK442">
        <v>50</v>
      </c>
      <c r="AL442">
        <v>197.3</v>
      </c>
      <c r="AM442">
        <v>22336.400000000001</v>
      </c>
    </row>
    <row r="443" spans="1:39" x14ac:dyDescent="0.3">
      <c r="A443">
        <v>437</v>
      </c>
      <c r="B443">
        <v>23450</v>
      </c>
      <c r="C443" s="1">
        <v>45407</v>
      </c>
      <c r="D443" t="s">
        <v>38</v>
      </c>
      <c r="E443" t="s">
        <v>1074</v>
      </c>
      <c r="F443">
        <v>2804</v>
      </c>
      <c r="G443">
        <v>1206</v>
      </c>
      <c r="H443">
        <v>75.469336670838544</v>
      </c>
      <c r="I443">
        <v>26294</v>
      </c>
      <c r="J443">
        <v>20.27</v>
      </c>
      <c r="K443">
        <v>0.85</v>
      </c>
      <c r="L443">
        <v>-0.20000000000000007</v>
      </c>
      <c r="M443">
        <v>-19.047619047619051</v>
      </c>
      <c r="N443">
        <v>397650</v>
      </c>
      <c r="O443">
        <v>33850</v>
      </c>
      <c r="P443">
        <v>5400</v>
      </c>
      <c r="Q443">
        <v>0.8</v>
      </c>
      <c r="R443">
        <v>10950</v>
      </c>
      <c r="S443">
        <v>0.85</v>
      </c>
      <c r="T443">
        <v>22336.400000000001</v>
      </c>
      <c r="U443">
        <v>22550</v>
      </c>
      <c r="V443" s="1">
        <v>45414</v>
      </c>
      <c r="W443" t="s">
        <v>38</v>
      </c>
      <c r="X443" t="s">
        <v>1075</v>
      </c>
      <c r="Y443">
        <v>545</v>
      </c>
      <c r="Z443">
        <v>422</v>
      </c>
      <c r="AA443">
        <v>343.08943089430892</v>
      </c>
      <c r="AB443">
        <v>1033</v>
      </c>
      <c r="AC443">
        <v>11.37</v>
      </c>
      <c r="AD443">
        <v>233.25</v>
      </c>
      <c r="AE443">
        <v>-191.25</v>
      </c>
      <c r="AF443">
        <v>-45.053003533568905</v>
      </c>
      <c r="AG443">
        <v>600</v>
      </c>
      <c r="AH443">
        <v>5000</v>
      </c>
      <c r="AI443">
        <v>50</v>
      </c>
      <c r="AJ443">
        <v>225.05</v>
      </c>
      <c r="AK443">
        <v>50</v>
      </c>
      <c r="AL443">
        <v>233.8</v>
      </c>
      <c r="AM443">
        <v>22336.400000000001</v>
      </c>
    </row>
    <row r="444" spans="1:39" x14ac:dyDescent="0.3">
      <c r="A444">
        <v>438</v>
      </c>
      <c r="B444">
        <v>23450</v>
      </c>
      <c r="C444" s="1">
        <v>45414</v>
      </c>
      <c r="D444" t="s">
        <v>38</v>
      </c>
      <c r="E444" t="s">
        <v>1076</v>
      </c>
      <c r="F444">
        <v>513</v>
      </c>
      <c r="G444">
        <v>184</v>
      </c>
      <c r="H444">
        <v>55.927051671732521</v>
      </c>
      <c r="I444">
        <v>1706</v>
      </c>
      <c r="J444">
        <v>12.45</v>
      </c>
      <c r="K444">
        <v>2.5499999999999998</v>
      </c>
      <c r="L444">
        <v>-0.45000000000000018</v>
      </c>
      <c r="M444">
        <v>-15.000000000000005</v>
      </c>
      <c r="N444">
        <v>51950</v>
      </c>
      <c r="O444">
        <v>3050</v>
      </c>
      <c r="P444">
        <v>700</v>
      </c>
      <c r="Q444">
        <v>2.4</v>
      </c>
      <c r="R444">
        <v>1300</v>
      </c>
      <c r="S444">
        <v>5</v>
      </c>
      <c r="T444">
        <v>22336.400000000001</v>
      </c>
      <c r="U444">
        <v>22550</v>
      </c>
      <c r="V444" s="1">
        <v>45421</v>
      </c>
      <c r="W444" t="s">
        <v>38</v>
      </c>
      <c r="X444" t="s">
        <v>1077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750</v>
      </c>
      <c r="AH444">
        <v>2650</v>
      </c>
      <c r="AI444">
        <v>700</v>
      </c>
      <c r="AJ444">
        <v>0.55000000000000004</v>
      </c>
      <c r="AK444">
        <v>900</v>
      </c>
      <c r="AL444">
        <v>468.45</v>
      </c>
      <c r="AM444">
        <v>22336.400000000001</v>
      </c>
    </row>
    <row r="445" spans="1:39" x14ac:dyDescent="0.3">
      <c r="A445">
        <v>439</v>
      </c>
      <c r="B445">
        <v>23450</v>
      </c>
      <c r="C445" s="1">
        <v>45421</v>
      </c>
      <c r="D445" t="s">
        <v>38</v>
      </c>
      <c r="E445" t="s">
        <v>1078</v>
      </c>
      <c r="F445">
        <v>8</v>
      </c>
      <c r="G445">
        <v>1</v>
      </c>
      <c r="H445">
        <v>14.285714285714286</v>
      </c>
      <c r="I445">
        <v>5</v>
      </c>
      <c r="J445">
        <v>10.87</v>
      </c>
      <c r="K445">
        <v>7.5</v>
      </c>
      <c r="L445">
        <v>-6.5500000000000007</v>
      </c>
      <c r="M445">
        <v>-46.619217081850536</v>
      </c>
      <c r="N445">
        <v>14300</v>
      </c>
      <c r="O445">
        <v>1950</v>
      </c>
      <c r="P445">
        <v>150</v>
      </c>
      <c r="Q445">
        <v>7.5</v>
      </c>
      <c r="R445">
        <v>200</v>
      </c>
      <c r="S445">
        <v>13.25</v>
      </c>
      <c r="T445">
        <v>22336.400000000001</v>
      </c>
      <c r="U445">
        <v>22550</v>
      </c>
      <c r="V445" s="1">
        <v>45428</v>
      </c>
      <c r="W445" t="s">
        <v>38</v>
      </c>
      <c r="X445" t="s">
        <v>1079</v>
      </c>
      <c r="Y445">
        <v>4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50</v>
      </c>
      <c r="AH445">
        <v>900</v>
      </c>
      <c r="AI445">
        <v>50</v>
      </c>
      <c r="AJ445">
        <v>213.05</v>
      </c>
      <c r="AK445">
        <v>900</v>
      </c>
      <c r="AL445">
        <v>514.54999999999995</v>
      </c>
      <c r="AM445">
        <v>22336.400000000001</v>
      </c>
    </row>
    <row r="446" spans="1:39" x14ac:dyDescent="0.3">
      <c r="A446">
        <v>440</v>
      </c>
      <c r="B446">
        <v>23450</v>
      </c>
      <c r="C446" s="1">
        <v>45428</v>
      </c>
      <c r="D446" t="s">
        <v>38</v>
      </c>
      <c r="E446" t="s">
        <v>1080</v>
      </c>
      <c r="F446">
        <v>4</v>
      </c>
      <c r="G446">
        <v>0</v>
      </c>
      <c r="H446">
        <v>0</v>
      </c>
      <c r="I446">
        <v>1</v>
      </c>
      <c r="J446">
        <v>12.83</v>
      </c>
      <c r="K446">
        <v>39.549999999999997</v>
      </c>
      <c r="L446">
        <v>9.4999999999999964</v>
      </c>
      <c r="M446">
        <v>31.613976705490838</v>
      </c>
      <c r="N446">
        <v>11000</v>
      </c>
      <c r="O446">
        <v>700</v>
      </c>
      <c r="P446">
        <v>50</v>
      </c>
      <c r="Q446">
        <v>15</v>
      </c>
      <c r="R446">
        <v>50</v>
      </c>
      <c r="S446">
        <v>35</v>
      </c>
      <c r="T446">
        <v>22336.400000000001</v>
      </c>
      <c r="U446">
        <v>22550</v>
      </c>
      <c r="V446" s="1">
        <v>45442</v>
      </c>
      <c r="W446" t="s">
        <v>38</v>
      </c>
      <c r="X446" t="s">
        <v>1081</v>
      </c>
      <c r="Y446">
        <v>348</v>
      </c>
      <c r="Z446">
        <v>73</v>
      </c>
      <c r="AA446">
        <v>26.545454545454547</v>
      </c>
      <c r="AB446">
        <v>249</v>
      </c>
      <c r="AC446">
        <v>13.06</v>
      </c>
      <c r="AD446">
        <v>348.05</v>
      </c>
      <c r="AE446">
        <v>-164.2</v>
      </c>
      <c r="AF446">
        <v>-32.05466081015129</v>
      </c>
      <c r="AG446">
        <v>700</v>
      </c>
      <c r="AH446">
        <v>3000</v>
      </c>
      <c r="AI446">
        <v>100</v>
      </c>
      <c r="AJ446">
        <v>260.55</v>
      </c>
      <c r="AK446">
        <v>100</v>
      </c>
      <c r="AL446">
        <v>403.05</v>
      </c>
      <c r="AM446">
        <v>22336.400000000001</v>
      </c>
    </row>
    <row r="447" spans="1:39" x14ac:dyDescent="0.3">
      <c r="A447">
        <v>441</v>
      </c>
      <c r="B447">
        <v>23450</v>
      </c>
      <c r="C447" s="1">
        <v>45435</v>
      </c>
      <c r="D447" t="s">
        <v>38</v>
      </c>
      <c r="E447" t="s">
        <v>1082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8250</v>
      </c>
      <c r="O447">
        <v>950</v>
      </c>
      <c r="P447">
        <v>600</v>
      </c>
      <c r="Q447">
        <v>7.4</v>
      </c>
      <c r="R447">
        <v>50</v>
      </c>
      <c r="S447">
        <v>70</v>
      </c>
      <c r="T447">
        <v>22336.400000000001</v>
      </c>
      <c r="U447">
        <v>22550</v>
      </c>
      <c r="V447" s="1">
        <v>45470</v>
      </c>
      <c r="W447" t="s">
        <v>38</v>
      </c>
      <c r="X447" t="s">
        <v>1083</v>
      </c>
      <c r="Y447">
        <v>20</v>
      </c>
      <c r="Z447">
        <v>0</v>
      </c>
      <c r="AA447">
        <v>0</v>
      </c>
      <c r="AB447">
        <v>3</v>
      </c>
      <c r="AC447">
        <v>16.11</v>
      </c>
      <c r="AD447">
        <v>502</v>
      </c>
      <c r="AE447">
        <v>-164</v>
      </c>
      <c r="AF447">
        <v>-24.624624624624623</v>
      </c>
      <c r="AG447">
        <v>100</v>
      </c>
      <c r="AH447">
        <v>900</v>
      </c>
      <c r="AI447">
        <v>50</v>
      </c>
      <c r="AJ447">
        <v>423.1</v>
      </c>
      <c r="AK447">
        <v>900</v>
      </c>
      <c r="AL447">
        <v>594.65</v>
      </c>
      <c r="AM447">
        <v>22336.400000000001</v>
      </c>
    </row>
    <row r="448" spans="1:39" x14ac:dyDescent="0.3">
      <c r="A448">
        <v>442</v>
      </c>
      <c r="B448">
        <v>23450</v>
      </c>
      <c r="C448" s="1">
        <v>45442</v>
      </c>
      <c r="D448" t="s">
        <v>38</v>
      </c>
      <c r="E448" t="s">
        <v>1084</v>
      </c>
      <c r="F448">
        <v>341</v>
      </c>
      <c r="G448">
        <v>116</v>
      </c>
      <c r="H448">
        <v>51.555555555555557</v>
      </c>
      <c r="I448">
        <v>721</v>
      </c>
      <c r="J448">
        <v>10.039999999999999</v>
      </c>
      <c r="K448">
        <v>49.1</v>
      </c>
      <c r="L448">
        <v>14.850000000000001</v>
      </c>
      <c r="M448">
        <v>43.357664233576649</v>
      </c>
      <c r="N448">
        <v>34200</v>
      </c>
      <c r="O448">
        <v>700</v>
      </c>
      <c r="P448">
        <v>50</v>
      </c>
      <c r="Q448">
        <v>38</v>
      </c>
      <c r="R448">
        <v>600</v>
      </c>
      <c r="S448">
        <v>111</v>
      </c>
      <c r="T448">
        <v>22336.400000000001</v>
      </c>
      <c r="U448">
        <v>22600</v>
      </c>
      <c r="V448" s="1">
        <v>45407</v>
      </c>
      <c r="W448" t="s">
        <v>38</v>
      </c>
      <c r="X448" t="s">
        <v>1085</v>
      </c>
      <c r="Y448">
        <v>18212</v>
      </c>
      <c r="Z448">
        <v>2777</v>
      </c>
      <c r="AA448">
        <v>17.991577583414319</v>
      </c>
      <c r="AB448">
        <v>35517</v>
      </c>
      <c r="AC448">
        <v>11.99</v>
      </c>
      <c r="AD448">
        <v>232</v>
      </c>
      <c r="AE448">
        <v>-254.3</v>
      </c>
      <c r="AF448">
        <v>-52.292823360065796</v>
      </c>
      <c r="AG448">
        <v>40450</v>
      </c>
      <c r="AH448">
        <v>21650</v>
      </c>
      <c r="AI448">
        <v>2300</v>
      </c>
      <c r="AJ448">
        <v>230</v>
      </c>
      <c r="AK448">
        <v>100</v>
      </c>
      <c r="AL448">
        <v>233.3</v>
      </c>
      <c r="AM448">
        <v>22336.400000000001</v>
      </c>
    </row>
    <row r="449" spans="1:39" x14ac:dyDescent="0.3">
      <c r="A449">
        <v>443</v>
      </c>
      <c r="B449">
        <v>23450</v>
      </c>
      <c r="C449" s="1">
        <v>45470</v>
      </c>
      <c r="D449" t="s">
        <v>38</v>
      </c>
      <c r="E449" t="s">
        <v>1086</v>
      </c>
      <c r="F449">
        <v>54</v>
      </c>
      <c r="G449">
        <v>2</v>
      </c>
      <c r="H449">
        <v>3.8461538461538463</v>
      </c>
      <c r="I449">
        <v>4</v>
      </c>
      <c r="J449">
        <v>11.31</v>
      </c>
      <c r="K449">
        <v>183.35</v>
      </c>
      <c r="L449">
        <v>26.099999999999994</v>
      </c>
      <c r="M449">
        <v>16.597774244833062</v>
      </c>
      <c r="N449">
        <v>50</v>
      </c>
      <c r="O449">
        <v>0</v>
      </c>
      <c r="P449">
        <v>50</v>
      </c>
      <c r="Q449">
        <v>88.5</v>
      </c>
      <c r="R449">
        <v>0</v>
      </c>
      <c r="S449">
        <v>0</v>
      </c>
      <c r="T449">
        <v>22336.400000000001</v>
      </c>
      <c r="U449">
        <v>22600</v>
      </c>
      <c r="V449" s="1">
        <v>45414</v>
      </c>
      <c r="W449" t="s">
        <v>38</v>
      </c>
      <c r="X449" t="s">
        <v>1087</v>
      </c>
      <c r="Y449">
        <v>1291</v>
      </c>
      <c r="Z449">
        <v>162</v>
      </c>
      <c r="AA449">
        <v>14.348981399468556</v>
      </c>
      <c r="AB449">
        <v>3111</v>
      </c>
      <c r="AC449">
        <v>11.15</v>
      </c>
      <c r="AD449">
        <v>260</v>
      </c>
      <c r="AE449">
        <v>-198.05</v>
      </c>
      <c r="AF449">
        <v>-43.237637812465891</v>
      </c>
      <c r="AG449">
        <v>750</v>
      </c>
      <c r="AH449">
        <v>7750</v>
      </c>
      <c r="AI449">
        <v>150</v>
      </c>
      <c r="AJ449">
        <v>252.45</v>
      </c>
      <c r="AK449">
        <v>100</v>
      </c>
      <c r="AL449">
        <v>261.85000000000002</v>
      </c>
      <c r="AM449">
        <v>22336.400000000001</v>
      </c>
    </row>
    <row r="450" spans="1:39" x14ac:dyDescent="0.3">
      <c r="A450">
        <v>444</v>
      </c>
      <c r="B450">
        <v>23500</v>
      </c>
      <c r="C450" s="1">
        <v>45407</v>
      </c>
      <c r="D450" t="s">
        <v>38</v>
      </c>
      <c r="E450" t="s">
        <v>1088</v>
      </c>
      <c r="F450">
        <v>91022</v>
      </c>
      <c r="G450">
        <v>5034</v>
      </c>
      <c r="H450">
        <v>5.8543052518956129</v>
      </c>
      <c r="I450">
        <v>258335</v>
      </c>
      <c r="J450">
        <v>21.23</v>
      </c>
      <c r="K450">
        <v>0.8</v>
      </c>
      <c r="L450">
        <v>-0.34999999999999987</v>
      </c>
      <c r="M450">
        <v>-30.434782608695642</v>
      </c>
      <c r="N450">
        <v>3331150</v>
      </c>
      <c r="O450">
        <v>321050</v>
      </c>
      <c r="P450">
        <v>389350</v>
      </c>
      <c r="Q450">
        <v>0.8</v>
      </c>
      <c r="R450">
        <v>84600</v>
      </c>
      <c r="S450">
        <v>0.85</v>
      </c>
      <c r="T450">
        <v>22336.400000000001</v>
      </c>
      <c r="U450">
        <v>22600</v>
      </c>
      <c r="V450" s="1">
        <v>45421</v>
      </c>
      <c r="W450" t="s">
        <v>38</v>
      </c>
      <c r="X450" t="s">
        <v>1089</v>
      </c>
      <c r="Y450">
        <v>78</v>
      </c>
      <c r="Z450">
        <v>32</v>
      </c>
      <c r="AA450">
        <v>69.565217391304344</v>
      </c>
      <c r="AB450">
        <v>108</v>
      </c>
      <c r="AC450">
        <v>11.95</v>
      </c>
      <c r="AD450">
        <v>305</v>
      </c>
      <c r="AE450">
        <v>-188.14999999999998</v>
      </c>
      <c r="AF450">
        <v>-38.152691878738722</v>
      </c>
      <c r="AG450">
        <v>50</v>
      </c>
      <c r="AH450">
        <v>2800</v>
      </c>
      <c r="AI450">
        <v>50</v>
      </c>
      <c r="AJ450">
        <v>193.15</v>
      </c>
      <c r="AK450">
        <v>50</v>
      </c>
      <c r="AL450">
        <v>312.25</v>
      </c>
      <c r="AM450">
        <v>22336.400000000001</v>
      </c>
    </row>
    <row r="451" spans="1:39" x14ac:dyDescent="0.3">
      <c r="A451">
        <v>445</v>
      </c>
      <c r="B451">
        <v>23500</v>
      </c>
      <c r="C451" s="1">
        <v>45414</v>
      </c>
      <c r="D451" t="s">
        <v>38</v>
      </c>
      <c r="E451" t="s">
        <v>1090</v>
      </c>
      <c r="F451">
        <v>4240</v>
      </c>
      <c r="G451">
        <v>180</v>
      </c>
      <c r="H451">
        <v>4.4334975369458132</v>
      </c>
      <c r="I451">
        <v>10733</v>
      </c>
      <c r="J451">
        <v>12.93</v>
      </c>
      <c r="K451">
        <v>2.65</v>
      </c>
      <c r="L451">
        <v>-0.35000000000000009</v>
      </c>
      <c r="M451">
        <v>-11.66666666666667</v>
      </c>
      <c r="N451">
        <v>83900</v>
      </c>
      <c r="O451">
        <v>21350</v>
      </c>
      <c r="P451">
        <v>4950</v>
      </c>
      <c r="Q451">
        <v>2.65</v>
      </c>
      <c r="R451">
        <v>50</v>
      </c>
      <c r="S451">
        <v>2.9</v>
      </c>
      <c r="T451">
        <v>22336.400000000001</v>
      </c>
      <c r="U451">
        <v>22600</v>
      </c>
      <c r="V451" s="1">
        <v>45428</v>
      </c>
      <c r="W451" t="s">
        <v>38</v>
      </c>
      <c r="X451" t="s">
        <v>1091</v>
      </c>
      <c r="Y451">
        <v>7</v>
      </c>
      <c r="Z451">
        <v>3</v>
      </c>
      <c r="AA451">
        <v>75</v>
      </c>
      <c r="AB451">
        <v>6</v>
      </c>
      <c r="AC451">
        <v>13.22</v>
      </c>
      <c r="AD451">
        <v>344.7</v>
      </c>
      <c r="AE451">
        <v>-192.65000000000003</v>
      </c>
      <c r="AF451">
        <v>-35.851865636921936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22336.400000000001</v>
      </c>
    </row>
    <row r="452" spans="1:39" x14ac:dyDescent="0.3">
      <c r="A452">
        <v>446</v>
      </c>
      <c r="B452">
        <v>23500</v>
      </c>
      <c r="C452" s="1">
        <v>45421</v>
      </c>
      <c r="D452" t="s">
        <v>38</v>
      </c>
      <c r="E452" t="s">
        <v>1092</v>
      </c>
      <c r="F452">
        <v>1151</v>
      </c>
      <c r="G452">
        <v>242</v>
      </c>
      <c r="H452">
        <v>26.622662266226623</v>
      </c>
      <c r="I452">
        <v>2124</v>
      </c>
      <c r="J452">
        <v>11.46</v>
      </c>
      <c r="K452">
        <v>8.1999999999999993</v>
      </c>
      <c r="L452">
        <v>-0.35000000000000142</v>
      </c>
      <c r="M452">
        <v>-4.0935672514620052</v>
      </c>
      <c r="N452">
        <v>33250</v>
      </c>
      <c r="O452">
        <v>12800</v>
      </c>
      <c r="P452">
        <v>100</v>
      </c>
      <c r="Q452">
        <v>7.7</v>
      </c>
      <c r="R452">
        <v>50</v>
      </c>
      <c r="S452">
        <v>9.8000000000000007</v>
      </c>
      <c r="T452">
        <v>22336.400000000001</v>
      </c>
      <c r="U452">
        <v>22600</v>
      </c>
      <c r="V452" s="1">
        <v>45442</v>
      </c>
      <c r="W452" t="s">
        <v>38</v>
      </c>
      <c r="X452" t="s">
        <v>1093</v>
      </c>
      <c r="Y452">
        <v>3504</v>
      </c>
      <c r="Z452">
        <v>543</v>
      </c>
      <c r="AA452">
        <v>18.338399189463019</v>
      </c>
      <c r="AB452">
        <v>2834</v>
      </c>
      <c r="AC452">
        <v>12.96</v>
      </c>
      <c r="AD452">
        <v>367</v>
      </c>
      <c r="AE452">
        <v>-166.35000000000002</v>
      </c>
      <c r="AF452">
        <v>-31.189650323427397</v>
      </c>
      <c r="AG452">
        <v>4300</v>
      </c>
      <c r="AH452">
        <v>3450</v>
      </c>
      <c r="AI452">
        <v>600</v>
      </c>
      <c r="AJ452">
        <v>353.1</v>
      </c>
      <c r="AK452">
        <v>150</v>
      </c>
      <c r="AL452">
        <v>371.45</v>
      </c>
      <c r="AM452">
        <v>22336.400000000001</v>
      </c>
    </row>
    <row r="453" spans="1:39" x14ac:dyDescent="0.3">
      <c r="A453">
        <v>447</v>
      </c>
      <c r="B453">
        <v>23500</v>
      </c>
      <c r="C453" s="1">
        <v>45428</v>
      </c>
      <c r="D453" t="s">
        <v>38</v>
      </c>
      <c r="E453" t="s">
        <v>1094</v>
      </c>
      <c r="F453">
        <v>170</v>
      </c>
      <c r="G453">
        <v>125</v>
      </c>
      <c r="H453">
        <v>277.77777777777777</v>
      </c>
      <c r="I453">
        <v>659</v>
      </c>
      <c r="J453">
        <v>11.24</v>
      </c>
      <c r="K453">
        <v>20.3</v>
      </c>
      <c r="L453">
        <v>2.5500000000000007</v>
      </c>
      <c r="M453">
        <v>14.366197183098596</v>
      </c>
      <c r="N453">
        <v>19500</v>
      </c>
      <c r="O453">
        <v>2500</v>
      </c>
      <c r="P453">
        <v>700</v>
      </c>
      <c r="Q453">
        <v>19</v>
      </c>
      <c r="R453">
        <v>200</v>
      </c>
      <c r="S453">
        <v>20.9</v>
      </c>
      <c r="T453">
        <v>22336.400000000001</v>
      </c>
      <c r="U453">
        <v>22600</v>
      </c>
      <c r="V453" s="1">
        <v>45470</v>
      </c>
      <c r="W453" t="s">
        <v>38</v>
      </c>
      <c r="X453" t="s">
        <v>1095</v>
      </c>
      <c r="Y453">
        <v>415</v>
      </c>
      <c r="Z453">
        <v>10</v>
      </c>
      <c r="AA453">
        <v>2.4691358024691357</v>
      </c>
      <c r="AB453">
        <v>206</v>
      </c>
      <c r="AC453">
        <v>15.83</v>
      </c>
      <c r="AD453">
        <v>530</v>
      </c>
      <c r="AE453">
        <v>-133.04999999999995</v>
      </c>
      <c r="AF453">
        <v>-20.06636000301636</v>
      </c>
      <c r="AG453">
        <v>1800</v>
      </c>
      <c r="AH453">
        <v>750</v>
      </c>
      <c r="AI453">
        <v>50</v>
      </c>
      <c r="AJ453">
        <v>510</v>
      </c>
      <c r="AK453">
        <v>750</v>
      </c>
      <c r="AL453">
        <v>677.4</v>
      </c>
      <c r="AM453">
        <v>22336.400000000001</v>
      </c>
    </row>
    <row r="454" spans="1:39" x14ac:dyDescent="0.3">
      <c r="A454">
        <v>448</v>
      </c>
      <c r="B454">
        <v>23500</v>
      </c>
      <c r="C454" s="1">
        <v>45435</v>
      </c>
      <c r="D454" t="s">
        <v>38</v>
      </c>
      <c r="E454" t="s">
        <v>1096</v>
      </c>
      <c r="F454">
        <v>31</v>
      </c>
      <c r="G454">
        <v>23</v>
      </c>
      <c r="H454">
        <v>287.5</v>
      </c>
      <c r="I454">
        <v>38</v>
      </c>
      <c r="J454">
        <v>10.7</v>
      </c>
      <c r="K454">
        <v>32</v>
      </c>
      <c r="L454">
        <v>5.8000000000000007</v>
      </c>
      <c r="M454">
        <v>22.137404580152676</v>
      </c>
      <c r="N454">
        <v>20300</v>
      </c>
      <c r="O454">
        <v>2600</v>
      </c>
      <c r="P454">
        <v>50</v>
      </c>
      <c r="Q454">
        <v>27</v>
      </c>
      <c r="R454">
        <v>250</v>
      </c>
      <c r="S454">
        <v>35.75</v>
      </c>
      <c r="T454">
        <v>22336.400000000001</v>
      </c>
      <c r="U454">
        <v>22650</v>
      </c>
      <c r="V454" s="1">
        <v>45407</v>
      </c>
      <c r="W454" t="s">
        <v>38</v>
      </c>
      <c r="X454" t="s">
        <v>1097</v>
      </c>
      <c r="Y454">
        <v>2526</v>
      </c>
      <c r="Z454">
        <v>660</v>
      </c>
      <c r="AA454">
        <v>35.369774919614144</v>
      </c>
      <c r="AB454">
        <v>4216</v>
      </c>
      <c r="AC454">
        <v>11.45</v>
      </c>
      <c r="AD454">
        <v>271</v>
      </c>
      <c r="AE454">
        <v>-252.14999999999998</v>
      </c>
      <c r="AF454">
        <v>-48.198413456943513</v>
      </c>
      <c r="AG454">
        <v>11900</v>
      </c>
      <c r="AH454">
        <v>12650</v>
      </c>
      <c r="AI454">
        <v>250</v>
      </c>
      <c r="AJ454">
        <v>270.25</v>
      </c>
      <c r="AK454">
        <v>100</v>
      </c>
      <c r="AL454">
        <v>274.25</v>
      </c>
      <c r="AM454">
        <v>22336.400000000001</v>
      </c>
    </row>
    <row r="455" spans="1:39" x14ac:dyDescent="0.3">
      <c r="A455">
        <v>449</v>
      </c>
      <c r="B455">
        <v>23500</v>
      </c>
      <c r="C455" s="1">
        <v>45442</v>
      </c>
      <c r="D455" t="s">
        <v>38</v>
      </c>
      <c r="E455" t="s">
        <v>1098</v>
      </c>
      <c r="F455">
        <v>19611</v>
      </c>
      <c r="G455">
        <v>3739</v>
      </c>
      <c r="H455">
        <v>23.557207661290324</v>
      </c>
      <c r="I455">
        <v>30634</v>
      </c>
      <c r="J455">
        <v>10.15</v>
      </c>
      <c r="K455">
        <v>41.9</v>
      </c>
      <c r="L455">
        <v>10.849999999999998</v>
      </c>
      <c r="M455">
        <v>34.943639291465374</v>
      </c>
      <c r="N455">
        <v>48350</v>
      </c>
      <c r="O455">
        <v>24600</v>
      </c>
      <c r="P455">
        <v>250</v>
      </c>
      <c r="Q455">
        <v>39.6</v>
      </c>
      <c r="R455">
        <v>950</v>
      </c>
      <c r="S455">
        <v>44</v>
      </c>
      <c r="T455">
        <v>22336.400000000001</v>
      </c>
      <c r="U455">
        <v>22650</v>
      </c>
      <c r="V455" s="1">
        <v>45414</v>
      </c>
      <c r="W455" t="s">
        <v>38</v>
      </c>
      <c r="X455" t="s">
        <v>1099</v>
      </c>
      <c r="Y455">
        <v>195</v>
      </c>
      <c r="Z455">
        <v>79</v>
      </c>
      <c r="AA455">
        <v>68.103448275862064</v>
      </c>
      <c r="AB455">
        <v>368</v>
      </c>
      <c r="AC455">
        <v>11.1</v>
      </c>
      <c r="AD455">
        <v>294.85000000000002</v>
      </c>
      <c r="AE455">
        <v>-203.89999999999998</v>
      </c>
      <c r="AF455">
        <v>-40.882205513784456</v>
      </c>
      <c r="AG455">
        <v>1550</v>
      </c>
      <c r="AH455">
        <v>3550</v>
      </c>
      <c r="AI455">
        <v>150</v>
      </c>
      <c r="AJ455">
        <v>280.85000000000002</v>
      </c>
      <c r="AK455">
        <v>1350</v>
      </c>
      <c r="AL455">
        <v>337.8</v>
      </c>
      <c r="AM455">
        <v>22336.400000000001</v>
      </c>
    </row>
    <row r="456" spans="1:39" x14ac:dyDescent="0.3">
      <c r="A456">
        <v>450</v>
      </c>
      <c r="B456">
        <v>23500</v>
      </c>
      <c r="C456" s="1">
        <v>45470</v>
      </c>
      <c r="D456" t="s">
        <v>38</v>
      </c>
      <c r="E456" t="s">
        <v>1100</v>
      </c>
      <c r="F456">
        <v>9248</v>
      </c>
      <c r="G456">
        <v>800</v>
      </c>
      <c r="H456">
        <v>9.4696969696969688</v>
      </c>
      <c r="I456">
        <v>6062</v>
      </c>
      <c r="J456">
        <v>12.17</v>
      </c>
      <c r="K456">
        <v>198</v>
      </c>
      <c r="L456">
        <v>34.150000000000006</v>
      </c>
      <c r="M456">
        <v>20.84223375038145</v>
      </c>
      <c r="N456">
        <v>7450</v>
      </c>
      <c r="O456">
        <v>2900</v>
      </c>
      <c r="P456">
        <v>600</v>
      </c>
      <c r="Q456">
        <v>198</v>
      </c>
      <c r="R456">
        <v>100</v>
      </c>
      <c r="S456">
        <v>199</v>
      </c>
      <c r="T456">
        <v>22336.400000000001</v>
      </c>
      <c r="U456">
        <v>22650</v>
      </c>
      <c r="V456" s="1">
        <v>45421</v>
      </c>
      <c r="W456" t="s">
        <v>38</v>
      </c>
      <c r="X456" t="s">
        <v>1101</v>
      </c>
      <c r="Y456">
        <v>39</v>
      </c>
      <c r="Z456">
        <v>28</v>
      </c>
      <c r="AA456">
        <v>254.54545454545453</v>
      </c>
      <c r="AB456">
        <v>43</v>
      </c>
      <c r="AC456">
        <v>14.01</v>
      </c>
      <c r="AD456">
        <v>366.05</v>
      </c>
      <c r="AE456">
        <v>-33.949999999999989</v>
      </c>
      <c r="AF456">
        <v>-8.4874999999999972</v>
      </c>
      <c r="AG456">
        <v>50</v>
      </c>
      <c r="AH456">
        <v>1750</v>
      </c>
      <c r="AI456">
        <v>50</v>
      </c>
      <c r="AJ456">
        <v>145.44999999999999</v>
      </c>
      <c r="AK456">
        <v>1750</v>
      </c>
      <c r="AL456">
        <v>493.4</v>
      </c>
      <c r="AM456">
        <v>22336.400000000001</v>
      </c>
    </row>
    <row r="457" spans="1:39" x14ac:dyDescent="0.3">
      <c r="A457">
        <v>451</v>
      </c>
      <c r="B457">
        <v>23550</v>
      </c>
      <c r="C457" s="1">
        <v>45407</v>
      </c>
      <c r="D457" t="s">
        <v>38</v>
      </c>
      <c r="E457" t="s">
        <v>1102</v>
      </c>
      <c r="F457">
        <v>12384</v>
      </c>
      <c r="G457">
        <v>399</v>
      </c>
      <c r="H457">
        <v>3.3291614518147683</v>
      </c>
      <c r="I457">
        <v>43929</v>
      </c>
      <c r="J457">
        <v>21.59</v>
      </c>
      <c r="K457">
        <v>0.8</v>
      </c>
      <c r="L457">
        <v>-0.19999999999999996</v>
      </c>
      <c r="M457">
        <v>-19.999999999999996</v>
      </c>
      <c r="N457">
        <v>663250</v>
      </c>
      <c r="O457">
        <v>87350</v>
      </c>
      <c r="P457">
        <v>700</v>
      </c>
      <c r="Q457">
        <v>0.75</v>
      </c>
      <c r="R457">
        <v>7100</v>
      </c>
      <c r="S457">
        <v>0.8</v>
      </c>
      <c r="T457">
        <v>22336.400000000001</v>
      </c>
      <c r="U457">
        <v>22650</v>
      </c>
      <c r="V457" s="1">
        <v>45442</v>
      </c>
      <c r="W457" t="s">
        <v>38</v>
      </c>
      <c r="X457" t="s">
        <v>1103</v>
      </c>
      <c r="Y457">
        <v>533</v>
      </c>
      <c r="Z457">
        <v>4</v>
      </c>
      <c r="AA457">
        <v>0.75614366729678639</v>
      </c>
      <c r="AB457">
        <v>87</v>
      </c>
      <c r="AC457">
        <v>12.99</v>
      </c>
      <c r="AD457">
        <v>396.5</v>
      </c>
      <c r="AE457">
        <v>-172.70000000000005</v>
      </c>
      <c r="AF457">
        <v>-30.340829234012656</v>
      </c>
      <c r="AG457">
        <v>3000</v>
      </c>
      <c r="AH457">
        <v>2400</v>
      </c>
      <c r="AI457">
        <v>200</v>
      </c>
      <c r="AJ457">
        <v>326.85000000000002</v>
      </c>
      <c r="AK457">
        <v>100</v>
      </c>
      <c r="AL457">
        <v>403.7</v>
      </c>
      <c r="AM457">
        <v>22336.400000000001</v>
      </c>
    </row>
    <row r="458" spans="1:39" x14ac:dyDescent="0.3">
      <c r="A458">
        <v>452</v>
      </c>
      <c r="B458">
        <v>23550</v>
      </c>
      <c r="C458" s="1">
        <v>45414</v>
      </c>
      <c r="D458" t="s">
        <v>38</v>
      </c>
      <c r="E458" t="s">
        <v>1104</v>
      </c>
      <c r="F458">
        <v>280</v>
      </c>
      <c r="G458">
        <v>244</v>
      </c>
      <c r="H458">
        <v>677.77777777777783</v>
      </c>
      <c r="I458">
        <v>629</v>
      </c>
      <c r="J458">
        <v>13.29</v>
      </c>
      <c r="K458">
        <v>2.4</v>
      </c>
      <c r="L458">
        <v>-0.14999999999999991</v>
      </c>
      <c r="M458">
        <v>-5.8823529411764675</v>
      </c>
      <c r="N458">
        <v>59950</v>
      </c>
      <c r="O458">
        <v>11300</v>
      </c>
      <c r="P458">
        <v>1900</v>
      </c>
      <c r="Q458">
        <v>2.2000000000000002</v>
      </c>
      <c r="R458">
        <v>450</v>
      </c>
      <c r="S458">
        <v>2.5499999999999998</v>
      </c>
      <c r="T458">
        <v>22336.400000000001</v>
      </c>
      <c r="U458">
        <v>22650</v>
      </c>
      <c r="V458" s="1">
        <v>45470</v>
      </c>
      <c r="W458" t="s">
        <v>38</v>
      </c>
      <c r="X458" t="s">
        <v>1105</v>
      </c>
      <c r="Y458">
        <v>55</v>
      </c>
      <c r="Z458">
        <v>2</v>
      </c>
      <c r="AA458">
        <v>3.7735849056603774</v>
      </c>
      <c r="AB458">
        <v>4</v>
      </c>
      <c r="AC458">
        <v>16.05</v>
      </c>
      <c r="AD458">
        <v>545.45000000000005</v>
      </c>
      <c r="AE458">
        <v>-188.79999999999995</v>
      </c>
      <c r="AF458">
        <v>-25.71331290432413</v>
      </c>
      <c r="AG458">
        <v>100</v>
      </c>
      <c r="AH458">
        <v>0</v>
      </c>
      <c r="AI458">
        <v>100</v>
      </c>
      <c r="AJ458">
        <v>450</v>
      </c>
      <c r="AK458">
        <v>0</v>
      </c>
      <c r="AL458">
        <v>0</v>
      </c>
      <c r="AM458">
        <v>22336.400000000001</v>
      </c>
    </row>
    <row r="459" spans="1:39" x14ac:dyDescent="0.3">
      <c r="A459">
        <v>453</v>
      </c>
      <c r="B459">
        <v>23550</v>
      </c>
      <c r="C459" s="1">
        <v>45421</v>
      </c>
      <c r="D459" t="s">
        <v>38</v>
      </c>
      <c r="E459" t="s">
        <v>1106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15600</v>
      </c>
      <c r="O459">
        <v>1900</v>
      </c>
      <c r="P459">
        <v>600</v>
      </c>
      <c r="Q459">
        <v>5.3</v>
      </c>
      <c r="R459">
        <v>200</v>
      </c>
      <c r="S459">
        <v>12.7</v>
      </c>
      <c r="T459">
        <v>22336.400000000001</v>
      </c>
      <c r="U459">
        <v>22700</v>
      </c>
      <c r="V459" s="1">
        <v>45407</v>
      </c>
      <c r="W459" t="s">
        <v>38</v>
      </c>
      <c r="X459" t="s">
        <v>1107</v>
      </c>
      <c r="Y459">
        <v>14362</v>
      </c>
      <c r="Z459">
        <v>-2470</v>
      </c>
      <c r="AA459">
        <v>-14.674429657794677</v>
      </c>
      <c r="AB459">
        <v>11685</v>
      </c>
      <c r="AC459">
        <v>11.31</v>
      </c>
      <c r="AD459">
        <v>315</v>
      </c>
      <c r="AE459">
        <v>-261.29999999999995</v>
      </c>
      <c r="AF459">
        <v>-45.340968245705362</v>
      </c>
      <c r="AG459">
        <v>44650</v>
      </c>
      <c r="AH459">
        <v>20500</v>
      </c>
      <c r="AI459">
        <v>100</v>
      </c>
      <c r="AJ459">
        <v>313.75</v>
      </c>
      <c r="AK459">
        <v>300</v>
      </c>
      <c r="AL459">
        <v>319.75</v>
      </c>
      <c r="AM459">
        <v>22336.400000000001</v>
      </c>
    </row>
    <row r="460" spans="1:39" x14ac:dyDescent="0.3">
      <c r="A460">
        <v>454</v>
      </c>
      <c r="B460">
        <v>23550</v>
      </c>
      <c r="C460" s="1">
        <v>45428</v>
      </c>
      <c r="D460" t="s">
        <v>38</v>
      </c>
      <c r="E460" t="s">
        <v>1108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8600</v>
      </c>
      <c r="O460">
        <v>650</v>
      </c>
      <c r="P460">
        <v>600</v>
      </c>
      <c r="Q460">
        <v>7.5</v>
      </c>
      <c r="R460">
        <v>600</v>
      </c>
      <c r="S460">
        <v>74.8</v>
      </c>
      <c r="T460">
        <v>22336.400000000001</v>
      </c>
      <c r="U460">
        <v>22700</v>
      </c>
      <c r="V460" s="1">
        <v>45414</v>
      </c>
      <c r="W460" t="s">
        <v>38</v>
      </c>
      <c r="X460" t="s">
        <v>1109</v>
      </c>
      <c r="Y460">
        <v>1689</v>
      </c>
      <c r="Z460">
        <v>351</v>
      </c>
      <c r="AA460">
        <v>26.233183856502244</v>
      </c>
      <c r="AB460">
        <v>2041</v>
      </c>
      <c r="AC460">
        <v>10.83</v>
      </c>
      <c r="AD460">
        <v>326.14999999999998</v>
      </c>
      <c r="AE460">
        <v>-216.75</v>
      </c>
      <c r="AF460">
        <v>-39.924479646343713</v>
      </c>
      <c r="AG460">
        <v>1250</v>
      </c>
      <c r="AH460">
        <v>5700</v>
      </c>
      <c r="AI460">
        <v>750</v>
      </c>
      <c r="AJ460">
        <v>320</v>
      </c>
      <c r="AK460">
        <v>1300</v>
      </c>
      <c r="AL460">
        <v>364.95</v>
      </c>
      <c r="AM460">
        <v>22336.400000000001</v>
      </c>
    </row>
    <row r="461" spans="1:39" x14ac:dyDescent="0.3">
      <c r="A461">
        <v>455</v>
      </c>
      <c r="B461">
        <v>23550</v>
      </c>
      <c r="C461" s="1">
        <v>45435</v>
      </c>
      <c r="D461" t="s">
        <v>38</v>
      </c>
      <c r="E461" t="s">
        <v>1110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14400</v>
      </c>
      <c r="O461">
        <v>450</v>
      </c>
      <c r="P461">
        <v>1500</v>
      </c>
      <c r="Q461">
        <v>4.8</v>
      </c>
      <c r="R461">
        <v>50</v>
      </c>
      <c r="S461">
        <v>44</v>
      </c>
      <c r="T461">
        <v>22336.400000000001</v>
      </c>
      <c r="U461">
        <v>22700</v>
      </c>
      <c r="V461" s="1">
        <v>45421</v>
      </c>
      <c r="W461" t="s">
        <v>38</v>
      </c>
      <c r="X461" t="s">
        <v>1111</v>
      </c>
      <c r="Y461">
        <v>188</v>
      </c>
      <c r="Z461">
        <v>9</v>
      </c>
      <c r="AA461">
        <v>5.027932960893855</v>
      </c>
      <c r="AB461">
        <v>94</v>
      </c>
      <c r="AC461">
        <v>11.8</v>
      </c>
      <c r="AD461">
        <v>356.8</v>
      </c>
      <c r="AE461">
        <v>-186.65000000000003</v>
      </c>
      <c r="AF461">
        <v>-34.345385960069933</v>
      </c>
      <c r="AG461">
        <v>100</v>
      </c>
      <c r="AH461">
        <v>1950</v>
      </c>
      <c r="AI461">
        <v>50</v>
      </c>
      <c r="AJ461">
        <v>356</v>
      </c>
      <c r="AK461">
        <v>50</v>
      </c>
      <c r="AL461">
        <v>360</v>
      </c>
      <c r="AM461">
        <v>22336.400000000001</v>
      </c>
    </row>
    <row r="462" spans="1:39" x14ac:dyDescent="0.3">
      <c r="A462">
        <v>456</v>
      </c>
      <c r="B462">
        <v>23550</v>
      </c>
      <c r="C462" s="1">
        <v>45442</v>
      </c>
      <c r="D462" t="s">
        <v>38</v>
      </c>
      <c r="E462" t="s">
        <v>1112</v>
      </c>
      <c r="F462">
        <v>227</v>
      </c>
      <c r="G462">
        <v>-35</v>
      </c>
      <c r="H462">
        <v>-13.358778625954198</v>
      </c>
      <c r="I462">
        <v>687</v>
      </c>
      <c r="J462">
        <v>10.14</v>
      </c>
      <c r="K462">
        <v>44.45</v>
      </c>
      <c r="L462">
        <v>16.600000000000001</v>
      </c>
      <c r="M462">
        <v>59.605026929982053</v>
      </c>
      <c r="N462">
        <v>34350</v>
      </c>
      <c r="O462">
        <v>3600</v>
      </c>
      <c r="P462">
        <v>50</v>
      </c>
      <c r="Q462">
        <v>28.1</v>
      </c>
      <c r="R462">
        <v>3600</v>
      </c>
      <c r="S462">
        <v>150</v>
      </c>
      <c r="T462">
        <v>22336.400000000001</v>
      </c>
      <c r="U462">
        <v>22700</v>
      </c>
      <c r="V462" s="1">
        <v>45428</v>
      </c>
      <c r="W462" t="s">
        <v>38</v>
      </c>
      <c r="X462" t="s">
        <v>1113</v>
      </c>
      <c r="Y462">
        <v>0</v>
      </c>
      <c r="Z462">
        <v>0</v>
      </c>
      <c r="AA462">
        <v>0</v>
      </c>
      <c r="AB462">
        <v>1</v>
      </c>
      <c r="AC462">
        <v>12.28</v>
      </c>
      <c r="AD462">
        <v>380.8</v>
      </c>
      <c r="AE462">
        <v>137.20000000000002</v>
      </c>
      <c r="AF462">
        <v>56.321839080459782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22336.400000000001</v>
      </c>
    </row>
    <row r="463" spans="1:39" x14ac:dyDescent="0.3">
      <c r="A463">
        <v>457</v>
      </c>
      <c r="B463">
        <v>23550</v>
      </c>
      <c r="C463" s="1">
        <v>45470</v>
      </c>
      <c r="D463" t="s">
        <v>38</v>
      </c>
      <c r="E463" t="s">
        <v>1114</v>
      </c>
      <c r="F463">
        <v>45</v>
      </c>
      <c r="G463">
        <v>5</v>
      </c>
      <c r="H463">
        <v>12.5</v>
      </c>
      <c r="I463">
        <v>9</v>
      </c>
      <c r="J463">
        <v>11.18</v>
      </c>
      <c r="K463">
        <v>154.6</v>
      </c>
      <c r="L463">
        <v>0.59999999999999432</v>
      </c>
      <c r="M463">
        <v>0.38961038961038591</v>
      </c>
      <c r="N463">
        <v>200</v>
      </c>
      <c r="O463">
        <v>50</v>
      </c>
      <c r="P463">
        <v>50</v>
      </c>
      <c r="Q463">
        <v>175.35</v>
      </c>
      <c r="R463">
        <v>50</v>
      </c>
      <c r="S463">
        <v>183.75</v>
      </c>
      <c r="T463">
        <v>22336.400000000001</v>
      </c>
      <c r="U463">
        <v>22700</v>
      </c>
      <c r="V463" s="1">
        <v>45442</v>
      </c>
      <c r="W463" t="s">
        <v>38</v>
      </c>
      <c r="X463" t="s">
        <v>1115</v>
      </c>
      <c r="Y463">
        <v>4095</v>
      </c>
      <c r="Z463">
        <v>77</v>
      </c>
      <c r="AA463">
        <v>1.9163763066202091</v>
      </c>
      <c r="AB463">
        <v>1698</v>
      </c>
      <c r="AC463">
        <v>12.9</v>
      </c>
      <c r="AD463">
        <v>417.55</v>
      </c>
      <c r="AE463">
        <v>-173.34999999999997</v>
      </c>
      <c r="AF463">
        <v>-29.336605178541202</v>
      </c>
      <c r="AG463">
        <v>3750</v>
      </c>
      <c r="AH463">
        <v>6450</v>
      </c>
      <c r="AI463">
        <v>300</v>
      </c>
      <c r="AJ463">
        <v>320.14999999999998</v>
      </c>
      <c r="AK463">
        <v>700</v>
      </c>
      <c r="AL463">
        <v>422</v>
      </c>
      <c r="AM463">
        <v>22336.400000000001</v>
      </c>
    </row>
    <row r="464" spans="1:39" x14ac:dyDescent="0.3">
      <c r="A464">
        <v>458</v>
      </c>
      <c r="B464">
        <v>23600</v>
      </c>
      <c r="C464" s="1">
        <v>45407</v>
      </c>
      <c r="D464" t="s">
        <v>38</v>
      </c>
      <c r="E464" t="s">
        <v>1116</v>
      </c>
      <c r="F464">
        <v>32337</v>
      </c>
      <c r="G464">
        <v>22045</v>
      </c>
      <c r="H464">
        <v>214.19549164399533</v>
      </c>
      <c r="I464">
        <v>197002</v>
      </c>
      <c r="J464">
        <v>22.56</v>
      </c>
      <c r="K464">
        <v>0.7</v>
      </c>
      <c r="L464">
        <v>-0.35000000000000009</v>
      </c>
      <c r="M464">
        <v>-33.333333333333343</v>
      </c>
      <c r="N464">
        <v>1800950</v>
      </c>
      <c r="O464">
        <v>40200</v>
      </c>
      <c r="P464">
        <v>21050</v>
      </c>
      <c r="Q464">
        <v>0.7</v>
      </c>
      <c r="R464">
        <v>10000</v>
      </c>
      <c r="S464">
        <v>0.75</v>
      </c>
      <c r="T464">
        <v>22336.400000000001</v>
      </c>
      <c r="U464">
        <v>22700</v>
      </c>
      <c r="V464" s="1">
        <v>45470</v>
      </c>
      <c r="W464" t="s">
        <v>38</v>
      </c>
      <c r="X464" t="s">
        <v>1117</v>
      </c>
      <c r="Y464">
        <v>338</v>
      </c>
      <c r="Z464">
        <v>4</v>
      </c>
      <c r="AA464">
        <v>1.1976047904191616</v>
      </c>
      <c r="AB464">
        <v>139</v>
      </c>
      <c r="AC464">
        <v>16.03</v>
      </c>
      <c r="AD464">
        <v>568.75</v>
      </c>
      <c r="AE464">
        <v>-141.85000000000002</v>
      </c>
      <c r="AF464">
        <v>-19.962003940332114</v>
      </c>
      <c r="AG464">
        <v>1950</v>
      </c>
      <c r="AH464">
        <v>1900</v>
      </c>
      <c r="AI464">
        <v>50</v>
      </c>
      <c r="AJ464">
        <v>501.45</v>
      </c>
      <c r="AK464">
        <v>50</v>
      </c>
      <c r="AL464">
        <v>579.04999999999995</v>
      </c>
      <c r="AM464">
        <v>22336.400000000001</v>
      </c>
    </row>
    <row r="465" spans="1:39" x14ac:dyDescent="0.3">
      <c r="A465">
        <v>459</v>
      </c>
      <c r="B465">
        <v>23600</v>
      </c>
      <c r="C465" s="1">
        <v>45414</v>
      </c>
      <c r="D465" t="s">
        <v>38</v>
      </c>
      <c r="E465" t="s">
        <v>1118</v>
      </c>
      <c r="F465">
        <v>850</v>
      </c>
      <c r="G465">
        <v>261</v>
      </c>
      <c r="H465">
        <v>44.312393887945667</v>
      </c>
      <c r="I465">
        <v>1651</v>
      </c>
      <c r="J465">
        <v>13.66</v>
      </c>
      <c r="K465">
        <v>2.2999999999999998</v>
      </c>
      <c r="L465">
        <v>-0.35000000000000009</v>
      </c>
      <c r="M465">
        <v>-13.207547169811324</v>
      </c>
      <c r="N465">
        <v>66050</v>
      </c>
      <c r="O465">
        <v>11350</v>
      </c>
      <c r="P465">
        <v>1500</v>
      </c>
      <c r="Q465">
        <v>2.1</v>
      </c>
      <c r="R465">
        <v>150</v>
      </c>
      <c r="S465">
        <v>2.65</v>
      </c>
      <c r="T465">
        <v>22336.400000000001</v>
      </c>
      <c r="U465">
        <v>22750</v>
      </c>
      <c r="V465" s="1">
        <v>45407</v>
      </c>
      <c r="W465" t="s">
        <v>38</v>
      </c>
      <c r="X465" t="s">
        <v>1119</v>
      </c>
      <c r="Y465">
        <v>1852</v>
      </c>
      <c r="Z465">
        <v>-64</v>
      </c>
      <c r="AA465">
        <v>-3.3402922755741127</v>
      </c>
      <c r="AB465">
        <v>975</v>
      </c>
      <c r="AC465">
        <v>10.25</v>
      </c>
      <c r="AD465">
        <v>362.75</v>
      </c>
      <c r="AE465">
        <v>-268.39999999999998</v>
      </c>
      <c r="AF465">
        <v>-42.525548601758693</v>
      </c>
      <c r="AG465">
        <v>15500</v>
      </c>
      <c r="AH465">
        <v>18200</v>
      </c>
      <c r="AI465">
        <v>3950</v>
      </c>
      <c r="AJ465">
        <v>350.1</v>
      </c>
      <c r="AK465">
        <v>100</v>
      </c>
      <c r="AL465">
        <v>364.9</v>
      </c>
      <c r="AM465">
        <v>22336.400000000001</v>
      </c>
    </row>
    <row r="466" spans="1:39" x14ac:dyDescent="0.3">
      <c r="A466">
        <v>460</v>
      </c>
      <c r="B466">
        <v>23600</v>
      </c>
      <c r="C466" s="1">
        <v>45421</v>
      </c>
      <c r="D466" t="s">
        <v>38</v>
      </c>
      <c r="E466" t="s">
        <v>1120</v>
      </c>
      <c r="F466">
        <v>255</v>
      </c>
      <c r="G466">
        <v>241</v>
      </c>
      <c r="H466">
        <v>1721.4285714285713</v>
      </c>
      <c r="I466">
        <v>409</v>
      </c>
      <c r="J466">
        <v>12.48</v>
      </c>
      <c r="K466">
        <v>8.5500000000000007</v>
      </c>
      <c r="L466">
        <v>0.95000000000000107</v>
      </c>
      <c r="M466">
        <v>12.500000000000014</v>
      </c>
      <c r="N466">
        <v>22450</v>
      </c>
      <c r="O466">
        <v>3750</v>
      </c>
      <c r="P466">
        <v>600</v>
      </c>
      <c r="Q466">
        <v>5.65</v>
      </c>
      <c r="R466">
        <v>500</v>
      </c>
      <c r="S466">
        <v>8.6</v>
      </c>
      <c r="T466">
        <v>22336.400000000001</v>
      </c>
      <c r="U466">
        <v>22750</v>
      </c>
      <c r="V466" s="1">
        <v>45414</v>
      </c>
      <c r="W466" t="s">
        <v>38</v>
      </c>
      <c r="X466" t="s">
        <v>1121</v>
      </c>
      <c r="Y466">
        <v>147</v>
      </c>
      <c r="Z466">
        <v>23</v>
      </c>
      <c r="AA466">
        <v>18.548387096774192</v>
      </c>
      <c r="AB466">
        <v>336</v>
      </c>
      <c r="AC466">
        <v>10.24</v>
      </c>
      <c r="AD466">
        <v>359.55</v>
      </c>
      <c r="AE466">
        <v>-223.59999999999997</v>
      </c>
      <c r="AF466">
        <v>-38.343479379233472</v>
      </c>
      <c r="AG466">
        <v>1600</v>
      </c>
      <c r="AH466">
        <v>4850</v>
      </c>
      <c r="AI466">
        <v>150</v>
      </c>
      <c r="AJ466">
        <v>331.7</v>
      </c>
      <c r="AK466">
        <v>500</v>
      </c>
      <c r="AL466">
        <v>409.6</v>
      </c>
      <c r="AM466">
        <v>22336.400000000001</v>
      </c>
    </row>
    <row r="467" spans="1:39" x14ac:dyDescent="0.3">
      <c r="A467">
        <v>461</v>
      </c>
      <c r="B467">
        <v>23600</v>
      </c>
      <c r="C467" s="1">
        <v>45428</v>
      </c>
      <c r="D467" t="s">
        <v>38</v>
      </c>
      <c r="E467" t="s">
        <v>1122</v>
      </c>
      <c r="F467">
        <v>1</v>
      </c>
      <c r="G467">
        <v>1</v>
      </c>
      <c r="H467">
        <v>0</v>
      </c>
      <c r="I467">
        <v>2</v>
      </c>
      <c r="J467">
        <v>13.26</v>
      </c>
      <c r="K467">
        <v>29.95</v>
      </c>
      <c r="L467">
        <v>-127.95</v>
      </c>
      <c r="M467">
        <v>-81.032298923369211</v>
      </c>
      <c r="N467">
        <v>14950</v>
      </c>
      <c r="O467">
        <v>2050</v>
      </c>
      <c r="P467">
        <v>50</v>
      </c>
      <c r="Q467">
        <v>11.15</v>
      </c>
      <c r="R467">
        <v>500</v>
      </c>
      <c r="S467">
        <v>30</v>
      </c>
      <c r="T467">
        <v>22336.400000000001</v>
      </c>
      <c r="U467">
        <v>22750</v>
      </c>
      <c r="V467" s="1">
        <v>45421</v>
      </c>
      <c r="W467" t="s">
        <v>38</v>
      </c>
      <c r="X467" t="s">
        <v>1123</v>
      </c>
      <c r="Y467">
        <v>2</v>
      </c>
      <c r="Z467">
        <v>0</v>
      </c>
      <c r="AA467">
        <v>0</v>
      </c>
      <c r="AB467">
        <v>2</v>
      </c>
      <c r="AC467">
        <v>17.91</v>
      </c>
      <c r="AD467">
        <v>500</v>
      </c>
      <c r="AE467">
        <v>284.2</v>
      </c>
      <c r="AF467">
        <v>131.69601482854495</v>
      </c>
      <c r="AG467">
        <v>0</v>
      </c>
      <c r="AH467">
        <v>1750</v>
      </c>
      <c r="AI467">
        <v>0</v>
      </c>
      <c r="AJ467">
        <v>0</v>
      </c>
      <c r="AK467">
        <v>1750</v>
      </c>
      <c r="AL467">
        <v>565.25</v>
      </c>
      <c r="AM467">
        <v>22336.400000000001</v>
      </c>
    </row>
    <row r="468" spans="1:39" x14ac:dyDescent="0.3">
      <c r="A468">
        <v>462</v>
      </c>
      <c r="B468">
        <v>23600</v>
      </c>
      <c r="C468" s="1">
        <v>45435</v>
      </c>
      <c r="D468" t="s">
        <v>38</v>
      </c>
      <c r="E468" t="s">
        <v>1124</v>
      </c>
      <c r="F468">
        <v>10</v>
      </c>
      <c r="G468">
        <v>10</v>
      </c>
      <c r="H468">
        <v>0</v>
      </c>
      <c r="I468">
        <v>12</v>
      </c>
      <c r="J468">
        <v>10.39</v>
      </c>
      <c r="K468">
        <v>21</v>
      </c>
      <c r="L468">
        <v>-14.899999999999999</v>
      </c>
      <c r="M468">
        <v>-41.504178272980496</v>
      </c>
      <c r="N468">
        <v>17650</v>
      </c>
      <c r="O468">
        <v>1550</v>
      </c>
      <c r="P468">
        <v>500</v>
      </c>
      <c r="Q468">
        <v>8.65</v>
      </c>
      <c r="R468">
        <v>50</v>
      </c>
      <c r="S468">
        <v>30.35</v>
      </c>
      <c r="T468">
        <v>22336.400000000001</v>
      </c>
      <c r="U468">
        <v>22750</v>
      </c>
      <c r="V468" s="1">
        <v>45442</v>
      </c>
      <c r="W468" t="s">
        <v>38</v>
      </c>
      <c r="X468" t="s">
        <v>1125</v>
      </c>
      <c r="Y468">
        <v>790</v>
      </c>
      <c r="Z468">
        <v>11</v>
      </c>
      <c r="AA468">
        <v>1.4120667522464698</v>
      </c>
      <c r="AB468">
        <v>178</v>
      </c>
      <c r="AC468">
        <v>12.99</v>
      </c>
      <c r="AD468">
        <v>450.85</v>
      </c>
      <c r="AE468">
        <v>-181</v>
      </c>
      <c r="AF468">
        <v>-28.646039408087358</v>
      </c>
      <c r="AG468">
        <v>2700</v>
      </c>
      <c r="AH468">
        <v>2550</v>
      </c>
      <c r="AI468">
        <v>900</v>
      </c>
      <c r="AJ468">
        <v>375.75</v>
      </c>
      <c r="AK468">
        <v>50</v>
      </c>
      <c r="AL468">
        <v>507.95</v>
      </c>
      <c r="AM468">
        <v>22336.400000000001</v>
      </c>
    </row>
    <row r="469" spans="1:39" x14ac:dyDescent="0.3">
      <c r="A469">
        <v>463</v>
      </c>
      <c r="B469">
        <v>23600</v>
      </c>
      <c r="C469" s="1">
        <v>45442</v>
      </c>
      <c r="D469" t="s">
        <v>38</v>
      </c>
      <c r="E469" t="s">
        <v>1126</v>
      </c>
      <c r="F469">
        <v>3373</v>
      </c>
      <c r="G469">
        <v>713</v>
      </c>
      <c r="H469">
        <v>26.804511278195488</v>
      </c>
      <c r="I469">
        <v>6573</v>
      </c>
      <c r="J469">
        <v>10.18</v>
      </c>
      <c r="K469">
        <v>34.950000000000003</v>
      </c>
      <c r="L469">
        <v>9.4500000000000028</v>
      </c>
      <c r="M469">
        <v>37.058823529411775</v>
      </c>
      <c r="N469">
        <v>39100</v>
      </c>
      <c r="O469">
        <v>14350</v>
      </c>
      <c r="P469">
        <v>200</v>
      </c>
      <c r="Q469">
        <v>28.05</v>
      </c>
      <c r="R469">
        <v>150</v>
      </c>
      <c r="S469">
        <v>34.950000000000003</v>
      </c>
      <c r="T469">
        <v>22336.400000000001</v>
      </c>
      <c r="U469">
        <v>22750</v>
      </c>
      <c r="V469" s="1">
        <v>45470</v>
      </c>
      <c r="W469" t="s">
        <v>38</v>
      </c>
      <c r="X469" t="s">
        <v>1127</v>
      </c>
      <c r="Y469">
        <v>81</v>
      </c>
      <c r="Z469">
        <v>-1</v>
      </c>
      <c r="AA469">
        <v>-1.2195121951219512</v>
      </c>
      <c r="AB469">
        <v>2</v>
      </c>
      <c r="AC469">
        <v>17.5</v>
      </c>
      <c r="AD469">
        <v>648.85</v>
      </c>
      <c r="AE469">
        <v>-95.049999999999955</v>
      </c>
      <c r="AF469">
        <v>-12.777255007393462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22336.400000000001</v>
      </c>
    </row>
    <row r="470" spans="1:39" x14ac:dyDescent="0.3">
      <c r="A470">
        <v>464</v>
      </c>
      <c r="B470">
        <v>23600</v>
      </c>
      <c r="C470" s="1">
        <v>45470</v>
      </c>
      <c r="D470" t="s">
        <v>38</v>
      </c>
      <c r="E470" t="s">
        <v>1128</v>
      </c>
      <c r="F470">
        <v>925</v>
      </c>
      <c r="G470">
        <v>70</v>
      </c>
      <c r="H470">
        <v>8.1871345029239766</v>
      </c>
      <c r="I470">
        <v>583</v>
      </c>
      <c r="J470">
        <v>12</v>
      </c>
      <c r="K470">
        <v>168</v>
      </c>
      <c r="L470">
        <v>28.300000000000011</v>
      </c>
      <c r="M470">
        <v>20.257695060844679</v>
      </c>
      <c r="N470">
        <v>13150</v>
      </c>
      <c r="O470">
        <v>0</v>
      </c>
      <c r="P470">
        <v>100</v>
      </c>
      <c r="Q470">
        <v>163</v>
      </c>
      <c r="R470">
        <v>0</v>
      </c>
      <c r="S470">
        <v>0</v>
      </c>
      <c r="T470">
        <v>22336.400000000001</v>
      </c>
      <c r="U470">
        <v>22800</v>
      </c>
      <c r="V470" s="1">
        <v>45407</v>
      </c>
      <c r="W470" t="s">
        <v>38</v>
      </c>
      <c r="X470" t="s">
        <v>1129</v>
      </c>
      <c r="Y470">
        <v>11245</v>
      </c>
      <c r="Z470">
        <v>-444</v>
      </c>
      <c r="AA470">
        <v>-3.7984429805800324</v>
      </c>
      <c r="AB470">
        <v>3486</v>
      </c>
      <c r="AC470">
        <v>10.49</v>
      </c>
      <c r="AD470">
        <v>405.75</v>
      </c>
      <c r="AE470">
        <v>-273.79999999999995</v>
      </c>
      <c r="AF470">
        <v>-40.291369288499737</v>
      </c>
      <c r="AG470">
        <v>17000</v>
      </c>
      <c r="AH470">
        <v>20400</v>
      </c>
      <c r="AI470">
        <v>50</v>
      </c>
      <c r="AJ470">
        <v>403.7</v>
      </c>
      <c r="AK470">
        <v>100</v>
      </c>
      <c r="AL470">
        <v>408.4</v>
      </c>
      <c r="AM470">
        <v>22336.400000000001</v>
      </c>
    </row>
    <row r="471" spans="1:39" x14ac:dyDescent="0.3">
      <c r="A471">
        <v>465</v>
      </c>
      <c r="B471">
        <v>23650</v>
      </c>
      <c r="C471" s="1">
        <v>45407</v>
      </c>
      <c r="D471" t="s">
        <v>38</v>
      </c>
      <c r="E471" t="s">
        <v>1130</v>
      </c>
      <c r="F471">
        <v>3326</v>
      </c>
      <c r="G471">
        <v>893</v>
      </c>
      <c r="H471">
        <v>36.70365803534731</v>
      </c>
      <c r="I471">
        <v>39066</v>
      </c>
      <c r="J471">
        <v>23.19</v>
      </c>
      <c r="K471">
        <v>0.8</v>
      </c>
      <c r="L471">
        <v>-0.19999999999999996</v>
      </c>
      <c r="M471">
        <v>-19.999999999999996</v>
      </c>
      <c r="N471">
        <v>363450</v>
      </c>
      <c r="O471">
        <v>14850</v>
      </c>
      <c r="P471">
        <v>400</v>
      </c>
      <c r="Q471">
        <v>0.7</v>
      </c>
      <c r="R471">
        <v>1550</v>
      </c>
      <c r="S471">
        <v>0.95</v>
      </c>
      <c r="T471">
        <v>22336.400000000001</v>
      </c>
      <c r="U471">
        <v>22800</v>
      </c>
      <c r="V471" s="1">
        <v>45414</v>
      </c>
      <c r="W471" t="s">
        <v>38</v>
      </c>
      <c r="X471" t="s">
        <v>1131</v>
      </c>
      <c r="Y471">
        <v>1445</v>
      </c>
      <c r="Z471">
        <v>-79</v>
      </c>
      <c r="AA471">
        <v>-5.1837270341207349</v>
      </c>
      <c r="AB471">
        <v>1466</v>
      </c>
      <c r="AC471">
        <v>10.1</v>
      </c>
      <c r="AD471">
        <v>400.05</v>
      </c>
      <c r="AE471">
        <v>-217.84999999999997</v>
      </c>
      <c r="AF471">
        <v>-35.256513999028968</v>
      </c>
      <c r="AG471">
        <v>2650</v>
      </c>
      <c r="AH471">
        <v>7250</v>
      </c>
      <c r="AI471">
        <v>150</v>
      </c>
      <c r="AJ471">
        <v>358.9</v>
      </c>
      <c r="AK471">
        <v>100</v>
      </c>
      <c r="AL471">
        <v>399.5</v>
      </c>
      <c r="AM471">
        <v>22336.400000000001</v>
      </c>
    </row>
    <row r="472" spans="1:39" x14ac:dyDescent="0.3">
      <c r="A472">
        <v>466</v>
      </c>
      <c r="B472">
        <v>23650</v>
      </c>
      <c r="C472" s="1">
        <v>45414</v>
      </c>
      <c r="D472" t="s">
        <v>38</v>
      </c>
      <c r="E472" t="s">
        <v>1132</v>
      </c>
      <c r="F472">
        <v>202</v>
      </c>
      <c r="G472">
        <v>54</v>
      </c>
      <c r="H472">
        <v>36.486486486486484</v>
      </c>
      <c r="I472">
        <v>245</v>
      </c>
      <c r="J472">
        <v>14.11</v>
      </c>
      <c r="K472">
        <v>2.2000000000000002</v>
      </c>
      <c r="L472">
        <v>-0.14999999999999991</v>
      </c>
      <c r="M472">
        <v>-6.3829787234042508</v>
      </c>
      <c r="N472">
        <v>47100</v>
      </c>
      <c r="O472">
        <v>10900</v>
      </c>
      <c r="P472">
        <v>1800</v>
      </c>
      <c r="Q472">
        <v>2.1</v>
      </c>
      <c r="R472">
        <v>100</v>
      </c>
      <c r="S472">
        <v>3.15</v>
      </c>
      <c r="T472">
        <v>22336.400000000001</v>
      </c>
      <c r="U472">
        <v>22800</v>
      </c>
      <c r="V472" s="1">
        <v>45421</v>
      </c>
      <c r="W472" t="s">
        <v>38</v>
      </c>
      <c r="X472" t="s">
        <v>1133</v>
      </c>
      <c r="Y472">
        <v>55</v>
      </c>
      <c r="Z472">
        <v>29</v>
      </c>
      <c r="AA472">
        <v>111.53846153846153</v>
      </c>
      <c r="AB472">
        <v>199</v>
      </c>
      <c r="AC472">
        <v>13.47</v>
      </c>
      <c r="AD472">
        <v>453.35</v>
      </c>
      <c r="AE472">
        <v>-86.649999999999977</v>
      </c>
      <c r="AF472">
        <v>-16.046296296296291</v>
      </c>
      <c r="AG472">
        <v>450</v>
      </c>
      <c r="AH472">
        <v>2200</v>
      </c>
      <c r="AI472">
        <v>400</v>
      </c>
      <c r="AJ472">
        <v>400.05</v>
      </c>
      <c r="AK472">
        <v>400</v>
      </c>
      <c r="AL472">
        <v>502.9</v>
      </c>
      <c r="AM472">
        <v>22336.400000000001</v>
      </c>
    </row>
    <row r="473" spans="1:39" x14ac:dyDescent="0.3">
      <c r="A473">
        <v>467</v>
      </c>
      <c r="B473">
        <v>23650</v>
      </c>
      <c r="C473" s="1">
        <v>45421</v>
      </c>
      <c r="D473" t="s">
        <v>38</v>
      </c>
      <c r="E473" t="s">
        <v>1134</v>
      </c>
      <c r="F473">
        <v>13</v>
      </c>
      <c r="G473">
        <v>7</v>
      </c>
      <c r="H473">
        <v>116.66666666666667</v>
      </c>
      <c r="I473">
        <v>12</v>
      </c>
      <c r="J473">
        <v>12.88</v>
      </c>
      <c r="K473">
        <v>8.4</v>
      </c>
      <c r="L473">
        <v>0.75</v>
      </c>
      <c r="M473">
        <v>9.8039215686274517</v>
      </c>
      <c r="N473">
        <v>17550</v>
      </c>
      <c r="O473">
        <v>2400</v>
      </c>
      <c r="P473">
        <v>800</v>
      </c>
      <c r="Q473">
        <v>4.8</v>
      </c>
      <c r="R473">
        <v>200</v>
      </c>
      <c r="S473">
        <v>9.5</v>
      </c>
      <c r="T473">
        <v>22336.400000000001</v>
      </c>
      <c r="U473">
        <v>22800</v>
      </c>
      <c r="V473" s="1">
        <v>45442</v>
      </c>
      <c r="W473" t="s">
        <v>38</v>
      </c>
      <c r="X473" t="s">
        <v>1135</v>
      </c>
      <c r="Y473">
        <v>2252</v>
      </c>
      <c r="Z473">
        <v>16</v>
      </c>
      <c r="AA473">
        <v>0.7155635062611807</v>
      </c>
      <c r="AB473">
        <v>1213</v>
      </c>
      <c r="AC473">
        <v>12.85</v>
      </c>
      <c r="AD473">
        <v>468.8</v>
      </c>
      <c r="AE473">
        <v>-197.49999999999994</v>
      </c>
      <c r="AF473">
        <v>-29.641302716494067</v>
      </c>
      <c r="AG473">
        <v>3100</v>
      </c>
      <c r="AH473">
        <v>5050</v>
      </c>
      <c r="AI473">
        <v>150</v>
      </c>
      <c r="AJ473">
        <v>464.05</v>
      </c>
      <c r="AK473">
        <v>850</v>
      </c>
      <c r="AL473">
        <v>476.7</v>
      </c>
      <c r="AM473">
        <v>22336.400000000001</v>
      </c>
    </row>
    <row r="474" spans="1:39" x14ac:dyDescent="0.3">
      <c r="A474">
        <v>468</v>
      </c>
      <c r="B474">
        <v>23650</v>
      </c>
      <c r="C474" s="1">
        <v>45428</v>
      </c>
      <c r="D474" t="s">
        <v>38</v>
      </c>
      <c r="E474" t="s">
        <v>1136</v>
      </c>
      <c r="F474">
        <v>20</v>
      </c>
      <c r="G474">
        <v>0</v>
      </c>
      <c r="H474">
        <v>0</v>
      </c>
      <c r="I474">
        <v>1</v>
      </c>
      <c r="J474">
        <v>13.15</v>
      </c>
      <c r="K474">
        <v>25.2</v>
      </c>
      <c r="L474">
        <v>15.2</v>
      </c>
      <c r="M474">
        <v>152</v>
      </c>
      <c r="N474">
        <v>15100</v>
      </c>
      <c r="O474">
        <v>700</v>
      </c>
      <c r="P474">
        <v>50</v>
      </c>
      <c r="Q474">
        <v>10.25</v>
      </c>
      <c r="R474">
        <v>50</v>
      </c>
      <c r="S474">
        <v>22.65</v>
      </c>
      <c r="T474">
        <v>22336.400000000001</v>
      </c>
      <c r="U474">
        <v>22800</v>
      </c>
      <c r="V474" s="1">
        <v>45470</v>
      </c>
      <c r="W474" t="s">
        <v>38</v>
      </c>
      <c r="X474" t="s">
        <v>1137</v>
      </c>
      <c r="Y474">
        <v>525</v>
      </c>
      <c r="Z474">
        <v>233</v>
      </c>
      <c r="AA474">
        <v>79.794520547945211</v>
      </c>
      <c r="AB474">
        <v>411</v>
      </c>
      <c r="AC474">
        <v>16.09</v>
      </c>
      <c r="AD474">
        <v>611.54999999999995</v>
      </c>
      <c r="AE474">
        <v>-157.70000000000005</v>
      </c>
      <c r="AF474">
        <v>-20.500487487812808</v>
      </c>
      <c r="AG474">
        <v>1850</v>
      </c>
      <c r="AH474">
        <v>1850</v>
      </c>
      <c r="AI474">
        <v>50</v>
      </c>
      <c r="AJ474">
        <v>465.8</v>
      </c>
      <c r="AK474">
        <v>50</v>
      </c>
      <c r="AL474">
        <v>625</v>
      </c>
      <c r="AM474">
        <v>22336.400000000001</v>
      </c>
    </row>
    <row r="475" spans="1:39" x14ac:dyDescent="0.3">
      <c r="A475">
        <v>469</v>
      </c>
      <c r="B475">
        <v>23650</v>
      </c>
      <c r="C475" s="1">
        <v>45435</v>
      </c>
      <c r="D475" t="s">
        <v>38</v>
      </c>
      <c r="E475" t="s">
        <v>1138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14400</v>
      </c>
      <c r="O475">
        <v>50</v>
      </c>
      <c r="P475">
        <v>1500</v>
      </c>
      <c r="Q475">
        <v>4.8</v>
      </c>
      <c r="R475">
        <v>50</v>
      </c>
      <c r="S475">
        <v>35</v>
      </c>
      <c r="T475">
        <v>22336.400000000001</v>
      </c>
      <c r="U475">
        <v>22850</v>
      </c>
      <c r="V475" s="1">
        <v>45407</v>
      </c>
      <c r="W475" t="s">
        <v>38</v>
      </c>
      <c r="X475" t="s">
        <v>1139</v>
      </c>
      <c r="Y475">
        <v>834</v>
      </c>
      <c r="Z475">
        <v>43</v>
      </c>
      <c r="AA475">
        <v>5.4361567635903922</v>
      </c>
      <c r="AB475">
        <v>445</v>
      </c>
      <c r="AC475">
        <v>0</v>
      </c>
      <c r="AD475">
        <v>456.65</v>
      </c>
      <c r="AE475">
        <v>-274.70000000000005</v>
      </c>
      <c r="AF475">
        <v>-37.560675463184531</v>
      </c>
      <c r="AG475">
        <v>11050</v>
      </c>
      <c r="AH475">
        <v>13850</v>
      </c>
      <c r="AI475">
        <v>100</v>
      </c>
      <c r="AJ475">
        <v>451.75</v>
      </c>
      <c r="AK475">
        <v>100</v>
      </c>
      <c r="AL475">
        <v>483.2</v>
      </c>
      <c r="AM475">
        <v>22336.400000000001</v>
      </c>
    </row>
    <row r="476" spans="1:39" x14ac:dyDescent="0.3">
      <c r="A476">
        <v>470</v>
      </c>
      <c r="B476">
        <v>23650</v>
      </c>
      <c r="C476" s="1">
        <v>45442</v>
      </c>
      <c r="D476" t="s">
        <v>38</v>
      </c>
      <c r="E476" t="s">
        <v>1140</v>
      </c>
      <c r="F476">
        <v>336</v>
      </c>
      <c r="G476">
        <v>40</v>
      </c>
      <c r="H476">
        <v>13.513513513513514</v>
      </c>
      <c r="I476">
        <v>305</v>
      </c>
      <c r="J476">
        <v>10.28</v>
      </c>
      <c r="K476">
        <v>30.35</v>
      </c>
      <c r="L476">
        <v>6.9500000000000028</v>
      </c>
      <c r="M476">
        <v>29.700854700854716</v>
      </c>
      <c r="N476">
        <v>36350</v>
      </c>
      <c r="O476">
        <v>4000</v>
      </c>
      <c r="P476">
        <v>50</v>
      </c>
      <c r="Q476">
        <v>27.8</v>
      </c>
      <c r="R476">
        <v>400</v>
      </c>
      <c r="S476">
        <v>100</v>
      </c>
      <c r="T476">
        <v>22336.400000000001</v>
      </c>
      <c r="U476">
        <v>22850</v>
      </c>
      <c r="V476" s="1">
        <v>45414</v>
      </c>
      <c r="W476" t="s">
        <v>38</v>
      </c>
      <c r="X476" t="s">
        <v>1141</v>
      </c>
      <c r="Y476">
        <v>81</v>
      </c>
      <c r="Z476">
        <v>39</v>
      </c>
      <c r="AA476">
        <v>92.857142857142861</v>
      </c>
      <c r="AB476">
        <v>112</v>
      </c>
      <c r="AC476">
        <v>9.66</v>
      </c>
      <c r="AD476">
        <v>437.9</v>
      </c>
      <c r="AE476">
        <v>-214.95000000000005</v>
      </c>
      <c r="AF476">
        <v>-32.924867886957195</v>
      </c>
      <c r="AG476">
        <v>2400</v>
      </c>
      <c r="AH476">
        <v>4100</v>
      </c>
      <c r="AI476">
        <v>400</v>
      </c>
      <c r="AJ476">
        <v>408.35</v>
      </c>
      <c r="AK476">
        <v>100</v>
      </c>
      <c r="AL476">
        <v>439.8</v>
      </c>
      <c r="AM476">
        <v>22336.400000000001</v>
      </c>
    </row>
    <row r="477" spans="1:39" x14ac:dyDescent="0.3">
      <c r="A477">
        <v>471</v>
      </c>
      <c r="B477">
        <v>23650</v>
      </c>
      <c r="C477" s="1">
        <v>45470</v>
      </c>
      <c r="D477" t="s">
        <v>38</v>
      </c>
      <c r="E477" t="s">
        <v>1142</v>
      </c>
      <c r="F477">
        <v>41</v>
      </c>
      <c r="G477">
        <v>0</v>
      </c>
      <c r="H477">
        <v>0</v>
      </c>
      <c r="I477">
        <v>2</v>
      </c>
      <c r="J477">
        <v>11.24</v>
      </c>
      <c r="K477">
        <v>134.75</v>
      </c>
      <c r="L477">
        <v>4.75</v>
      </c>
      <c r="M477">
        <v>3.6538461538461542</v>
      </c>
      <c r="N477">
        <v>1900</v>
      </c>
      <c r="O477">
        <v>50</v>
      </c>
      <c r="P477">
        <v>100</v>
      </c>
      <c r="Q477">
        <v>60.1</v>
      </c>
      <c r="R477">
        <v>50</v>
      </c>
      <c r="S477">
        <v>163</v>
      </c>
      <c r="T477">
        <v>22336.400000000001</v>
      </c>
      <c r="U477">
        <v>22850</v>
      </c>
      <c r="V477" s="1">
        <v>45421</v>
      </c>
      <c r="W477" t="s">
        <v>38</v>
      </c>
      <c r="X477" t="s">
        <v>1143</v>
      </c>
      <c r="Y477">
        <v>2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1750</v>
      </c>
      <c r="AI477">
        <v>0</v>
      </c>
      <c r="AJ477">
        <v>0</v>
      </c>
      <c r="AK477">
        <v>1750</v>
      </c>
      <c r="AL477">
        <v>649.85</v>
      </c>
      <c r="AM477">
        <v>22336.400000000001</v>
      </c>
    </row>
    <row r="478" spans="1:39" x14ac:dyDescent="0.3">
      <c r="A478">
        <v>472</v>
      </c>
      <c r="B478">
        <v>23700</v>
      </c>
      <c r="C478" s="1">
        <v>45407</v>
      </c>
      <c r="D478" t="s">
        <v>38</v>
      </c>
      <c r="E478" t="s">
        <v>1144</v>
      </c>
      <c r="F478">
        <v>11957</v>
      </c>
      <c r="G478">
        <v>1202</v>
      </c>
      <c r="H478">
        <v>11.176197117619711</v>
      </c>
      <c r="I478">
        <v>55029</v>
      </c>
      <c r="J478">
        <v>23.98</v>
      </c>
      <c r="K478">
        <v>0.7</v>
      </c>
      <c r="L478">
        <v>-0.35000000000000009</v>
      </c>
      <c r="M478">
        <v>-33.333333333333343</v>
      </c>
      <c r="N478">
        <v>858100</v>
      </c>
      <c r="O478">
        <v>79000</v>
      </c>
      <c r="P478">
        <v>5150</v>
      </c>
      <c r="Q478">
        <v>0.7</v>
      </c>
      <c r="R478">
        <v>28800</v>
      </c>
      <c r="S478">
        <v>0.75</v>
      </c>
      <c r="T478">
        <v>22336.400000000001</v>
      </c>
      <c r="U478">
        <v>22850</v>
      </c>
      <c r="V478" s="1">
        <v>45442</v>
      </c>
      <c r="W478" t="s">
        <v>38</v>
      </c>
      <c r="X478" t="s">
        <v>1145</v>
      </c>
      <c r="Y478">
        <v>202</v>
      </c>
      <c r="Z478">
        <v>12</v>
      </c>
      <c r="AA478">
        <v>6.3157894736842106</v>
      </c>
      <c r="AB478">
        <v>121</v>
      </c>
      <c r="AC478">
        <v>12.89</v>
      </c>
      <c r="AD478">
        <v>505.2</v>
      </c>
      <c r="AE478">
        <v>-194.25000000000006</v>
      </c>
      <c r="AF478">
        <v>-27.77182071627708</v>
      </c>
      <c r="AG478">
        <v>2750</v>
      </c>
      <c r="AH478">
        <v>8050</v>
      </c>
      <c r="AI478">
        <v>200</v>
      </c>
      <c r="AJ478">
        <v>450.6</v>
      </c>
      <c r="AK478">
        <v>600</v>
      </c>
      <c r="AL478">
        <v>602.95000000000005</v>
      </c>
      <c r="AM478">
        <v>22336.400000000001</v>
      </c>
    </row>
    <row r="479" spans="1:39" x14ac:dyDescent="0.3">
      <c r="A479">
        <v>473</v>
      </c>
      <c r="B479">
        <v>23700</v>
      </c>
      <c r="C479" s="1">
        <v>45414</v>
      </c>
      <c r="D479" t="s">
        <v>38</v>
      </c>
      <c r="E479" t="s">
        <v>1146</v>
      </c>
      <c r="F479">
        <v>503</v>
      </c>
      <c r="G479">
        <v>-40</v>
      </c>
      <c r="H479">
        <v>-7.3664825046040514</v>
      </c>
      <c r="I479">
        <v>661</v>
      </c>
      <c r="J479">
        <v>14.55</v>
      </c>
      <c r="K479">
        <v>2.15</v>
      </c>
      <c r="L479">
        <v>-0.20000000000000018</v>
      </c>
      <c r="M479">
        <v>-8.5106382978723474</v>
      </c>
      <c r="N479">
        <v>65850</v>
      </c>
      <c r="O479">
        <v>12100</v>
      </c>
      <c r="P479">
        <v>500</v>
      </c>
      <c r="Q479">
        <v>2.0499999999999998</v>
      </c>
      <c r="R479">
        <v>200</v>
      </c>
      <c r="S479">
        <v>2.5</v>
      </c>
      <c r="T479">
        <v>22336.400000000001</v>
      </c>
      <c r="U479">
        <v>22850</v>
      </c>
      <c r="V479" s="1">
        <v>45470</v>
      </c>
      <c r="W479" t="s">
        <v>38</v>
      </c>
      <c r="X479" t="s">
        <v>1147</v>
      </c>
      <c r="Y479">
        <v>33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22336.400000000001</v>
      </c>
    </row>
    <row r="480" spans="1:39" x14ac:dyDescent="0.3">
      <c r="A480">
        <v>474</v>
      </c>
      <c r="B480">
        <v>23700</v>
      </c>
      <c r="C480" s="1">
        <v>45421</v>
      </c>
      <c r="D480" t="s">
        <v>38</v>
      </c>
      <c r="E480" t="s">
        <v>1148</v>
      </c>
      <c r="F480">
        <v>145</v>
      </c>
      <c r="G480">
        <v>109</v>
      </c>
      <c r="H480">
        <v>302.77777777777777</v>
      </c>
      <c r="I480">
        <v>267</v>
      </c>
      <c r="J480">
        <v>12.4</v>
      </c>
      <c r="K480">
        <v>5.5</v>
      </c>
      <c r="L480">
        <v>-0.20000000000000018</v>
      </c>
      <c r="M480">
        <v>-3.5087719298245648</v>
      </c>
      <c r="N480">
        <v>24650</v>
      </c>
      <c r="O480">
        <v>13050</v>
      </c>
      <c r="P480">
        <v>100</v>
      </c>
      <c r="Q480">
        <v>4.6500000000000004</v>
      </c>
      <c r="R480">
        <v>250</v>
      </c>
      <c r="S480">
        <v>7.95</v>
      </c>
      <c r="T480">
        <v>22336.400000000001</v>
      </c>
      <c r="U480">
        <v>22900</v>
      </c>
      <c r="V480" s="1">
        <v>45407</v>
      </c>
      <c r="W480" t="s">
        <v>38</v>
      </c>
      <c r="X480" t="s">
        <v>1149</v>
      </c>
      <c r="Y480">
        <v>2168</v>
      </c>
      <c r="Z480">
        <v>-484</v>
      </c>
      <c r="AA480">
        <v>-18.250377073906485</v>
      </c>
      <c r="AB480">
        <v>1674</v>
      </c>
      <c r="AC480">
        <v>9.9499999999999993</v>
      </c>
      <c r="AD480">
        <v>506.15</v>
      </c>
      <c r="AE480">
        <v>-266.05000000000007</v>
      </c>
      <c r="AF480">
        <v>-34.453509453509461</v>
      </c>
      <c r="AG480">
        <v>11600</v>
      </c>
      <c r="AH480">
        <v>16550</v>
      </c>
      <c r="AI480">
        <v>100</v>
      </c>
      <c r="AJ480">
        <v>501.05</v>
      </c>
      <c r="AK480">
        <v>2400</v>
      </c>
      <c r="AL480">
        <v>508.5</v>
      </c>
      <c r="AM480">
        <v>22336.400000000001</v>
      </c>
    </row>
    <row r="481" spans="1:39" x14ac:dyDescent="0.3">
      <c r="A481">
        <v>475</v>
      </c>
      <c r="B481">
        <v>23700</v>
      </c>
      <c r="C481" s="1">
        <v>45428</v>
      </c>
      <c r="D481" t="s">
        <v>38</v>
      </c>
      <c r="E481" t="s">
        <v>1150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9100</v>
      </c>
      <c r="O481">
        <v>1250</v>
      </c>
      <c r="P481">
        <v>600</v>
      </c>
      <c r="Q481">
        <v>6.5</v>
      </c>
      <c r="R481">
        <v>500</v>
      </c>
      <c r="S481">
        <v>27.1</v>
      </c>
      <c r="T481">
        <v>22336.400000000001</v>
      </c>
      <c r="U481">
        <v>22900</v>
      </c>
      <c r="V481" s="1">
        <v>45414</v>
      </c>
      <c r="W481" t="s">
        <v>38</v>
      </c>
      <c r="X481" t="s">
        <v>1151</v>
      </c>
      <c r="Y481">
        <v>433</v>
      </c>
      <c r="Z481">
        <v>-78</v>
      </c>
      <c r="AA481">
        <v>-15.264187866927593</v>
      </c>
      <c r="AB481">
        <v>426</v>
      </c>
      <c r="AC481">
        <v>9.17</v>
      </c>
      <c r="AD481">
        <v>478.7</v>
      </c>
      <c r="AE481">
        <v>-229.65000000000003</v>
      </c>
      <c r="AF481">
        <v>-32.420413637326185</v>
      </c>
      <c r="AG481">
        <v>3150</v>
      </c>
      <c r="AH481">
        <v>4800</v>
      </c>
      <c r="AI481">
        <v>150</v>
      </c>
      <c r="AJ481">
        <v>474.7</v>
      </c>
      <c r="AK481">
        <v>400</v>
      </c>
      <c r="AL481">
        <v>487.3</v>
      </c>
      <c r="AM481">
        <v>22336.400000000001</v>
      </c>
    </row>
    <row r="482" spans="1:39" x14ac:dyDescent="0.3">
      <c r="A482">
        <v>476</v>
      </c>
      <c r="B482">
        <v>23700</v>
      </c>
      <c r="C482" s="1">
        <v>45435</v>
      </c>
      <c r="D482" t="s">
        <v>38</v>
      </c>
      <c r="E482" t="s">
        <v>1152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14400</v>
      </c>
      <c r="O482">
        <v>550</v>
      </c>
      <c r="P482">
        <v>1500</v>
      </c>
      <c r="Q482">
        <v>4.3</v>
      </c>
      <c r="R482">
        <v>500</v>
      </c>
      <c r="S482">
        <v>30</v>
      </c>
      <c r="T482">
        <v>22336.400000000001</v>
      </c>
      <c r="U482">
        <v>22900</v>
      </c>
      <c r="V482" s="1">
        <v>45421</v>
      </c>
      <c r="W482" t="s">
        <v>38</v>
      </c>
      <c r="X482" t="s">
        <v>1153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1750</v>
      </c>
      <c r="AI482">
        <v>0</v>
      </c>
      <c r="AJ482">
        <v>0</v>
      </c>
      <c r="AK482">
        <v>1750</v>
      </c>
      <c r="AL482">
        <v>692.05</v>
      </c>
      <c r="AM482">
        <v>22336.400000000001</v>
      </c>
    </row>
    <row r="483" spans="1:39" x14ac:dyDescent="0.3">
      <c r="A483">
        <v>477</v>
      </c>
      <c r="B483">
        <v>23700</v>
      </c>
      <c r="C483" s="1">
        <v>45442</v>
      </c>
      <c r="D483" t="s">
        <v>38</v>
      </c>
      <c r="E483" t="s">
        <v>1154</v>
      </c>
      <c r="F483">
        <v>4750</v>
      </c>
      <c r="G483">
        <v>364</v>
      </c>
      <c r="H483">
        <v>8.2991336069311448</v>
      </c>
      <c r="I483">
        <v>8299</v>
      </c>
      <c r="J483">
        <v>10.36</v>
      </c>
      <c r="K483">
        <v>28</v>
      </c>
      <c r="L483">
        <v>6.3000000000000007</v>
      </c>
      <c r="M483">
        <v>29.032258064516132</v>
      </c>
      <c r="N483">
        <v>62400</v>
      </c>
      <c r="O483">
        <v>5500</v>
      </c>
      <c r="P483">
        <v>150</v>
      </c>
      <c r="Q483">
        <v>25.8</v>
      </c>
      <c r="R483">
        <v>1800</v>
      </c>
      <c r="S483">
        <v>27.5</v>
      </c>
      <c r="T483">
        <v>22336.400000000001</v>
      </c>
      <c r="U483">
        <v>22900</v>
      </c>
      <c r="V483" s="1">
        <v>45442</v>
      </c>
      <c r="W483" t="s">
        <v>38</v>
      </c>
      <c r="X483" t="s">
        <v>1155</v>
      </c>
      <c r="Y483">
        <v>1186</v>
      </c>
      <c r="Z483">
        <v>22</v>
      </c>
      <c r="AA483">
        <v>1.8900343642611683</v>
      </c>
      <c r="AB483">
        <v>303</v>
      </c>
      <c r="AC483">
        <v>12.89</v>
      </c>
      <c r="AD483">
        <v>538.25</v>
      </c>
      <c r="AE483">
        <v>-183.04999999999995</v>
      </c>
      <c r="AF483">
        <v>-25.377790101206148</v>
      </c>
      <c r="AG483">
        <v>3950</v>
      </c>
      <c r="AH483">
        <v>4450</v>
      </c>
      <c r="AI483">
        <v>500</v>
      </c>
      <c r="AJ483">
        <v>443.9</v>
      </c>
      <c r="AK483">
        <v>100</v>
      </c>
      <c r="AL483">
        <v>568.70000000000005</v>
      </c>
      <c r="AM483">
        <v>22336.400000000001</v>
      </c>
    </row>
    <row r="484" spans="1:39" x14ac:dyDescent="0.3">
      <c r="A484">
        <v>478</v>
      </c>
      <c r="B484">
        <v>23700</v>
      </c>
      <c r="C484" s="1">
        <v>45470</v>
      </c>
      <c r="D484" t="s">
        <v>38</v>
      </c>
      <c r="E484" t="s">
        <v>1156</v>
      </c>
      <c r="F484">
        <v>1362</v>
      </c>
      <c r="G484">
        <v>1</v>
      </c>
      <c r="H484">
        <v>7.3475385745775168E-2</v>
      </c>
      <c r="I484">
        <v>747</v>
      </c>
      <c r="J484">
        <v>11.82</v>
      </c>
      <c r="K484">
        <v>140.80000000000001</v>
      </c>
      <c r="L484">
        <v>23.050000000000011</v>
      </c>
      <c r="M484">
        <v>19.575371549893852</v>
      </c>
      <c r="N484">
        <v>18050</v>
      </c>
      <c r="O484">
        <v>450</v>
      </c>
      <c r="P484">
        <v>50</v>
      </c>
      <c r="Q484">
        <v>140.80000000000001</v>
      </c>
      <c r="R484">
        <v>50</v>
      </c>
      <c r="S484">
        <v>145</v>
      </c>
      <c r="T484">
        <v>22336.400000000001</v>
      </c>
      <c r="U484">
        <v>22900</v>
      </c>
      <c r="V484" s="1">
        <v>45470</v>
      </c>
      <c r="W484" t="s">
        <v>38</v>
      </c>
      <c r="X484" t="s">
        <v>1157</v>
      </c>
      <c r="Y484">
        <v>184</v>
      </c>
      <c r="Z484">
        <v>28</v>
      </c>
      <c r="AA484">
        <v>17.948717948717949</v>
      </c>
      <c r="AB484">
        <v>93</v>
      </c>
      <c r="AC484">
        <v>15.97</v>
      </c>
      <c r="AD484">
        <v>668.1</v>
      </c>
      <c r="AE484">
        <v>-180.85000000000002</v>
      </c>
      <c r="AF484">
        <v>-21.302785794216387</v>
      </c>
      <c r="AG484">
        <v>1850</v>
      </c>
      <c r="AH484">
        <v>0</v>
      </c>
      <c r="AI484">
        <v>50</v>
      </c>
      <c r="AJ484">
        <v>630.85</v>
      </c>
      <c r="AK484">
        <v>0</v>
      </c>
      <c r="AL484">
        <v>0</v>
      </c>
      <c r="AM484">
        <v>22336.400000000001</v>
      </c>
    </row>
    <row r="485" spans="1:39" x14ac:dyDescent="0.3">
      <c r="A485">
        <v>479</v>
      </c>
      <c r="B485">
        <v>23750</v>
      </c>
      <c r="C485" s="1">
        <v>45407</v>
      </c>
      <c r="D485" t="s">
        <v>38</v>
      </c>
      <c r="E485" t="s">
        <v>1158</v>
      </c>
      <c r="F485">
        <v>1872</v>
      </c>
      <c r="G485">
        <v>904</v>
      </c>
      <c r="H485">
        <v>93.388429752066116</v>
      </c>
      <c r="I485">
        <v>20144</v>
      </c>
      <c r="J485">
        <v>24.58</v>
      </c>
      <c r="K485">
        <v>0.65</v>
      </c>
      <c r="L485">
        <v>-0.4</v>
      </c>
      <c r="M485">
        <v>-38.095238095238095</v>
      </c>
      <c r="N485">
        <v>235950</v>
      </c>
      <c r="O485">
        <v>39350</v>
      </c>
      <c r="P485">
        <v>26850</v>
      </c>
      <c r="Q485">
        <v>0.65</v>
      </c>
      <c r="R485">
        <v>10500</v>
      </c>
      <c r="S485">
        <v>0.7</v>
      </c>
      <c r="T485">
        <v>22336.400000000001</v>
      </c>
      <c r="U485">
        <v>22950</v>
      </c>
      <c r="V485" s="1">
        <v>45407</v>
      </c>
      <c r="W485" t="s">
        <v>38</v>
      </c>
      <c r="X485" t="s">
        <v>1159</v>
      </c>
      <c r="Y485">
        <v>1007</v>
      </c>
      <c r="Z485">
        <v>-9</v>
      </c>
      <c r="AA485">
        <v>-0.88582677165354329</v>
      </c>
      <c r="AB485">
        <v>115</v>
      </c>
      <c r="AC485">
        <v>26.52</v>
      </c>
      <c r="AD485">
        <v>602.29999999999995</v>
      </c>
      <c r="AE485">
        <v>-230</v>
      </c>
      <c r="AF485">
        <v>-27.634266490448155</v>
      </c>
      <c r="AG485">
        <v>11900</v>
      </c>
      <c r="AH485">
        <v>16400</v>
      </c>
      <c r="AI485">
        <v>100</v>
      </c>
      <c r="AJ485">
        <v>549.79999999999995</v>
      </c>
      <c r="AK485">
        <v>1650</v>
      </c>
      <c r="AL485">
        <v>563.45000000000005</v>
      </c>
      <c r="AM485">
        <v>22336.400000000001</v>
      </c>
    </row>
    <row r="486" spans="1:39" x14ac:dyDescent="0.3">
      <c r="A486">
        <v>480</v>
      </c>
      <c r="B486">
        <v>23750</v>
      </c>
      <c r="C486" s="1">
        <v>45414</v>
      </c>
      <c r="D486" t="s">
        <v>38</v>
      </c>
      <c r="E486" t="s">
        <v>1160</v>
      </c>
      <c r="F486">
        <v>86</v>
      </c>
      <c r="G486">
        <v>47</v>
      </c>
      <c r="H486">
        <v>120.51282051282051</v>
      </c>
      <c r="I486">
        <v>214</v>
      </c>
      <c r="J486">
        <v>14.99</v>
      </c>
      <c r="K486">
        <v>2.1</v>
      </c>
      <c r="L486">
        <v>-0.14999999999999991</v>
      </c>
      <c r="M486">
        <v>-6.6666666666666625</v>
      </c>
      <c r="N486">
        <v>39850</v>
      </c>
      <c r="O486">
        <v>11300</v>
      </c>
      <c r="P486">
        <v>1800</v>
      </c>
      <c r="Q486">
        <v>1.6</v>
      </c>
      <c r="R486">
        <v>50</v>
      </c>
      <c r="S486">
        <v>3</v>
      </c>
      <c r="T486">
        <v>22336.400000000001</v>
      </c>
      <c r="U486">
        <v>22950</v>
      </c>
      <c r="V486" s="1">
        <v>45414</v>
      </c>
      <c r="W486" t="s">
        <v>38</v>
      </c>
      <c r="X486" t="s">
        <v>1161</v>
      </c>
      <c r="Y486">
        <v>25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500</v>
      </c>
      <c r="AH486">
        <v>3250</v>
      </c>
      <c r="AI486">
        <v>500</v>
      </c>
      <c r="AJ486">
        <v>357.45</v>
      </c>
      <c r="AK486">
        <v>500</v>
      </c>
      <c r="AL486">
        <v>690</v>
      </c>
      <c r="AM486">
        <v>22336.400000000001</v>
      </c>
    </row>
    <row r="487" spans="1:39" x14ac:dyDescent="0.3">
      <c r="A487">
        <v>481</v>
      </c>
      <c r="B487">
        <v>23750</v>
      </c>
      <c r="C487" s="1">
        <v>45421</v>
      </c>
      <c r="D487" t="s">
        <v>38</v>
      </c>
      <c r="E487" t="s">
        <v>1162</v>
      </c>
      <c r="F487">
        <v>9</v>
      </c>
      <c r="G487">
        <v>1</v>
      </c>
      <c r="H487">
        <v>12.5</v>
      </c>
      <c r="I487">
        <v>2</v>
      </c>
      <c r="J487">
        <v>13.73</v>
      </c>
      <c r="K487">
        <v>8.35</v>
      </c>
      <c r="L487">
        <v>0.79999999999999982</v>
      </c>
      <c r="M487">
        <v>10.596026490066222</v>
      </c>
      <c r="N487">
        <v>19050</v>
      </c>
      <c r="O487">
        <v>3500</v>
      </c>
      <c r="P487">
        <v>200</v>
      </c>
      <c r="Q487">
        <v>3.85</v>
      </c>
      <c r="R487">
        <v>200</v>
      </c>
      <c r="S487">
        <v>9.4499999999999993</v>
      </c>
      <c r="T487">
        <v>22336.400000000001</v>
      </c>
      <c r="U487">
        <v>22950</v>
      </c>
      <c r="V487" s="1">
        <v>45421</v>
      </c>
      <c r="W487" t="s">
        <v>38</v>
      </c>
      <c r="X487" t="s">
        <v>1163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1750</v>
      </c>
      <c r="AI487">
        <v>0</v>
      </c>
      <c r="AJ487">
        <v>0</v>
      </c>
      <c r="AK487">
        <v>1750</v>
      </c>
      <c r="AL487">
        <v>734.3</v>
      </c>
      <c r="AM487">
        <v>22336.400000000001</v>
      </c>
    </row>
    <row r="488" spans="1:39" x14ac:dyDescent="0.3">
      <c r="A488">
        <v>482</v>
      </c>
      <c r="B488">
        <v>23750</v>
      </c>
      <c r="C488" s="1">
        <v>45428</v>
      </c>
      <c r="D488" t="s">
        <v>38</v>
      </c>
      <c r="E488" t="s">
        <v>1164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8250</v>
      </c>
      <c r="O488">
        <v>750</v>
      </c>
      <c r="P488">
        <v>50</v>
      </c>
      <c r="Q488">
        <v>5.2</v>
      </c>
      <c r="R488">
        <v>50</v>
      </c>
      <c r="S488">
        <v>38</v>
      </c>
      <c r="T488">
        <v>22336.400000000001</v>
      </c>
      <c r="U488">
        <v>22950</v>
      </c>
      <c r="V488" s="1">
        <v>45442</v>
      </c>
      <c r="W488" t="s">
        <v>38</v>
      </c>
      <c r="X488" t="s">
        <v>1165</v>
      </c>
      <c r="Y488">
        <v>467</v>
      </c>
      <c r="Z488">
        <v>2</v>
      </c>
      <c r="AA488">
        <v>0.43010752688172044</v>
      </c>
      <c r="AB488">
        <v>3</v>
      </c>
      <c r="AC488">
        <v>15.49</v>
      </c>
      <c r="AD488">
        <v>640</v>
      </c>
      <c r="AE488">
        <v>-166.39999999999998</v>
      </c>
      <c r="AF488">
        <v>-20.634920634920633</v>
      </c>
      <c r="AG488">
        <v>2700</v>
      </c>
      <c r="AH488">
        <v>3200</v>
      </c>
      <c r="AI488">
        <v>500</v>
      </c>
      <c r="AJ488">
        <v>511</v>
      </c>
      <c r="AK488">
        <v>50</v>
      </c>
      <c r="AL488">
        <v>692.6</v>
      </c>
      <c r="AM488">
        <v>22336.400000000001</v>
      </c>
    </row>
    <row r="489" spans="1:39" x14ac:dyDescent="0.3">
      <c r="A489">
        <v>483</v>
      </c>
      <c r="B489">
        <v>23750</v>
      </c>
      <c r="C489" s="1">
        <v>45435</v>
      </c>
      <c r="D489" t="s">
        <v>38</v>
      </c>
      <c r="E489" t="s">
        <v>1166</v>
      </c>
      <c r="F489">
        <v>3</v>
      </c>
      <c r="G489">
        <v>1</v>
      </c>
      <c r="H489">
        <v>50</v>
      </c>
      <c r="I489">
        <v>6</v>
      </c>
      <c r="J489">
        <v>11.85</v>
      </c>
      <c r="K489">
        <v>24</v>
      </c>
      <c r="L489">
        <v>7.5</v>
      </c>
      <c r="M489">
        <v>45.454545454545453</v>
      </c>
      <c r="N489">
        <v>34000</v>
      </c>
      <c r="O489">
        <v>1000</v>
      </c>
      <c r="P489">
        <v>50</v>
      </c>
      <c r="Q489">
        <v>15.4</v>
      </c>
      <c r="R489">
        <v>50</v>
      </c>
      <c r="S489">
        <v>21.6</v>
      </c>
      <c r="T489">
        <v>22336.400000000001</v>
      </c>
      <c r="U489">
        <v>22950</v>
      </c>
      <c r="V489" s="1">
        <v>45470</v>
      </c>
      <c r="W489" t="s">
        <v>38</v>
      </c>
      <c r="X489" t="s">
        <v>1167</v>
      </c>
      <c r="Y489">
        <v>2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22336.400000000001</v>
      </c>
    </row>
    <row r="490" spans="1:39" x14ac:dyDescent="0.3">
      <c r="A490">
        <v>484</v>
      </c>
      <c r="B490">
        <v>23750</v>
      </c>
      <c r="C490" s="1">
        <v>45442</v>
      </c>
      <c r="D490" t="s">
        <v>38</v>
      </c>
      <c r="E490" t="s">
        <v>1168</v>
      </c>
      <c r="F490">
        <v>174</v>
      </c>
      <c r="G490">
        <v>7</v>
      </c>
      <c r="H490">
        <v>4.1916167664670656</v>
      </c>
      <c r="I490">
        <v>517</v>
      </c>
      <c r="J490">
        <v>10.41</v>
      </c>
      <c r="K490">
        <v>24.4</v>
      </c>
      <c r="L490">
        <v>4.5999999999999979</v>
      </c>
      <c r="M490">
        <v>23.232323232323221</v>
      </c>
      <c r="N490">
        <v>37800</v>
      </c>
      <c r="O490">
        <v>3600</v>
      </c>
      <c r="P490">
        <v>600</v>
      </c>
      <c r="Q490">
        <v>18.649999999999999</v>
      </c>
      <c r="R490">
        <v>3600</v>
      </c>
      <c r="S490">
        <v>120</v>
      </c>
      <c r="T490">
        <v>22336.400000000001</v>
      </c>
      <c r="U490">
        <v>23000</v>
      </c>
      <c r="V490" s="1">
        <v>45407</v>
      </c>
      <c r="W490" t="s">
        <v>38</v>
      </c>
      <c r="X490" t="s">
        <v>1169</v>
      </c>
      <c r="Y490">
        <v>16711</v>
      </c>
      <c r="Z490">
        <v>-2359</v>
      </c>
      <c r="AA490">
        <v>-12.370214997378081</v>
      </c>
      <c r="AB490">
        <v>7005</v>
      </c>
      <c r="AC490">
        <v>11.41</v>
      </c>
      <c r="AD490">
        <v>605.35</v>
      </c>
      <c r="AE490">
        <v>-267.5</v>
      </c>
      <c r="AF490">
        <v>-30.646731969983389</v>
      </c>
      <c r="AG490">
        <v>13200</v>
      </c>
      <c r="AH490">
        <v>34400</v>
      </c>
      <c r="AI490">
        <v>150</v>
      </c>
      <c r="AJ490">
        <v>604</v>
      </c>
      <c r="AK490">
        <v>150</v>
      </c>
      <c r="AL490">
        <v>605.95000000000005</v>
      </c>
      <c r="AM490">
        <v>22336.400000000001</v>
      </c>
    </row>
    <row r="491" spans="1:39" x14ac:dyDescent="0.3">
      <c r="A491">
        <v>485</v>
      </c>
      <c r="B491">
        <v>23750</v>
      </c>
      <c r="C491" s="1">
        <v>45470</v>
      </c>
      <c r="D491" t="s">
        <v>38</v>
      </c>
      <c r="E491" t="s">
        <v>1170</v>
      </c>
      <c r="F491">
        <v>45</v>
      </c>
      <c r="G491">
        <v>-12</v>
      </c>
      <c r="H491">
        <v>-21.05263157894737</v>
      </c>
      <c r="I491">
        <v>23</v>
      </c>
      <c r="J491">
        <v>11.19</v>
      </c>
      <c r="K491">
        <v>114</v>
      </c>
      <c r="L491">
        <v>4.3499999999999943</v>
      </c>
      <c r="M491">
        <v>3.9671682626538933</v>
      </c>
      <c r="N491">
        <v>1800</v>
      </c>
      <c r="O491">
        <v>0</v>
      </c>
      <c r="P491">
        <v>1800</v>
      </c>
      <c r="Q491">
        <v>50.55</v>
      </c>
      <c r="R491">
        <v>0</v>
      </c>
      <c r="S491">
        <v>0</v>
      </c>
      <c r="T491">
        <v>22336.400000000001</v>
      </c>
      <c r="U491">
        <v>23000</v>
      </c>
      <c r="V491" s="1">
        <v>45414</v>
      </c>
      <c r="W491" t="s">
        <v>38</v>
      </c>
      <c r="X491" t="s">
        <v>1171</v>
      </c>
      <c r="Y491">
        <v>729</v>
      </c>
      <c r="Z491">
        <v>192</v>
      </c>
      <c r="AA491">
        <v>35.754189944134076</v>
      </c>
      <c r="AB491">
        <v>538</v>
      </c>
      <c r="AC491">
        <v>8.41</v>
      </c>
      <c r="AD491">
        <v>565.04999999999995</v>
      </c>
      <c r="AE491">
        <v>-259.35000000000002</v>
      </c>
      <c r="AF491">
        <v>-31.459243085880644</v>
      </c>
      <c r="AG491">
        <v>2950</v>
      </c>
      <c r="AH491">
        <v>4650</v>
      </c>
      <c r="AI491">
        <v>50</v>
      </c>
      <c r="AJ491">
        <v>560.04999999999995</v>
      </c>
      <c r="AK491">
        <v>150</v>
      </c>
      <c r="AL491">
        <v>577.95000000000005</v>
      </c>
      <c r="AM491">
        <v>22336.400000000001</v>
      </c>
    </row>
    <row r="492" spans="1:39" x14ac:dyDescent="0.3">
      <c r="A492">
        <v>486</v>
      </c>
      <c r="B492">
        <v>23800</v>
      </c>
      <c r="C492" s="1">
        <v>45407</v>
      </c>
      <c r="D492" t="s">
        <v>38</v>
      </c>
      <c r="E492" t="s">
        <v>1172</v>
      </c>
      <c r="F492">
        <v>12391</v>
      </c>
      <c r="G492">
        <v>566</v>
      </c>
      <c r="H492">
        <v>4.7864693446088795</v>
      </c>
      <c r="I492">
        <v>58051</v>
      </c>
      <c r="J492">
        <v>25.75</v>
      </c>
      <c r="K492">
        <v>0.7</v>
      </c>
      <c r="L492">
        <v>-0.35000000000000009</v>
      </c>
      <c r="M492">
        <v>-33.333333333333343</v>
      </c>
      <c r="N492">
        <v>568900</v>
      </c>
      <c r="O492">
        <v>30150</v>
      </c>
      <c r="P492">
        <v>7850</v>
      </c>
      <c r="Q492">
        <v>0.7</v>
      </c>
      <c r="R492">
        <v>400</v>
      </c>
      <c r="S492">
        <v>1.4</v>
      </c>
      <c r="T492">
        <v>22336.400000000001</v>
      </c>
      <c r="U492">
        <v>23000</v>
      </c>
      <c r="V492" s="1">
        <v>45421</v>
      </c>
      <c r="W492" t="s">
        <v>38</v>
      </c>
      <c r="X492" t="s">
        <v>1173</v>
      </c>
      <c r="Y492">
        <v>26</v>
      </c>
      <c r="Z492">
        <v>7</v>
      </c>
      <c r="AA492">
        <v>36.842105263157897</v>
      </c>
      <c r="AB492">
        <v>22</v>
      </c>
      <c r="AC492">
        <v>10.96</v>
      </c>
      <c r="AD492">
        <v>568.1</v>
      </c>
      <c r="AE492">
        <v>-56.899999999999977</v>
      </c>
      <c r="AF492">
        <v>-9.1039999999999974</v>
      </c>
      <c r="AG492">
        <v>1800</v>
      </c>
      <c r="AH492">
        <v>1850</v>
      </c>
      <c r="AI492">
        <v>50</v>
      </c>
      <c r="AJ492">
        <v>568.1</v>
      </c>
      <c r="AK492">
        <v>50</v>
      </c>
      <c r="AL492">
        <v>615</v>
      </c>
      <c r="AM492">
        <v>22336.400000000001</v>
      </c>
    </row>
    <row r="493" spans="1:39" x14ac:dyDescent="0.3">
      <c r="A493">
        <v>487</v>
      </c>
      <c r="B493">
        <v>23800</v>
      </c>
      <c r="C493" s="1">
        <v>45414</v>
      </c>
      <c r="D493" t="s">
        <v>38</v>
      </c>
      <c r="E493" t="s">
        <v>1174</v>
      </c>
      <c r="F493">
        <v>606</v>
      </c>
      <c r="G493">
        <v>216</v>
      </c>
      <c r="H493">
        <v>55.384615384615387</v>
      </c>
      <c r="I493">
        <v>1310</v>
      </c>
      <c r="J493">
        <v>15.42</v>
      </c>
      <c r="K493">
        <v>2.1</v>
      </c>
      <c r="L493">
        <v>-0.14999999999999991</v>
      </c>
      <c r="M493">
        <v>-6.6666666666666625</v>
      </c>
      <c r="N493">
        <v>67050</v>
      </c>
      <c r="O493">
        <v>15800</v>
      </c>
      <c r="P493">
        <v>1800</v>
      </c>
      <c r="Q493">
        <v>1.9</v>
      </c>
      <c r="R493">
        <v>100</v>
      </c>
      <c r="S493">
        <v>3.25</v>
      </c>
      <c r="T493">
        <v>22336.400000000001</v>
      </c>
      <c r="U493">
        <v>23000</v>
      </c>
      <c r="V493" s="1">
        <v>45428</v>
      </c>
      <c r="W493" t="s">
        <v>38</v>
      </c>
      <c r="X493" t="s">
        <v>1175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50</v>
      </c>
      <c r="AI493">
        <v>0</v>
      </c>
      <c r="AJ493">
        <v>0</v>
      </c>
      <c r="AK493">
        <v>50</v>
      </c>
      <c r="AL493">
        <v>820</v>
      </c>
      <c r="AM493">
        <v>22336.400000000001</v>
      </c>
    </row>
    <row r="494" spans="1:39" x14ac:dyDescent="0.3">
      <c r="A494">
        <v>488</v>
      </c>
      <c r="B494">
        <v>23800</v>
      </c>
      <c r="C494" s="1">
        <v>45421</v>
      </c>
      <c r="D494" t="s">
        <v>38</v>
      </c>
      <c r="E494" t="s">
        <v>1176</v>
      </c>
      <c r="F494">
        <v>1</v>
      </c>
      <c r="G494">
        <v>0</v>
      </c>
      <c r="H494">
        <v>0</v>
      </c>
      <c r="I494">
        <v>1</v>
      </c>
      <c r="J494">
        <v>13.41</v>
      </c>
      <c r="K494">
        <v>6</v>
      </c>
      <c r="L494">
        <v>-4</v>
      </c>
      <c r="M494">
        <v>-40</v>
      </c>
      <c r="N494">
        <v>21450</v>
      </c>
      <c r="O494">
        <v>4150</v>
      </c>
      <c r="P494">
        <v>600</v>
      </c>
      <c r="Q494">
        <v>3.6</v>
      </c>
      <c r="R494">
        <v>500</v>
      </c>
      <c r="S494">
        <v>8</v>
      </c>
      <c r="T494">
        <v>22336.400000000001</v>
      </c>
      <c r="U494">
        <v>23000</v>
      </c>
      <c r="V494" s="1">
        <v>45442</v>
      </c>
      <c r="W494" t="s">
        <v>38</v>
      </c>
      <c r="X494" t="s">
        <v>1177</v>
      </c>
      <c r="Y494">
        <v>11911</v>
      </c>
      <c r="Z494">
        <v>408</v>
      </c>
      <c r="AA494">
        <v>3.5469008084847431</v>
      </c>
      <c r="AB494">
        <v>6891</v>
      </c>
      <c r="AC494">
        <v>13.07</v>
      </c>
      <c r="AD494">
        <v>602</v>
      </c>
      <c r="AE494">
        <v>-208.60000000000002</v>
      </c>
      <c r="AF494">
        <v>-25.734024179620036</v>
      </c>
      <c r="AG494">
        <v>8650</v>
      </c>
      <c r="AH494">
        <v>21300</v>
      </c>
      <c r="AI494">
        <v>300</v>
      </c>
      <c r="AJ494">
        <v>600</v>
      </c>
      <c r="AK494">
        <v>50</v>
      </c>
      <c r="AL494">
        <v>611.54999999999995</v>
      </c>
      <c r="AM494">
        <v>22336.400000000001</v>
      </c>
    </row>
    <row r="495" spans="1:39" x14ac:dyDescent="0.3">
      <c r="A495">
        <v>489</v>
      </c>
      <c r="B495">
        <v>23800</v>
      </c>
      <c r="C495" s="1">
        <v>45428</v>
      </c>
      <c r="D495" t="s">
        <v>38</v>
      </c>
      <c r="E495" t="s">
        <v>1178</v>
      </c>
      <c r="F495">
        <v>38</v>
      </c>
      <c r="G495">
        <v>28</v>
      </c>
      <c r="H495">
        <v>280</v>
      </c>
      <c r="I495">
        <v>51</v>
      </c>
      <c r="J495">
        <v>11.91</v>
      </c>
      <c r="K495">
        <v>9.75</v>
      </c>
      <c r="L495">
        <v>-3.1500000000000004</v>
      </c>
      <c r="M495">
        <v>-24.418604651162791</v>
      </c>
      <c r="N495">
        <v>18650</v>
      </c>
      <c r="O495">
        <v>1600</v>
      </c>
      <c r="P495">
        <v>150</v>
      </c>
      <c r="Q495">
        <v>7.45</v>
      </c>
      <c r="R495">
        <v>500</v>
      </c>
      <c r="S495">
        <v>12.85</v>
      </c>
      <c r="T495">
        <v>22336.400000000001</v>
      </c>
      <c r="U495">
        <v>23000</v>
      </c>
      <c r="V495" s="1">
        <v>45470</v>
      </c>
      <c r="W495" t="s">
        <v>38</v>
      </c>
      <c r="X495" t="s">
        <v>180</v>
      </c>
      <c r="Y495">
        <v>13447</v>
      </c>
      <c r="Z495">
        <v>329</v>
      </c>
      <c r="AA495">
        <v>2.5080042689434365</v>
      </c>
      <c r="AB495">
        <v>2475</v>
      </c>
      <c r="AC495">
        <v>15.92</v>
      </c>
      <c r="AD495">
        <v>722</v>
      </c>
      <c r="AE495">
        <v>-181.95000000000005</v>
      </c>
      <c r="AF495">
        <v>-20.128325681730189</v>
      </c>
      <c r="AG495">
        <v>4400</v>
      </c>
      <c r="AH495">
        <v>8900</v>
      </c>
      <c r="AI495">
        <v>200</v>
      </c>
      <c r="AJ495">
        <v>720</v>
      </c>
      <c r="AK495">
        <v>100</v>
      </c>
      <c r="AL495">
        <v>726.75</v>
      </c>
      <c r="AM495">
        <v>22336.400000000001</v>
      </c>
    </row>
    <row r="496" spans="1:39" x14ac:dyDescent="0.3">
      <c r="A496">
        <v>490</v>
      </c>
      <c r="B496">
        <v>23800</v>
      </c>
      <c r="C496" s="1">
        <v>45435</v>
      </c>
      <c r="D496" t="s">
        <v>38</v>
      </c>
      <c r="E496" t="s">
        <v>1179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10400</v>
      </c>
      <c r="O496">
        <v>1400</v>
      </c>
      <c r="P496">
        <v>500</v>
      </c>
      <c r="Q496">
        <v>3</v>
      </c>
      <c r="R496">
        <v>500</v>
      </c>
      <c r="S496">
        <v>37.700000000000003</v>
      </c>
      <c r="T496">
        <v>22336.400000000001</v>
      </c>
      <c r="U496">
        <v>23000</v>
      </c>
      <c r="V496" s="1">
        <v>45561</v>
      </c>
      <c r="W496" t="s">
        <v>38</v>
      </c>
      <c r="X496" t="s">
        <v>181</v>
      </c>
      <c r="Y496">
        <v>2299</v>
      </c>
      <c r="Z496">
        <v>5</v>
      </c>
      <c r="AA496">
        <v>0.21795989537925023</v>
      </c>
      <c r="AB496">
        <v>493</v>
      </c>
      <c r="AC496">
        <v>15.4</v>
      </c>
      <c r="AD496">
        <v>734.5</v>
      </c>
      <c r="AE496">
        <v>-137.35000000000002</v>
      </c>
      <c r="AF496">
        <v>-15.753856741411942</v>
      </c>
      <c r="AG496">
        <v>4350</v>
      </c>
      <c r="AH496">
        <v>4550</v>
      </c>
      <c r="AI496">
        <v>50</v>
      </c>
      <c r="AJ496">
        <v>668.8</v>
      </c>
      <c r="AK496">
        <v>50</v>
      </c>
      <c r="AL496">
        <v>725</v>
      </c>
      <c r="AM496">
        <v>22336.400000000001</v>
      </c>
    </row>
    <row r="497" spans="1:39" x14ac:dyDescent="0.3">
      <c r="A497">
        <v>491</v>
      </c>
      <c r="B497">
        <v>23800</v>
      </c>
      <c r="C497" s="1">
        <v>45442</v>
      </c>
      <c r="D497" t="s">
        <v>38</v>
      </c>
      <c r="E497" t="s">
        <v>1180</v>
      </c>
      <c r="F497">
        <v>3126</v>
      </c>
      <c r="G497">
        <v>561</v>
      </c>
      <c r="H497">
        <v>21.871345029239766</v>
      </c>
      <c r="I497">
        <v>6611</v>
      </c>
      <c r="J497">
        <v>10.56</v>
      </c>
      <c r="K497">
        <v>22.85</v>
      </c>
      <c r="L497">
        <v>4.9500000000000028</v>
      </c>
      <c r="M497">
        <v>27.653631284916219</v>
      </c>
      <c r="N497">
        <v>58600</v>
      </c>
      <c r="O497">
        <v>11050</v>
      </c>
      <c r="P497">
        <v>800</v>
      </c>
      <c r="Q497">
        <v>17.8</v>
      </c>
      <c r="R497">
        <v>150</v>
      </c>
      <c r="S497">
        <v>23.2</v>
      </c>
      <c r="T497">
        <v>22336.400000000001</v>
      </c>
      <c r="U497">
        <v>23000</v>
      </c>
      <c r="V497" s="1">
        <v>45652</v>
      </c>
      <c r="W497" t="s">
        <v>38</v>
      </c>
      <c r="X497" t="s">
        <v>151</v>
      </c>
      <c r="Y497">
        <v>8785</v>
      </c>
      <c r="Z497">
        <v>215</v>
      </c>
      <c r="AA497">
        <v>2.5087514585764294</v>
      </c>
      <c r="AB497">
        <v>997</v>
      </c>
      <c r="AC497">
        <v>14.83</v>
      </c>
      <c r="AD497">
        <v>670.5</v>
      </c>
      <c r="AE497">
        <v>-127.54999999999995</v>
      </c>
      <c r="AF497">
        <v>-15.982707850385308</v>
      </c>
      <c r="AG497">
        <v>8750</v>
      </c>
      <c r="AH497">
        <v>6600</v>
      </c>
      <c r="AI497">
        <v>500</v>
      </c>
      <c r="AJ497">
        <v>670.5</v>
      </c>
      <c r="AK497">
        <v>150</v>
      </c>
      <c r="AL497">
        <v>680</v>
      </c>
      <c r="AM497">
        <v>22336.400000000001</v>
      </c>
    </row>
    <row r="498" spans="1:39" x14ac:dyDescent="0.3">
      <c r="A498">
        <v>492</v>
      </c>
      <c r="B498">
        <v>23800</v>
      </c>
      <c r="C498" s="1">
        <v>45470</v>
      </c>
      <c r="D498" t="s">
        <v>38</v>
      </c>
      <c r="E498" t="s">
        <v>1181</v>
      </c>
      <c r="F498">
        <v>924</v>
      </c>
      <c r="G498">
        <v>14</v>
      </c>
      <c r="H498">
        <v>1.5384615384615385</v>
      </c>
      <c r="I498">
        <v>1280</v>
      </c>
      <c r="J498">
        <v>11.96</v>
      </c>
      <c r="K498">
        <v>124.75</v>
      </c>
      <c r="L498">
        <v>21.75</v>
      </c>
      <c r="M498">
        <v>21.11650485436893</v>
      </c>
      <c r="N498">
        <v>19750</v>
      </c>
      <c r="O498">
        <v>750</v>
      </c>
      <c r="P498">
        <v>1550</v>
      </c>
      <c r="Q498">
        <v>103.05</v>
      </c>
      <c r="R498">
        <v>100</v>
      </c>
      <c r="S498">
        <v>133</v>
      </c>
      <c r="T498">
        <v>22336.400000000001</v>
      </c>
      <c r="U498">
        <v>23000</v>
      </c>
      <c r="V498" s="1">
        <v>45743</v>
      </c>
      <c r="W498" t="s">
        <v>38</v>
      </c>
      <c r="X498" t="s">
        <v>1182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750</v>
      </c>
      <c r="AH498">
        <v>0</v>
      </c>
      <c r="AI498">
        <v>750</v>
      </c>
      <c r="AJ498">
        <v>525.04999999999995</v>
      </c>
      <c r="AK498">
        <v>0</v>
      </c>
      <c r="AL498">
        <v>0</v>
      </c>
      <c r="AM498">
        <v>22336.400000000001</v>
      </c>
    </row>
    <row r="499" spans="1:39" x14ac:dyDescent="0.3">
      <c r="A499">
        <v>493</v>
      </c>
      <c r="B499">
        <v>23850</v>
      </c>
      <c r="C499" s="1">
        <v>45407</v>
      </c>
      <c r="D499" t="s">
        <v>38</v>
      </c>
      <c r="E499" t="s">
        <v>1183</v>
      </c>
      <c r="F499">
        <v>1788</v>
      </c>
      <c r="G499">
        <v>1387</v>
      </c>
      <c r="H499">
        <v>345.88528678304237</v>
      </c>
      <c r="I499">
        <v>30570</v>
      </c>
      <c r="J499">
        <v>26.14</v>
      </c>
      <c r="K499">
        <v>0.6</v>
      </c>
      <c r="L499">
        <v>-0.35</v>
      </c>
      <c r="M499">
        <v>-36.84210526315789</v>
      </c>
      <c r="N499">
        <v>188200</v>
      </c>
      <c r="O499">
        <v>42750</v>
      </c>
      <c r="P499">
        <v>22300</v>
      </c>
      <c r="Q499">
        <v>0.6</v>
      </c>
      <c r="R499">
        <v>14650</v>
      </c>
      <c r="S499">
        <v>0.75</v>
      </c>
      <c r="T499">
        <v>22336.400000000001</v>
      </c>
      <c r="U499">
        <v>23000</v>
      </c>
      <c r="V499" s="1">
        <v>45834</v>
      </c>
      <c r="W499" t="s">
        <v>38</v>
      </c>
      <c r="X499" t="s">
        <v>152</v>
      </c>
      <c r="Y499">
        <v>20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500</v>
      </c>
      <c r="AH499">
        <v>300</v>
      </c>
      <c r="AI499">
        <v>50</v>
      </c>
      <c r="AJ499">
        <v>763</v>
      </c>
      <c r="AK499">
        <v>50</v>
      </c>
      <c r="AL499">
        <v>996.35</v>
      </c>
      <c r="AM499">
        <v>22336.400000000001</v>
      </c>
    </row>
    <row r="500" spans="1:39" x14ac:dyDescent="0.3">
      <c r="A500">
        <v>494</v>
      </c>
      <c r="B500">
        <v>23850</v>
      </c>
      <c r="C500" s="1">
        <v>45414</v>
      </c>
      <c r="D500" t="s">
        <v>38</v>
      </c>
      <c r="E500" t="s">
        <v>1184</v>
      </c>
      <c r="F500">
        <v>106</v>
      </c>
      <c r="G500">
        <v>-3</v>
      </c>
      <c r="H500">
        <v>-2.7522935779816513</v>
      </c>
      <c r="I500">
        <v>204</v>
      </c>
      <c r="J500">
        <v>15.8</v>
      </c>
      <c r="K500">
        <v>2</v>
      </c>
      <c r="L500">
        <v>-0.29999999999999982</v>
      </c>
      <c r="M500">
        <v>-13.043478260869559</v>
      </c>
      <c r="N500">
        <v>47100</v>
      </c>
      <c r="O500">
        <v>20300</v>
      </c>
      <c r="P500">
        <v>1800</v>
      </c>
      <c r="Q500">
        <v>1.8</v>
      </c>
      <c r="R500">
        <v>300</v>
      </c>
      <c r="S500">
        <v>3.45</v>
      </c>
      <c r="T500">
        <v>22336.400000000001</v>
      </c>
      <c r="U500">
        <v>23000</v>
      </c>
      <c r="V500" s="1">
        <v>46015</v>
      </c>
      <c r="W500" t="s">
        <v>38</v>
      </c>
      <c r="X500" t="s">
        <v>153</v>
      </c>
      <c r="Y500">
        <v>195</v>
      </c>
      <c r="Z500">
        <v>1</v>
      </c>
      <c r="AA500">
        <v>0.51546391752577314</v>
      </c>
      <c r="AB500">
        <v>7</v>
      </c>
      <c r="AC500">
        <v>18.98</v>
      </c>
      <c r="AD500">
        <v>905</v>
      </c>
      <c r="AE500">
        <v>-75</v>
      </c>
      <c r="AF500">
        <v>-7.6530612244897958</v>
      </c>
      <c r="AG500">
        <v>650</v>
      </c>
      <c r="AH500">
        <v>500</v>
      </c>
      <c r="AI500">
        <v>100</v>
      </c>
      <c r="AJ500">
        <v>892</v>
      </c>
      <c r="AK500">
        <v>50</v>
      </c>
      <c r="AL500">
        <v>920.3</v>
      </c>
      <c r="AM500">
        <v>22336.400000000001</v>
      </c>
    </row>
    <row r="501" spans="1:39" x14ac:dyDescent="0.3">
      <c r="A501">
        <v>495</v>
      </c>
      <c r="B501">
        <v>23850</v>
      </c>
      <c r="C501" s="1">
        <v>45421</v>
      </c>
      <c r="D501" t="s">
        <v>38</v>
      </c>
      <c r="E501" t="s">
        <v>1185</v>
      </c>
      <c r="F501">
        <v>2</v>
      </c>
      <c r="G501">
        <v>0</v>
      </c>
      <c r="H501">
        <v>0</v>
      </c>
      <c r="I501">
        <v>1</v>
      </c>
      <c r="J501">
        <v>13.92</v>
      </c>
      <c r="K501">
        <v>6.3</v>
      </c>
      <c r="L501">
        <v>-1.6500000000000004</v>
      </c>
      <c r="M501">
        <v>-20.754716981132081</v>
      </c>
      <c r="N501">
        <v>18650</v>
      </c>
      <c r="O501">
        <v>9600</v>
      </c>
      <c r="P501">
        <v>800</v>
      </c>
      <c r="Q501">
        <v>3.1</v>
      </c>
      <c r="R501">
        <v>50</v>
      </c>
      <c r="S501">
        <v>8.1</v>
      </c>
      <c r="T501">
        <v>22336.400000000001</v>
      </c>
      <c r="U501">
        <v>23000</v>
      </c>
      <c r="V501" s="1">
        <v>46198</v>
      </c>
      <c r="W501" t="s">
        <v>38</v>
      </c>
      <c r="X501" t="s">
        <v>154</v>
      </c>
      <c r="Y501">
        <v>3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1100</v>
      </c>
      <c r="AH501">
        <v>0</v>
      </c>
      <c r="AI501">
        <v>750</v>
      </c>
      <c r="AJ501">
        <v>475</v>
      </c>
      <c r="AK501">
        <v>0</v>
      </c>
      <c r="AL501">
        <v>0</v>
      </c>
      <c r="AM501">
        <v>22336.400000000001</v>
      </c>
    </row>
    <row r="502" spans="1:39" x14ac:dyDescent="0.3">
      <c r="A502">
        <v>496</v>
      </c>
      <c r="B502">
        <v>23850</v>
      </c>
      <c r="C502" s="1">
        <v>45428</v>
      </c>
      <c r="D502" t="s">
        <v>38</v>
      </c>
      <c r="E502" t="s">
        <v>1186</v>
      </c>
      <c r="F502">
        <v>5</v>
      </c>
      <c r="G502">
        <v>0</v>
      </c>
      <c r="H502">
        <v>0</v>
      </c>
      <c r="I502">
        <v>1</v>
      </c>
      <c r="J502">
        <v>12.62</v>
      </c>
      <c r="K502">
        <v>11.35</v>
      </c>
      <c r="L502">
        <v>0</v>
      </c>
      <c r="M502">
        <v>0</v>
      </c>
      <c r="N502">
        <v>16150</v>
      </c>
      <c r="O502">
        <v>1050</v>
      </c>
      <c r="P502">
        <v>250</v>
      </c>
      <c r="Q502">
        <v>5.55</v>
      </c>
      <c r="R502">
        <v>50</v>
      </c>
      <c r="S502">
        <v>25</v>
      </c>
      <c r="T502">
        <v>22336.400000000001</v>
      </c>
      <c r="U502">
        <v>23000</v>
      </c>
      <c r="V502" s="1">
        <v>46387</v>
      </c>
      <c r="W502" t="s">
        <v>38</v>
      </c>
      <c r="X502" t="s">
        <v>155</v>
      </c>
      <c r="Y502">
        <v>151</v>
      </c>
      <c r="Z502">
        <v>2</v>
      </c>
      <c r="AA502">
        <v>1.3422818791946309</v>
      </c>
      <c r="AB502">
        <v>7</v>
      </c>
      <c r="AC502">
        <v>20.99</v>
      </c>
      <c r="AD502">
        <v>965.05</v>
      </c>
      <c r="AE502">
        <v>-64.950000000000045</v>
      </c>
      <c r="AF502">
        <v>-6.3058252427184502</v>
      </c>
      <c r="AG502">
        <v>650</v>
      </c>
      <c r="AH502">
        <v>100</v>
      </c>
      <c r="AI502">
        <v>250</v>
      </c>
      <c r="AJ502">
        <v>855.05</v>
      </c>
      <c r="AK502">
        <v>50</v>
      </c>
      <c r="AL502">
        <v>990</v>
      </c>
      <c r="AM502">
        <v>22336.400000000001</v>
      </c>
    </row>
    <row r="503" spans="1:39" x14ac:dyDescent="0.3">
      <c r="A503">
        <v>497</v>
      </c>
      <c r="B503">
        <v>23850</v>
      </c>
      <c r="C503" s="1">
        <v>45435</v>
      </c>
      <c r="D503" t="s">
        <v>38</v>
      </c>
      <c r="E503" t="s">
        <v>1187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11400</v>
      </c>
      <c r="O503">
        <v>800</v>
      </c>
      <c r="P503">
        <v>1500</v>
      </c>
      <c r="Q503">
        <v>5.5</v>
      </c>
      <c r="R503">
        <v>200</v>
      </c>
      <c r="S503">
        <v>70</v>
      </c>
      <c r="T503">
        <v>22336.400000000001</v>
      </c>
      <c r="U503">
        <v>23000</v>
      </c>
      <c r="V503" s="1">
        <v>46562</v>
      </c>
      <c r="W503" t="s">
        <v>38</v>
      </c>
      <c r="X503" t="s">
        <v>156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500</v>
      </c>
      <c r="AH503">
        <v>0</v>
      </c>
      <c r="AI503">
        <v>500</v>
      </c>
      <c r="AJ503">
        <v>919.75</v>
      </c>
      <c r="AK503">
        <v>0</v>
      </c>
      <c r="AL503">
        <v>0</v>
      </c>
      <c r="AM503">
        <v>22336.400000000001</v>
      </c>
    </row>
    <row r="504" spans="1:39" x14ac:dyDescent="0.3">
      <c r="A504">
        <v>498</v>
      </c>
      <c r="B504">
        <v>23850</v>
      </c>
      <c r="C504" s="1">
        <v>45442</v>
      </c>
      <c r="D504" t="s">
        <v>38</v>
      </c>
      <c r="E504" t="s">
        <v>1188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17100</v>
      </c>
      <c r="O504">
        <v>7550</v>
      </c>
      <c r="P504">
        <v>600</v>
      </c>
      <c r="Q504">
        <v>12.65</v>
      </c>
      <c r="R504">
        <v>200</v>
      </c>
      <c r="S504">
        <v>30.7</v>
      </c>
      <c r="T504">
        <v>22336.400000000001</v>
      </c>
      <c r="U504">
        <v>23000</v>
      </c>
      <c r="V504" s="1">
        <v>46751</v>
      </c>
      <c r="W504" t="s">
        <v>38</v>
      </c>
      <c r="X504" t="s">
        <v>157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500</v>
      </c>
      <c r="AH504">
        <v>0</v>
      </c>
      <c r="AI504">
        <v>500</v>
      </c>
      <c r="AJ504">
        <v>842.7</v>
      </c>
      <c r="AK504">
        <v>0</v>
      </c>
      <c r="AL504">
        <v>0</v>
      </c>
      <c r="AM504">
        <v>22336.400000000001</v>
      </c>
    </row>
    <row r="505" spans="1:39" x14ac:dyDescent="0.3">
      <c r="A505">
        <v>499</v>
      </c>
      <c r="B505">
        <v>23850</v>
      </c>
      <c r="C505" s="1">
        <v>45470</v>
      </c>
      <c r="D505" t="s">
        <v>38</v>
      </c>
      <c r="E505" t="s">
        <v>1189</v>
      </c>
      <c r="F505">
        <v>36</v>
      </c>
      <c r="G505">
        <v>-7</v>
      </c>
      <c r="H505">
        <v>-16.279069767441861</v>
      </c>
      <c r="I505">
        <v>51</v>
      </c>
      <c r="J505">
        <v>11.82</v>
      </c>
      <c r="K505">
        <v>112.85</v>
      </c>
      <c r="L505">
        <v>19.25</v>
      </c>
      <c r="M505">
        <v>20.566239316239319</v>
      </c>
      <c r="N505">
        <v>3600</v>
      </c>
      <c r="O505">
        <v>0</v>
      </c>
      <c r="P505">
        <v>1800</v>
      </c>
      <c r="Q505">
        <v>45.6</v>
      </c>
      <c r="R505">
        <v>0</v>
      </c>
      <c r="S505">
        <v>0</v>
      </c>
      <c r="T505">
        <v>22336.400000000001</v>
      </c>
      <c r="U505">
        <v>23000</v>
      </c>
      <c r="V505" s="1">
        <v>46933</v>
      </c>
      <c r="W505" t="s">
        <v>38</v>
      </c>
      <c r="X505" t="s">
        <v>158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500</v>
      </c>
      <c r="AH505">
        <v>0</v>
      </c>
      <c r="AI505">
        <v>500</v>
      </c>
      <c r="AJ505">
        <v>774.2</v>
      </c>
      <c r="AK505">
        <v>0</v>
      </c>
      <c r="AL505">
        <v>0</v>
      </c>
      <c r="AM505">
        <v>22336.400000000001</v>
      </c>
    </row>
    <row r="506" spans="1:39" x14ac:dyDescent="0.3">
      <c r="A506">
        <v>500</v>
      </c>
      <c r="B506">
        <v>23900</v>
      </c>
      <c r="C506" s="1">
        <v>45407</v>
      </c>
      <c r="D506" t="s">
        <v>38</v>
      </c>
      <c r="E506" t="s">
        <v>1190</v>
      </c>
      <c r="F506">
        <v>16320</v>
      </c>
      <c r="G506">
        <v>1719</v>
      </c>
      <c r="H506">
        <v>11.773166221491678</v>
      </c>
      <c r="I506">
        <v>49730</v>
      </c>
      <c r="J506">
        <v>27.32</v>
      </c>
      <c r="K506">
        <v>0.7</v>
      </c>
      <c r="L506">
        <v>-0.35000000000000009</v>
      </c>
      <c r="M506">
        <v>-33.333333333333343</v>
      </c>
      <c r="N506">
        <v>664400</v>
      </c>
      <c r="O506">
        <v>62350</v>
      </c>
      <c r="P506">
        <v>41400</v>
      </c>
      <c r="Q506">
        <v>0.65</v>
      </c>
      <c r="R506">
        <v>400</v>
      </c>
      <c r="S506">
        <v>0.9</v>
      </c>
      <c r="T506">
        <v>22336.400000000001</v>
      </c>
      <c r="U506">
        <v>23000</v>
      </c>
      <c r="V506" s="1">
        <v>47115</v>
      </c>
      <c r="W506" t="s">
        <v>38</v>
      </c>
      <c r="X506" t="s">
        <v>1191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550</v>
      </c>
      <c r="AH506">
        <v>0</v>
      </c>
      <c r="AI506">
        <v>500</v>
      </c>
      <c r="AJ506">
        <v>710.15</v>
      </c>
      <c r="AK506">
        <v>0</v>
      </c>
      <c r="AL506">
        <v>0</v>
      </c>
      <c r="AM506">
        <v>22336.400000000001</v>
      </c>
    </row>
    <row r="507" spans="1:39" x14ac:dyDescent="0.3">
      <c r="A507">
        <v>501</v>
      </c>
      <c r="B507">
        <v>23900</v>
      </c>
      <c r="C507" s="1">
        <v>45414</v>
      </c>
      <c r="D507" t="s">
        <v>38</v>
      </c>
      <c r="E507" t="s">
        <v>1192</v>
      </c>
      <c r="F507">
        <v>232</v>
      </c>
      <c r="G507">
        <v>-3</v>
      </c>
      <c r="H507">
        <v>-1.2765957446808511</v>
      </c>
      <c r="I507">
        <v>170</v>
      </c>
      <c r="J507">
        <v>16.16</v>
      </c>
      <c r="K507">
        <v>1.85</v>
      </c>
      <c r="L507">
        <v>-0.29999999999999982</v>
      </c>
      <c r="M507">
        <v>-13.953488372093014</v>
      </c>
      <c r="N507">
        <v>65850</v>
      </c>
      <c r="O507">
        <v>17550</v>
      </c>
      <c r="P507">
        <v>800</v>
      </c>
      <c r="Q507">
        <v>1.55</v>
      </c>
      <c r="R507">
        <v>300</v>
      </c>
      <c r="S507">
        <v>3.45</v>
      </c>
      <c r="T507">
        <v>22336.400000000001</v>
      </c>
      <c r="U507">
        <v>23050</v>
      </c>
      <c r="V507" s="1">
        <v>45407</v>
      </c>
      <c r="W507" t="s">
        <v>38</v>
      </c>
      <c r="X507" t="s">
        <v>1193</v>
      </c>
      <c r="Y507">
        <v>361</v>
      </c>
      <c r="Z507">
        <v>-1</v>
      </c>
      <c r="AA507">
        <v>-0.27624309392265195</v>
      </c>
      <c r="AB507">
        <v>20</v>
      </c>
      <c r="AC507">
        <v>23.36</v>
      </c>
      <c r="AD507">
        <v>652.20000000000005</v>
      </c>
      <c r="AE507">
        <v>-280.25</v>
      </c>
      <c r="AF507">
        <v>-30.05523084347686</v>
      </c>
      <c r="AG507">
        <v>13850</v>
      </c>
      <c r="AH507">
        <v>14150</v>
      </c>
      <c r="AI507">
        <v>100</v>
      </c>
      <c r="AJ507">
        <v>645.9</v>
      </c>
      <c r="AK507">
        <v>1600</v>
      </c>
      <c r="AL507">
        <v>657.25</v>
      </c>
      <c r="AM507">
        <v>22336.400000000001</v>
      </c>
    </row>
    <row r="508" spans="1:39" x14ac:dyDescent="0.3">
      <c r="A508">
        <v>502</v>
      </c>
      <c r="B508">
        <v>23900</v>
      </c>
      <c r="C508" s="1">
        <v>45421</v>
      </c>
      <c r="D508" t="s">
        <v>38</v>
      </c>
      <c r="E508" t="s">
        <v>1194</v>
      </c>
      <c r="F508">
        <v>13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20050</v>
      </c>
      <c r="O508">
        <v>1800</v>
      </c>
      <c r="P508">
        <v>1500</v>
      </c>
      <c r="Q508">
        <v>3.35</v>
      </c>
      <c r="R508">
        <v>500</v>
      </c>
      <c r="S508">
        <v>10</v>
      </c>
      <c r="T508">
        <v>22336.400000000001</v>
      </c>
      <c r="U508">
        <v>23050</v>
      </c>
      <c r="V508" s="1">
        <v>45414</v>
      </c>
      <c r="W508" t="s">
        <v>38</v>
      </c>
      <c r="X508" t="s">
        <v>1195</v>
      </c>
      <c r="Y508">
        <v>3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500</v>
      </c>
      <c r="AH508">
        <v>3250</v>
      </c>
      <c r="AI508">
        <v>500</v>
      </c>
      <c r="AJ508">
        <v>406.25</v>
      </c>
      <c r="AK508">
        <v>500</v>
      </c>
      <c r="AL508">
        <v>776.35</v>
      </c>
      <c r="AM508">
        <v>22336.400000000001</v>
      </c>
    </row>
    <row r="509" spans="1:39" x14ac:dyDescent="0.3">
      <c r="A509">
        <v>503</v>
      </c>
      <c r="B509">
        <v>23900</v>
      </c>
      <c r="C509" s="1">
        <v>45428</v>
      </c>
      <c r="D509" t="s">
        <v>38</v>
      </c>
      <c r="E509" t="s">
        <v>1196</v>
      </c>
      <c r="F509">
        <v>1</v>
      </c>
      <c r="G509">
        <v>0</v>
      </c>
      <c r="H509">
        <v>0</v>
      </c>
      <c r="I509">
        <v>1</v>
      </c>
      <c r="J509">
        <v>13.12</v>
      </c>
      <c r="K509">
        <v>12</v>
      </c>
      <c r="L509">
        <v>1.9499999999999993</v>
      </c>
      <c r="M509">
        <v>19.402985074626859</v>
      </c>
      <c r="N509">
        <v>20600</v>
      </c>
      <c r="O509">
        <v>1100</v>
      </c>
      <c r="P509">
        <v>300</v>
      </c>
      <c r="Q509">
        <v>5.75</v>
      </c>
      <c r="R509">
        <v>50</v>
      </c>
      <c r="S509">
        <v>16.95</v>
      </c>
      <c r="T509">
        <v>22336.400000000001</v>
      </c>
      <c r="U509">
        <v>23050</v>
      </c>
      <c r="V509" s="1">
        <v>45421</v>
      </c>
      <c r="W509" t="s">
        <v>38</v>
      </c>
      <c r="X509" t="s">
        <v>1197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1750</v>
      </c>
      <c r="AI509">
        <v>0</v>
      </c>
      <c r="AJ509">
        <v>0</v>
      </c>
      <c r="AK509">
        <v>1750</v>
      </c>
      <c r="AL509">
        <v>843.7</v>
      </c>
      <c r="AM509">
        <v>22336.400000000001</v>
      </c>
    </row>
    <row r="510" spans="1:39" x14ac:dyDescent="0.3">
      <c r="A510">
        <v>504</v>
      </c>
      <c r="B510">
        <v>23900</v>
      </c>
      <c r="C510" s="1">
        <v>45435</v>
      </c>
      <c r="D510" t="s">
        <v>38</v>
      </c>
      <c r="E510" t="s">
        <v>1198</v>
      </c>
      <c r="F510">
        <v>3</v>
      </c>
      <c r="G510">
        <v>0</v>
      </c>
      <c r="H510">
        <v>0</v>
      </c>
      <c r="I510">
        <v>6</v>
      </c>
      <c r="J510">
        <v>10.66</v>
      </c>
      <c r="K510">
        <v>8.9</v>
      </c>
      <c r="L510">
        <v>-9.85</v>
      </c>
      <c r="M510">
        <v>-52.533333333333331</v>
      </c>
      <c r="N510">
        <v>7550</v>
      </c>
      <c r="O510">
        <v>1600</v>
      </c>
      <c r="P510">
        <v>50</v>
      </c>
      <c r="Q510">
        <v>9</v>
      </c>
      <c r="R510">
        <v>50</v>
      </c>
      <c r="S510">
        <v>24</v>
      </c>
      <c r="T510">
        <v>22336.400000000001</v>
      </c>
      <c r="U510">
        <v>23050</v>
      </c>
      <c r="V510" s="1">
        <v>45442</v>
      </c>
      <c r="W510" t="s">
        <v>38</v>
      </c>
      <c r="X510" t="s">
        <v>1199</v>
      </c>
      <c r="Y510">
        <v>204</v>
      </c>
      <c r="Z510">
        <v>-19</v>
      </c>
      <c r="AA510">
        <v>-8.52017937219731</v>
      </c>
      <c r="AB510">
        <v>255</v>
      </c>
      <c r="AC510">
        <v>12.89</v>
      </c>
      <c r="AD510">
        <v>634.75</v>
      </c>
      <c r="AE510">
        <v>-181.5</v>
      </c>
      <c r="AF510">
        <v>-22.235834609494638</v>
      </c>
      <c r="AG510">
        <v>5650</v>
      </c>
      <c r="AH510">
        <v>3950</v>
      </c>
      <c r="AI510">
        <v>500</v>
      </c>
      <c r="AJ510">
        <v>579.95000000000005</v>
      </c>
      <c r="AK510">
        <v>200</v>
      </c>
      <c r="AL510">
        <v>655.45</v>
      </c>
      <c r="AM510">
        <v>22336.400000000001</v>
      </c>
    </row>
    <row r="511" spans="1:39" x14ac:dyDescent="0.3">
      <c r="A511">
        <v>505</v>
      </c>
      <c r="B511">
        <v>23900</v>
      </c>
      <c r="C511" s="1">
        <v>45442</v>
      </c>
      <c r="D511" t="s">
        <v>38</v>
      </c>
      <c r="E511" t="s">
        <v>1200</v>
      </c>
      <c r="F511">
        <v>1333</v>
      </c>
      <c r="G511">
        <v>15</v>
      </c>
      <c r="H511">
        <v>1.1380880121396055</v>
      </c>
      <c r="I511">
        <v>4274</v>
      </c>
      <c r="J511">
        <v>10.87</v>
      </c>
      <c r="K511">
        <v>18.7</v>
      </c>
      <c r="L511">
        <v>3.8499999999999996</v>
      </c>
      <c r="M511">
        <v>25.925925925925924</v>
      </c>
      <c r="N511">
        <v>71300</v>
      </c>
      <c r="O511">
        <v>7400</v>
      </c>
      <c r="P511">
        <v>50</v>
      </c>
      <c r="Q511">
        <v>14.55</v>
      </c>
      <c r="R511">
        <v>150</v>
      </c>
      <c r="S511">
        <v>19.95</v>
      </c>
      <c r="T511">
        <v>22336.400000000001</v>
      </c>
      <c r="U511">
        <v>23050</v>
      </c>
      <c r="V511" s="1">
        <v>45470</v>
      </c>
      <c r="W511" t="s">
        <v>38</v>
      </c>
      <c r="X511" t="s">
        <v>1201</v>
      </c>
      <c r="Y511">
        <v>13</v>
      </c>
      <c r="Z511">
        <v>0</v>
      </c>
      <c r="AA511">
        <v>0</v>
      </c>
      <c r="AB511">
        <v>1</v>
      </c>
      <c r="AC511">
        <v>17.940000000000001</v>
      </c>
      <c r="AD511">
        <v>825.2</v>
      </c>
      <c r="AE511">
        <v>-136.29999999999995</v>
      </c>
      <c r="AF511">
        <v>-14.175767030681222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22336.400000000001</v>
      </c>
    </row>
    <row r="512" spans="1:39" x14ac:dyDescent="0.3">
      <c r="A512">
        <v>506</v>
      </c>
      <c r="B512">
        <v>23900</v>
      </c>
      <c r="C512" s="1">
        <v>45470</v>
      </c>
      <c r="D512" t="s">
        <v>38</v>
      </c>
      <c r="E512" t="s">
        <v>1202</v>
      </c>
      <c r="F512">
        <v>507</v>
      </c>
      <c r="G512">
        <v>-47</v>
      </c>
      <c r="H512">
        <v>-8.4837545126353788</v>
      </c>
      <c r="I512">
        <v>571</v>
      </c>
      <c r="J512">
        <v>11.93</v>
      </c>
      <c r="K512">
        <v>107</v>
      </c>
      <c r="L512">
        <v>14.75</v>
      </c>
      <c r="M512">
        <v>15.989159891598916</v>
      </c>
      <c r="N512">
        <v>13200</v>
      </c>
      <c r="O512">
        <v>300</v>
      </c>
      <c r="P512">
        <v>950</v>
      </c>
      <c r="Q512">
        <v>90</v>
      </c>
      <c r="R512">
        <v>100</v>
      </c>
      <c r="S512">
        <v>107</v>
      </c>
      <c r="T512">
        <v>22336.400000000001</v>
      </c>
      <c r="U512">
        <v>23100</v>
      </c>
      <c r="V512" s="1">
        <v>45407</v>
      </c>
      <c r="W512" t="s">
        <v>38</v>
      </c>
      <c r="X512" t="s">
        <v>1203</v>
      </c>
      <c r="Y512">
        <v>509</v>
      </c>
      <c r="Z512">
        <v>-53</v>
      </c>
      <c r="AA512">
        <v>-9.4306049822064058</v>
      </c>
      <c r="AB512">
        <v>130</v>
      </c>
      <c r="AC512">
        <v>0</v>
      </c>
      <c r="AD512">
        <v>708.3</v>
      </c>
      <c r="AE512">
        <v>-261.75</v>
      </c>
      <c r="AF512">
        <v>-26.983145198701099</v>
      </c>
      <c r="AG512">
        <v>13100</v>
      </c>
      <c r="AH512">
        <v>14900</v>
      </c>
      <c r="AI512">
        <v>2250</v>
      </c>
      <c r="AJ512">
        <v>666.15</v>
      </c>
      <c r="AK512">
        <v>1800</v>
      </c>
      <c r="AL512">
        <v>707.2</v>
      </c>
      <c r="AM512">
        <v>22336.400000000001</v>
      </c>
    </row>
    <row r="513" spans="1:39" x14ac:dyDescent="0.3">
      <c r="A513">
        <v>507</v>
      </c>
      <c r="B513">
        <v>23950</v>
      </c>
      <c r="C513" s="1">
        <v>45407</v>
      </c>
      <c r="D513" t="s">
        <v>38</v>
      </c>
      <c r="E513" t="s">
        <v>1204</v>
      </c>
      <c r="F513">
        <v>3662</v>
      </c>
      <c r="G513">
        <v>102</v>
      </c>
      <c r="H513">
        <v>2.8651685393258428</v>
      </c>
      <c r="I513">
        <v>3841</v>
      </c>
      <c r="J513">
        <v>27.89</v>
      </c>
      <c r="K513">
        <v>0.65</v>
      </c>
      <c r="L513">
        <v>-0.35</v>
      </c>
      <c r="M513">
        <v>-35</v>
      </c>
      <c r="N513">
        <v>206650</v>
      </c>
      <c r="O513">
        <v>34100</v>
      </c>
      <c r="P513">
        <v>8350</v>
      </c>
      <c r="Q513">
        <v>0.65</v>
      </c>
      <c r="R513">
        <v>2150</v>
      </c>
      <c r="S513">
        <v>0.75</v>
      </c>
      <c r="T513">
        <v>22336.400000000001</v>
      </c>
      <c r="U513">
        <v>23100</v>
      </c>
      <c r="V513" s="1">
        <v>45414</v>
      </c>
      <c r="W513" t="s">
        <v>38</v>
      </c>
      <c r="X513" t="s">
        <v>1205</v>
      </c>
      <c r="Y513">
        <v>11</v>
      </c>
      <c r="Z513">
        <v>2</v>
      </c>
      <c r="AA513">
        <v>22.222222222222221</v>
      </c>
      <c r="AB513">
        <v>7</v>
      </c>
      <c r="AC513">
        <v>15</v>
      </c>
      <c r="AD513">
        <v>697.85</v>
      </c>
      <c r="AE513">
        <v>-269.85000000000002</v>
      </c>
      <c r="AF513">
        <v>-27.885708380696499</v>
      </c>
      <c r="AG513">
        <v>1050</v>
      </c>
      <c r="AH513">
        <v>3850</v>
      </c>
      <c r="AI513">
        <v>50</v>
      </c>
      <c r="AJ513">
        <v>656</v>
      </c>
      <c r="AK513">
        <v>100</v>
      </c>
      <c r="AL513">
        <v>664.2</v>
      </c>
      <c r="AM513">
        <v>22336.400000000001</v>
      </c>
    </row>
    <row r="514" spans="1:39" x14ac:dyDescent="0.3">
      <c r="A514">
        <v>508</v>
      </c>
      <c r="B514">
        <v>23950</v>
      </c>
      <c r="C514" s="1">
        <v>45414</v>
      </c>
      <c r="D514" t="s">
        <v>38</v>
      </c>
      <c r="E514" t="s">
        <v>1206</v>
      </c>
      <c r="F514">
        <v>105</v>
      </c>
      <c r="G514">
        <v>20</v>
      </c>
      <c r="H514">
        <v>23.529411764705884</v>
      </c>
      <c r="I514">
        <v>128</v>
      </c>
      <c r="J514">
        <v>16.84</v>
      </c>
      <c r="K514">
        <v>2.0499999999999998</v>
      </c>
      <c r="L514">
        <v>-0.60000000000000009</v>
      </c>
      <c r="M514">
        <v>-22.641509433962266</v>
      </c>
      <c r="N514">
        <v>35250</v>
      </c>
      <c r="O514">
        <v>9500</v>
      </c>
      <c r="P514">
        <v>3000</v>
      </c>
      <c r="Q514">
        <v>1.6</v>
      </c>
      <c r="R514">
        <v>500</v>
      </c>
      <c r="S514">
        <v>3.4</v>
      </c>
      <c r="T514">
        <v>22336.400000000001</v>
      </c>
      <c r="U514">
        <v>23100</v>
      </c>
      <c r="V514" s="1">
        <v>45421</v>
      </c>
      <c r="W514" t="s">
        <v>38</v>
      </c>
      <c r="X514" t="s">
        <v>1207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1750</v>
      </c>
      <c r="AI514">
        <v>0</v>
      </c>
      <c r="AJ514">
        <v>0</v>
      </c>
      <c r="AK514">
        <v>1750</v>
      </c>
      <c r="AL514">
        <v>860.45</v>
      </c>
      <c r="AM514">
        <v>22336.400000000001</v>
      </c>
    </row>
    <row r="515" spans="1:39" x14ac:dyDescent="0.3">
      <c r="A515">
        <v>509</v>
      </c>
      <c r="B515">
        <v>23950</v>
      </c>
      <c r="C515" s="1">
        <v>45421</v>
      </c>
      <c r="D515" t="s">
        <v>38</v>
      </c>
      <c r="E515" t="s">
        <v>1208</v>
      </c>
      <c r="F515">
        <v>2</v>
      </c>
      <c r="G515">
        <v>0</v>
      </c>
      <c r="H515">
        <v>0</v>
      </c>
      <c r="I515">
        <v>8</v>
      </c>
      <c r="J515">
        <v>14.23</v>
      </c>
      <c r="K515">
        <v>5</v>
      </c>
      <c r="L515">
        <v>0</v>
      </c>
      <c r="M515">
        <v>0</v>
      </c>
      <c r="N515">
        <v>14450</v>
      </c>
      <c r="O515">
        <v>3750</v>
      </c>
      <c r="P515">
        <v>600</v>
      </c>
      <c r="Q515">
        <v>4</v>
      </c>
      <c r="R515">
        <v>200</v>
      </c>
      <c r="S515">
        <v>7.9</v>
      </c>
      <c r="T515">
        <v>22336.400000000001</v>
      </c>
      <c r="U515">
        <v>23100</v>
      </c>
      <c r="V515" s="1">
        <v>45442</v>
      </c>
      <c r="W515" t="s">
        <v>38</v>
      </c>
      <c r="X515" t="s">
        <v>1209</v>
      </c>
      <c r="Y515">
        <v>574</v>
      </c>
      <c r="Z515">
        <v>24</v>
      </c>
      <c r="AA515">
        <v>4.3636363636363633</v>
      </c>
      <c r="AB515">
        <v>112</v>
      </c>
      <c r="AC515">
        <v>13.43</v>
      </c>
      <c r="AD515">
        <v>683.05</v>
      </c>
      <c r="AE515">
        <v>-186.95000000000005</v>
      </c>
      <c r="AF515">
        <v>-21.488505747126439</v>
      </c>
      <c r="AG515">
        <v>6600</v>
      </c>
      <c r="AH515">
        <v>6400</v>
      </c>
      <c r="AI515">
        <v>500</v>
      </c>
      <c r="AJ515">
        <v>561.75</v>
      </c>
      <c r="AK515">
        <v>100</v>
      </c>
      <c r="AL515">
        <v>686.75</v>
      </c>
      <c r="AM515">
        <v>22336.400000000001</v>
      </c>
    </row>
    <row r="516" spans="1:39" x14ac:dyDescent="0.3">
      <c r="A516">
        <v>510</v>
      </c>
      <c r="B516">
        <v>23950</v>
      </c>
      <c r="C516" s="1">
        <v>45428</v>
      </c>
      <c r="D516" t="s">
        <v>38</v>
      </c>
      <c r="E516" t="s">
        <v>1210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10200</v>
      </c>
      <c r="O516">
        <v>1450</v>
      </c>
      <c r="P516">
        <v>200</v>
      </c>
      <c r="Q516">
        <v>5.4</v>
      </c>
      <c r="R516">
        <v>50</v>
      </c>
      <c r="S516">
        <v>25</v>
      </c>
      <c r="T516">
        <v>22336.400000000001</v>
      </c>
      <c r="U516">
        <v>23100</v>
      </c>
      <c r="V516" s="1">
        <v>45470</v>
      </c>
      <c r="W516" t="s">
        <v>38</v>
      </c>
      <c r="X516" t="s">
        <v>1211</v>
      </c>
      <c r="Y516">
        <v>100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1800</v>
      </c>
      <c r="AI516">
        <v>0</v>
      </c>
      <c r="AJ516">
        <v>0</v>
      </c>
      <c r="AK516">
        <v>50</v>
      </c>
      <c r="AL516">
        <v>972.3</v>
      </c>
      <c r="AM516">
        <v>22336.400000000001</v>
      </c>
    </row>
    <row r="517" spans="1:39" x14ac:dyDescent="0.3">
      <c r="A517">
        <v>511</v>
      </c>
      <c r="B517">
        <v>23950</v>
      </c>
      <c r="C517" s="1">
        <v>45442</v>
      </c>
      <c r="D517" t="s">
        <v>38</v>
      </c>
      <c r="E517" t="s">
        <v>1212</v>
      </c>
      <c r="F517">
        <v>135</v>
      </c>
      <c r="G517">
        <v>-10</v>
      </c>
      <c r="H517">
        <v>-6.8965517241379306</v>
      </c>
      <c r="I517">
        <v>319</v>
      </c>
      <c r="J517">
        <v>11</v>
      </c>
      <c r="K517">
        <v>17.850000000000001</v>
      </c>
      <c r="L517">
        <v>3.5000000000000018</v>
      </c>
      <c r="M517">
        <v>24.390243902439039</v>
      </c>
      <c r="N517">
        <v>36850</v>
      </c>
      <c r="O517">
        <v>4950</v>
      </c>
      <c r="P517">
        <v>600</v>
      </c>
      <c r="Q517">
        <v>11.3</v>
      </c>
      <c r="R517">
        <v>50</v>
      </c>
      <c r="S517">
        <v>17.850000000000001</v>
      </c>
      <c r="T517">
        <v>22336.400000000001</v>
      </c>
      <c r="U517">
        <v>23150</v>
      </c>
      <c r="V517" s="1">
        <v>45407</v>
      </c>
      <c r="W517" t="s">
        <v>38</v>
      </c>
      <c r="X517" t="s">
        <v>1213</v>
      </c>
      <c r="Y517">
        <v>125</v>
      </c>
      <c r="Z517">
        <v>-2</v>
      </c>
      <c r="AA517">
        <v>-1.5748031496062993</v>
      </c>
      <c r="AB517">
        <v>15</v>
      </c>
      <c r="AC517">
        <v>36.119999999999997</v>
      </c>
      <c r="AD517">
        <v>756</v>
      </c>
      <c r="AE517">
        <v>-273</v>
      </c>
      <c r="AF517">
        <v>-26.530612244897959</v>
      </c>
      <c r="AG517">
        <v>12400</v>
      </c>
      <c r="AH517">
        <v>12700</v>
      </c>
      <c r="AI517">
        <v>200</v>
      </c>
      <c r="AJ517">
        <v>748.5</v>
      </c>
      <c r="AK517">
        <v>100</v>
      </c>
      <c r="AL517">
        <v>755.2</v>
      </c>
      <c r="AM517">
        <v>22336.400000000001</v>
      </c>
    </row>
    <row r="518" spans="1:39" x14ac:dyDescent="0.3">
      <c r="A518">
        <v>512</v>
      </c>
      <c r="B518">
        <v>23950</v>
      </c>
      <c r="C518" s="1">
        <v>45470</v>
      </c>
      <c r="D518" t="s">
        <v>38</v>
      </c>
      <c r="E518" t="s">
        <v>1214</v>
      </c>
      <c r="F518">
        <v>48</v>
      </c>
      <c r="G518">
        <v>29</v>
      </c>
      <c r="H518">
        <v>152.63157894736841</v>
      </c>
      <c r="I518">
        <v>157</v>
      </c>
      <c r="J518">
        <v>11.89</v>
      </c>
      <c r="K518">
        <v>98.3</v>
      </c>
      <c r="L518">
        <v>13.299999999999997</v>
      </c>
      <c r="M518">
        <v>15.647058823529408</v>
      </c>
      <c r="N518">
        <v>19600</v>
      </c>
      <c r="O518">
        <v>0</v>
      </c>
      <c r="P518">
        <v>1600</v>
      </c>
      <c r="Q518">
        <v>81.55</v>
      </c>
      <c r="R518">
        <v>0</v>
      </c>
      <c r="S518">
        <v>0</v>
      </c>
      <c r="T518">
        <v>22336.400000000001</v>
      </c>
      <c r="U518">
        <v>23150</v>
      </c>
      <c r="V518" s="1">
        <v>45414</v>
      </c>
      <c r="W518" t="s">
        <v>38</v>
      </c>
      <c r="X518" t="s">
        <v>1215</v>
      </c>
      <c r="Y518">
        <v>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500</v>
      </c>
      <c r="AH518">
        <v>3250</v>
      </c>
      <c r="AI518">
        <v>500</v>
      </c>
      <c r="AJ518">
        <v>456.75</v>
      </c>
      <c r="AK518">
        <v>500</v>
      </c>
      <c r="AL518">
        <v>875.65</v>
      </c>
      <c r="AM518">
        <v>22336.400000000001</v>
      </c>
    </row>
    <row r="519" spans="1:39" x14ac:dyDescent="0.3">
      <c r="A519">
        <v>513</v>
      </c>
      <c r="B519">
        <v>24000</v>
      </c>
      <c r="C519" s="1">
        <v>45407</v>
      </c>
      <c r="D519" t="s">
        <v>38</v>
      </c>
      <c r="E519" t="s">
        <v>1216</v>
      </c>
      <c r="F519">
        <v>116239</v>
      </c>
      <c r="G519">
        <v>-6670</v>
      </c>
      <c r="H519">
        <v>-5.4267791618189065</v>
      </c>
      <c r="I519">
        <v>185358</v>
      </c>
      <c r="J519">
        <v>29.25</v>
      </c>
      <c r="K519">
        <v>0.75</v>
      </c>
      <c r="L519">
        <v>-0.25</v>
      </c>
      <c r="M519">
        <v>-25</v>
      </c>
      <c r="N519">
        <v>2706300</v>
      </c>
      <c r="O519">
        <v>310150</v>
      </c>
      <c r="P519">
        <v>81700</v>
      </c>
      <c r="Q519">
        <v>0.75</v>
      </c>
      <c r="R519">
        <v>4950</v>
      </c>
      <c r="S519">
        <v>0.85</v>
      </c>
      <c r="T519">
        <v>22336.400000000001</v>
      </c>
      <c r="U519">
        <v>23150</v>
      </c>
      <c r="V519" s="1">
        <v>45421</v>
      </c>
      <c r="W519" t="s">
        <v>38</v>
      </c>
      <c r="X519" t="s">
        <v>1217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1750</v>
      </c>
      <c r="AI519">
        <v>0</v>
      </c>
      <c r="AJ519">
        <v>0</v>
      </c>
      <c r="AK519">
        <v>1750</v>
      </c>
      <c r="AL519">
        <v>910.7</v>
      </c>
      <c r="AM519">
        <v>22336.400000000001</v>
      </c>
    </row>
    <row r="520" spans="1:39" x14ac:dyDescent="0.3">
      <c r="A520">
        <v>514</v>
      </c>
      <c r="B520">
        <v>24000</v>
      </c>
      <c r="C520" s="1">
        <v>45414</v>
      </c>
      <c r="D520" t="s">
        <v>38</v>
      </c>
      <c r="E520" t="s">
        <v>1218</v>
      </c>
      <c r="F520">
        <v>2005</v>
      </c>
      <c r="G520">
        <v>361</v>
      </c>
      <c r="H520">
        <v>21.958637469586375</v>
      </c>
      <c r="I520">
        <v>2040</v>
      </c>
      <c r="J520">
        <v>16.91</v>
      </c>
      <c r="K520">
        <v>1.65</v>
      </c>
      <c r="L520">
        <v>-0.39999999999999991</v>
      </c>
      <c r="M520">
        <v>-19.512195121951219</v>
      </c>
      <c r="N520">
        <v>77350</v>
      </c>
      <c r="O520">
        <v>34350</v>
      </c>
      <c r="P520">
        <v>800</v>
      </c>
      <c r="Q520">
        <v>1.55</v>
      </c>
      <c r="R520">
        <v>1900</v>
      </c>
      <c r="S520">
        <v>1.75</v>
      </c>
      <c r="T520">
        <v>22336.400000000001</v>
      </c>
      <c r="U520">
        <v>23150</v>
      </c>
      <c r="V520" s="1">
        <v>45442</v>
      </c>
      <c r="W520" t="s">
        <v>38</v>
      </c>
      <c r="X520" t="s">
        <v>1219</v>
      </c>
      <c r="Y520">
        <v>61</v>
      </c>
      <c r="Z520">
        <v>0</v>
      </c>
      <c r="AA520">
        <v>0</v>
      </c>
      <c r="AB520">
        <v>1</v>
      </c>
      <c r="AC520">
        <v>18.88</v>
      </c>
      <c r="AD520">
        <v>860.75</v>
      </c>
      <c r="AE520">
        <v>-168.54999999999995</v>
      </c>
      <c r="AF520">
        <v>-16.375206450986106</v>
      </c>
      <c r="AG520">
        <v>1000</v>
      </c>
      <c r="AH520">
        <v>1800</v>
      </c>
      <c r="AI520">
        <v>1000</v>
      </c>
      <c r="AJ520">
        <v>559.45000000000005</v>
      </c>
      <c r="AK520">
        <v>50</v>
      </c>
      <c r="AL520">
        <v>843.15</v>
      </c>
      <c r="AM520">
        <v>22336.400000000001</v>
      </c>
    </row>
    <row r="521" spans="1:39" x14ac:dyDescent="0.3">
      <c r="A521">
        <v>515</v>
      </c>
      <c r="B521">
        <v>24000</v>
      </c>
      <c r="C521" s="1">
        <v>45421</v>
      </c>
      <c r="D521" t="s">
        <v>38</v>
      </c>
      <c r="E521" t="s">
        <v>1220</v>
      </c>
      <c r="F521">
        <v>705</v>
      </c>
      <c r="G521">
        <v>88</v>
      </c>
      <c r="H521">
        <v>14.26256077795786</v>
      </c>
      <c r="I521">
        <v>220</v>
      </c>
      <c r="J521">
        <v>14.23</v>
      </c>
      <c r="K521">
        <v>4.1500000000000004</v>
      </c>
      <c r="L521">
        <v>-1.1499999999999995</v>
      </c>
      <c r="M521">
        <v>-21.698113207547159</v>
      </c>
      <c r="N521">
        <v>29700</v>
      </c>
      <c r="O521">
        <v>20650</v>
      </c>
      <c r="P521">
        <v>750</v>
      </c>
      <c r="Q521">
        <v>4.1500000000000004</v>
      </c>
      <c r="R521">
        <v>1250</v>
      </c>
      <c r="S521">
        <v>4.4000000000000004</v>
      </c>
      <c r="T521">
        <v>22336.400000000001</v>
      </c>
      <c r="U521">
        <v>23150</v>
      </c>
      <c r="V521" s="1">
        <v>45470</v>
      </c>
      <c r="W521" t="s">
        <v>38</v>
      </c>
      <c r="X521" t="s">
        <v>1221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1750</v>
      </c>
      <c r="AI521">
        <v>0</v>
      </c>
      <c r="AJ521">
        <v>0</v>
      </c>
      <c r="AK521">
        <v>1750</v>
      </c>
      <c r="AL521">
        <v>1236.0999999999999</v>
      </c>
      <c r="AM521">
        <v>22336.400000000001</v>
      </c>
    </row>
    <row r="522" spans="1:39" x14ac:dyDescent="0.3">
      <c r="A522">
        <v>516</v>
      </c>
      <c r="B522">
        <v>24000</v>
      </c>
      <c r="C522" s="1">
        <v>45428</v>
      </c>
      <c r="D522" t="s">
        <v>38</v>
      </c>
      <c r="E522" t="s">
        <v>1222</v>
      </c>
      <c r="F522">
        <v>410</v>
      </c>
      <c r="G522">
        <v>28</v>
      </c>
      <c r="H522">
        <v>7.329842931937173</v>
      </c>
      <c r="I522">
        <v>58</v>
      </c>
      <c r="J522">
        <v>13.13</v>
      </c>
      <c r="K522">
        <v>8.8000000000000007</v>
      </c>
      <c r="L522">
        <v>0.85000000000000053</v>
      </c>
      <c r="M522">
        <v>10.691823899371075</v>
      </c>
      <c r="N522">
        <v>28100</v>
      </c>
      <c r="O522">
        <v>7600</v>
      </c>
      <c r="P522">
        <v>50</v>
      </c>
      <c r="Q522">
        <v>7.7</v>
      </c>
      <c r="R522">
        <v>400</v>
      </c>
      <c r="S522">
        <v>8.8000000000000007</v>
      </c>
      <c r="T522">
        <v>22336.400000000001</v>
      </c>
      <c r="U522">
        <v>23200</v>
      </c>
      <c r="V522" s="1">
        <v>45407</v>
      </c>
      <c r="W522" t="s">
        <v>38</v>
      </c>
      <c r="X522" t="s">
        <v>1223</v>
      </c>
      <c r="Y522">
        <v>450</v>
      </c>
      <c r="Z522">
        <v>-47</v>
      </c>
      <c r="AA522">
        <v>-9.4567404426559349</v>
      </c>
      <c r="AB522">
        <v>289</v>
      </c>
      <c r="AC522">
        <v>0</v>
      </c>
      <c r="AD522">
        <v>802.55</v>
      </c>
      <c r="AE522">
        <v>-267.90000000000009</v>
      </c>
      <c r="AF522">
        <v>-25.02685786351535</v>
      </c>
      <c r="AG522">
        <v>13050</v>
      </c>
      <c r="AH522">
        <v>14150</v>
      </c>
      <c r="AI522">
        <v>50</v>
      </c>
      <c r="AJ522">
        <v>798.75</v>
      </c>
      <c r="AK522">
        <v>50</v>
      </c>
      <c r="AL522">
        <v>804.4</v>
      </c>
      <c r="AM522">
        <v>22336.400000000001</v>
      </c>
    </row>
    <row r="523" spans="1:39" x14ac:dyDescent="0.3">
      <c r="A523">
        <v>517</v>
      </c>
      <c r="B523">
        <v>24000</v>
      </c>
      <c r="C523" s="1">
        <v>45442</v>
      </c>
      <c r="D523" t="s">
        <v>38</v>
      </c>
      <c r="E523" t="s">
        <v>1224</v>
      </c>
      <c r="F523">
        <v>24701</v>
      </c>
      <c r="G523">
        <v>6</v>
      </c>
      <c r="H523">
        <v>2.4296416278598906E-2</v>
      </c>
      <c r="I523">
        <v>27899</v>
      </c>
      <c r="J523">
        <v>11.11</v>
      </c>
      <c r="K523">
        <v>16.5</v>
      </c>
      <c r="L523">
        <v>3.8499999999999996</v>
      </c>
      <c r="M523">
        <v>30.434782608695649</v>
      </c>
      <c r="N523">
        <v>112450</v>
      </c>
      <c r="O523">
        <v>56250</v>
      </c>
      <c r="P523">
        <v>50</v>
      </c>
      <c r="Q523">
        <v>16.350000000000001</v>
      </c>
      <c r="R523">
        <v>250</v>
      </c>
      <c r="S523">
        <v>16.899999999999999</v>
      </c>
      <c r="T523">
        <v>22336.400000000001</v>
      </c>
      <c r="U523">
        <v>23200</v>
      </c>
      <c r="V523" s="1">
        <v>45414</v>
      </c>
      <c r="W523" t="s">
        <v>38</v>
      </c>
      <c r="X523" t="s">
        <v>1225</v>
      </c>
      <c r="Y523">
        <v>63</v>
      </c>
      <c r="Z523">
        <v>0</v>
      </c>
      <c r="AA523">
        <v>0</v>
      </c>
      <c r="AB523">
        <v>10</v>
      </c>
      <c r="AC523">
        <v>24.37</v>
      </c>
      <c r="AD523">
        <v>868.55</v>
      </c>
      <c r="AE523">
        <v>-246.45000000000005</v>
      </c>
      <c r="AF523">
        <v>-22.103139013452918</v>
      </c>
      <c r="AG523">
        <v>3350</v>
      </c>
      <c r="AH523">
        <v>4050</v>
      </c>
      <c r="AI523">
        <v>50</v>
      </c>
      <c r="AJ523">
        <v>746.35</v>
      </c>
      <c r="AK523">
        <v>400</v>
      </c>
      <c r="AL523">
        <v>765.5</v>
      </c>
      <c r="AM523">
        <v>22336.400000000001</v>
      </c>
    </row>
    <row r="524" spans="1:39" x14ac:dyDescent="0.3">
      <c r="A524">
        <v>518</v>
      </c>
      <c r="B524">
        <v>24000</v>
      </c>
      <c r="C524" s="1">
        <v>45470</v>
      </c>
      <c r="D524" t="s">
        <v>38</v>
      </c>
      <c r="E524" t="s">
        <v>1226</v>
      </c>
      <c r="F524">
        <v>32697</v>
      </c>
      <c r="G524">
        <v>2335</v>
      </c>
      <c r="H524">
        <v>7.6905342204070877</v>
      </c>
      <c r="I524">
        <v>15269</v>
      </c>
      <c r="J524">
        <v>12.07</v>
      </c>
      <c r="K524">
        <v>97</v>
      </c>
      <c r="L524">
        <v>12.700000000000003</v>
      </c>
      <c r="M524">
        <v>15.065243179122186</v>
      </c>
      <c r="N524">
        <v>44300</v>
      </c>
      <c r="O524">
        <v>12200</v>
      </c>
      <c r="P524">
        <v>1150</v>
      </c>
      <c r="Q524">
        <v>95</v>
      </c>
      <c r="R524">
        <v>150</v>
      </c>
      <c r="S524">
        <v>97</v>
      </c>
      <c r="T524">
        <v>22336.400000000001</v>
      </c>
      <c r="U524">
        <v>23200</v>
      </c>
      <c r="V524" s="1">
        <v>45421</v>
      </c>
      <c r="W524" t="s">
        <v>38</v>
      </c>
      <c r="X524" t="s">
        <v>1227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1750</v>
      </c>
      <c r="AI524">
        <v>0</v>
      </c>
      <c r="AJ524">
        <v>0</v>
      </c>
      <c r="AK524">
        <v>1750</v>
      </c>
      <c r="AL524">
        <v>958.95</v>
      </c>
      <c r="AM524">
        <v>22336.400000000001</v>
      </c>
    </row>
    <row r="525" spans="1:39" x14ac:dyDescent="0.3">
      <c r="A525">
        <v>519</v>
      </c>
      <c r="B525">
        <v>24000</v>
      </c>
      <c r="C525" s="1">
        <v>45561</v>
      </c>
      <c r="D525" t="s">
        <v>38</v>
      </c>
      <c r="E525" t="s">
        <v>1228</v>
      </c>
      <c r="F525">
        <v>2465</v>
      </c>
      <c r="G525">
        <v>57</v>
      </c>
      <c r="H525">
        <v>2.367109634551495</v>
      </c>
      <c r="I525">
        <v>582</v>
      </c>
      <c r="J525">
        <v>10.28</v>
      </c>
      <c r="K525">
        <v>361</v>
      </c>
      <c r="L525">
        <v>70.100000000000023</v>
      </c>
      <c r="M525">
        <v>24.097628050876597</v>
      </c>
      <c r="N525">
        <v>7900</v>
      </c>
      <c r="O525">
        <v>1800</v>
      </c>
      <c r="P525">
        <v>250</v>
      </c>
      <c r="Q525">
        <v>350</v>
      </c>
      <c r="R525">
        <v>200</v>
      </c>
      <c r="S525">
        <v>374</v>
      </c>
      <c r="T525">
        <v>22336.400000000001</v>
      </c>
      <c r="U525">
        <v>23200</v>
      </c>
      <c r="V525" s="1">
        <v>45442</v>
      </c>
      <c r="W525" t="s">
        <v>38</v>
      </c>
      <c r="X525" t="s">
        <v>1229</v>
      </c>
      <c r="Y525">
        <v>465</v>
      </c>
      <c r="Z525">
        <v>11</v>
      </c>
      <c r="AA525">
        <v>2.4229074889867843</v>
      </c>
      <c r="AB525">
        <v>40</v>
      </c>
      <c r="AC525">
        <v>13.95</v>
      </c>
      <c r="AD525">
        <v>766.55</v>
      </c>
      <c r="AE525">
        <v>-194.65000000000009</v>
      </c>
      <c r="AF525">
        <v>-20.250728256346243</v>
      </c>
      <c r="AG525">
        <v>5000</v>
      </c>
      <c r="AH525">
        <v>6350</v>
      </c>
      <c r="AI525">
        <v>500</v>
      </c>
      <c r="AJ525">
        <v>645.9</v>
      </c>
      <c r="AK525">
        <v>100</v>
      </c>
      <c r="AL525">
        <v>796.35</v>
      </c>
      <c r="AM525">
        <v>22336.400000000001</v>
      </c>
    </row>
    <row r="526" spans="1:39" x14ac:dyDescent="0.3">
      <c r="A526">
        <v>520</v>
      </c>
      <c r="B526">
        <v>24000</v>
      </c>
      <c r="C526" s="1">
        <v>45652</v>
      </c>
      <c r="D526" t="s">
        <v>38</v>
      </c>
      <c r="E526" t="s">
        <v>1230</v>
      </c>
      <c r="F526">
        <v>4941</v>
      </c>
      <c r="G526">
        <v>122</v>
      </c>
      <c r="H526">
        <v>2.5316455696202533</v>
      </c>
      <c r="I526">
        <v>1043</v>
      </c>
      <c r="J526">
        <v>9.4700000000000006</v>
      </c>
      <c r="K526">
        <v>688.45</v>
      </c>
      <c r="L526">
        <v>81.450000000000045</v>
      </c>
      <c r="M526">
        <v>13.418451400329499</v>
      </c>
      <c r="N526">
        <v>12100</v>
      </c>
      <c r="O526">
        <v>4500</v>
      </c>
      <c r="P526">
        <v>50</v>
      </c>
      <c r="Q526">
        <v>676.85</v>
      </c>
      <c r="R526">
        <v>150</v>
      </c>
      <c r="S526">
        <v>688.45</v>
      </c>
      <c r="T526">
        <v>22336.400000000001</v>
      </c>
      <c r="U526">
        <v>23200</v>
      </c>
      <c r="V526" s="1">
        <v>45470</v>
      </c>
      <c r="W526" t="s">
        <v>38</v>
      </c>
      <c r="X526" t="s">
        <v>1231</v>
      </c>
      <c r="Y526">
        <v>94</v>
      </c>
      <c r="Z526">
        <v>1</v>
      </c>
      <c r="AA526">
        <v>1.075268817204301</v>
      </c>
      <c r="AB526">
        <v>2</v>
      </c>
      <c r="AC526">
        <v>16.46</v>
      </c>
      <c r="AD526">
        <v>857.7</v>
      </c>
      <c r="AE526">
        <v>-162.64999999999998</v>
      </c>
      <c r="AF526">
        <v>-15.940608614691035</v>
      </c>
      <c r="AG526">
        <v>1800</v>
      </c>
      <c r="AH526">
        <v>1800</v>
      </c>
      <c r="AI526">
        <v>1800</v>
      </c>
      <c r="AJ526">
        <v>629.54999999999995</v>
      </c>
      <c r="AK526">
        <v>50</v>
      </c>
      <c r="AL526">
        <v>1198.75</v>
      </c>
      <c r="AM526">
        <v>22336.400000000001</v>
      </c>
    </row>
    <row r="527" spans="1:39" x14ac:dyDescent="0.3">
      <c r="A527">
        <v>521</v>
      </c>
      <c r="B527">
        <v>24000</v>
      </c>
      <c r="C527" s="1">
        <v>45743</v>
      </c>
      <c r="D527" t="s">
        <v>38</v>
      </c>
      <c r="E527" t="s">
        <v>1232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250</v>
      </c>
      <c r="O527">
        <v>0</v>
      </c>
      <c r="P527">
        <v>200</v>
      </c>
      <c r="Q527">
        <v>10.1</v>
      </c>
      <c r="R527">
        <v>0</v>
      </c>
      <c r="S527">
        <v>0</v>
      </c>
      <c r="T527">
        <v>22336.400000000001</v>
      </c>
      <c r="U527">
        <v>23250</v>
      </c>
      <c r="V527" s="1">
        <v>45407</v>
      </c>
      <c r="W527" t="s">
        <v>38</v>
      </c>
      <c r="X527" t="s">
        <v>1233</v>
      </c>
      <c r="Y527">
        <v>149</v>
      </c>
      <c r="Z527">
        <v>0</v>
      </c>
      <c r="AA527">
        <v>0</v>
      </c>
      <c r="AB527">
        <v>13</v>
      </c>
      <c r="AC527">
        <v>53.06</v>
      </c>
      <c r="AD527">
        <v>994.7</v>
      </c>
      <c r="AE527">
        <v>-168.14999999999986</v>
      </c>
      <c r="AF527">
        <v>-14.460162531710871</v>
      </c>
      <c r="AG527">
        <v>11300</v>
      </c>
      <c r="AH527">
        <v>13400</v>
      </c>
      <c r="AI527">
        <v>100</v>
      </c>
      <c r="AJ527">
        <v>848.75</v>
      </c>
      <c r="AK527">
        <v>1000</v>
      </c>
      <c r="AL527">
        <v>898.25</v>
      </c>
      <c r="AM527">
        <v>22336.400000000001</v>
      </c>
    </row>
    <row r="528" spans="1:39" x14ac:dyDescent="0.3">
      <c r="A528">
        <v>522</v>
      </c>
      <c r="B528">
        <v>24000</v>
      </c>
      <c r="C528" s="1">
        <v>45834</v>
      </c>
      <c r="D528" t="s">
        <v>38</v>
      </c>
      <c r="E528" t="s">
        <v>1234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250</v>
      </c>
      <c r="O528">
        <v>0</v>
      </c>
      <c r="P528">
        <v>200</v>
      </c>
      <c r="Q528">
        <v>25.1</v>
      </c>
      <c r="R528">
        <v>0</v>
      </c>
      <c r="S528">
        <v>0</v>
      </c>
      <c r="T528">
        <v>22336.400000000001</v>
      </c>
      <c r="U528">
        <v>23250</v>
      </c>
      <c r="V528" s="1">
        <v>45414</v>
      </c>
      <c r="W528" t="s">
        <v>38</v>
      </c>
      <c r="X528" t="s">
        <v>1235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1500</v>
      </c>
      <c r="AH528">
        <v>3250</v>
      </c>
      <c r="AI528">
        <v>500</v>
      </c>
      <c r="AJ528">
        <v>686.65</v>
      </c>
      <c r="AK528">
        <v>500</v>
      </c>
      <c r="AL528">
        <v>977.8</v>
      </c>
      <c r="AM528">
        <v>22336.400000000001</v>
      </c>
    </row>
    <row r="529" spans="1:39" x14ac:dyDescent="0.3">
      <c r="A529">
        <v>523</v>
      </c>
      <c r="B529">
        <v>24000</v>
      </c>
      <c r="C529" s="1">
        <v>46015</v>
      </c>
      <c r="D529" t="s">
        <v>38</v>
      </c>
      <c r="E529" t="s">
        <v>1236</v>
      </c>
      <c r="F529">
        <v>12</v>
      </c>
      <c r="G529">
        <v>2</v>
      </c>
      <c r="H529">
        <v>20</v>
      </c>
      <c r="I529">
        <v>4</v>
      </c>
      <c r="J529">
        <v>4.6500000000000004</v>
      </c>
      <c r="K529">
        <v>2100</v>
      </c>
      <c r="L529">
        <v>30</v>
      </c>
      <c r="M529">
        <v>1.4492753623188406</v>
      </c>
      <c r="N529">
        <v>600</v>
      </c>
      <c r="O529">
        <v>0</v>
      </c>
      <c r="P529">
        <v>50</v>
      </c>
      <c r="Q529">
        <v>2100</v>
      </c>
      <c r="R529">
        <v>0</v>
      </c>
      <c r="S529">
        <v>0</v>
      </c>
      <c r="T529">
        <v>22336.400000000001</v>
      </c>
      <c r="U529">
        <v>23250</v>
      </c>
      <c r="V529" s="1">
        <v>45421</v>
      </c>
      <c r="W529" t="s">
        <v>38</v>
      </c>
      <c r="X529" t="s">
        <v>1237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1750</v>
      </c>
      <c r="AI529">
        <v>0</v>
      </c>
      <c r="AJ529">
        <v>0</v>
      </c>
      <c r="AK529">
        <v>1750</v>
      </c>
      <c r="AL529">
        <v>1009.95</v>
      </c>
      <c r="AM529">
        <v>22336.400000000001</v>
      </c>
    </row>
    <row r="530" spans="1:39" x14ac:dyDescent="0.3">
      <c r="A530">
        <v>524</v>
      </c>
      <c r="B530">
        <v>24050</v>
      </c>
      <c r="C530" s="1">
        <v>45407</v>
      </c>
      <c r="D530" t="s">
        <v>38</v>
      </c>
      <c r="E530" t="s">
        <v>1238</v>
      </c>
      <c r="F530">
        <v>2153</v>
      </c>
      <c r="G530">
        <v>-745</v>
      </c>
      <c r="H530">
        <v>-25.707384403036578</v>
      </c>
      <c r="I530">
        <v>10902</v>
      </c>
      <c r="J530">
        <v>29.43</v>
      </c>
      <c r="K530">
        <v>0.65</v>
      </c>
      <c r="L530">
        <v>-0.29999999999999993</v>
      </c>
      <c r="M530">
        <v>-31.578947368421044</v>
      </c>
      <c r="N530">
        <v>129350</v>
      </c>
      <c r="O530">
        <v>57250</v>
      </c>
      <c r="P530">
        <v>16550</v>
      </c>
      <c r="Q530">
        <v>0.6</v>
      </c>
      <c r="R530">
        <v>3550</v>
      </c>
      <c r="S530">
        <v>0.7</v>
      </c>
      <c r="T530">
        <v>22336.400000000001</v>
      </c>
      <c r="U530">
        <v>23250</v>
      </c>
      <c r="V530" s="1">
        <v>45442</v>
      </c>
      <c r="W530" t="s">
        <v>38</v>
      </c>
      <c r="X530" t="s">
        <v>1239</v>
      </c>
      <c r="Y530">
        <v>141</v>
      </c>
      <c r="Z530">
        <v>3</v>
      </c>
      <c r="AA530">
        <v>2.1739130434782608</v>
      </c>
      <c r="AB530">
        <v>8</v>
      </c>
      <c r="AC530">
        <v>15.12</v>
      </c>
      <c r="AD530">
        <v>831.45</v>
      </c>
      <c r="AE530">
        <v>-211.25</v>
      </c>
      <c r="AF530">
        <v>-20.259902177040377</v>
      </c>
      <c r="AG530">
        <v>5050</v>
      </c>
      <c r="AH530">
        <v>3650</v>
      </c>
      <c r="AI530">
        <v>500</v>
      </c>
      <c r="AJ530">
        <v>658.45</v>
      </c>
      <c r="AK530">
        <v>50</v>
      </c>
      <c r="AL530">
        <v>831.35</v>
      </c>
      <c r="AM530">
        <v>22336.400000000001</v>
      </c>
    </row>
    <row r="531" spans="1:39" x14ac:dyDescent="0.3">
      <c r="A531">
        <v>525</v>
      </c>
      <c r="B531">
        <v>24050</v>
      </c>
      <c r="C531" s="1">
        <v>45414</v>
      </c>
      <c r="D531" t="s">
        <v>38</v>
      </c>
      <c r="E531" t="s">
        <v>1240</v>
      </c>
      <c r="F531">
        <v>165</v>
      </c>
      <c r="G531">
        <v>109</v>
      </c>
      <c r="H531">
        <v>194.64285714285714</v>
      </c>
      <c r="I531">
        <v>337</v>
      </c>
      <c r="J531">
        <v>17.37</v>
      </c>
      <c r="K531">
        <v>1.7</v>
      </c>
      <c r="L531">
        <v>-0.40000000000000013</v>
      </c>
      <c r="M531">
        <v>-19.047619047619051</v>
      </c>
      <c r="N531">
        <v>34750</v>
      </c>
      <c r="O531">
        <v>10850</v>
      </c>
      <c r="P531">
        <v>1500</v>
      </c>
      <c r="Q531">
        <v>1.5</v>
      </c>
      <c r="R531">
        <v>500</v>
      </c>
      <c r="S531">
        <v>3</v>
      </c>
      <c r="T531">
        <v>22336.400000000001</v>
      </c>
      <c r="U531">
        <v>23250</v>
      </c>
      <c r="V531" s="1">
        <v>45470</v>
      </c>
      <c r="W531" t="s">
        <v>38</v>
      </c>
      <c r="X531" t="s">
        <v>1241</v>
      </c>
      <c r="Y531">
        <v>2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1750</v>
      </c>
      <c r="AI531">
        <v>0</v>
      </c>
      <c r="AJ531">
        <v>0</v>
      </c>
      <c r="AK531">
        <v>1750</v>
      </c>
      <c r="AL531">
        <v>1326.1</v>
      </c>
      <c r="AM531">
        <v>22336.400000000001</v>
      </c>
    </row>
    <row r="532" spans="1:39" x14ac:dyDescent="0.3">
      <c r="A532">
        <v>526</v>
      </c>
      <c r="B532">
        <v>24050</v>
      </c>
      <c r="C532" s="1">
        <v>45421</v>
      </c>
      <c r="D532" t="s">
        <v>38</v>
      </c>
      <c r="E532" t="s">
        <v>1242</v>
      </c>
      <c r="F532">
        <v>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18500</v>
      </c>
      <c r="O532">
        <v>3500</v>
      </c>
      <c r="P532">
        <v>800</v>
      </c>
      <c r="Q532">
        <v>3.5</v>
      </c>
      <c r="R532">
        <v>200</v>
      </c>
      <c r="S532">
        <v>7</v>
      </c>
      <c r="T532">
        <v>22336.400000000001</v>
      </c>
      <c r="U532">
        <v>23300</v>
      </c>
      <c r="V532" s="1">
        <v>45407</v>
      </c>
      <c r="W532" t="s">
        <v>38</v>
      </c>
      <c r="X532" t="s">
        <v>1243</v>
      </c>
      <c r="Y532">
        <v>187</v>
      </c>
      <c r="Z532">
        <v>-2</v>
      </c>
      <c r="AA532">
        <v>-1.0582010582010581</v>
      </c>
      <c r="AB532">
        <v>23</v>
      </c>
      <c r="AC532">
        <v>23.69</v>
      </c>
      <c r="AD532">
        <v>900.25</v>
      </c>
      <c r="AE532">
        <v>-275.79999999999995</v>
      </c>
      <c r="AF532">
        <v>-23.451383869733426</v>
      </c>
      <c r="AG532">
        <v>14200</v>
      </c>
      <c r="AH532">
        <v>14000</v>
      </c>
      <c r="AI532">
        <v>300</v>
      </c>
      <c r="AJ532">
        <v>894.85</v>
      </c>
      <c r="AK532">
        <v>100</v>
      </c>
      <c r="AL532">
        <v>900</v>
      </c>
      <c r="AM532">
        <v>22336.400000000001</v>
      </c>
    </row>
    <row r="533" spans="1:39" x14ac:dyDescent="0.3">
      <c r="A533">
        <v>527</v>
      </c>
      <c r="B533">
        <v>24050</v>
      </c>
      <c r="C533" s="1">
        <v>45428</v>
      </c>
      <c r="D533" t="s">
        <v>38</v>
      </c>
      <c r="E533" t="s">
        <v>1244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15000</v>
      </c>
      <c r="O533">
        <v>1100</v>
      </c>
      <c r="P533">
        <v>200</v>
      </c>
      <c r="Q533">
        <v>5.05</v>
      </c>
      <c r="R533">
        <v>50</v>
      </c>
      <c r="S533">
        <v>25</v>
      </c>
      <c r="T533">
        <v>22336.400000000001</v>
      </c>
      <c r="U533">
        <v>23300</v>
      </c>
      <c r="V533" s="1">
        <v>45414</v>
      </c>
      <c r="W533" t="s">
        <v>38</v>
      </c>
      <c r="X533" t="s">
        <v>1245</v>
      </c>
      <c r="Y533">
        <v>14</v>
      </c>
      <c r="Z533">
        <v>0</v>
      </c>
      <c r="AA533">
        <v>0</v>
      </c>
      <c r="AB533">
        <v>2</v>
      </c>
      <c r="AC533">
        <v>0</v>
      </c>
      <c r="AD533">
        <v>837.75</v>
      </c>
      <c r="AE533">
        <v>-311.34999999999991</v>
      </c>
      <c r="AF533">
        <v>-27.095117918370892</v>
      </c>
      <c r="AG533">
        <v>3450</v>
      </c>
      <c r="AH533">
        <v>4000</v>
      </c>
      <c r="AI533">
        <v>100</v>
      </c>
      <c r="AJ533">
        <v>839.75</v>
      </c>
      <c r="AK533">
        <v>100</v>
      </c>
      <c r="AL533">
        <v>869.45</v>
      </c>
      <c r="AM533">
        <v>22336.400000000001</v>
      </c>
    </row>
    <row r="534" spans="1:39" x14ac:dyDescent="0.3">
      <c r="A534">
        <v>528</v>
      </c>
      <c r="B534">
        <v>24050</v>
      </c>
      <c r="C534" s="1">
        <v>45442</v>
      </c>
      <c r="D534" t="s">
        <v>38</v>
      </c>
      <c r="E534" t="s">
        <v>1246</v>
      </c>
      <c r="F534">
        <v>88</v>
      </c>
      <c r="G534">
        <v>5</v>
      </c>
      <c r="H534">
        <v>6.024096385542169</v>
      </c>
      <c r="I534">
        <v>348</v>
      </c>
      <c r="J534">
        <v>11.23</v>
      </c>
      <c r="K534">
        <v>17</v>
      </c>
      <c r="L534">
        <v>3.8499999999999996</v>
      </c>
      <c r="M534">
        <v>29.277566539923949</v>
      </c>
      <c r="N534">
        <v>31700</v>
      </c>
      <c r="O534">
        <v>10900</v>
      </c>
      <c r="P534">
        <v>250</v>
      </c>
      <c r="Q534">
        <v>11.55</v>
      </c>
      <c r="R534">
        <v>1800</v>
      </c>
      <c r="S534">
        <v>25</v>
      </c>
      <c r="T534">
        <v>22336.400000000001</v>
      </c>
      <c r="U534">
        <v>23300</v>
      </c>
      <c r="V534" s="1">
        <v>45421</v>
      </c>
      <c r="W534" t="s">
        <v>38</v>
      </c>
      <c r="X534" t="s">
        <v>1247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2100</v>
      </c>
      <c r="AH534">
        <v>2550</v>
      </c>
      <c r="AI534">
        <v>400</v>
      </c>
      <c r="AJ534">
        <v>821.75</v>
      </c>
      <c r="AK534">
        <v>400</v>
      </c>
      <c r="AL534">
        <v>857.85</v>
      </c>
      <c r="AM534">
        <v>22336.400000000001</v>
      </c>
    </row>
    <row r="535" spans="1:39" x14ac:dyDescent="0.3">
      <c r="A535">
        <v>529</v>
      </c>
      <c r="B535">
        <v>24050</v>
      </c>
      <c r="C535" s="1">
        <v>45470</v>
      </c>
      <c r="D535" t="s">
        <v>38</v>
      </c>
      <c r="E535" t="s">
        <v>1248</v>
      </c>
      <c r="F535">
        <v>19</v>
      </c>
      <c r="G535">
        <v>0</v>
      </c>
      <c r="H535">
        <v>0</v>
      </c>
      <c r="I535">
        <v>5</v>
      </c>
      <c r="J535">
        <v>11.18</v>
      </c>
      <c r="K535">
        <v>69.05</v>
      </c>
      <c r="L535">
        <v>-9.3500000000000085</v>
      </c>
      <c r="M535">
        <v>-11.926020408163275</v>
      </c>
      <c r="N535">
        <v>3700</v>
      </c>
      <c r="O535">
        <v>0</v>
      </c>
      <c r="P535">
        <v>100</v>
      </c>
      <c r="Q535">
        <v>70.05</v>
      </c>
      <c r="R535">
        <v>0</v>
      </c>
      <c r="S535">
        <v>0</v>
      </c>
      <c r="T535">
        <v>22336.400000000001</v>
      </c>
      <c r="U535">
        <v>23300</v>
      </c>
      <c r="V535" s="1">
        <v>45442</v>
      </c>
      <c r="W535" t="s">
        <v>38</v>
      </c>
      <c r="X535" t="s">
        <v>1249</v>
      </c>
      <c r="Y535">
        <v>415</v>
      </c>
      <c r="Z535">
        <v>-3</v>
      </c>
      <c r="AA535">
        <v>-0.71770334928229662</v>
      </c>
      <c r="AB535">
        <v>22</v>
      </c>
      <c r="AC535">
        <v>14.53</v>
      </c>
      <c r="AD535">
        <v>853.55</v>
      </c>
      <c r="AE535">
        <v>-188.79999999999995</v>
      </c>
      <c r="AF535">
        <v>-18.112917925840648</v>
      </c>
      <c r="AG535">
        <v>4000</v>
      </c>
      <c r="AH535">
        <v>6100</v>
      </c>
      <c r="AI535">
        <v>100</v>
      </c>
      <c r="AJ535">
        <v>806.75</v>
      </c>
      <c r="AK535">
        <v>100</v>
      </c>
      <c r="AL535">
        <v>879.6</v>
      </c>
      <c r="AM535">
        <v>22336.400000000001</v>
      </c>
    </row>
    <row r="536" spans="1:39" x14ac:dyDescent="0.3">
      <c r="A536">
        <v>530</v>
      </c>
      <c r="B536">
        <v>24100</v>
      </c>
      <c r="C536" s="1">
        <v>45407</v>
      </c>
      <c r="D536" t="s">
        <v>38</v>
      </c>
      <c r="E536" t="s">
        <v>1250</v>
      </c>
      <c r="F536">
        <v>4288</v>
      </c>
      <c r="G536">
        <v>-960</v>
      </c>
      <c r="H536">
        <v>-18.292682926829269</v>
      </c>
      <c r="I536">
        <v>11728</v>
      </c>
      <c r="J536">
        <v>29.97</v>
      </c>
      <c r="K536">
        <v>0.65</v>
      </c>
      <c r="L536">
        <v>-0.29999999999999993</v>
      </c>
      <c r="M536">
        <v>-31.578947368421044</v>
      </c>
      <c r="N536">
        <v>522800</v>
      </c>
      <c r="O536">
        <v>44750</v>
      </c>
      <c r="P536">
        <v>4700</v>
      </c>
      <c r="Q536">
        <v>0.65</v>
      </c>
      <c r="R536">
        <v>2900</v>
      </c>
      <c r="S536">
        <v>0.7</v>
      </c>
      <c r="T536">
        <v>22336.400000000001</v>
      </c>
      <c r="U536">
        <v>23300</v>
      </c>
      <c r="V536" s="1">
        <v>45470</v>
      </c>
      <c r="W536" t="s">
        <v>38</v>
      </c>
      <c r="X536" t="s">
        <v>1251</v>
      </c>
      <c r="Y536">
        <v>177</v>
      </c>
      <c r="Z536">
        <v>7</v>
      </c>
      <c r="AA536">
        <v>4.117647058823529</v>
      </c>
      <c r="AB536">
        <v>11</v>
      </c>
      <c r="AC536">
        <v>15.92</v>
      </c>
      <c r="AD536">
        <v>900</v>
      </c>
      <c r="AE536">
        <v>-200</v>
      </c>
      <c r="AF536">
        <v>-18.181818181818183</v>
      </c>
      <c r="AG536">
        <v>1750</v>
      </c>
      <c r="AH536">
        <v>1850</v>
      </c>
      <c r="AI536">
        <v>1750</v>
      </c>
      <c r="AJ536">
        <v>585</v>
      </c>
      <c r="AK536">
        <v>50</v>
      </c>
      <c r="AL536">
        <v>1228.9000000000001</v>
      </c>
      <c r="AM536">
        <v>22336.400000000001</v>
      </c>
    </row>
    <row r="537" spans="1:39" x14ac:dyDescent="0.3">
      <c r="A537">
        <v>531</v>
      </c>
      <c r="B537">
        <v>24100</v>
      </c>
      <c r="C537" s="1">
        <v>45414</v>
      </c>
      <c r="D537" t="s">
        <v>38</v>
      </c>
      <c r="E537" t="s">
        <v>1252</v>
      </c>
      <c r="F537">
        <v>352</v>
      </c>
      <c r="G537">
        <v>19</v>
      </c>
      <c r="H537">
        <v>5.7057057057057055</v>
      </c>
      <c r="I537">
        <v>90</v>
      </c>
      <c r="J537">
        <v>18</v>
      </c>
      <c r="K537">
        <v>1.85</v>
      </c>
      <c r="L537">
        <v>-0.29999999999999982</v>
      </c>
      <c r="M537">
        <v>-13.953488372093014</v>
      </c>
      <c r="N537">
        <v>88000</v>
      </c>
      <c r="O537">
        <v>29400</v>
      </c>
      <c r="P537">
        <v>1800</v>
      </c>
      <c r="Q537">
        <v>1.65</v>
      </c>
      <c r="R537">
        <v>1800</v>
      </c>
      <c r="S537">
        <v>1.9</v>
      </c>
      <c r="T537">
        <v>22336.400000000001</v>
      </c>
      <c r="U537">
        <v>23350</v>
      </c>
      <c r="V537" s="1">
        <v>45407</v>
      </c>
      <c r="W537" t="s">
        <v>38</v>
      </c>
      <c r="X537" t="s">
        <v>1253</v>
      </c>
      <c r="Y537">
        <v>193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9450</v>
      </c>
      <c r="AH537">
        <v>9950</v>
      </c>
      <c r="AI537">
        <v>1800</v>
      </c>
      <c r="AJ537">
        <v>910.3</v>
      </c>
      <c r="AK537">
        <v>50</v>
      </c>
      <c r="AL537">
        <v>982.65</v>
      </c>
      <c r="AM537">
        <v>22336.400000000001</v>
      </c>
    </row>
    <row r="538" spans="1:39" x14ac:dyDescent="0.3">
      <c r="A538">
        <v>532</v>
      </c>
      <c r="B538">
        <v>24100</v>
      </c>
      <c r="C538" s="1">
        <v>45421</v>
      </c>
      <c r="D538" t="s">
        <v>38</v>
      </c>
      <c r="E538" t="s">
        <v>1254</v>
      </c>
      <c r="F538">
        <v>4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21450</v>
      </c>
      <c r="O538">
        <v>4950</v>
      </c>
      <c r="P538">
        <v>800</v>
      </c>
      <c r="Q538">
        <v>2.8</v>
      </c>
      <c r="R538">
        <v>200</v>
      </c>
      <c r="S538">
        <v>7.45</v>
      </c>
      <c r="T538">
        <v>22336.400000000001</v>
      </c>
      <c r="U538">
        <v>23350</v>
      </c>
      <c r="V538" s="1">
        <v>45414</v>
      </c>
      <c r="W538" t="s">
        <v>38</v>
      </c>
      <c r="X538" t="s">
        <v>1255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2750</v>
      </c>
      <c r="AH538">
        <v>3250</v>
      </c>
      <c r="AI538">
        <v>500</v>
      </c>
      <c r="AJ538">
        <v>773.85</v>
      </c>
      <c r="AK538">
        <v>500</v>
      </c>
      <c r="AL538">
        <v>1081.5</v>
      </c>
      <c r="AM538">
        <v>22336.400000000001</v>
      </c>
    </row>
    <row r="539" spans="1:39" x14ac:dyDescent="0.3">
      <c r="A539">
        <v>533</v>
      </c>
      <c r="B539">
        <v>24100</v>
      </c>
      <c r="C539" s="1">
        <v>45428</v>
      </c>
      <c r="D539" t="s">
        <v>38</v>
      </c>
      <c r="E539" t="s">
        <v>1256</v>
      </c>
      <c r="F539">
        <v>11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23000</v>
      </c>
      <c r="O539">
        <v>50</v>
      </c>
      <c r="P539">
        <v>300</v>
      </c>
      <c r="Q539">
        <v>6.8</v>
      </c>
      <c r="R539">
        <v>50</v>
      </c>
      <c r="S539">
        <v>12</v>
      </c>
      <c r="T539">
        <v>22336.400000000001</v>
      </c>
      <c r="U539">
        <v>23350</v>
      </c>
      <c r="V539" s="1">
        <v>45421</v>
      </c>
      <c r="W539" t="s">
        <v>38</v>
      </c>
      <c r="X539" t="s">
        <v>1257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2450</v>
      </c>
      <c r="AH539">
        <v>2450</v>
      </c>
      <c r="AI539">
        <v>350</v>
      </c>
      <c r="AJ539">
        <v>864.75</v>
      </c>
      <c r="AK539">
        <v>350</v>
      </c>
      <c r="AL539">
        <v>904.7</v>
      </c>
      <c r="AM539">
        <v>22336.400000000001</v>
      </c>
    </row>
    <row r="540" spans="1:39" x14ac:dyDescent="0.3">
      <c r="A540">
        <v>534</v>
      </c>
      <c r="B540">
        <v>24100</v>
      </c>
      <c r="C540" s="1">
        <v>45442</v>
      </c>
      <c r="D540" t="s">
        <v>38</v>
      </c>
      <c r="E540" t="s">
        <v>1258</v>
      </c>
      <c r="F540">
        <v>1345</v>
      </c>
      <c r="G540">
        <v>90</v>
      </c>
      <c r="H540">
        <v>7.1713147410358564</v>
      </c>
      <c r="I540">
        <v>1893</v>
      </c>
      <c r="J540">
        <v>11.35</v>
      </c>
      <c r="K540">
        <v>13.6</v>
      </c>
      <c r="L540">
        <v>2.4000000000000004</v>
      </c>
      <c r="M540">
        <v>21.428571428571434</v>
      </c>
      <c r="N540">
        <v>48700</v>
      </c>
      <c r="O540">
        <v>20000</v>
      </c>
      <c r="P540">
        <v>50</v>
      </c>
      <c r="Q540">
        <v>13.5</v>
      </c>
      <c r="R540">
        <v>1800</v>
      </c>
      <c r="S540">
        <v>14</v>
      </c>
      <c r="T540">
        <v>22336.400000000001</v>
      </c>
      <c r="U540">
        <v>23350</v>
      </c>
      <c r="V540" s="1">
        <v>45442</v>
      </c>
      <c r="W540" t="s">
        <v>38</v>
      </c>
      <c r="X540" t="s">
        <v>1259</v>
      </c>
      <c r="Y540">
        <v>167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1600</v>
      </c>
      <c r="AH540">
        <v>2750</v>
      </c>
      <c r="AI540">
        <v>600</v>
      </c>
      <c r="AJ540">
        <v>737.35</v>
      </c>
      <c r="AK540">
        <v>1000</v>
      </c>
      <c r="AL540">
        <v>1118.25</v>
      </c>
      <c r="AM540">
        <v>22336.400000000001</v>
      </c>
    </row>
    <row r="541" spans="1:39" x14ac:dyDescent="0.3">
      <c r="A541">
        <v>535</v>
      </c>
      <c r="B541">
        <v>24100</v>
      </c>
      <c r="C541" s="1">
        <v>45470</v>
      </c>
      <c r="D541" t="s">
        <v>38</v>
      </c>
      <c r="E541" t="s">
        <v>1260</v>
      </c>
      <c r="F541">
        <v>259</v>
      </c>
      <c r="G541">
        <v>97</v>
      </c>
      <c r="H541">
        <v>59.876543209876544</v>
      </c>
      <c r="I541">
        <v>624</v>
      </c>
      <c r="J541">
        <v>11.98</v>
      </c>
      <c r="K541">
        <v>80.3</v>
      </c>
      <c r="L541">
        <v>8.5</v>
      </c>
      <c r="M541">
        <v>11.838440111420613</v>
      </c>
      <c r="N541">
        <v>7250</v>
      </c>
      <c r="O541">
        <v>50</v>
      </c>
      <c r="P541">
        <v>50</v>
      </c>
      <c r="Q541">
        <v>78.5</v>
      </c>
      <c r="R541">
        <v>50</v>
      </c>
      <c r="S541">
        <v>88.2</v>
      </c>
      <c r="T541">
        <v>22336.400000000001</v>
      </c>
      <c r="U541">
        <v>23350</v>
      </c>
      <c r="V541" s="1">
        <v>45470</v>
      </c>
      <c r="W541" t="s">
        <v>38</v>
      </c>
      <c r="X541" t="s">
        <v>1261</v>
      </c>
      <c r="Y541">
        <v>6</v>
      </c>
      <c r="Z541">
        <v>1</v>
      </c>
      <c r="AA541">
        <v>20</v>
      </c>
      <c r="AB541">
        <v>2</v>
      </c>
      <c r="AC541">
        <v>18.13</v>
      </c>
      <c r="AD541">
        <v>1011.9</v>
      </c>
      <c r="AE541">
        <v>-7.7000000000000455</v>
      </c>
      <c r="AF541">
        <v>-0.75519811690859606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22336.400000000001</v>
      </c>
    </row>
    <row r="542" spans="1:39" x14ac:dyDescent="0.3">
      <c r="A542">
        <v>536</v>
      </c>
      <c r="B542">
        <v>24150</v>
      </c>
      <c r="C542" s="1">
        <v>45407</v>
      </c>
      <c r="D542" t="s">
        <v>38</v>
      </c>
      <c r="E542" t="s">
        <v>1262</v>
      </c>
      <c r="F542">
        <v>1886</v>
      </c>
      <c r="G542">
        <v>-586</v>
      </c>
      <c r="H542">
        <v>-23.705501618122977</v>
      </c>
      <c r="I542">
        <v>5230</v>
      </c>
      <c r="J542">
        <v>30.48</v>
      </c>
      <c r="K542">
        <v>0.6</v>
      </c>
      <c r="L542">
        <v>-0.35</v>
      </c>
      <c r="M542">
        <v>-36.84210526315789</v>
      </c>
      <c r="N542">
        <v>152250</v>
      </c>
      <c r="O542">
        <v>48250</v>
      </c>
      <c r="P542">
        <v>14150</v>
      </c>
      <c r="Q542">
        <v>0.6</v>
      </c>
      <c r="R542">
        <v>400</v>
      </c>
      <c r="S542">
        <v>0.75</v>
      </c>
      <c r="T542">
        <v>22336.400000000001</v>
      </c>
      <c r="U542">
        <v>23400</v>
      </c>
      <c r="V542" s="1">
        <v>45407</v>
      </c>
      <c r="W542" t="s">
        <v>38</v>
      </c>
      <c r="X542" t="s">
        <v>1263</v>
      </c>
      <c r="Y542">
        <v>145</v>
      </c>
      <c r="Z542">
        <v>-9</v>
      </c>
      <c r="AA542">
        <v>-5.8441558441558445</v>
      </c>
      <c r="AB542">
        <v>39</v>
      </c>
      <c r="AC542">
        <v>32.61</v>
      </c>
      <c r="AD542">
        <v>1029</v>
      </c>
      <c r="AE542">
        <v>-254.40000000000009</v>
      </c>
      <c r="AF542">
        <v>-19.822346891070598</v>
      </c>
      <c r="AG542">
        <v>13250</v>
      </c>
      <c r="AH542">
        <v>11700</v>
      </c>
      <c r="AI542">
        <v>50</v>
      </c>
      <c r="AJ542">
        <v>992.3</v>
      </c>
      <c r="AK542">
        <v>100</v>
      </c>
      <c r="AL542">
        <v>1004.85</v>
      </c>
      <c r="AM542">
        <v>22336.400000000001</v>
      </c>
    </row>
    <row r="543" spans="1:39" x14ac:dyDescent="0.3">
      <c r="A543">
        <v>537</v>
      </c>
      <c r="B543">
        <v>24150</v>
      </c>
      <c r="C543" s="1">
        <v>45414</v>
      </c>
      <c r="D543" t="s">
        <v>38</v>
      </c>
      <c r="E543" t="s">
        <v>1264</v>
      </c>
      <c r="F543">
        <v>88</v>
      </c>
      <c r="G543">
        <v>4</v>
      </c>
      <c r="H543">
        <v>4.7619047619047619</v>
      </c>
      <c r="I543">
        <v>48</v>
      </c>
      <c r="J543">
        <v>18.27</v>
      </c>
      <c r="K543">
        <v>1.7</v>
      </c>
      <c r="L543">
        <v>-0.44999999999999996</v>
      </c>
      <c r="M543">
        <v>-20.930232558139533</v>
      </c>
      <c r="N543">
        <v>46100</v>
      </c>
      <c r="O543">
        <v>29150</v>
      </c>
      <c r="P543">
        <v>15050</v>
      </c>
      <c r="Q543">
        <v>1.65</v>
      </c>
      <c r="R543">
        <v>200</v>
      </c>
      <c r="S543">
        <v>1.7</v>
      </c>
      <c r="T543">
        <v>22336.400000000001</v>
      </c>
      <c r="U543">
        <v>23400</v>
      </c>
      <c r="V543" s="1">
        <v>45414</v>
      </c>
      <c r="W543" t="s">
        <v>38</v>
      </c>
      <c r="X543" t="s">
        <v>1265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3250</v>
      </c>
      <c r="AH543">
        <v>3250</v>
      </c>
      <c r="AI543">
        <v>500</v>
      </c>
      <c r="AJ543">
        <v>811.05</v>
      </c>
      <c r="AK543">
        <v>500</v>
      </c>
      <c r="AL543">
        <v>1132</v>
      </c>
      <c r="AM543">
        <v>22336.400000000001</v>
      </c>
    </row>
    <row r="544" spans="1:39" x14ac:dyDescent="0.3">
      <c r="A544">
        <v>538</v>
      </c>
      <c r="B544">
        <v>24150</v>
      </c>
      <c r="C544" s="1">
        <v>45421</v>
      </c>
      <c r="D544" t="s">
        <v>38</v>
      </c>
      <c r="E544" t="s">
        <v>1266</v>
      </c>
      <c r="F544">
        <v>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16100</v>
      </c>
      <c r="O544">
        <v>1200</v>
      </c>
      <c r="P544">
        <v>1500</v>
      </c>
      <c r="Q544">
        <v>2.8</v>
      </c>
      <c r="R544">
        <v>200</v>
      </c>
      <c r="S544">
        <v>7</v>
      </c>
      <c r="T544">
        <v>22336.400000000001</v>
      </c>
      <c r="U544">
        <v>23400</v>
      </c>
      <c r="V544" s="1">
        <v>45421</v>
      </c>
      <c r="W544" t="s">
        <v>38</v>
      </c>
      <c r="X544" t="s">
        <v>1267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1900</v>
      </c>
      <c r="AH544">
        <v>2450</v>
      </c>
      <c r="AI544">
        <v>350</v>
      </c>
      <c r="AJ544">
        <v>914.65</v>
      </c>
      <c r="AK544">
        <v>350</v>
      </c>
      <c r="AL544">
        <v>955.55</v>
      </c>
      <c r="AM544">
        <v>22336.400000000001</v>
      </c>
    </row>
    <row r="545" spans="1:39" x14ac:dyDescent="0.3">
      <c r="A545">
        <v>539</v>
      </c>
      <c r="B545">
        <v>24150</v>
      </c>
      <c r="C545" s="1">
        <v>45428</v>
      </c>
      <c r="D545" t="s">
        <v>38</v>
      </c>
      <c r="E545" t="s">
        <v>1268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15000</v>
      </c>
      <c r="O545">
        <v>1450</v>
      </c>
      <c r="P545">
        <v>200</v>
      </c>
      <c r="Q545">
        <v>4.8499999999999996</v>
      </c>
      <c r="R545">
        <v>50</v>
      </c>
      <c r="S545">
        <v>14.5</v>
      </c>
      <c r="T545">
        <v>22336.400000000001</v>
      </c>
      <c r="U545">
        <v>23400</v>
      </c>
      <c r="V545" s="1">
        <v>45442</v>
      </c>
      <c r="W545" t="s">
        <v>38</v>
      </c>
      <c r="X545" t="s">
        <v>1269</v>
      </c>
      <c r="Y545">
        <v>172</v>
      </c>
      <c r="Z545">
        <v>-1</v>
      </c>
      <c r="AA545">
        <v>-0.5780346820809249</v>
      </c>
      <c r="AB545">
        <v>6</v>
      </c>
      <c r="AC545">
        <v>13.81</v>
      </c>
      <c r="AD545">
        <v>913.1</v>
      </c>
      <c r="AE545">
        <v>-290.49999999999989</v>
      </c>
      <c r="AF545">
        <v>-24.135925556663334</v>
      </c>
      <c r="AG545">
        <v>4000</v>
      </c>
      <c r="AH545">
        <v>5000</v>
      </c>
      <c r="AI545">
        <v>500</v>
      </c>
      <c r="AJ545">
        <v>796.05</v>
      </c>
      <c r="AK545">
        <v>200</v>
      </c>
      <c r="AL545">
        <v>939.2</v>
      </c>
      <c r="AM545">
        <v>22336.400000000001</v>
      </c>
    </row>
    <row r="546" spans="1:39" x14ac:dyDescent="0.3">
      <c r="A546">
        <v>540</v>
      </c>
      <c r="B546">
        <v>24150</v>
      </c>
      <c r="C546" s="1">
        <v>45442</v>
      </c>
      <c r="D546" t="s">
        <v>38</v>
      </c>
      <c r="E546" t="s">
        <v>1270</v>
      </c>
      <c r="F546">
        <v>146</v>
      </c>
      <c r="G546">
        <v>46</v>
      </c>
      <c r="H546">
        <v>46</v>
      </c>
      <c r="I546">
        <v>330</v>
      </c>
      <c r="J546">
        <v>11.5</v>
      </c>
      <c r="K546">
        <v>12.85</v>
      </c>
      <c r="L546">
        <v>1.2999999999999989</v>
      </c>
      <c r="M546">
        <v>11.255411255411245</v>
      </c>
      <c r="N546">
        <v>38850</v>
      </c>
      <c r="O546">
        <v>12600</v>
      </c>
      <c r="P546">
        <v>600</v>
      </c>
      <c r="Q546">
        <v>10.65</v>
      </c>
      <c r="R546">
        <v>50</v>
      </c>
      <c r="S546">
        <v>16</v>
      </c>
      <c r="T546">
        <v>22336.400000000001</v>
      </c>
      <c r="U546">
        <v>23400</v>
      </c>
      <c r="V546" s="1">
        <v>45470</v>
      </c>
      <c r="W546" t="s">
        <v>38</v>
      </c>
      <c r="X546" t="s">
        <v>1271</v>
      </c>
      <c r="Y546">
        <v>88</v>
      </c>
      <c r="Z546">
        <v>1</v>
      </c>
      <c r="AA546">
        <v>1.1494252873563218</v>
      </c>
      <c r="AB546">
        <v>4</v>
      </c>
      <c r="AC546">
        <v>15.54</v>
      </c>
      <c r="AD546">
        <v>950.6</v>
      </c>
      <c r="AE546">
        <v>-405.85</v>
      </c>
      <c r="AF546">
        <v>-29.920011795495594</v>
      </c>
      <c r="AG546">
        <v>1750</v>
      </c>
      <c r="AH546">
        <v>1900</v>
      </c>
      <c r="AI546">
        <v>1750</v>
      </c>
      <c r="AJ546">
        <v>702.85</v>
      </c>
      <c r="AK546">
        <v>50</v>
      </c>
      <c r="AL546">
        <v>1279.45</v>
      </c>
      <c r="AM546">
        <v>22336.400000000001</v>
      </c>
    </row>
    <row r="547" spans="1:39" x14ac:dyDescent="0.3">
      <c r="A547">
        <v>541</v>
      </c>
      <c r="B547">
        <v>24150</v>
      </c>
      <c r="C547" s="1">
        <v>45470</v>
      </c>
      <c r="D547" t="s">
        <v>38</v>
      </c>
      <c r="E547" t="s">
        <v>1272</v>
      </c>
      <c r="F547">
        <v>50</v>
      </c>
      <c r="G547">
        <v>22</v>
      </c>
      <c r="H547">
        <v>78.571428571428569</v>
      </c>
      <c r="I547">
        <v>86</v>
      </c>
      <c r="J547">
        <v>11.29</v>
      </c>
      <c r="K547">
        <v>59.9</v>
      </c>
      <c r="L547">
        <v>-9.4499999999999957</v>
      </c>
      <c r="M547">
        <v>-13.626532083633736</v>
      </c>
      <c r="N547">
        <v>3650</v>
      </c>
      <c r="O547">
        <v>0</v>
      </c>
      <c r="P547">
        <v>50</v>
      </c>
      <c r="Q547">
        <v>45</v>
      </c>
      <c r="R547">
        <v>0</v>
      </c>
      <c r="S547">
        <v>0</v>
      </c>
      <c r="T547">
        <v>22336.400000000001</v>
      </c>
      <c r="U547">
        <v>23450</v>
      </c>
      <c r="V547" s="1">
        <v>45407</v>
      </c>
      <c r="W547" t="s">
        <v>38</v>
      </c>
      <c r="X547" t="s">
        <v>1273</v>
      </c>
      <c r="Y547">
        <v>167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9250</v>
      </c>
      <c r="AH547">
        <v>9900</v>
      </c>
      <c r="AI547">
        <v>1800</v>
      </c>
      <c r="AJ547">
        <v>1017.3</v>
      </c>
      <c r="AK547">
        <v>1800</v>
      </c>
      <c r="AL547">
        <v>1093</v>
      </c>
      <c r="AM547">
        <v>22336.400000000001</v>
      </c>
    </row>
    <row r="548" spans="1:39" x14ac:dyDescent="0.3">
      <c r="A548">
        <v>542</v>
      </c>
      <c r="B548">
        <v>24200</v>
      </c>
      <c r="C548" s="1">
        <v>45407</v>
      </c>
      <c r="D548" t="s">
        <v>38</v>
      </c>
      <c r="E548" t="s">
        <v>1274</v>
      </c>
      <c r="F548">
        <v>9534</v>
      </c>
      <c r="G548">
        <v>-93</v>
      </c>
      <c r="H548">
        <v>-0.96603303209722657</v>
      </c>
      <c r="I548">
        <v>17180</v>
      </c>
      <c r="J548">
        <v>31.93</v>
      </c>
      <c r="K548">
        <v>0.7</v>
      </c>
      <c r="L548">
        <v>-0.10000000000000009</v>
      </c>
      <c r="M548">
        <v>-12.500000000000011</v>
      </c>
      <c r="N548">
        <v>638900</v>
      </c>
      <c r="O548">
        <v>68300</v>
      </c>
      <c r="P548">
        <v>2800</v>
      </c>
      <c r="Q548">
        <v>0.65</v>
      </c>
      <c r="R548">
        <v>8000</v>
      </c>
      <c r="S548">
        <v>0.7</v>
      </c>
      <c r="T548">
        <v>22336.400000000001</v>
      </c>
      <c r="U548">
        <v>23450</v>
      </c>
      <c r="V548" s="1">
        <v>45414</v>
      </c>
      <c r="W548" t="s">
        <v>38</v>
      </c>
      <c r="X548" t="s">
        <v>1275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3250</v>
      </c>
      <c r="AH548">
        <v>3250</v>
      </c>
      <c r="AI548">
        <v>500</v>
      </c>
      <c r="AJ548">
        <v>827.7</v>
      </c>
      <c r="AK548">
        <v>500</v>
      </c>
      <c r="AL548">
        <v>1183.8</v>
      </c>
      <c r="AM548">
        <v>22336.400000000001</v>
      </c>
    </row>
    <row r="549" spans="1:39" x14ac:dyDescent="0.3">
      <c r="A549">
        <v>543</v>
      </c>
      <c r="B549">
        <v>24200</v>
      </c>
      <c r="C549" s="1">
        <v>45414</v>
      </c>
      <c r="D549" t="s">
        <v>38</v>
      </c>
      <c r="E549" t="s">
        <v>1276</v>
      </c>
      <c r="F549">
        <v>445</v>
      </c>
      <c r="G549">
        <v>28</v>
      </c>
      <c r="H549">
        <v>6.7146282973621103</v>
      </c>
      <c r="I549">
        <v>333</v>
      </c>
      <c r="J549">
        <v>18.649999999999999</v>
      </c>
      <c r="K549">
        <v>1.65</v>
      </c>
      <c r="L549">
        <v>-0.5</v>
      </c>
      <c r="M549">
        <v>-23.255813953488371</v>
      </c>
      <c r="N549">
        <v>77100</v>
      </c>
      <c r="O549">
        <v>47250</v>
      </c>
      <c r="P549">
        <v>100</v>
      </c>
      <c r="Q549">
        <v>1.5</v>
      </c>
      <c r="R549">
        <v>8950</v>
      </c>
      <c r="S549">
        <v>1.95</v>
      </c>
      <c r="T549">
        <v>22336.400000000001</v>
      </c>
      <c r="U549">
        <v>23450</v>
      </c>
      <c r="V549" s="1">
        <v>45421</v>
      </c>
      <c r="W549" t="s">
        <v>38</v>
      </c>
      <c r="X549" t="s">
        <v>1277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700</v>
      </c>
      <c r="AH549">
        <v>2450</v>
      </c>
      <c r="AI549">
        <v>350</v>
      </c>
      <c r="AJ549">
        <v>962</v>
      </c>
      <c r="AK549">
        <v>350</v>
      </c>
      <c r="AL549">
        <v>1006.8</v>
      </c>
      <c r="AM549">
        <v>22336.400000000001</v>
      </c>
    </row>
    <row r="550" spans="1:39" x14ac:dyDescent="0.3">
      <c r="A550">
        <v>544</v>
      </c>
      <c r="B550">
        <v>24200</v>
      </c>
      <c r="C550" s="1">
        <v>45421</v>
      </c>
      <c r="D550" t="s">
        <v>38</v>
      </c>
      <c r="E550" t="s">
        <v>1278</v>
      </c>
      <c r="F550">
        <v>12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21450</v>
      </c>
      <c r="O550">
        <v>1300</v>
      </c>
      <c r="P550">
        <v>50</v>
      </c>
      <c r="Q550">
        <v>3.2</v>
      </c>
      <c r="R550">
        <v>200</v>
      </c>
      <c r="S550">
        <v>6.35</v>
      </c>
      <c r="T550">
        <v>22336.400000000001</v>
      </c>
      <c r="U550">
        <v>23450</v>
      </c>
      <c r="V550" s="1">
        <v>45442</v>
      </c>
      <c r="W550" t="s">
        <v>38</v>
      </c>
      <c r="X550" t="s">
        <v>1279</v>
      </c>
      <c r="Y550">
        <v>26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3300</v>
      </c>
      <c r="AH550">
        <v>2750</v>
      </c>
      <c r="AI550">
        <v>500</v>
      </c>
      <c r="AJ550">
        <v>793.65</v>
      </c>
      <c r="AK550">
        <v>1750</v>
      </c>
      <c r="AL550">
        <v>1221.8</v>
      </c>
      <c r="AM550">
        <v>22336.400000000001</v>
      </c>
    </row>
    <row r="551" spans="1:39" x14ac:dyDescent="0.3">
      <c r="A551">
        <v>545</v>
      </c>
      <c r="B551">
        <v>24200</v>
      </c>
      <c r="C551" s="1">
        <v>45428</v>
      </c>
      <c r="D551" t="s">
        <v>38</v>
      </c>
      <c r="E551" t="s">
        <v>1280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14750</v>
      </c>
      <c r="O551">
        <v>650</v>
      </c>
      <c r="P551">
        <v>50</v>
      </c>
      <c r="Q551">
        <v>6.45</v>
      </c>
      <c r="R551">
        <v>500</v>
      </c>
      <c r="S551">
        <v>14.95</v>
      </c>
      <c r="T551">
        <v>22336.400000000001</v>
      </c>
      <c r="U551">
        <v>23450</v>
      </c>
      <c r="V551" s="1">
        <v>45470</v>
      </c>
      <c r="W551" t="s">
        <v>38</v>
      </c>
      <c r="X551" t="s">
        <v>1281</v>
      </c>
      <c r="Y551">
        <v>12</v>
      </c>
      <c r="Z551">
        <v>0</v>
      </c>
      <c r="AA551">
        <v>0</v>
      </c>
      <c r="AB551">
        <v>1</v>
      </c>
      <c r="AC551">
        <v>20.36</v>
      </c>
      <c r="AD551">
        <v>1156.05</v>
      </c>
      <c r="AE551">
        <v>32.149999999999864</v>
      </c>
      <c r="AF551">
        <v>2.8605747842334601</v>
      </c>
      <c r="AG551">
        <v>0</v>
      </c>
      <c r="AH551">
        <v>1750</v>
      </c>
      <c r="AI551">
        <v>0</v>
      </c>
      <c r="AJ551">
        <v>0</v>
      </c>
      <c r="AK551">
        <v>1750</v>
      </c>
      <c r="AL551">
        <v>1402.8</v>
      </c>
      <c r="AM551">
        <v>22336.400000000001</v>
      </c>
    </row>
    <row r="552" spans="1:39" x14ac:dyDescent="0.3">
      <c r="A552">
        <v>546</v>
      </c>
      <c r="B552">
        <v>24200</v>
      </c>
      <c r="C552" s="1">
        <v>45442</v>
      </c>
      <c r="D552" t="s">
        <v>38</v>
      </c>
      <c r="E552" t="s">
        <v>1282</v>
      </c>
      <c r="F552">
        <v>1969</v>
      </c>
      <c r="G552">
        <v>10</v>
      </c>
      <c r="H552">
        <v>0.51046452271567122</v>
      </c>
      <c r="I552">
        <v>1868</v>
      </c>
      <c r="J552">
        <v>11.62</v>
      </c>
      <c r="K552">
        <v>12.1</v>
      </c>
      <c r="L552">
        <v>1.75</v>
      </c>
      <c r="M552">
        <v>16.908212560386474</v>
      </c>
      <c r="N552">
        <v>41650</v>
      </c>
      <c r="O552">
        <v>20600</v>
      </c>
      <c r="P552">
        <v>100</v>
      </c>
      <c r="Q552">
        <v>11</v>
      </c>
      <c r="R552">
        <v>50</v>
      </c>
      <c r="S552">
        <v>12.1</v>
      </c>
      <c r="T552">
        <v>22336.400000000001</v>
      </c>
      <c r="U552">
        <v>23500</v>
      </c>
      <c r="V552" s="1">
        <v>45407</v>
      </c>
      <c r="W552" t="s">
        <v>38</v>
      </c>
      <c r="X552" t="s">
        <v>1283</v>
      </c>
      <c r="Y552">
        <v>5009</v>
      </c>
      <c r="Z552">
        <v>-612</v>
      </c>
      <c r="AA552">
        <v>-10.88774239459171</v>
      </c>
      <c r="AB552">
        <v>1057</v>
      </c>
      <c r="AC552">
        <v>0</v>
      </c>
      <c r="AD552">
        <v>1104.7</v>
      </c>
      <c r="AE552">
        <v>-266.70000000000005</v>
      </c>
      <c r="AF552">
        <v>-19.44728015166983</v>
      </c>
      <c r="AG552">
        <v>14550</v>
      </c>
      <c r="AH552">
        <v>17150</v>
      </c>
      <c r="AI552">
        <v>300</v>
      </c>
      <c r="AJ552">
        <v>1081.05</v>
      </c>
      <c r="AK552">
        <v>250</v>
      </c>
      <c r="AL552">
        <v>1111.55</v>
      </c>
      <c r="AM552">
        <v>22336.400000000001</v>
      </c>
    </row>
    <row r="553" spans="1:39" x14ac:dyDescent="0.3">
      <c r="A553">
        <v>547</v>
      </c>
      <c r="B553">
        <v>24200</v>
      </c>
      <c r="C553" s="1">
        <v>45470</v>
      </c>
      <c r="D553" t="s">
        <v>38</v>
      </c>
      <c r="E553" t="s">
        <v>1284</v>
      </c>
      <c r="F553">
        <v>3557</v>
      </c>
      <c r="G553">
        <v>759</v>
      </c>
      <c r="H553">
        <v>27.126518942101502</v>
      </c>
      <c r="I553">
        <v>1632</v>
      </c>
      <c r="J553">
        <v>11.81</v>
      </c>
      <c r="K553">
        <v>64.5</v>
      </c>
      <c r="L553">
        <v>1.2000000000000028</v>
      </c>
      <c r="M553">
        <v>1.8957345971564028</v>
      </c>
      <c r="N553">
        <v>17100</v>
      </c>
      <c r="O553">
        <v>150</v>
      </c>
      <c r="P553">
        <v>100</v>
      </c>
      <c r="Q553">
        <v>62.9</v>
      </c>
      <c r="R553">
        <v>100</v>
      </c>
      <c r="S553">
        <v>64.5</v>
      </c>
      <c r="T553">
        <v>22336.400000000001</v>
      </c>
      <c r="U553">
        <v>23500</v>
      </c>
      <c r="V553" s="1">
        <v>45414</v>
      </c>
      <c r="W553" t="s">
        <v>38</v>
      </c>
      <c r="X553" t="s">
        <v>1285</v>
      </c>
      <c r="Y553">
        <v>33</v>
      </c>
      <c r="Z553">
        <v>7</v>
      </c>
      <c r="AA553">
        <v>26.923076923076923</v>
      </c>
      <c r="AB553">
        <v>13</v>
      </c>
      <c r="AC553">
        <v>24.25</v>
      </c>
      <c r="AD553">
        <v>1120</v>
      </c>
      <c r="AE553">
        <v>-210.75</v>
      </c>
      <c r="AF553">
        <v>-15.836934059740749</v>
      </c>
      <c r="AG553">
        <v>3600</v>
      </c>
      <c r="AH553">
        <v>3750</v>
      </c>
      <c r="AI553">
        <v>150</v>
      </c>
      <c r="AJ553">
        <v>1041.4000000000001</v>
      </c>
      <c r="AK553">
        <v>500</v>
      </c>
      <c r="AL553">
        <v>1057.8</v>
      </c>
      <c r="AM553">
        <v>22336.400000000001</v>
      </c>
    </row>
    <row r="554" spans="1:39" x14ac:dyDescent="0.3">
      <c r="A554">
        <v>548</v>
      </c>
      <c r="B554">
        <v>24250</v>
      </c>
      <c r="C554" s="1">
        <v>45407</v>
      </c>
      <c r="D554" t="s">
        <v>38</v>
      </c>
      <c r="E554" t="s">
        <v>1286</v>
      </c>
      <c r="F554">
        <v>6205</v>
      </c>
      <c r="G554">
        <v>-440</v>
      </c>
      <c r="H554">
        <v>-6.6215199398043643</v>
      </c>
      <c r="I554">
        <v>8736</v>
      </c>
      <c r="J554">
        <v>31.69</v>
      </c>
      <c r="K554">
        <v>0.55000000000000004</v>
      </c>
      <c r="L554">
        <v>-0.35</v>
      </c>
      <c r="M554">
        <v>-38.888888888888886</v>
      </c>
      <c r="N554">
        <v>145750</v>
      </c>
      <c r="O554">
        <v>58050</v>
      </c>
      <c r="P554">
        <v>27500</v>
      </c>
      <c r="Q554">
        <v>0.55000000000000004</v>
      </c>
      <c r="R554">
        <v>1050</v>
      </c>
      <c r="S554">
        <v>0.6</v>
      </c>
      <c r="T554">
        <v>22336.400000000001</v>
      </c>
      <c r="U554">
        <v>23500</v>
      </c>
      <c r="V554" s="1">
        <v>45421</v>
      </c>
      <c r="W554" t="s">
        <v>38</v>
      </c>
      <c r="X554" t="s">
        <v>1287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1750</v>
      </c>
      <c r="AI554">
        <v>0</v>
      </c>
      <c r="AJ554">
        <v>0</v>
      </c>
      <c r="AK554">
        <v>1750</v>
      </c>
      <c r="AL554">
        <v>1272.95</v>
      </c>
      <c r="AM554">
        <v>22336.400000000001</v>
      </c>
    </row>
    <row r="555" spans="1:39" x14ac:dyDescent="0.3">
      <c r="A555">
        <v>549</v>
      </c>
      <c r="B555">
        <v>24250</v>
      </c>
      <c r="C555" s="1">
        <v>45414</v>
      </c>
      <c r="D555" t="s">
        <v>38</v>
      </c>
      <c r="E555" t="s">
        <v>1288</v>
      </c>
      <c r="F555">
        <v>183</v>
      </c>
      <c r="G555">
        <v>15</v>
      </c>
      <c r="H555">
        <v>8.9285714285714288</v>
      </c>
      <c r="I555">
        <v>193</v>
      </c>
      <c r="J555">
        <v>19.100000000000001</v>
      </c>
      <c r="K555">
        <v>1.65</v>
      </c>
      <c r="L555">
        <v>-0.35000000000000009</v>
      </c>
      <c r="M555">
        <v>-17.500000000000004</v>
      </c>
      <c r="N555">
        <v>40150</v>
      </c>
      <c r="O555">
        <v>27550</v>
      </c>
      <c r="P555">
        <v>600</v>
      </c>
      <c r="Q555">
        <v>1.65</v>
      </c>
      <c r="R555">
        <v>600</v>
      </c>
      <c r="S555">
        <v>2.5499999999999998</v>
      </c>
      <c r="T555">
        <v>22336.400000000001</v>
      </c>
      <c r="U555">
        <v>23500</v>
      </c>
      <c r="V555" s="1">
        <v>45442</v>
      </c>
      <c r="W555" t="s">
        <v>38</v>
      </c>
      <c r="X555" t="s">
        <v>1289</v>
      </c>
      <c r="Y555">
        <v>3990</v>
      </c>
      <c r="Z555">
        <v>1107</v>
      </c>
      <c r="AA555">
        <v>38.397502601456814</v>
      </c>
      <c r="AB555">
        <v>1808</v>
      </c>
      <c r="AC555">
        <v>14.07</v>
      </c>
      <c r="AD555">
        <v>999.2</v>
      </c>
      <c r="AE555">
        <v>-244</v>
      </c>
      <c r="AF555">
        <v>-19.626769626769626</v>
      </c>
      <c r="AG555">
        <v>5500</v>
      </c>
      <c r="AH555">
        <v>12350</v>
      </c>
      <c r="AI555">
        <v>200</v>
      </c>
      <c r="AJ555">
        <v>981</v>
      </c>
      <c r="AK555">
        <v>200</v>
      </c>
      <c r="AL555">
        <v>998</v>
      </c>
      <c r="AM555">
        <v>22336.400000000001</v>
      </c>
    </row>
    <row r="556" spans="1:39" x14ac:dyDescent="0.3">
      <c r="A556">
        <v>550</v>
      </c>
      <c r="B556">
        <v>24250</v>
      </c>
      <c r="C556" s="1">
        <v>45421</v>
      </c>
      <c r="D556" t="s">
        <v>38</v>
      </c>
      <c r="E556" t="s">
        <v>1290</v>
      </c>
      <c r="F556">
        <v>109</v>
      </c>
      <c r="G556">
        <v>8</v>
      </c>
      <c r="H556">
        <v>7.9207920792079207</v>
      </c>
      <c r="I556">
        <v>9</v>
      </c>
      <c r="J556">
        <v>15.87</v>
      </c>
      <c r="K556">
        <v>3.7</v>
      </c>
      <c r="L556">
        <v>-1.25</v>
      </c>
      <c r="M556">
        <v>-25.252525252525253</v>
      </c>
      <c r="N556">
        <v>8850</v>
      </c>
      <c r="O556">
        <v>13150</v>
      </c>
      <c r="P556">
        <v>750</v>
      </c>
      <c r="Q556">
        <v>3.3</v>
      </c>
      <c r="R556">
        <v>250</v>
      </c>
      <c r="S556">
        <v>5.7</v>
      </c>
      <c r="T556">
        <v>22336.400000000001</v>
      </c>
      <c r="U556">
        <v>23500</v>
      </c>
      <c r="V556" s="1">
        <v>45470</v>
      </c>
      <c r="W556" t="s">
        <v>38</v>
      </c>
      <c r="X556" t="s">
        <v>1291</v>
      </c>
      <c r="Y556">
        <v>1362</v>
      </c>
      <c r="Z556">
        <v>20</v>
      </c>
      <c r="AA556">
        <v>1.4903129657228018</v>
      </c>
      <c r="AB556">
        <v>350</v>
      </c>
      <c r="AC556">
        <v>15.95</v>
      </c>
      <c r="AD556">
        <v>1035</v>
      </c>
      <c r="AE556">
        <v>-220.75</v>
      </c>
      <c r="AF556">
        <v>-17.579135974517222</v>
      </c>
      <c r="AG556">
        <v>4050</v>
      </c>
      <c r="AH556">
        <v>3650</v>
      </c>
      <c r="AI556">
        <v>50</v>
      </c>
      <c r="AJ556">
        <v>1023</v>
      </c>
      <c r="AK556">
        <v>50</v>
      </c>
      <c r="AL556">
        <v>1045</v>
      </c>
      <c r="AM556">
        <v>22336.400000000001</v>
      </c>
    </row>
    <row r="557" spans="1:39" x14ac:dyDescent="0.3">
      <c r="A557">
        <v>551</v>
      </c>
      <c r="B557">
        <v>24250</v>
      </c>
      <c r="C557" s="1">
        <v>45428</v>
      </c>
      <c r="D557" t="s">
        <v>38</v>
      </c>
      <c r="E557" t="s">
        <v>1292</v>
      </c>
      <c r="F557">
        <v>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15600</v>
      </c>
      <c r="O557">
        <v>1350</v>
      </c>
      <c r="P557">
        <v>100</v>
      </c>
      <c r="Q557">
        <v>5.7</v>
      </c>
      <c r="R557">
        <v>50</v>
      </c>
      <c r="S557">
        <v>15</v>
      </c>
      <c r="T557">
        <v>22336.400000000001</v>
      </c>
      <c r="U557">
        <v>23550</v>
      </c>
      <c r="V557" s="1">
        <v>45407</v>
      </c>
      <c r="W557" t="s">
        <v>38</v>
      </c>
      <c r="X557" t="s">
        <v>1293</v>
      </c>
      <c r="Y557">
        <v>6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9250</v>
      </c>
      <c r="AH557">
        <v>9950</v>
      </c>
      <c r="AI557">
        <v>50</v>
      </c>
      <c r="AJ557">
        <v>1126.3499999999999</v>
      </c>
      <c r="AK557">
        <v>50</v>
      </c>
      <c r="AL557">
        <v>1182.05</v>
      </c>
      <c r="AM557">
        <v>22336.400000000001</v>
      </c>
    </row>
    <row r="558" spans="1:39" x14ac:dyDescent="0.3">
      <c r="A558">
        <v>552</v>
      </c>
      <c r="B558">
        <v>24250</v>
      </c>
      <c r="C558" s="1">
        <v>45442</v>
      </c>
      <c r="D558" t="s">
        <v>38</v>
      </c>
      <c r="E558" t="s">
        <v>1294</v>
      </c>
      <c r="F558">
        <v>2682</v>
      </c>
      <c r="G558">
        <v>37</v>
      </c>
      <c r="H558">
        <v>1.3988657844990549</v>
      </c>
      <c r="I558">
        <v>528</v>
      </c>
      <c r="J558">
        <v>11.69</v>
      </c>
      <c r="K558">
        <v>10.75</v>
      </c>
      <c r="L558">
        <v>1.3499999999999996</v>
      </c>
      <c r="M558">
        <v>14.361702127659569</v>
      </c>
      <c r="N558">
        <v>68500</v>
      </c>
      <c r="O558">
        <v>10350</v>
      </c>
      <c r="P558">
        <v>50</v>
      </c>
      <c r="Q558">
        <v>9.35</v>
      </c>
      <c r="R558">
        <v>50</v>
      </c>
      <c r="S558">
        <v>12.9</v>
      </c>
      <c r="T558">
        <v>22336.400000000001</v>
      </c>
      <c r="U558">
        <v>23550</v>
      </c>
      <c r="V558" s="1">
        <v>45414</v>
      </c>
      <c r="W558" t="s">
        <v>38</v>
      </c>
      <c r="X558" t="s">
        <v>1295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3250</v>
      </c>
      <c r="AH558">
        <v>3250</v>
      </c>
      <c r="AI558">
        <v>500</v>
      </c>
      <c r="AJ558">
        <v>921.2</v>
      </c>
      <c r="AK558">
        <v>500</v>
      </c>
      <c r="AL558">
        <v>1287.8499999999999</v>
      </c>
      <c r="AM558">
        <v>22336.400000000001</v>
      </c>
    </row>
    <row r="559" spans="1:39" x14ac:dyDescent="0.3">
      <c r="A559">
        <v>553</v>
      </c>
      <c r="B559">
        <v>24250</v>
      </c>
      <c r="C559" s="1">
        <v>45470</v>
      </c>
      <c r="D559" t="s">
        <v>38</v>
      </c>
      <c r="E559" t="s">
        <v>1296</v>
      </c>
      <c r="F559">
        <v>637</v>
      </c>
      <c r="G559">
        <v>8</v>
      </c>
      <c r="H559">
        <v>1.2718600953895072</v>
      </c>
      <c r="I559">
        <v>29</v>
      </c>
      <c r="J559">
        <v>11.72</v>
      </c>
      <c r="K559">
        <v>57.7</v>
      </c>
      <c r="L559">
        <v>-1.5</v>
      </c>
      <c r="M559">
        <v>-2.5337837837837838</v>
      </c>
      <c r="N559">
        <v>5400</v>
      </c>
      <c r="O559">
        <v>0</v>
      </c>
      <c r="P559">
        <v>1800</v>
      </c>
      <c r="Q559">
        <v>35</v>
      </c>
      <c r="R559">
        <v>0</v>
      </c>
      <c r="S559">
        <v>0</v>
      </c>
      <c r="T559">
        <v>22336.400000000001</v>
      </c>
      <c r="U559">
        <v>23550</v>
      </c>
      <c r="V559" s="1">
        <v>45421</v>
      </c>
      <c r="W559" t="s">
        <v>38</v>
      </c>
      <c r="X559" t="s">
        <v>1297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1750</v>
      </c>
      <c r="AH559">
        <v>1750</v>
      </c>
      <c r="AI559">
        <v>1750</v>
      </c>
      <c r="AJ559">
        <v>942.9</v>
      </c>
      <c r="AK559">
        <v>1750</v>
      </c>
      <c r="AL559">
        <v>1332.6</v>
      </c>
      <c r="AM559">
        <v>22336.400000000001</v>
      </c>
    </row>
    <row r="560" spans="1:39" x14ac:dyDescent="0.3">
      <c r="A560">
        <v>554</v>
      </c>
      <c r="B560">
        <v>24300</v>
      </c>
      <c r="C560" s="1">
        <v>45407</v>
      </c>
      <c r="D560" t="s">
        <v>38</v>
      </c>
      <c r="E560" t="s">
        <v>1298</v>
      </c>
      <c r="F560">
        <v>9087</v>
      </c>
      <c r="G560">
        <v>2275</v>
      </c>
      <c r="H560">
        <v>33.396946564885496</v>
      </c>
      <c r="I560">
        <v>12509</v>
      </c>
      <c r="J560">
        <v>32.130000000000003</v>
      </c>
      <c r="K560">
        <v>0.5</v>
      </c>
      <c r="L560">
        <v>-0.44999999999999996</v>
      </c>
      <c r="M560">
        <v>-47.368421052631575</v>
      </c>
      <c r="N560">
        <v>480550</v>
      </c>
      <c r="O560">
        <v>156700</v>
      </c>
      <c r="P560">
        <v>82100</v>
      </c>
      <c r="Q560">
        <v>0.5</v>
      </c>
      <c r="R560">
        <v>65400</v>
      </c>
      <c r="S560">
        <v>0.55000000000000004</v>
      </c>
      <c r="T560">
        <v>22336.400000000001</v>
      </c>
      <c r="U560">
        <v>23550</v>
      </c>
      <c r="V560" s="1">
        <v>45442</v>
      </c>
      <c r="W560" t="s">
        <v>38</v>
      </c>
      <c r="X560" t="s">
        <v>1299</v>
      </c>
      <c r="Y560">
        <v>36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5050</v>
      </c>
      <c r="AH560">
        <v>2750</v>
      </c>
      <c r="AI560">
        <v>500</v>
      </c>
      <c r="AJ560">
        <v>964.45</v>
      </c>
      <c r="AK560">
        <v>1000</v>
      </c>
      <c r="AL560">
        <v>1298.3499999999999</v>
      </c>
      <c r="AM560">
        <v>22336.400000000001</v>
      </c>
    </row>
    <row r="561" spans="1:39" x14ac:dyDescent="0.3">
      <c r="A561">
        <v>555</v>
      </c>
      <c r="B561">
        <v>24300</v>
      </c>
      <c r="C561" s="1">
        <v>45414</v>
      </c>
      <c r="D561" t="s">
        <v>38</v>
      </c>
      <c r="E561" t="s">
        <v>1300</v>
      </c>
      <c r="F561">
        <v>395</v>
      </c>
      <c r="G561">
        <v>10</v>
      </c>
      <c r="H561">
        <v>2.5974025974025974</v>
      </c>
      <c r="I561">
        <v>50</v>
      </c>
      <c r="J561">
        <v>19.47</v>
      </c>
      <c r="K561">
        <v>1.6</v>
      </c>
      <c r="L561">
        <v>-0.54999999999999982</v>
      </c>
      <c r="M561">
        <v>-25.581395348837205</v>
      </c>
      <c r="N561">
        <v>91500</v>
      </c>
      <c r="O561">
        <v>28800</v>
      </c>
      <c r="P561">
        <v>2600</v>
      </c>
      <c r="Q561">
        <v>1.5</v>
      </c>
      <c r="R561">
        <v>150</v>
      </c>
      <c r="S561">
        <v>2</v>
      </c>
      <c r="T561">
        <v>22336.400000000001</v>
      </c>
      <c r="U561">
        <v>23550</v>
      </c>
      <c r="V561" s="1">
        <v>45470</v>
      </c>
      <c r="W561" t="s">
        <v>38</v>
      </c>
      <c r="X561" t="s">
        <v>1301</v>
      </c>
      <c r="Y561">
        <v>62</v>
      </c>
      <c r="Z561">
        <v>1</v>
      </c>
      <c r="AA561">
        <v>1.639344262295082</v>
      </c>
      <c r="AB561">
        <v>4</v>
      </c>
      <c r="AC561">
        <v>18.059999999999999</v>
      </c>
      <c r="AD561">
        <v>1139.2</v>
      </c>
      <c r="AE561">
        <v>-161.84999999999991</v>
      </c>
      <c r="AF561">
        <v>-12.439952346181924</v>
      </c>
      <c r="AG561">
        <v>3550</v>
      </c>
      <c r="AH561">
        <v>1750</v>
      </c>
      <c r="AI561">
        <v>1750</v>
      </c>
      <c r="AJ561">
        <v>822.4</v>
      </c>
      <c r="AK561">
        <v>1750</v>
      </c>
      <c r="AL561">
        <v>1516.45</v>
      </c>
      <c r="AM561">
        <v>22336.400000000001</v>
      </c>
    </row>
    <row r="562" spans="1:39" x14ac:dyDescent="0.3">
      <c r="A562">
        <v>556</v>
      </c>
      <c r="B562">
        <v>24300</v>
      </c>
      <c r="C562" s="1">
        <v>45421</v>
      </c>
      <c r="D562" t="s">
        <v>38</v>
      </c>
      <c r="E562" t="s">
        <v>1302</v>
      </c>
      <c r="F562">
        <v>93</v>
      </c>
      <c r="G562">
        <v>-70</v>
      </c>
      <c r="H562">
        <v>-42.944785276073617</v>
      </c>
      <c r="I562">
        <v>142</v>
      </c>
      <c r="J562">
        <v>16.12</v>
      </c>
      <c r="K562">
        <v>3.5</v>
      </c>
      <c r="L562">
        <v>-2.2000000000000002</v>
      </c>
      <c r="M562">
        <v>-38.596491228070178</v>
      </c>
      <c r="N562">
        <v>2400</v>
      </c>
      <c r="O562">
        <v>13500</v>
      </c>
      <c r="P562">
        <v>300</v>
      </c>
      <c r="Q562">
        <v>3.5</v>
      </c>
      <c r="R562">
        <v>50</v>
      </c>
      <c r="S562">
        <v>3.55</v>
      </c>
      <c r="T562">
        <v>22336.400000000001</v>
      </c>
      <c r="U562">
        <v>23600</v>
      </c>
      <c r="V562" s="1">
        <v>45407</v>
      </c>
      <c r="W562" t="s">
        <v>38</v>
      </c>
      <c r="X562" t="s">
        <v>1303</v>
      </c>
      <c r="Y562">
        <v>76</v>
      </c>
      <c r="Z562">
        <v>6</v>
      </c>
      <c r="AA562">
        <v>8.5714285714285712</v>
      </c>
      <c r="AB562">
        <v>39</v>
      </c>
      <c r="AC562">
        <v>40.83</v>
      </c>
      <c r="AD562">
        <v>1238.4000000000001</v>
      </c>
      <c r="AE562">
        <v>-241.59999999999991</v>
      </c>
      <c r="AF562">
        <v>-16.324324324324319</v>
      </c>
      <c r="AG562">
        <v>13300</v>
      </c>
      <c r="AH562">
        <v>13800</v>
      </c>
      <c r="AI562">
        <v>300</v>
      </c>
      <c r="AJ562">
        <v>1191.0999999999999</v>
      </c>
      <c r="AK562">
        <v>1600</v>
      </c>
      <c r="AL562">
        <v>1210.05</v>
      </c>
      <c r="AM562">
        <v>22336.400000000001</v>
      </c>
    </row>
    <row r="563" spans="1:39" x14ac:dyDescent="0.3">
      <c r="A563">
        <v>557</v>
      </c>
      <c r="B563">
        <v>24300</v>
      </c>
      <c r="C563" s="1">
        <v>45428</v>
      </c>
      <c r="D563" t="s">
        <v>38</v>
      </c>
      <c r="E563" t="s">
        <v>1304</v>
      </c>
      <c r="F563">
        <v>2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15900</v>
      </c>
      <c r="O563">
        <v>850</v>
      </c>
      <c r="P563">
        <v>200</v>
      </c>
      <c r="Q563">
        <v>4.75</v>
      </c>
      <c r="R563">
        <v>50</v>
      </c>
      <c r="S563">
        <v>15</v>
      </c>
      <c r="T563">
        <v>22336.400000000001</v>
      </c>
      <c r="U563">
        <v>23600</v>
      </c>
      <c r="V563" s="1">
        <v>45414</v>
      </c>
      <c r="W563" t="s">
        <v>38</v>
      </c>
      <c r="X563" t="s">
        <v>1305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3250</v>
      </c>
      <c r="AH563">
        <v>3250</v>
      </c>
      <c r="AI563">
        <v>500</v>
      </c>
      <c r="AJ563">
        <v>1082.05</v>
      </c>
      <c r="AK563">
        <v>500</v>
      </c>
      <c r="AL563">
        <v>1201.3</v>
      </c>
      <c r="AM563">
        <v>22336.400000000001</v>
      </c>
    </row>
    <row r="564" spans="1:39" x14ac:dyDescent="0.3">
      <c r="A564">
        <v>558</v>
      </c>
      <c r="B564">
        <v>24300</v>
      </c>
      <c r="C564" s="1">
        <v>45442</v>
      </c>
      <c r="D564" t="s">
        <v>38</v>
      </c>
      <c r="E564" t="s">
        <v>1306</v>
      </c>
      <c r="F564">
        <v>239</v>
      </c>
      <c r="G564">
        <v>-81</v>
      </c>
      <c r="H564">
        <v>-25.3125</v>
      </c>
      <c r="I564">
        <v>1118</v>
      </c>
      <c r="J564">
        <v>11.84</v>
      </c>
      <c r="K564">
        <v>11.2</v>
      </c>
      <c r="L564">
        <v>2.0999999999999996</v>
      </c>
      <c r="M564">
        <v>23.076923076923073</v>
      </c>
      <c r="N564">
        <v>38800</v>
      </c>
      <c r="O564">
        <v>13000</v>
      </c>
      <c r="P564">
        <v>2250</v>
      </c>
      <c r="Q564">
        <v>8.6999999999999993</v>
      </c>
      <c r="R564">
        <v>500</v>
      </c>
      <c r="S564">
        <v>19.45</v>
      </c>
      <c r="T564">
        <v>22336.400000000001</v>
      </c>
      <c r="U564">
        <v>23600</v>
      </c>
      <c r="V564" s="1">
        <v>45421</v>
      </c>
      <c r="W564" t="s">
        <v>38</v>
      </c>
      <c r="X564" t="s">
        <v>1307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1750</v>
      </c>
      <c r="AH564">
        <v>1750</v>
      </c>
      <c r="AI564">
        <v>1750</v>
      </c>
      <c r="AJ564">
        <v>987.4</v>
      </c>
      <c r="AK564">
        <v>1750</v>
      </c>
      <c r="AL564">
        <v>1381.95</v>
      </c>
      <c r="AM564">
        <v>22336.400000000001</v>
      </c>
    </row>
    <row r="565" spans="1:39" x14ac:dyDescent="0.3">
      <c r="A565">
        <v>559</v>
      </c>
      <c r="B565">
        <v>24300</v>
      </c>
      <c r="C565" s="1">
        <v>45470</v>
      </c>
      <c r="D565" t="s">
        <v>38</v>
      </c>
      <c r="E565" t="s">
        <v>1308</v>
      </c>
      <c r="F565">
        <v>1558</v>
      </c>
      <c r="G565">
        <v>1472</v>
      </c>
      <c r="H565">
        <v>1711.6279069767443</v>
      </c>
      <c r="I565">
        <v>1738</v>
      </c>
      <c r="J565">
        <v>11.7</v>
      </c>
      <c r="K565">
        <v>55.6</v>
      </c>
      <c r="L565">
        <v>-0.10000000000000142</v>
      </c>
      <c r="M565">
        <v>-0.17953321364452679</v>
      </c>
      <c r="N565">
        <v>20800</v>
      </c>
      <c r="O565">
        <v>0</v>
      </c>
      <c r="P565">
        <v>1800</v>
      </c>
      <c r="Q565">
        <v>40.5</v>
      </c>
      <c r="R565">
        <v>0</v>
      </c>
      <c r="S565">
        <v>0</v>
      </c>
      <c r="T565">
        <v>22336.400000000001</v>
      </c>
      <c r="U565">
        <v>23600</v>
      </c>
      <c r="V565" s="1">
        <v>45442</v>
      </c>
      <c r="W565" t="s">
        <v>38</v>
      </c>
      <c r="X565" t="s">
        <v>1309</v>
      </c>
      <c r="Y565">
        <v>111</v>
      </c>
      <c r="Z565">
        <v>0</v>
      </c>
      <c r="AA565">
        <v>0</v>
      </c>
      <c r="AB565">
        <v>1</v>
      </c>
      <c r="AC565">
        <v>19.73</v>
      </c>
      <c r="AD565">
        <v>1200</v>
      </c>
      <c r="AE565">
        <v>-162.29999999999995</v>
      </c>
      <c r="AF565">
        <v>-11.913675401893853</v>
      </c>
      <c r="AG565">
        <v>4400</v>
      </c>
      <c r="AH565">
        <v>4900</v>
      </c>
      <c r="AI565">
        <v>500</v>
      </c>
      <c r="AJ565">
        <v>1016.6</v>
      </c>
      <c r="AK565">
        <v>300</v>
      </c>
      <c r="AL565">
        <v>1109.6500000000001</v>
      </c>
      <c r="AM565">
        <v>22336.400000000001</v>
      </c>
    </row>
    <row r="566" spans="1:39" x14ac:dyDescent="0.3">
      <c r="A566">
        <v>560</v>
      </c>
      <c r="B566">
        <v>24350</v>
      </c>
      <c r="C566" s="1">
        <v>45407</v>
      </c>
      <c r="D566" t="s">
        <v>38</v>
      </c>
      <c r="E566" t="s">
        <v>1310</v>
      </c>
      <c r="F566">
        <v>3272</v>
      </c>
      <c r="G566">
        <v>286</v>
      </c>
      <c r="H566">
        <v>9.5780308104487606</v>
      </c>
      <c r="I566">
        <v>3973</v>
      </c>
      <c r="J566">
        <v>33.44</v>
      </c>
      <c r="K566">
        <v>0.6</v>
      </c>
      <c r="L566">
        <v>-0.35</v>
      </c>
      <c r="M566">
        <v>-36.84210526315789</v>
      </c>
      <c r="N566">
        <v>106000</v>
      </c>
      <c r="O566">
        <v>91750</v>
      </c>
      <c r="P566">
        <v>4700</v>
      </c>
      <c r="Q566">
        <v>0.6</v>
      </c>
      <c r="R566">
        <v>3650</v>
      </c>
      <c r="S566">
        <v>0.65</v>
      </c>
      <c r="T566">
        <v>22336.400000000001</v>
      </c>
      <c r="U566">
        <v>23600</v>
      </c>
      <c r="V566" s="1">
        <v>45470</v>
      </c>
      <c r="W566" t="s">
        <v>38</v>
      </c>
      <c r="X566" t="s">
        <v>1311</v>
      </c>
      <c r="Y566">
        <v>31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2950</v>
      </c>
      <c r="AH566">
        <v>1800</v>
      </c>
      <c r="AI566">
        <v>50</v>
      </c>
      <c r="AJ566">
        <v>1091.3</v>
      </c>
      <c r="AK566">
        <v>50</v>
      </c>
      <c r="AL566">
        <v>1141.0999999999999</v>
      </c>
      <c r="AM566">
        <v>22336.400000000001</v>
      </c>
    </row>
    <row r="567" spans="1:39" x14ac:dyDescent="0.3">
      <c r="A567">
        <v>561</v>
      </c>
      <c r="B567">
        <v>24350</v>
      </c>
      <c r="C567" s="1">
        <v>45414</v>
      </c>
      <c r="D567" t="s">
        <v>38</v>
      </c>
      <c r="E567" t="s">
        <v>1312</v>
      </c>
      <c r="F567">
        <v>46</v>
      </c>
      <c r="G567">
        <v>-9</v>
      </c>
      <c r="H567">
        <v>-16.363636363636363</v>
      </c>
      <c r="I567">
        <v>20</v>
      </c>
      <c r="J567">
        <v>19.91</v>
      </c>
      <c r="K567">
        <v>1.6</v>
      </c>
      <c r="L567">
        <v>-0.54999999999999982</v>
      </c>
      <c r="M567">
        <v>-25.581395348837205</v>
      </c>
      <c r="N567">
        <v>44150</v>
      </c>
      <c r="O567">
        <v>26900</v>
      </c>
      <c r="P567">
        <v>500</v>
      </c>
      <c r="Q567">
        <v>1.5</v>
      </c>
      <c r="R567">
        <v>1800</v>
      </c>
      <c r="S567">
        <v>3.05</v>
      </c>
      <c r="T567">
        <v>22336.400000000001</v>
      </c>
      <c r="U567">
        <v>23650</v>
      </c>
      <c r="V567" s="1">
        <v>45407</v>
      </c>
      <c r="W567" t="s">
        <v>38</v>
      </c>
      <c r="X567" t="s">
        <v>1313</v>
      </c>
      <c r="Y567">
        <v>23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9150</v>
      </c>
      <c r="AH567">
        <v>9900</v>
      </c>
      <c r="AI567">
        <v>50</v>
      </c>
      <c r="AJ567">
        <v>1224.4000000000001</v>
      </c>
      <c r="AK567">
        <v>1800</v>
      </c>
      <c r="AL567">
        <v>1297.4000000000001</v>
      </c>
      <c r="AM567">
        <v>22336.400000000001</v>
      </c>
    </row>
    <row r="568" spans="1:39" x14ac:dyDescent="0.3">
      <c r="A568">
        <v>562</v>
      </c>
      <c r="B568">
        <v>24350</v>
      </c>
      <c r="C568" s="1">
        <v>45421</v>
      </c>
      <c r="D568" t="s">
        <v>38</v>
      </c>
      <c r="E568" t="s">
        <v>1314</v>
      </c>
      <c r="F568">
        <v>31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22000</v>
      </c>
      <c r="O568">
        <v>200</v>
      </c>
      <c r="P568">
        <v>750</v>
      </c>
      <c r="Q568">
        <v>2.9</v>
      </c>
      <c r="R568">
        <v>200</v>
      </c>
      <c r="S568">
        <v>6.6</v>
      </c>
      <c r="T568">
        <v>22336.400000000001</v>
      </c>
      <c r="U568">
        <v>23650</v>
      </c>
      <c r="V568" s="1">
        <v>45414</v>
      </c>
      <c r="W568" t="s">
        <v>38</v>
      </c>
      <c r="X568" t="s">
        <v>1315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3250</v>
      </c>
      <c r="AH568">
        <v>3250</v>
      </c>
      <c r="AI568">
        <v>500</v>
      </c>
      <c r="AJ568">
        <v>1042.45</v>
      </c>
      <c r="AK568">
        <v>500</v>
      </c>
      <c r="AL568">
        <v>1390.8</v>
      </c>
      <c r="AM568">
        <v>22336.400000000001</v>
      </c>
    </row>
    <row r="569" spans="1:39" x14ac:dyDescent="0.3">
      <c r="A569">
        <v>563</v>
      </c>
      <c r="B569">
        <v>24350</v>
      </c>
      <c r="C569" s="1">
        <v>45428</v>
      </c>
      <c r="D569" t="s">
        <v>38</v>
      </c>
      <c r="E569" t="s">
        <v>1316</v>
      </c>
      <c r="F569">
        <v>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17050</v>
      </c>
      <c r="O569">
        <v>850</v>
      </c>
      <c r="P569">
        <v>200</v>
      </c>
      <c r="Q569">
        <v>4.9000000000000004</v>
      </c>
      <c r="R569">
        <v>50</v>
      </c>
      <c r="S569">
        <v>15</v>
      </c>
      <c r="T569">
        <v>22336.400000000001</v>
      </c>
      <c r="U569">
        <v>23650</v>
      </c>
      <c r="V569" s="1">
        <v>45421</v>
      </c>
      <c r="W569" t="s">
        <v>38</v>
      </c>
      <c r="X569" t="s">
        <v>1317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1750</v>
      </c>
      <c r="AH569">
        <v>1750</v>
      </c>
      <c r="AI569">
        <v>1750</v>
      </c>
      <c r="AJ569">
        <v>1005.15</v>
      </c>
      <c r="AK569">
        <v>1750</v>
      </c>
      <c r="AL569">
        <v>1438.45</v>
      </c>
      <c r="AM569">
        <v>22336.400000000001</v>
      </c>
    </row>
    <row r="570" spans="1:39" x14ac:dyDescent="0.3">
      <c r="A570">
        <v>564</v>
      </c>
      <c r="B570">
        <v>24350</v>
      </c>
      <c r="C570" s="1">
        <v>45442</v>
      </c>
      <c r="D570" t="s">
        <v>38</v>
      </c>
      <c r="E570" t="s">
        <v>1318</v>
      </c>
      <c r="F570">
        <v>5</v>
      </c>
      <c r="G570">
        <v>0</v>
      </c>
      <c r="H570">
        <v>0</v>
      </c>
      <c r="I570">
        <v>1</v>
      </c>
      <c r="J570">
        <v>12.57</v>
      </c>
      <c r="K570">
        <v>12.4</v>
      </c>
      <c r="L570">
        <v>2.6500000000000004</v>
      </c>
      <c r="M570">
        <v>27.179487179487182</v>
      </c>
      <c r="N570">
        <v>27850</v>
      </c>
      <c r="O570">
        <v>13300</v>
      </c>
      <c r="P570">
        <v>600</v>
      </c>
      <c r="Q570">
        <v>7.2</v>
      </c>
      <c r="R570">
        <v>200</v>
      </c>
      <c r="S570">
        <v>12.45</v>
      </c>
      <c r="T570">
        <v>22336.400000000001</v>
      </c>
      <c r="U570">
        <v>23650</v>
      </c>
      <c r="V570" s="1">
        <v>45442</v>
      </c>
      <c r="W570" t="s">
        <v>38</v>
      </c>
      <c r="X570" t="s">
        <v>1319</v>
      </c>
      <c r="Y570">
        <v>21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3300</v>
      </c>
      <c r="AH570">
        <v>2750</v>
      </c>
      <c r="AI570">
        <v>500</v>
      </c>
      <c r="AJ570">
        <v>1072.5999999999999</v>
      </c>
      <c r="AK570">
        <v>1000</v>
      </c>
      <c r="AL570">
        <v>1394</v>
      </c>
      <c r="AM570">
        <v>22336.400000000001</v>
      </c>
    </row>
    <row r="571" spans="1:39" x14ac:dyDescent="0.3">
      <c r="A571">
        <v>565</v>
      </c>
      <c r="B571">
        <v>24350</v>
      </c>
      <c r="C571" s="1">
        <v>45470</v>
      </c>
      <c r="D571" t="s">
        <v>38</v>
      </c>
      <c r="E571" t="s">
        <v>1320</v>
      </c>
      <c r="F571">
        <v>74</v>
      </c>
      <c r="G571">
        <v>15</v>
      </c>
      <c r="H571">
        <v>25.423728813559322</v>
      </c>
      <c r="I571">
        <v>97</v>
      </c>
      <c r="J571">
        <v>11.87</v>
      </c>
      <c r="K571">
        <v>50.85</v>
      </c>
      <c r="L571">
        <v>-1.3999999999999986</v>
      </c>
      <c r="M571">
        <v>-2.6794258373205713</v>
      </c>
      <c r="N571">
        <v>8700</v>
      </c>
      <c r="O571">
        <v>350</v>
      </c>
      <c r="P571">
        <v>1800</v>
      </c>
      <c r="Q571">
        <v>25.1</v>
      </c>
      <c r="R571">
        <v>200</v>
      </c>
      <c r="S571">
        <v>65</v>
      </c>
      <c r="T571">
        <v>22336.400000000001</v>
      </c>
      <c r="U571">
        <v>23650</v>
      </c>
      <c r="V571" s="1">
        <v>45470</v>
      </c>
      <c r="W571" t="s">
        <v>38</v>
      </c>
      <c r="X571" t="s">
        <v>1321</v>
      </c>
      <c r="Y571">
        <v>3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2850</v>
      </c>
      <c r="AH571">
        <v>1750</v>
      </c>
      <c r="AI571">
        <v>1050</v>
      </c>
      <c r="AJ571">
        <v>872.95</v>
      </c>
      <c r="AK571">
        <v>1750</v>
      </c>
      <c r="AL571">
        <v>1599.2</v>
      </c>
      <c r="AM571">
        <v>22336.400000000001</v>
      </c>
    </row>
    <row r="572" spans="1:39" x14ac:dyDescent="0.3">
      <c r="A572">
        <v>566</v>
      </c>
      <c r="B572">
        <v>24400</v>
      </c>
      <c r="C572" s="1">
        <v>45407</v>
      </c>
      <c r="D572" t="s">
        <v>38</v>
      </c>
      <c r="E572" t="s">
        <v>1322</v>
      </c>
      <c r="F572">
        <v>11007</v>
      </c>
      <c r="G572">
        <v>485</v>
      </c>
      <c r="H572">
        <v>4.6093898498384336</v>
      </c>
      <c r="I572">
        <v>9938</v>
      </c>
      <c r="J572">
        <v>34.700000000000003</v>
      </c>
      <c r="K572">
        <v>0.65</v>
      </c>
      <c r="L572">
        <v>-0.29999999999999993</v>
      </c>
      <c r="M572">
        <v>-31.578947368421044</v>
      </c>
      <c r="N572">
        <v>402850</v>
      </c>
      <c r="O572">
        <v>77450</v>
      </c>
      <c r="P572">
        <v>2700</v>
      </c>
      <c r="Q572">
        <v>0.6</v>
      </c>
      <c r="R572">
        <v>2700</v>
      </c>
      <c r="S572">
        <v>0.75</v>
      </c>
      <c r="T572">
        <v>22336.400000000001</v>
      </c>
      <c r="U572">
        <v>23700</v>
      </c>
      <c r="V572" s="1">
        <v>45407</v>
      </c>
      <c r="W572" t="s">
        <v>38</v>
      </c>
      <c r="X572" t="s">
        <v>1323</v>
      </c>
      <c r="Y572">
        <v>56</v>
      </c>
      <c r="Z572">
        <v>-5</v>
      </c>
      <c r="AA572">
        <v>-8.1967213114754092</v>
      </c>
      <c r="AB572">
        <v>12</v>
      </c>
      <c r="AC572">
        <v>41.69</v>
      </c>
      <c r="AD572">
        <v>1333.85</v>
      </c>
      <c r="AE572">
        <v>-204.70000000000005</v>
      </c>
      <c r="AF572">
        <v>-13.304734977738782</v>
      </c>
      <c r="AG572">
        <v>11700</v>
      </c>
      <c r="AH572">
        <v>11500</v>
      </c>
      <c r="AI572">
        <v>100</v>
      </c>
      <c r="AJ572">
        <v>1286.75</v>
      </c>
      <c r="AK572">
        <v>3400</v>
      </c>
      <c r="AL572">
        <v>1347.85</v>
      </c>
      <c r="AM572">
        <v>22336.400000000001</v>
      </c>
    </row>
    <row r="573" spans="1:39" x14ac:dyDescent="0.3">
      <c r="A573">
        <v>567</v>
      </c>
      <c r="B573">
        <v>24400</v>
      </c>
      <c r="C573" s="1">
        <v>45414</v>
      </c>
      <c r="D573" t="s">
        <v>38</v>
      </c>
      <c r="E573" t="s">
        <v>1324</v>
      </c>
      <c r="F573">
        <v>100</v>
      </c>
      <c r="G573">
        <v>1</v>
      </c>
      <c r="H573">
        <v>1.0101010101010102</v>
      </c>
      <c r="I573">
        <v>81</v>
      </c>
      <c r="J573">
        <v>20.420000000000002</v>
      </c>
      <c r="K573">
        <v>1.65</v>
      </c>
      <c r="L573">
        <v>-0.20000000000000018</v>
      </c>
      <c r="M573">
        <v>-10.810810810810819</v>
      </c>
      <c r="N573">
        <v>86100</v>
      </c>
      <c r="O573">
        <v>27150</v>
      </c>
      <c r="P573">
        <v>50</v>
      </c>
      <c r="Q573">
        <v>1.6</v>
      </c>
      <c r="R573">
        <v>100</v>
      </c>
      <c r="S573">
        <v>2.5</v>
      </c>
      <c r="T573">
        <v>22336.400000000001</v>
      </c>
      <c r="U573">
        <v>23700</v>
      </c>
      <c r="V573" s="1">
        <v>45414</v>
      </c>
      <c r="W573" t="s">
        <v>38</v>
      </c>
      <c r="X573" t="s">
        <v>1325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3250</v>
      </c>
      <c r="AH573">
        <v>3250</v>
      </c>
      <c r="AI573">
        <v>500</v>
      </c>
      <c r="AJ573">
        <v>1012.7</v>
      </c>
      <c r="AK573">
        <v>500</v>
      </c>
      <c r="AL573">
        <v>1443.2</v>
      </c>
      <c r="AM573">
        <v>22336.400000000001</v>
      </c>
    </row>
    <row r="574" spans="1:39" x14ac:dyDescent="0.3">
      <c r="A574">
        <v>568</v>
      </c>
      <c r="B574">
        <v>24400</v>
      </c>
      <c r="C574" s="1">
        <v>45421</v>
      </c>
      <c r="D574" t="s">
        <v>38</v>
      </c>
      <c r="E574" t="s">
        <v>1326</v>
      </c>
      <c r="F574">
        <v>19</v>
      </c>
      <c r="G574">
        <v>0</v>
      </c>
      <c r="H574">
        <v>0</v>
      </c>
      <c r="I574">
        <v>4</v>
      </c>
      <c r="J574">
        <v>17.38</v>
      </c>
      <c r="K574">
        <v>4.4000000000000004</v>
      </c>
      <c r="L574">
        <v>0.85000000000000053</v>
      </c>
      <c r="M574">
        <v>23.943661971831002</v>
      </c>
      <c r="N574">
        <v>25450</v>
      </c>
      <c r="O574">
        <v>1600</v>
      </c>
      <c r="P574">
        <v>50</v>
      </c>
      <c r="Q574">
        <v>3.55</v>
      </c>
      <c r="R574">
        <v>250</v>
      </c>
      <c r="S574">
        <v>4.4000000000000004</v>
      </c>
      <c r="T574">
        <v>22336.400000000001</v>
      </c>
      <c r="U574">
        <v>23700</v>
      </c>
      <c r="V574" s="1">
        <v>45421</v>
      </c>
      <c r="W574" t="s">
        <v>38</v>
      </c>
      <c r="X574" t="s">
        <v>1327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1750</v>
      </c>
      <c r="AH574">
        <v>1750</v>
      </c>
      <c r="AI574">
        <v>1750</v>
      </c>
      <c r="AJ574">
        <v>1049.8</v>
      </c>
      <c r="AK574">
        <v>1750</v>
      </c>
      <c r="AL574">
        <v>1491.2</v>
      </c>
      <c r="AM574">
        <v>22336.400000000001</v>
      </c>
    </row>
    <row r="575" spans="1:39" x14ac:dyDescent="0.3">
      <c r="A575">
        <v>569</v>
      </c>
      <c r="B575">
        <v>24400</v>
      </c>
      <c r="C575" s="1">
        <v>45428</v>
      </c>
      <c r="D575" t="s">
        <v>38</v>
      </c>
      <c r="E575" t="s">
        <v>1328</v>
      </c>
      <c r="F575">
        <v>13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18100</v>
      </c>
      <c r="O575">
        <v>2250</v>
      </c>
      <c r="P575">
        <v>200</v>
      </c>
      <c r="Q575">
        <v>4.75</v>
      </c>
      <c r="R575">
        <v>50</v>
      </c>
      <c r="S575">
        <v>12</v>
      </c>
      <c r="T575">
        <v>22336.400000000001</v>
      </c>
      <c r="U575">
        <v>23700</v>
      </c>
      <c r="V575" s="1">
        <v>45442</v>
      </c>
      <c r="W575" t="s">
        <v>38</v>
      </c>
      <c r="X575" t="s">
        <v>1329</v>
      </c>
      <c r="Y575">
        <v>80</v>
      </c>
      <c r="Z575">
        <v>0</v>
      </c>
      <c r="AA575">
        <v>0</v>
      </c>
      <c r="AB575">
        <v>1</v>
      </c>
      <c r="AC575">
        <v>18.690000000000001</v>
      </c>
      <c r="AD575">
        <v>1253.5</v>
      </c>
      <c r="AE575">
        <v>-153.5</v>
      </c>
      <c r="AF575">
        <v>-10.909737029140015</v>
      </c>
      <c r="AG575">
        <v>4050</v>
      </c>
      <c r="AH575">
        <v>4900</v>
      </c>
      <c r="AI575">
        <v>500</v>
      </c>
      <c r="AJ575">
        <v>1069.25</v>
      </c>
      <c r="AK575">
        <v>100</v>
      </c>
      <c r="AL575">
        <v>1202.3499999999999</v>
      </c>
      <c r="AM575">
        <v>22336.400000000001</v>
      </c>
    </row>
    <row r="576" spans="1:39" x14ac:dyDescent="0.3">
      <c r="A576">
        <v>570</v>
      </c>
      <c r="B576">
        <v>24400</v>
      </c>
      <c r="C576" s="1">
        <v>45442</v>
      </c>
      <c r="D576" t="s">
        <v>38</v>
      </c>
      <c r="E576" t="s">
        <v>1330</v>
      </c>
      <c r="F576">
        <v>239</v>
      </c>
      <c r="G576">
        <v>178</v>
      </c>
      <c r="H576">
        <v>291.80327868852459</v>
      </c>
      <c r="I576">
        <v>330</v>
      </c>
      <c r="J576">
        <v>12.2</v>
      </c>
      <c r="K576">
        <v>9.1</v>
      </c>
      <c r="L576">
        <v>0.44999999999999929</v>
      </c>
      <c r="M576">
        <v>5.2023121387283151</v>
      </c>
      <c r="N576">
        <v>30050</v>
      </c>
      <c r="O576">
        <v>14700</v>
      </c>
      <c r="P576">
        <v>50</v>
      </c>
      <c r="Q576">
        <v>9.1999999999999993</v>
      </c>
      <c r="R576">
        <v>350</v>
      </c>
      <c r="S576">
        <v>10.1</v>
      </c>
      <c r="T576">
        <v>22336.400000000001</v>
      </c>
      <c r="U576">
        <v>23700</v>
      </c>
      <c r="V576" s="1">
        <v>45470</v>
      </c>
      <c r="W576" t="s">
        <v>38</v>
      </c>
      <c r="X576" t="s">
        <v>1331</v>
      </c>
      <c r="Y576">
        <v>40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1800</v>
      </c>
      <c r="AH576">
        <v>3550</v>
      </c>
      <c r="AI576">
        <v>1800</v>
      </c>
      <c r="AJ576">
        <v>938.05</v>
      </c>
      <c r="AK576">
        <v>1750</v>
      </c>
      <c r="AL576">
        <v>1600</v>
      </c>
      <c r="AM576">
        <v>22336.400000000001</v>
      </c>
    </row>
    <row r="577" spans="1:39" x14ac:dyDescent="0.3">
      <c r="A577">
        <v>571</v>
      </c>
      <c r="B577">
        <v>24400</v>
      </c>
      <c r="C577" s="1">
        <v>45470</v>
      </c>
      <c r="D577" t="s">
        <v>38</v>
      </c>
      <c r="E577" t="s">
        <v>1332</v>
      </c>
      <c r="F577">
        <v>221</v>
      </c>
      <c r="G577">
        <v>49</v>
      </c>
      <c r="H577">
        <v>28.488372093023255</v>
      </c>
      <c r="I577">
        <v>307</v>
      </c>
      <c r="J577">
        <v>12.05</v>
      </c>
      <c r="K577">
        <v>49.45</v>
      </c>
      <c r="L577">
        <v>-1.5499999999999972</v>
      </c>
      <c r="M577">
        <v>-3.0392156862745043</v>
      </c>
      <c r="N577">
        <v>10900</v>
      </c>
      <c r="O577">
        <v>450</v>
      </c>
      <c r="P577">
        <v>50</v>
      </c>
      <c r="Q577">
        <v>37.450000000000003</v>
      </c>
      <c r="R577">
        <v>50</v>
      </c>
      <c r="S577">
        <v>58.15</v>
      </c>
      <c r="T577">
        <v>22336.400000000001</v>
      </c>
      <c r="U577">
        <v>23750</v>
      </c>
      <c r="V577" s="1">
        <v>45407</v>
      </c>
      <c r="W577" t="s">
        <v>38</v>
      </c>
      <c r="X577" t="s">
        <v>1333</v>
      </c>
      <c r="Y577">
        <v>12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9950</v>
      </c>
      <c r="AH577">
        <v>9900</v>
      </c>
      <c r="AI577">
        <v>50</v>
      </c>
      <c r="AJ577">
        <v>1323.2</v>
      </c>
      <c r="AK577">
        <v>1800</v>
      </c>
      <c r="AL577">
        <v>1396.45</v>
      </c>
      <c r="AM577">
        <v>22336.400000000001</v>
      </c>
    </row>
    <row r="578" spans="1:39" x14ac:dyDescent="0.3">
      <c r="A578">
        <v>572</v>
      </c>
      <c r="B578">
        <v>24450</v>
      </c>
      <c r="C578" s="1">
        <v>45407</v>
      </c>
      <c r="D578" t="s">
        <v>38</v>
      </c>
      <c r="E578" t="s">
        <v>1334</v>
      </c>
      <c r="F578">
        <v>1298</v>
      </c>
      <c r="G578">
        <v>171</v>
      </c>
      <c r="H578">
        <v>15.173025732031943</v>
      </c>
      <c r="I578">
        <v>3215</v>
      </c>
      <c r="J578">
        <v>34.9</v>
      </c>
      <c r="K578">
        <v>0.6</v>
      </c>
      <c r="L578">
        <v>-0.4</v>
      </c>
      <c r="M578">
        <v>-40</v>
      </c>
      <c r="N578">
        <v>115700</v>
      </c>
      <c r="O578">
        <v>80750</v>
      </c>
      <c r="P578">
        <v>29450</v>
      </c>
      <c r="Q578">
        <v>0.55000000000000004</v>
      </c>
      <c r="R578">
        <v>1350</v>
      </c>
      <c r="S578">
        <v>0.6</v>
      </c>
      <c r="T578">
        <v>22336.400000000001</v>
      </c>
      <c r="U578">
        <v>23750</v>
      </c>
      <c r="V578" s="1">
        <v>45414</v>
      </c>
      <c r="W578" t="s">
        <v>38</v>
      </c>
      <c r="X578" t="s">
        <v>1335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3250</v>
      </c>
      <c r="AH578">
        <v>3250</v>
      </c>
      <c r="AI578">
        <v>500</v>
      </c>
      <c r="AJ578">
        <v>1167.3</v>
      </c>
      <c r="AK578">
        <v>500</v>
      </c>
      <c r="AL578">
        <v>1494.7</v>
      </c>
      <c r="AM578">
        <v>22336.400000000001</v>
      </c>
    </row>
    <row r="579" spans="1:39" x14ac:dyDescent="0.3">
      <c r="A579">
        <v>573</v>
      </c>
      <c r="B579">
        <v>24450</v>
      </c>
      <c r="C579" s="1">
        <v>45414</v>
      </c>
      <c r="D579" t="s">
        <v>38</v>
      </c>
      <c r="E579" t="s">
        <v>1336</v>
      </c>
      <c r="F579">
        <v>158</v>
      </c>
      <c r="G579">
        <v>-3</v>
      </c>
      <c r="H579">
        <v>-1.8633540372670807</v>
      </c>
      <c r="I579">
        <v>51</v>
      </c>
      <c r="J579">
        <v>20.86</v>
      </c>
      <c r="K579">
        <v>1.65</v>
      </c>
      <c r="L579">
        <v>-0.20000000000000018</v>
      </c>
      <c r="M579">
        <v>-10.810810810810819</v>
      </c>
      <c r="N579">
        <v>40600</v>
      </c>
      <c r="O579">
        <v>34250</v>
      </c>
      <c r="P579">
        <v>450</v>
      </c>
      <c r="Q579">
        <v>1.65</v>
      </c>
      <c r="R579">
        <v>1800</v>
      </c>
      <c r="S579">
        <v>2.15</v>
      </c>
      <c r="T579">
        <v>22336.400000000001</v>
      </c>
      <c r="U579">
        <v>23750</v>
      </c>
      <c r="V579" s="1">
        <v>45421</v>
      </c>
      <c r="W579" t="s">
        <v>38</v>
      </c>
      <c r="X579" t="s">
        <v>1337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1750</v>
      </c>
      <c r="AH579">
        <v>1750</v>
      </c>
      <c r="AI579">
        <v>1750</v>
      </c>
      <c r="AJ579">
        <v>1095.4000000000001</v>
      </c>
      <c r="AK579">
        <v>1750</v>
      </c>
      <c r="AL579">
        <v>1547.65</v>
      </c>
      <c r="AM579">
        <v>22336.400000000001</v>
      </c>
    </row>
    <row r="580" spans="1:39" x14ac:dyDescent="0.3">
      <c r="A580">
        <v>574</v>
      </c>
      <c r="B580">
        <v>24450</v>
      </c>
      <c r="C580" s="1">
        <v>45421</v>
      </c>
      <c r="D580" t="s">
        <v>38</v>
      </c>
      <c r="E580" t="s">
        <v>1338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27650</v>
      </c>
      <c r="O580">
        <v>700</v>
      </c>
      <c r="P580">
        <v>1500</v>
      </c>
      <c r="Q580">
        <v>2.4</v>
      </c>
      <c r="R580">
        <v>200</v>
      </c>
      <c r="S580">
        <v>5.75</v>
      </c>
      <c r="T580">
        <v>22336.400000000001</v>
      </c>
      <c r="U580">
        <v>23750</v>
      </c>
      <c r="V580" s="1">
        <v>45442</v>
      </c>
      <c r="W580" t="s">
        <v>38</v>
      </c>
      <c r="X580" t="s">
        <v>1339</v>
      </c>
      <c r="Y580">
        <v>9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5050</v>
      </c>
      <c r="AH580">
        <v>2750</v>
      </c>
      <c r="AI580">
        <v>500</v>
      </c>
      <c r="AJ580">
        <v>1134.95</v>
      </c>
      <c r="AK580">
        <v>1750</v>
      </c>
      <c r="AL580">
        <v>1496.95</v>
      </c>
      <c r="AM580">
        <v>22336.400000000001</v>
      </c>
    </row>
    <row r="581" spans="1:39" x14ac:dyDescent="0.3">
      <c r="A581">
        <v>575</v>
      </c>
      <c r="B581">
        <v>24450</v>
      </c>
      <c r="C581" s="1">
        <v>45428</v>
      </c>
      <c r="D581" t="s">
        <v>38</v>
      </c>
      <c r="E581" t="s">
        <v>1340</v>
      </c>
      <c r="F581">
        <v>19</v>
      </c>
      <c r="G581">
        <v>0</v>
      </c>
      <c r="H581">
        <v>0</v>
      </c>
      <c r="I581">
        <v>4</v>
      </c>
      <c r="J581">
        <v>15.49</v>
      </c>
      <c r="K581">
        <v>6.5</v>
      </c>
      <c r="L581">
        <v>1</v>
      </c>
      <c r="M581">
        <v>18.181818181818183</v>
      </c>
      <c r="N581">
        <v>12800</v>
      </c>
      <c r="O581">
        <v>3150</v>
      </c>
      <c r="P581">
        <v>200</v>
      </c>
      <c r="Q581">
        <v>4.75</v>
      </c>
      <c r="R581">
        <v>50</v>
      </c>
      <c r="S581">
        <v>11</v>
      </c>
      <c r="T581">
        <v>22336.400000000001</v>
      </c>
      <c r="U581">
        <v>23750</v>
      </c>
      <c r="V581" s="1">
        <v>45470</v>
      </c>
      <c r="W581" t="s">
        <v>38</v>
      </c>
      <c r="X581" t="s">
        <v>1341</v>
      </c>
      <c r="Y581">
        <v>1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3550</v>
      </c>
      <c r="AH581">
        <v>1750</v>
      </c>
      <c r="AI581">
        <v>1750</v>
      </c>
      <c r="AJ581">
        <v>1019.2</v>
      </c>
      <c r="AK581">
        <v>1750</v>
      </c>
      <c r="AL581">
        <v>1629.6</v>
      </c>
      <c r="AM581">
        <v>22336.400000000001</v>
      </c>
    </row>
    <row r="582" spans="1:39" x14ac:dyDescent="0.3">
      <c r="A582">
        <v>576</v>
      </c>
      <c r="B582">
        <v>24450</v>
      </c>
      <c r="C582" s="1">
        <v>45442</v>
      </c>
      <c r="D582" t="s">
        <v>38</v>
      </c>
      <c r="E582" t="s">
        <v>1342</v>
      </c>
      <c r="F582">
        <v>43</v>
      </c>
      <c r="G582">
        <v>10</v>
      </c>
      <c r="H582">
        <v>30.303030303030305</v>
      </c>
      <c r="I582">
        <v>39</v>
      </c>
      <c r="J582">
        <v>12.86</v>
      </c>
      <c r="K582">
        <v>10.95</v>
      </c>
      <c r="L582">
        <v>-0.5</v>
      </c>
      <c r="M582">
        <v>-4.3668122270742362</v>
      </c>
      <c r="N582">
        <v>26500</v>
      </c>
      <c r="O582">
        <v>15900</v>
      </c>
      <c r="P582">
        <v>150</v>
      </c>
      <c r="Q582">
        <v>8</v>
      </c>
      <c r="R582">
        <v>900</v>
      </c>
      <c r="S582">
        <v>11</v>
      </c>
      <c r="T582">
        <v>22336.400000000001</v>
      </c>
      <c r="U582">
        <v>23800</v>
      </c>
      <c r="V582" s="1">
        <v>45407</v>
      </c>
      <c r="W582" t="s">
        <v>38</v>
      </c>
      <c r="X582" t="s">
        <v>1343</v>
      </c>
      <c r="Y582">
        <v>60</v>
      </c>
      <c r="Z582">
        <v>-2</v>
      </c>
      <c r="AA582">
        <v>-3.225806451612903</v>
      </c>
      <c r="AB582">
        <v>14</v>
      </c>
      <c r="AC582">
        <v>66.69</v>
      </c>
      <c r="AD582">
        <v>1522.5</v>
      </c>
      <c r="AE582">
        <v>-176.5</v>
      </c>
      <c r="AF582">
        <v>-10.388463802236609</v>
      </c>
      <c r="AG582">
        <v>11650</v>
      </c>
      <c r="AH582">
        <v>11850</v>
      </c>
      <c r="AI582">
        <v>100</v>
      </c>
      <c r="AJ582">
        <v>1387.05</v>
      </c>
      <c r="AK582">
        <v>100</v>
      </c>
      <c r="AL582">
        <v>1410.6</v>
      </c>
      <c r="AM582">
        <v>22336.400000000001</v>
      </c>
    </row>
    <row r="583" spans="1:39" x14ac:dyDescent="0.3">
      <c r="A583">
        <v>577</v>
      </c>
      <c r="B583">
        <v>24450</v>
      </c>
      <c r="C583" s="1">
        <v>45470</v>
      </c>
      <c r="D583" t="s">
        <v>38</v>
      </c>
      <c r="E583" t="s">
        <v>1344</v>
      </c>
      <c r="F583">
        <v>30</v>
      </c>
      <c r="G583">
        <v>-23</v>
      </c>
      <c r="H583">
        <v>-43.39622641509434</v>
      </c>
      <c r="I583">
        <v>72</v>
      </c>
      <c r="J583">
        <v>11.81</v>
      </c>
      <c r="K583">
        <v>41.8</v>
      </c>
      <c r="L583">
        <v>5.7999999999999972</v>
      </c>
      <c r="M583">
        <v>16.111111111111104</v>
      </c>
      <c r="N583">
        <v>5200</v>
      </c>
      <c r="O583">
        <v>100</v>
      </c>
      <c r="P583">
        <v>100</v>
      </c>
      <c r="Q583">
        <v>35.4</v>
      </c>
      <c r="R583">
        <v>50</v>
      </c>
      <c r="S583">
        <v>57</v>
      </c>
      <c r="T583">
        <v>22336.400000000001</v>
      </c>
      <c r="U583">
        <v>23800</v>
      </c>
      <c r="V583" s="1">
        <v>45414</v>
      </c>
      <c r="W583" t="s">
        <v>38</v>
      </c>
      <c r="X583" t="s">
        <v>1345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3250</v>
      </c>
      <c r="AH583">
        <v>3250</v>
      </c>
      <c r="AI583">
        <v>500</v>
      </c>
      <c r="AJ583">
        <v>1212.3499999999999</v>
      </c>
      <c r="AK583">
        <v>500</v>
      </c>
      <c r="AL583">
        <v>1547.05</v>
      </c>
      <c r="AM583">
        <v>22336.400000000001</v>
      </c>
    </row>
    <row r="584" spans="1:39" x14ac:dyDescent="0.3">
      <c r="A584">
        <v>578</v>
      </c>
      <c r="B584">
        <v>24500</v>
      </c>
      <c r="C584" s="1">
        <v>45407</v>
      </c>
      <c r="D584" t="s">
        <v>38</v>
      </c>
      <c r="E584" t="s">
        <v>1346</v>
      </c>
      <c r="F584">
        <v>71281</v>
      </c>
      <c r="G584">
        <v>-5541</v>
      </c>
      <c r="H584">
        <v>-7.2127775897529354</v>
      </c>
      <c r="I584">
        <v>94841</v>
      </c>
      <c r="J584">
        <v>35.340000000000003</v>
      </c>
      <c r="K584">
        <v>0.6</v>
      </c>
      <c r="L584">
        <v>-0.4</v>
      </c>
      <c r="M584">
        <v>-40</v>
      </c>
      <c r="N584">
        <v>1071800</v>
      </c>
      <c r="O584">
        <v>217800</v>
      </c>
      <c r="P584">
        <v>269950</v>
      </c>
      <c r="Q584">
        <v>0.55000000000000004</v>
      </c>
      <c r="R584">
        <v>29750</v>
      </c>
      <c r="S584">
        <v>0.6</v>
      </c>
      <c r="T584">
        <v>22336.400000000001</v>
      </c>
      <c r="U584">
        <v>23800</v>
      </c>
      <c r="V584" s="1">
        <v>45421</v>
      </c>
      <c r="W584" t="s">
        <v>38</v>
      </c>
      <c r="X584" t="s">
        <v>1347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1750</v>
      </c>
      <c r="AH584">
        <v>1750</v>
      </c>
      <c r="AI584">
        <v>1750</v>
      </c>
      <c r="AJ584">
        <v>1140.5999999999999</v>
      </c>
      <c r="AK584">
        <v>1750</v>
      </c>
      <c r="AL584">
        <v>1600.45</v>
      </c>
      <c r="AM584">
        <v>22336.400000000001</v>
      </c>
    </row>
    <row r="585" spans="1:39" x14ac:dyDescent="0.3">
      <c r="A585">
        <v>579</v>
      </c>
      <c r="B585">
        <v>24500</v>
      </c>
      <c r="C585" s="1">
        <v>45414</v>
      </c>
      <c r="D585" t="s">
        <v>38</v>
      </c>
      <c r="E585" t="s">
        <v>1348</v>
      </c>
      <c r="F585">
        <v>1273</v>
      </c>
      <c r="G585">
        <v>440</v>
      </c>
      <c r="H585">
        <v>52.821128451380552</v>
      </c>
      <c r="I585">
        <v>899</v>
      </c>
      <c r="J585">
        <v>21.22</v>
      </c>
      <c r="K585">
        <v>1.6</v>
      </c>
      <c r="L585">
        <v>-0.44999999999999973</v>
      </c>
      <c r="M585">
        <v>-21.951219512195109</v>
      </c>
      <c r="N585">
        <v>99550</v>
      </c>
      <c r="O585">
        <v>69500</v>
      </c>
      <c r="P585">
        <v>450</v>
      </c>
      <c r="Q585">
        <v>1.6</v>
      </c>
      <c r="R585">
        <v>850</v>
      </c>
      <c r="S585">
        <v>1.65</v>
      </c>
      <c r="T585">
        <v>22336.400000000001</v>
      </c>
      <c r="U585">
        <v>23800</v>
      </c>
      <c r="V585" s="1">
        <v>45442</v>
      </c>
      <c r="W585" t="s">
        <v>38</v>
      </c>
      <c r="X585" t="s">
        <v>1349</v>
      </c>
      <c r="Y585">
        <v>34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2900</v>
      </c>
      <c r="AH585">
        <v>5150</v>
      </c>
      <c r="AI585">
        <v>500</v>
      </c>
      <c r="AJ585">
        <v>1122.45</v>
      </c>
      <c r="AK585">
        <v>600</v>
      </c>
      <c r="AL585">
        <v>1314.35</v>
      </c>
      <c r="AM585">
        <v>22336.400000000001</v>
      </c>
    </row>
    <row r="586" spans="1:39" x14ac:dyDescent="0.3">
      <c r="A586">
        <v>580</v>
      </c>
      <c r="B586">
        <v>24500</v>
      </c>
      <c r="C586" s="1">
        <v>45421</v>
      </c>
      <c r="D586" t="s">
        <v>38</v>
      </c>
      <c r="E586" t="s">
        <v>1350</v>
      </c>
      <c r="F586">
        <v>172</v>
      </c>
      <c r="G586">
        <v>-13</v>
      </c>
      <c r="H586">
        <v>-7.0270270270270272</v>
      </c>
      <c r="I586">
        <v>146</v>
      </c>
      <c r="J586">
        <v>17.03</v>
      </c>
      <c r="K586">
        <v>2.75</v>
      </c>
      <c r="L586">
        <v>-1.1499999999999999</v>
      </c>
      <c r="M586">
        <v>-29.487179487179489</v>
      </c>
      <c r="N586">
        <v>27500</v>
      </c>
      <c r="O586">
        <v>11500</v>
      </c>
      <c r="P586">
        <v>300</v>
      </c>
      <c r="Q586">
        <v>2.7</v>
      </c>
      <c r="R586">
        <v>350</v>
      </c>
      <c r="S586">
        <v>3.2</v>
      </c>
      <c r="T586">
        <v>22336.400000000001</v>
      </c>
      <c r="U586">
        <v>23800</v>
      </c>
      <c r="V586" s="1">
        <v>45470</v>
      </c>
      <c r="W586" t="s">
        <v>38</v>
      </c>
      <c r="X586" t="s">
        <v>1351</v>
      </c>
      <c r="Y586">
        <v>15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3550</v>
      </c>
      <c r="AH586">
        <v>1750</v>
      </c>
      <c r="AI586">
        <v>1750</v>
      </c>
      <c r="AJ586">
        <v>1063.75</v>
      </c>
      <c r="AK586">
        <v>1750</v>
      </c>
      <c r="AL586">
        <v>1694.95</v>
      </c>
      <c r="AM586">
        <v>22336.400000000001</v>
      </c>
    </row>
    <row r="587" spans="1:39" x14ac:dyDescent="0.3">
      <c r="A587">
        <v>581</v>
      </c>
      <c r="B587">
        <v>24500</v>
      </c>
      <c r="C587" s="1">
        <v>45428</v>
      </c>
      <c r="D587" t="s">
        <v>38</v>
      </c>
      <c r="E587" t="s">
        <v>1352</v>
      </c>
      <c r="F587">
        <v>113</v>
      </c>
      <c r="G587">
        <v>27</v>
      </c>
      <c r="H587">
        <v>31.395348837209301</v>
      </c>
      <c r="I587">
        <v>44</v>
      </c>
      <c r="J587">
        <v>15.82</v>
      </c>
      <c r="K587">
        <v>6.5</v>
      </c>
      <c r="L587">
        <v>0.40000000000000036</v>
      </c>
      <c r="M587">
        <v>6.5573770491803334</v>
      </c>
      <c r="N587">
        <v>6450</v>
      </c>
      <c r="O587">
        <v>8750</v>
      </c>
      <c r="P587">
        <v>100</v>
      </c>
      <c r="Q587">
        <v>5.55</v>
      </c>
      <c r="R587">
        <v>500</v>
      </c>
      <c r="S587">
        <v>6.5</v>
      </c>
      <c r="T587">
        <v>22336.400000000001</v>
      </c>
      <c r="U587">
        <v>23850</v>
      </c>
      <c r="V587" s="1">
        <v>45407</v>
      </c>
      <c r="W587" t="s">
        <v>38</v>
      </c>
      <c r="X587" t="s">
        <v>1353</v>
      </c>
      <c r="Y587">
        <v>23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9950</v>
      </c>
      <c r="AH587">
        <v>9950</v>
      </c>
      <c r="AI587">
        <v>50</v>
      </c>
      <c r="AJ587">
        <v>1419.15</v>
      </c>
      <c r="AK587">
        <v>50</v>
      </c>
      <c r="AL587">
        <v>1481</v>
      </c>
      <c r="AM587">
        <v>22336.400000000001</v>
      </c>
    </row>
    <row r="588" spans="1:39" x14ac:dyDescent="0.3">
      <c r="A588">
        <v>582</v>
      </c>
      <c r="B588">
        <v>24500</v>
      </c>
      <c r="C588" s="1">
        <v>45442</v>
      </c>
      <c r="D588" t="s">
        <v>38</v>
      </c>
      <c r="E588" t="s">
        <v>1354</v>
      </c>
      <c r="F588">
        <v>2420</v>
      </c>
      <c r="G588">
        <v>453</v>
      </c>
      <c r="H588">
        <v>23.029994916115914</v>
      </c>
      <c r="I588">
        <v>2239</v>
      </c>
      <c r="J588">
        <v>12.53</v>
      </c>
      <c r="K588">
        <v>8.1</v>
      </c>
      <c r="L588">
        <v>-0.45000000000000107</v>
      </c>
      <c r="M588">
        <v>-5.263157894736854</v>
      </c>
      <c r="N588">
        <v>140250</v>
      </c>
      <c r="O588">
        <v>30400</v>
      </c>
      <c r="P588">
        <v>50</v>
      </c>
      <c r="Q588">
        <v>8</v>
      </c>
      <c r="R588">
        <v>50</v>
      </c>
      <c r="S588">
        <v>8.4499999999999993</v>
      </c>
      <c r="T588">
        <v>22336.400000000001</v>
      </c>
      <c r="U588">
        <v>23850</v>
      </c>
      <c r="V588" s="1">
        <v>45414</v>
      </c>
      <c r="W588" t="s">
        <v>38</v>
      </c>
      <c r="X588" t="s">
        <v>1355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3250</v>
      </c>
      <c r="AH588">
        <v>3250</v>
      </c>
      <c r="AI588">
        <v>500</v>
      </c>
      <c r="AJ588">
        <v>1256</v>
      </c>
      <c r="AK588">
        <v>500</v>
      </c>
      <c r="AL588">
        <v>1596.9</v>
      </c>
      <c r="AM588">
        <v>22336.400000000001</v>
      </c>
    </row>
    <row r="589" spans="1:39" x14ac:dyDescent="0.3">
      <c r="A589">
        <v>583</v>
      </c>
      <c r="B589">
        <v>24500</v>
      </c>
      <c r="C589" s="1">
        <v>45470</v>
      </c>
      <c r="D589" t="s">
        <v>38</v>
      </c>
      <c r="E589" t="s">
        <v>1356</v>
      </c>
      <c r="F589">
        <v>2358</v>
      </c>
      <c r="G589">
        <v>629</v>
      </c>
      <c r="H589">
        <v>36.37941006362059</v>
      </c>
      <c r="I589">
        <v>2609</v>
      </c>
      <c r="J589">
        <v>12.35</v>
      </c>
      <c r="K589">
        <v>45.55</v>
      </c>
      <c r="L589">
        <v>1.6499999999999986</v>
      </c>
      <c r="M589">
        <v>3.7585421412300652</v>
      </c>
      <c r="N589">
        <v>16650</v>
      </c>
      <c r="O589">
        <v>1400</v>
      </c>
      <c r="P589">
        <v>2750</v>
      </c>
      <c r="Q589">
        <v>45.5</v>
      </c>
      <c r="R589">
        <v>50</v>
      </c>
      <c r="S589">
        <v>45.95</v>
      </c>
      <c r="T589">
        <v>22336.400000000001</v>
      </c>
      <c r="U589">
        <v>23850</v>
      </c>
      <c r="V589" s="1">
        <v>45421</v>
      </c>
      <c r="W589" t="s">
        <v>38</v>
      </c>
      <c r="X589" t="s">
        <v>1357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1750</v>
      </c>
      <c r="AH589">
        <v>1750</v>
      </c>
      <c r="AI589">
        <v>1750</v>
      </c>
      <c r="AJ589">
        <v>1243.7</v>
      </c>
      <c r="AK589">
        <v>1750</v>
      </c>
      <c r="AL589">
        <v>1656</v>
      </c>
      <c r="AM589">
        <v>22336.400000000001</v>
      </c>
    </row>
    <row r="590" spans="1:39" x14ac:dyDescent="0.3">
      <c r="A590">
        <v>584</v>
      </c>
      <c r="B590">
        <v>25000</v>
      </c>
      <c r="C590" s="1">
        <v>45470</v>
      </c>
      <c r="D590" t="s">
        <v>38</v>
      </c>
      <c r="E590" t="s">
        <v>1358</v>
      </c>
      <c r="F590">
        <v>19063</v>
      </c>
      <c r="G590">
        <v>1534</v>
      </c>
      <c r="H590">
        <v>8.7512122767984479</v>
      </c>
      <c r="I590">
        <v>6386</v>
      </c>
      <c r="J590">
        <v>13.42</v>
      </c>
      <c r="K590">
        <v>29</v>
      </c>
      <c r="L590">
        <v>0.94999999999999929</v>
      </c>
      <c r="M590">
        <v>3.3868092691622076</v>
      </c>
      <c r="N590">
        <v>48150</v>
      </c>
      <c r="O590">
        <v>22850</v>
      </c>
      <c r="P590">
        <v>100</v>
      </c>
      <c r="Q590">
        <v>28</v>
      </c>
      <c r="R590">
        <v>50</v>
      </c>
      <c r="S590">
        <v>28.95</v>
      </c>
      <c r="T590">
        <v>22336.400000000001</v>
      </c>
      <c r="U590">
        <v>23850</v>
      </c>
      <c r="V590" s="1">
        <v>45442</v>
      </c>
      <c r="W590" t="s">
        <v>38</v>
      </c>
      <c r="X590" t="s">
        <v>1359</v>
      </c>
      <c r="Y590">
        <v>6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5050</v>
      </c>
      <c r="AH590">
        <v>2750</v>
      </c>
      <c r="AI590">
        <v>500</v>
      </c>
      <c r="AJ590">
        <v>1179.3499999999999</v>
      </c>
      <c r="AK590">
        <v>1000</v>
      </c>
      <c r="AL590">
        <v>1619.65</v>
      </c>
      <c r="AM590">
        <v>22336.400000000001</v>
      </c>
    </row>
    <row r="591" spans="1:39" x14ac:dyDescent="0.3">
      <c r="A591">
        <v>585</v>
      </c>
      <c r="B591">
        <v>25000</v>
      </c>
      <c r="C591" s="1">
        <v>45561</v>
      </c>
      <c r="D591" t="s">
        <v>38</v>
      </c>
      <c r="E591" t="s">
        <v>1360</v>
      </c>
      <c r="F591">
        <v>2515</v>
      </c>
      <c r="G591">
        <v>6</v>
      </c>
      <c r="H591">
        <v>0.23913909924272619</v>
      </c>
      <c r="I591">
        <v>567</v>
      </c>
      <c r="J591">
        <v>10.44</v>
      </c>
      <c r="K591">
        <v>135</v>
      </c>
      <c r="L591">
        <v>22.049999999999997</v>
      </c>
      <c r="M591">
        <v>19.521912350597606</v>
      </c>
      <c r="N591">
        <v>11950</v>
      </c>
      <c r="O591">
        <v>1950</v>
      </c>
      <c r="P591">
        <v>50</v>
      </c>
      <c r="Q591">
        <v>135</v>
      </c>
      <c r="R591">
        <v>50</v>
      </c>
      <c r="S591">
        <v>136</v>
      </c>
      <c r="T591">
        <v>22336.400000000001</v>
      </c>
      <c r="U591">
        <v>23850</v>
      </c>
      <c r="V591" s="1">
        <v>45470</v>
      </c>
      <c r="W591" t="s">
        <v>38</v>
      </c>
      <c r="X591" t="s">
        <v>1361</v>
      </c>
      <c r="Y591">
        <v>5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3550</v>
      </c>
      <c r="AH591">
        <v>1750</v>
      </c>
      <c r="AI591">
        <v>1750</v>
      </c>
      <c r="AJ591">
        <v>1104.3</v>
      </c>
      <c r="AK591">
        <v>1750</v>
      </c>
      <c r="AL591">
        <v>1722.15</v>
      </c>
      <c r="AM591">
        <v>22336.400000000001</v>
      </c>
    </row>
    <row r="592" spans="1:39" x14ac:dyDescent="0.3">
      <c r="A592">
        <v>586</v>
      </c>
      <c r="B592">
        <v>25000</v>
      </c>
      <c r="C592" s="1">
        <v>45652</v>
      </c>
      <c r="D592" t="s">
        <v>38</v>
      </c>
      <c r="E592" t="s">
        <v>1362</v>
      </c>
      <c r="F592">
        <v>5705</v>
      </c>
      <c r="G592">
        <v>302</v>
      </c>
      <c r="H592">
        <v>5.5894873218582273</v>
      </c>
      <c r="I592">
        <v>852</v>
      </c>
      <c r="J592">
        <v>9.86</v>
      </c>
      <c r="K592">
        <v>350</v>
      </c>
      <c r="L592">
        <v>39.699999999999989</v>
      </c>
      <c r="M592">
        <v>12.794070254592327</v>
      </c>
      <c r="N592">
        <v>30400</v>
      </c>
      <c r="O592">
        <v>2400</v>
      </c>
      <c r="P592">
        <v>250</v>
      </c>
      <c r="Q592">
        <v>345</v>
      </c>
      <c r="R592">
        <v>100</v>
      </c>
      <c r="S592">
        <v>355</v>
      </c>
      <c r="T592">
        <v>22336.400000000001</v>
      </c>
      <c r="U592">
        <v>23900</v>
      </c>
      <c r="V592" s="1">
        <v>45407</v>
      </c>
      <c r="W592" t="s">
        <v>38</v>
      </c>
      <c r="X592" t="s">
        <v>1363</v>
      </c>
      <c r="Y592">
        <v>45</v>
      </c>
      <c r="Z592">
        <v>-1</v>
      </c>
      <c r="AA592">
        <v>-2.1739130434782608</v>
      </c>
      <c r="AB592">
        <v>4</v>
      </c>
      <c r="AC592">
        <v>50.25</v>
      </c>
      <c r="AD592">
        <v>1544.35</v>
      </c>
      <c r="AE592">
        <v>-468.55000000000018</v>
      </c>
      <c r="AF592">
        <v>-23.277361021411902</v>
      </c>
      <c r="AG592">
        <v>11400</v>
      </c>
      <c r="AH592">
        <v>11650</v>
      </c>
      <c r="AI592">
        <v>200</v>
      </c>
      <c r="AJ592">
        <v>1494.45</v>
      </c>
      <c r="AK592">
        <v>300</v>
      </c>
      <c r="AL592">
        <v>1512.65</v>
      </c>
      <c r="AM592">
        <v>22336.400000000001</v>
      </c>
    </row>
    <row r="593" spans="1:39" x14ac:dyDescent="0.3">
      <c r="A593">
        <v>587</v>
      </c>
      <c r="B593">
        <v>25000</v>
      </c>
      <c r="C593" s="1">
        <v>45743</v>
      </c>
      <c r="D593" t="s">
        <v>38</v>
      </c>
      <c r="E593" t="s">
        <v>1364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50</v>
      </c>
      <c r="O593">
        <v>0</v>
      </c>
      <c r="P593">
        <v>50</v>
      </c>
      <c r="Q593">
        <v>0.2</v>
      </c>
      <c r="R593">
        <v>0</v>
      </c>
      <c r="S593">
        <v>0</v>
      </c>
      <c r="T593">
        <v>22336.400000000001</v>
      </c>
      <c r="U593">
        <v>23900</v>
      </c>
      <c r="V593" s="1">
        <v>45414</v>
      </c>
      <c r="W593" t="s">
        <v>38</v>
      </c>
      <c r="X593" t="s">
        <v>1365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3250</v>
      </c>
      <c r="AH593">
        <v>3250</v>
      </c>
      <c r="AI593">
        <v>500</v>
      </c>
      <c r="AJ593">
        <v>1299.05</v>
      </c>
      <c r="AK593">
        <v>500</v>
      </c>
      <c r="AL593">
        <v>1650.45</v>
      </c>
      <c r="AM593">
        <v>22336.400000000001</v>
      </c>
    </row>
    <row r="594" spans="1:39" x14ac:dyDescent="0.3">
      <c r="A594">
        <v>588</v>
      </c>
      <c r="B594">
        <v>25000</v>
      </c>
      <c r="C594" s="1">
        <v>45834</v>
      </c>
      <c r="D594" t="s">
        <v>38</v>
      </c>
      <c r="E594" t="s">
        <v>1366</v>
      </c>
      <c r="F594">
        <v>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250</v>
      </c>
      <c r="O594">
        <v>100</v>
      </c>
      <c r="P594">
        <v>50</v>
      </c>
      <c r="Q594">
        <v>600</v>
      </c>
      <c r="R594">
        <v>100</v>
      </c>
      <c r="S594">
        <v>2200</v>
      </c>
      <c r="T594">
        <v>22336.400000000001</v>
      </c>
      <c r="U594">
        <v>23900</v>
      </c>
      <c r="V594" s="1">
        <v>45421</v>
      </c>
      <c r="W594" t="s">
        <v>38</v>
      </c>
      <c r="X594" t="s">
        <v>1367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1750</v>
      </c>
      <c r="AH594">
        <v>1750</v>
      </c>
      <c r="AI594">
        <v>1750</v>
      </c>
      <c r="AJ594">
        <v>1288.4000000000001</v>
      </c>
      <c r="AK594">
        <v>1750</v>
      </c>
      <c r="AL594">
        <v>1706.7</v>
      </c>
      <c r="AM594">
        <v>22336.400000000001</v>
      </c>
    </row>
    <row r="595" spans="1:39" x14ac:dyDescent="0.3">
      <c r="A595">
        <v>589</v>
      </c>
      <c r="B595">
        <v>25000</v>
      </c>
      <c r="C595" s="1">
        <v>46015</v>
      </c>
      <c r="D595" t="s">
        <v>38</v>
      </c>
      <c r="E595" t="s">
        <v>1368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850</v>
      </c>
      <c r="O595">
        <v>0</v>
      </c>
      <c r="P595">
        <v>50</v>
      </c>
      <c r="Q595">
        <v>1300</v>
      </c>
      <c r="R595">
        <v>0</v>
      </c>
      <c r="S595">
        <v>0</v>
      </c>
      <c r="T595">
        <v>22336.400000000001</v>
      </c>
      <c r="U595">
        <v>23900</v>
      </c>
      <c r="V595" s="1">
        <v>45442</v>
      </c>
      <c r="W595" t="s">
        <v>38</v>
      </c>
      <c r="X595" t="s">
        <v>1369</v>
      </c>
      <c r="Y595">
        <v>9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5150</v>
      </c>
      <c r="AH595">
        <v>5150</v>
      </c>
      <c r="AI595">
        <v>600</v>
      </c>
      <c r="AJ595">
        <v>1337.8</v>
      </c>
      <c r="AK595">
        <v>600</v>
      </c>
      <c r="AL595">
        <v>1412.8</v>
      </c>
      <c r="AM595">
        <v>22336.400000000001</v>
      </c>
    </row>
    <row r="596" spans="1:39" x14ac:dyDescent="0.3">
      <c r="A596">
        <v>590</v>
      </c>
      <c r="B596">
        <v>26000</v>
      </c>
      <c r="C596" s="1">
        <v>45470</v>
      </c>
      <c r="D596" t="s">
        <v>38</v>
      </c>
      <c r="E596" t="s">
        <v>1370</v>
      </c>
      <c r="F596">
        <v>6936</v>
      </c>
      <c r="G596">
        <v>261</v>
      </c>
      <c r="H596">
        <v>3.9101123595505616</v>
      </c>
      <c r="I596">
        <v>1569</v>
      </c>
      <c r="J596">
        <v>15.73</v>
      </c>
      <c r="K596">
        <v>14.45</v>
      </c>
      <c r="L596">
        <v>-1.0500000000000007</v>
      </c>
      <c r="M596">
        <v>-6.7741935483871014</v>
      </c>
      <c r="N596">
        <v>26100</v>
      </c>
      <c r="O596">
        <v>13500</v>
      </c>
      <c r="P596">
        <v>500</v>
      </c>
      <c r="Q596">
        <v>13.4</v>
      </c>
      <c r="R596">
        <v>300</v>
      </c>
      <c r="S596">
        <v>14.5</v>
      </c>
      <c r="T596">
        <v>22336.400000000001</v>
      </c>
      <c r="U596">
        <v>23900</v>
      </c>
      <c r="V596" s="1">
        <v>45470</v>
      </c>
      <c r="W596" t="s">
        <v>38</v>
      </c>
      <c r="X596" t="s">
        <v>1371</v>
      </c>
      <c r="Y596">
        <v>23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3550</v>
      </c>
      <c r="AH596">
        <v>1750</v>
      </c>
      <c r="AI596">
        <v>1750</v>
      </c>
      <c r="AJ596">
        <v>1065.55</v>
      </c>
      <c r="AK596">
        <v>1750</v>
      </c>
      <c r="AL596">
        <v>1789.35</v>
      </c>
      <c r="AM596">
        <v>22336.400000000001</v>
      </c>
    </row>
    <row r="597" spans="1:39" x14ac:dyDescent="0.3">
      <c r="A597">
        <v>591</v>
      </c>
      <c r="B597">
        <v>26000</v>
      </c>
      <c r="C597" s="1">
        <v>45561</v>
      </c>
      <c r="D597" t="s">
        <v>38</v>
      </c>
      <c r="E597" t="s">
        <v>1372</v>
      </c>
      <c r="F597">
        <v>552</v>
      </c>
      <c r="G597">
        <v>27</v>
      </c>
      <c r="H597">
        <v>5.1428571428571432</v>
      </c>
      <c r="I597">
        <v>106</v>
      </c>
      <c r="J597">
        <v>10.93</v>
      </c>
      <c r="K597">
        <v>50</v>
      </c>
      <c r="L597">
        <v>5.2000000000000028</v>
      </c>
      <c r="M597">
        <v>11.607142857142865</v>
      </c>
      <c r="N597">
        <v>11550</v>
      </c>
      <c r="O597">
        <v>2150</v>
      </c>
      <c r="P597">
        <v>50</v>
      </c>
      <c r="Q597">
        <v>48.05</v>
      </c>
      <c r="R597">
        <v>200</v>
      </c>
      <c r="S597">
        <v>58.6</v>
      </c>
      <c r="T597">
        <v>22336.400000000001</v>
      </c>
      <c r="U597">
        <v>23950</v>
      </c>
      <c r="V597" s="1">
        <v>45407</v>
      </c>
      <c r="W597" t="s">
        <v>38</v>
      </c>
      <c r="X597" t="s">
        <v>1373</v>
      </c>
      <c r="Y597">
        <v>26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9900</v>
      </c>
      <c r="AH597">
        <v>8200</v>
      </c>
      <c r="AI597">
        <v>1800</v>
      </c>
      <c r="AJ597">
        <v>1516.95</v>
      </c>
      <c r="AK597">
        <v>1800</v>
      </c>
      <c r="AL597">
        <v>1600.6</v>
      </c>
      <c r="AM597">
        <v>22336.400000000001</v>
      </c>
    </row>
    <row r="598" spans="1:39" x14ac:dyDescent="0.3">
      <c r="A598">
        <v>592</v>
      </c>
      <c r="B598">
        <v>26000</v>
      </c>
      <c r="C598" s="1">
        <v>45652</v>
      </c>
      <c r="D598" t="s">
        <v>38</v>
      </c>
      <c r="E598" t="s">
        <v>1374</v>
      </c>
      <c r="F598">
        <v>3527</v>
      </c>
      <c r="G598">
        <v>-8</v>
      </c>
      <c r="H598">
        <v>-0.2263083451202263</v>
      </c>
      <c r="I598">
        <v>316</v>
      </c>
      <c r="J598">
        <v>9.8800000000000008</v>
      </c>
      <c r="K598">
        <v>157</v>
      </c>
      <c r="L598">
        <v>11.949999999999989</v>
      </c>
      <c r="M598">
        <v>8.2385384350223987</v>
      </c>
      <c r="N598">
        <v>8600</v>
      </c>
      <c r="O598">
        <v>2650</v>
      </c>
      <c r="P598">
        <v>50</v>
      </c>
      <c r="Q598">
        <v>158</v>
      </c>
      <c r="R598">
        <v>50</v>
      </c>
      <c r="S598">
        <v>159.9</v>
      </c>
      <c r="T598">
        <v>22336.400000000001</v>
      </c>
      <c r="U598">
        <v>23950</v>
      </c>
      <c r="V598" s="1">
        <v>45414</v>
      </c>
      <c r="W598" t="s">
        <v>38</v>
      </c>
      <c r="X598" t="s">
        <v>1375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3250</v>
      </c>
      <c r="AH598">
        <v>3250</v>
      </c>
      <c r="AI598">
        <v>500</v>
      </c>
      <c r="AJ598">
        <v>1303.8</v>
      </c>
      <c r="AK598">
        <v>500</v>
      </c>
      <c r="AL598">
        <v>1702.65</v>
      </c>
      <c r="AM598">
        <v>22336.400000000001</v>
      </c>
    </row>
    <row r="599" spans="1:39" x14ac:dyDescent="0.3">
      <c r="A599">
        <v>593</v>
      </c>
      <c r="B599">
        <v>26000</v>
      </c>
      <c r="C599" s="1">
        <v>45743</v>
      </c>
      <c r="D599" t="s">
        <v>38</v>
      </c>
      <c r="E599" t="s">
        <v>1376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400</v>
      </c>
      <c r="O599">
        <v>0</v>
      </c>
      <c r="P599">
        <v>50</v>
      </c>
      <c r="Q599">
        <v>5.6</v>
      </c>
      <c r="R599">
        <v>0</v>
      </c>
      <c r="S599">
        <v>0</v>
      </c>
      <c r="T599">
        <v>22336.400000000001</v>
      </c>
      <c r="U599">
        <v>23950</v>
      </c>
      <c r="V599" s="1">
        <v>45421</v>
      </c>
      <c r="W599" t="s">
        <v>38</v>
      </c>
      <c r="X599" t="s">
        <v>1377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1750</v>
      </c>
      <c r="AH599">
        <v>1750</v>
      </c>
      <c r="AI599">
        <v>1750</v>
      </c>
      <c r="AJ599">
        <v>1326.3</v>
      </c>
      <c r="AK599">
        <v>1750</v>
      </c>
      <c r="AL599">
        <v>1764.15</v>
      </c>
      <c r="AM599">
        <v>22336.400000000001</v>
      </c>
    </row>
    <row r="600" spans="1:39" x14ac:dyDescent="0.3">
      <c r="A600">
        <v>594</v>
      </c>
      <c r="B600">
        <v>26000</v>
      </c>
      <c r="C600" s="1">
        <v>45834</v>
      </c>
      <c r="D600" t="s">
        <v>38</v>
      </c>
      <c r="E600" t="s">
        <v>1378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450</v>
      </c>
      <c r="O600">
        <v>0</v>
      </c>
      <c r="P600">
        <v>50</v>
      </c>
      <c r="Q600">
        <v>5.6</v>
      </c>
      <c r="R600">
        <v>0</v>
      </c>
      <c r="S600">
        <v>0</v>
      </c>
      <c r="T600">
        <v>22336.400000000001</v>
      </c>
      <c r="U600">
        <v>23950</v>
      </c>
      <c r="V600" s="1">
        <v>45442</v>
      </c>
      <c r="W600" t="s">
        <v>38</v>
      </c>
      <c r="X600" t="s">
        <v>1379</v>
      </c>
      <c r="Y600">
        <v>5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5050</v>
      </c>
      <c r="AH600">
        <v>5050</v>
      </c>
      <c r="AI600">
        <v>500</v>
      </c>
      <c r="AJ600">
        <v>1364.7</v>
      </c>
      <c r="AK600">
        <v>500</v>
      </c>
      <c r="AL600">
        <v>1704.15</v>
      </c>
      <c r="AM600">
        <v>22336.400000000001</v>
      </c>
    </row>
    <row r="601" spans="1:39" x14ac:dyDescent="0.3">
      <c r="A601">
        <v>595</v>
      </c>
      <c r="B601">
        <v>26000</v>
      </c>
      <c r="C601" s="1">
        <v>46015</v>
      </c>
      <c r="D601" t="s">
        <v>38</v>
      </c>
      <c r="E601" t="s">
        <v>1380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1250</v>
      </c>
      <c r="O601">
        <v>50</v>
      </c>
      <c r="P601">
        <v>50</v>
      </c>
      <c r="Q601">
        <v>885.05</v>
      </c>
      <c r="R601">
        <v>50</v>
      </c>
      <c r="S601">
        <v>1300</v>
      </c>
      <c r="T601">
        <v>22336.400000000001</v>
      </c>
      <c r="U601">
        <v>23950</v>
      </c>
      <c r="V601" s="1">
        <v>45470</v>
      </c>
      <c r="W601" t="s">
        <v>38</v>
      </c>
      <c r="X601" t="s">
        <v>1381</v>
      </c>
      <c r="Y601">
        <v>13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3550</v>
      </c>
      <c r="AH601">
        <v>1750</v>
      </c>
      <c r="AI601">
        <v>1750</v>
      </c>
      <c r="AJ601">
        <v>1130.75</v>
      </c>
      <c r="AK601">
        <v>1750</v>
      </c>
      <c r="AL601">
        <v>1828.6</v>
      </c>
      <c r="AM601">
        <v>22336.400000000001</v>
      </c>
    </row>
    <row r="602" spans="1:39" x14ac:dyDescent="0.3">
      <c r="A602">
        <v>596</v>
      </c>
      <c r="B602">
        <v>26000</v>
      </c>
      <c r="C602" s="1">
        <v>46198</v>
      </c>
      <c r="D602" t="s">
        <v>38</v>
      </c>
      <c r="E602" t="s">
        <v>1382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500</v>
      </c>
      <c r="O602">
        <v>0</v>
      </c>
      <c r="P602">
        <v>350</v>
      </c>
      <c r="Q602">
        <v>2</v>
      </c>
      <c r="R602">
        <v>0</v>
      </c>
      <c r="S602">
        <v>0</v>
      </c>
      <c r="T602">
        <v>22336.400000000001</v>
      </c>
      <c r="U602">
        <v>24000</v>
      </c>
      <c r="V602" s="1">
        <v>45407</v>
      </c>
      <c r="W602" t="s">
        <v>38</v>
      </c>
      <c r="X602" t="s">
        <v>1383</v>
      </c>
      <c r="Y602">
        <v>22458</v>
      </c>
      <c r="Z602">
        <v>-2895</v>
      </c>
      <c r="AA602">
        <v>-11.418767009821323</v>
      </c>
      <c r="AB602">
        <v>4713</v>
      </c>
      <c r="AC602">
        <v>0</v>
      </c>
      <c r="AD602">
        <v>1604.75</v>
      </c>
      <c r="AE602">
        <v>-265.70000000000005</v>
      </c>
      <c r="AF602">
        <v>-14.205137801063916</v>
      </c>
      <c r="AG602">
        <v>10200</v>
      </c>
      <c r="AH602">
        <v>17100</v>
      </c>
      <c r="AI602">
        <v>100</v>
      </c>
      <c r="AJ602">
        <v>1600</v>
      </c>
      <c r="AK602">
        <v>2550</v>
      </c>
      <c r="AL602">
        <v>1612</v>
      </c>
      <c r="AM602">
        <v>22336.400000000001</v>
      </c>
    </row>
    <row r="603" spans="1:39" x14ac:dyDescent="0.3">
      <c r="A603">
        <v>597</v>
      </c>
      <c r="B603">
        <v>27000</v>
      </c>
      <c r="C603" s="1">
        <v>45470</v>
      </c>
      <c r="D603" t="s">
        <v>38</v>
      </c>
      <c r="E603" t="s">
        <v>1384</v>
      </c>
      <c r="F603">
        <v>1458</v>
      </c>
      <c r="G603">
        <v>393</v>
      </c>
      <c r="H603">
        <v>36.901408450704224</v>
      </c>
      <c r="I603">
        <v>2801</v>
      </c>
      <c r="J603">
        <v>18.73</v>
      </c>
      <c r="K603">
        <v>11.45</v>
      </c>
      <c r="L603">
        <v>1.1999999999999993</v>
      </c>
      <c r="M603">
        <v>11.707317073170726</v>
      </c>
      <c r="N603">
        <v>171850</v>
      </c>
      <c r="O603">
        <v>42500</v>
      </c>
      <c r="P603">
        <v>150</v>
      </c>
      <c r="Q603">
        <v>11.45</v>
      </c>
      <c r="R603">
        <v>400</v>
      </c>
      <c r="S603">
        <v>12.3</v>
      </c>
      <c r="T603">
        <v>22336.400000000001</v>
      </c>
      <c r="U603">
        <v>24000</v>
      </c>
      <c r="V603" s="1">
        <v>45414</v>
      </c>
      <c r="W603" t="s">
        <v>38</v>
      </c>
      <c r="X603" t="s">
        <v>1385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3250</v>
      </c>
      <c r="AH603">
        <v>3250</v>
      </c>
      <c r="AI603">
        <v>500</v>
      </c>
      <c r="AJ603">
        <v>1323.6</v>
      </c>
      <c r="AK603">
        <v>500</v>
      </c>
      <c r="AL603">
        <v>1754.1</v>
      </c>
      <c r="AM603">
        <v>22336.400000000001</v>
      </c>
    </row>
    <row r="604" spans="1:39" x14ac:dyDescent="0.3">
      <c r="A604">
        <v>598</v>
      </c>
      <c r="B604">
        <v>27000</v>
      </c>
      <c r="C604" s="1">
        <v>45561</v>
      </c>
      <c r="D604" t="s">
        <v>38</v>
      </c>
      <c r="E604" t="s">
        <v>1386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2300</v>
      </c>
      <c r="O604">
        <v>800</v>
      </c>
      <c r="P604">
        <v>100</v>
      </c>
      <c r="Q604">
        <v>10.8</v>
      </c>
      <c r="R604">
        <v>200</v>
      </c>
      <c r="S604">
        <v>60</v>
      </c>
      <c r="T604">
        <v>22336.400000000001</v>
      </c>
      <c r="U604">
        <v>24000</v>
      </c>
      <c r="V604" s="1">
        <v>45421</v>
      </c>
      <c r="W604" t="s">
        <v>38</v>
      </c>
      <c r="X604" t="s">
        <v>1387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1750</v>
      </c>
      <c r="AH604">
        <v>1750</v>
      </c>
      <c r="AI604">
        <v>1750</v>
      </c>
      <c r="AJ604">
        <v>1371.9</v>
      </c>
      <c r="AK604">
        <v>1750</v>
      </c>
      <c r="AL604">
        <v>1814.95</v>
      </c>
      <c r="AM604">
        <v>22336.400000000001</v>
      </c>
    </row>
    <row r="605" spans="1:39" x14ac:dyDescent="0.3">
      <c r="A605">
        <v>599</v>
      </c>
      <c r="B605">
        <v>27000</v>
      </c>
      <c r="C605" s="1">
        <v>45652</v>
      </c>
      <c r="D605" t="s">
        <v>38</v>
      </c>
      <c r="E605" t="s">
        <v>1388</v>
      </c>
      <c r="F605">
        <v>1454</v>
      </c>
      <c r="G605">
        <v>-2</v>
      </c>
      <c r="H605">
        <v>-0.13736263736263737</v>
      </c>
      <c r="I605">
        <v>128</v>
      </c>
      <c r="J605">
        <v>10.17</v>
      </c>
      <c r="K605">
        <v>68</v>
      </c>
      <c r="L605">
        <v>4.75</v>
      </c>
      <c r="M605">
        <v>7.5098814229249005</v>
      </c>
      <c r="N605">
        <v>13700</v>
      </c>
      <c r="O605">
        <v>3150</v>
      </c>
      <c r="P605">
        <v>250</v>
      </c>
      <c r="Q605">
        <v>63.5</v>
      </c>
      <c r="R605">
        <v>150</v>
      </c>
      <c r="S605">
        <v>68</v>
      </c>
      <c r="T605">
        <v>22336.400000000001</v>
      </c>
      <c r="U605">
        <v>24000</v>
      </c>
      <c r="V605" s="1">
        <v>45442</v>
      </c>
      <c r="W605" t="s">
        <v>38</v>
      </c>
      <c r="X605" t="s">
        <v>1389</v>
      </c>
      <c r="Y605">
        <v>3163</v>
      </c>
      <c r="Z605">
        <v>408</v>
      </c>
      <c r="AA605">
        <v>14.809437386569872</v>
      </c>
      <c r="AB605">
        <v>1321</v>
      </c>
      <c r="AC605">
        <v>16.989999999999998</v>
      </c>
      <c r="AD605">
        <v>1470</v>
      </c>
      <c r="AE605">
        <v>-246.25</v>
      </c>
      <c r="AF605">
        <v>-14.348142753095411</v>
      </c>
      <c r="AG605">
        <v>5400</v>
      </c>
      <c r="AH605">
        <v>7600</v>
      </c>
      <c r="AI605">
        <v>100</v>
      </c>
      <c r="AJ605">
        <v>1450</v>
      </c>
      <c r="AK605">
        <v>50</v>
      </c>
      <c r="AL605">
        <v>1477</v>
      </c>
      <c r="AM605">
        <v>22336.400000000001</v>
      </c>
    </row>
    <row r="606" spans="1:39" x14ac:dyDescent="0.3">
      <c r="A606">
        <v>600</v>
      </c>
      <c r="B606">
        <v>27000</v>
      </c>
      <c r="C606" s="1">
        <v>45743</v>
      </c>
      <c r="D606" t="s">
        <v>38</v>
      </c>
      <c r="E606" t="s">
        <v>1390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150</v>
      </c>
      <c r="O606">
        <v>0</v>
      </c>
      <c r="P606">
        <v>150</v>
      </c>
      <c r="Q606">
        <v>0.1</v>
      </c>
      <c r="R606">
        <v>0</v>
      </c>
      <c r="S606">
        <v>0</v>
      </c>
      <c r="T606">
        <v>22336.400000000001</v>
      </c>
      <c r="U606">
        <v>24000</v>
      </c>
      <c r="V606" s="1">
        <v>45470</v>
      </c>
      <c r="W606" t="s">
        <v>38</v>
      </c>
      <c r="X606" t="s">
        <v>161</v>
      </c>
      <c r="Y606">
        <v>10221</v>
      </c>
      <c r="Z606">
        <v>294</v>
      </c>
      <c r="AA606">
        <v>2.9616198247204593</v>
      </c>
      <c r="AB606">
        <v>2123</v>
      </c>
      <c r="AC606">
        <v>16.89</v>
      </c>
      <c r="AD606">
        <v>1424.25</v>
      </c>
      <c r="AE606">
        <v>-237.20000000000005</v>
      </c>
      <c r="AF606">
        <v>-14.276686027265342</v>
      </c>
      <c r="AG606">
        <v>4500</v>
      </c>
      <c r="AH606">
        <v>4900</v>
      </c>
      <c r="AI606">
        <v>300</v>
      </c>
      <c r="AJ606">
        <v>1412.9</v>
      </c>
      <c r="AK606">
        <v>50</v>
      </c>
      <c r="AL606">
        <v>1436.5</v>
      </c>
      <c r="AM606">
        <v>22336.400000000001</v>
      </c>
    </row>
    <row r="607" spans="1:39" x14ac:dyDescent="0.3">
      <c r="A607">
        <v>601</v>
      </c>
      <c r="B607">
        <v>27000</v>
      </c>
      <c r="C607" s="1">
        <v>45834</v>
      </c>
      <c r="D607" t="s">
        <v>38</v>
      </c>
      <c r="E607" t="s">
        <v>1391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100</v>
      </c>
      <c r="O607">
        <v>0</v>
      </c>
      <c r="P607">
        <v>100</v>
      </c>
      <c r="Q607">
        <v>0.1</v>
      </c>
      <c r="R607">
        <v>0</v>
      </c>
      <c r="S607">
        <v>0</v>
      </c>
      <c r="T607">
        <v>22336.400000000001</v>
      </c>
      <c r="U607">
        <v>24000</v>
      </c>
      <c r="V607" s="1">
        <v>45561</v>
      </c>
      <c r="W607" t="s">
        <v>38</v>
      </c>
      <c r="X607" t="s">
        <v>182</v>
      </c>
      <c r="Y607">
        <v>89</v>
      </c>
      <c r="Z607">
        <v>-12</v>
      </c>
      <c r="AA607">
        <v>-11.881188118811881</v>
      </c>
      <c r="AB607">
        <v>37</v>
      </c>
      <c r="AC607">
        <v>15.4</v>
      </c>
      <c r="AD607">
        <v>1255.3499999999999</v>
      </c>
      <c r="AE607">
        <v>-136.70000000000005</v>
      </c>
      <c r="AF607">
        <v>-9.8200495671850909</v>
      </c>
      <c r="AG607">
        <v>3000</v>
      </c>
      <c r="AH607">
        <v>550</v>
      </c>
      <c r="AI607">
        <v>1350</v>
      </c>
      <c r="AJ607">
        <v>1144.75</v>
      </c>
      <c r="AK607">
        <v>50</v>
      </c>
      <c r="AL607">
        <v>1313.35</v>
      </c>
      <c r="AM607">
        <v>22336.400000000001</v>
      </c>
    </row>
    <row r="608" spans="1:39" x14ac:dyDescent="0.3">
      <c r="A608">
        <v>602</v>
      </c>
      <c r="B608">
        <v>27000</v>
      </c>
      <c r="C608" s="1">
        <v>46015</v>
      </c>
      <c r="D608" t="s">
        <v>38</v>
      </c>
      <c r="E608" t="s">
        <v>1392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600</v>
      </c>
      <c r="O608">
        <v>0</v>
      </c>
      <c r="P608">
        <v>50</v>
      </c>
      <c r="Q608">
        <v>355</v>
      </c>
      <c r="R608">
        <v>0</v>
      </c>
      <c r="S608">
        <v>0</v>
      </c>
      <c r="T608">
        <v>22336.400000000001</v>
      </c>
      <c r="U608">
        <v>24000</v>
      </c>
      <c r="V608" s="1">
        <v>45652</v>
      </c>
      <c r="W608" t="s">
        <v>38</v>
      </c>
      <c r="X608" t="s">
        <v>162</v>
      </c>
      <c r="Y608">
        <v>2799</v>
      </c>
      <c r="Z608">
        <v>-9</v>
      </c>
      <c r="AA608">
        <v>-0.32051282051282054</v>
      </c>
      <c r="AB608">
        <v>143</v>
      </c>
      <c r="AC608">
        <v>15.28</v>
      </c>
      <c r="AD608">
        <v>1125</v>
      </c>
      <c r="AE608">
        <v>-159.5</v>
      </c>
      <c r="AF608">
        <v>-12.417282989490074</v>
      </c>
      <c r="AG608">
        <v>4250</v>
      </c>
      <c r="AH608">
        <v>850</v>
      </c>
      <c r="AI608">
        <v>50</v>
      </c>
      <c r="AJ608">
        <v>1116</v>
      </c>
      <c r="AK608">
        <v>50</v>
      </c>
      <c r="AL608">
        <v>1179.8499999999999</v>
      </c>
      <c r="AM608">
        <v>22336.400000000001</v>
      </c>
    </row>
    <row r="609" spans="1:39" x14ac:dyDescent="0.3">
      <c r="A609">
        <v>603</v>
      </c>
      <c r="B609">
        <v>27000</v>
      </c>
      <c r="C609" s="1">
        <v>46198</v>
      </c>
      <c r="D609" t="s">
        <v>38</v>
      </c>
      <c r="E609" t="s">
        <v>1393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450</v>
      </c>
      <c r="O609">
        <v>0</v>
      </c>
      <c r="P609">
        <v>350</v>
      </c>
      <c r="Q609">
        <v>2</v>
      </c>
      <c r="R609">
        <v>0</v>
      </c>
      <c r="S609">
        <v>0</v>
      </c>
      <c r="T609">
        <v>22336.400000000001</v>
      </c>
      <c r="U609">
        <v>24000</v>
      </c>
      <c r="V609" s="1">
        <v>45743</v>
      </c>
      <c r="W609" t="s">
        <v>38</v>
      </c>
      <c r="X609" t="s">
        <v>1394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750</v>
      </c>
      <c r="AH609">
        <v>0</v>
      </c>
      <c r="AI609">
        <v>750</v>
      </c>
      <c r="AJ609">
        <v>800.05</v>
      </c>
      <c r="AK609">
        <v>0</v>
      </c>
      <c r="AL609">
        <v>0</v>
      </c>
      <c r="AM609">
        <v>22336.400000000001</v>
      </c>
    </row>
    <row r="610" spans="1:39" x14ac:dyDescent="0.3">
      <c r="A610">
        <v>604</v>
      </c>
      <c r="B610">
        <v>27000</v>
      </c>
      <c r="C610" s="1">
        <v>46387</v>
      </c>
      <c r="D610" t="s">
        <v>38</v>
      </c>
      <c r="E610" t="s">
        <v>1395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450</v>
      </c>
      <c r="O610">
        <v>0</v>
      </c>
      <c r="P610">
        <v>350</v>
      </c>
      <c r="Q610">
        <v>3</v>
      </c>
      <c r="R610">
        <v>0</v>
      </c>
      <c r="S610">
        <v>0</v>
      </c>
      <c r="T610">
        <v>22336.400000000001</v>
      </c>
      <c r="U610">
        <v>24000</v>
      </c>
      <c r="V610" s="1">
        <v>45834</v>
      </c>
      <c r="W610" t="s">
        <v>38</v>
      </c>
      <c r="X610" t="s">
        <v>163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1100</v>
      </c>
      <c r="AH610">
        <v>0</v>
      </c>
      <c r="AI610">
        <v>750</v>
      </c>
      <c r="AJ610">
        <v>750.05</v>
      </c>
      <c r="AK610">
        <v>0</v>
      </c>
      <c r="AL610">
        <v>0</v>
      </c>
      <c r="AM610">
        <v>22336.400000000001</v>
      </c>
    </row>
    <row r="611" spans="1:39" x14ac:dyDescent="0.3">
      <c r="A611">
        <v>605</v>
      </c>
      <c r="B611">
        <v>28000</v>
      </c>
      <c r="C611" s="1">
        <v>45561</v>
      </c>
      <c r="D611" t="s">
        <v>38</v>
      </c>
      <c r="E611" t="s">
        <v>1396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1300</v>
      </c>
      <c r="O611">
        <v>0</v>
      </c>
      <c r="P611">
        <v>150</v>
      </c>
      <c r="Q611">
        <v>1.2</v>
      </c>
      <c r="R611">
        <v>0</v>
      </c>
      <c r="S611">
        <v>0</v>
      </c>
      <c r="T611">
        <v>22336.400000000001</v>
      </c>
      <c r="U611">
        <v>24000</v>
      </c>
      <c r="V611" s="1">
        <v>46015</v>
      </c>
      <c r="W611" t="s">
        <v>38</v>
      </c>
      <c r="X611" t="s">
        <v>164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1100</v>
      </c>
      <c r="AH611">
        <v>0</v>
      </c>
      <c r="AI611">
        <v>750</v>
      </c>
      <c r="AJ611">
        <v>999.05</v>
      </c>
      <c r="AK611">
        <v>0</v>
      </c>
      <c r="AL611">
        <v>0</v>
      </c>
      <c r="AM611">
        <v>22336.400000000001</v>
      </c>
    </row>
    <row r="612" spans="1:39" x14ac:dyDescent="0.3">
      <c r="A612">
        <v>606</v>
      </c>
      <c r="B612">
        <v>28000</v>
      </c>
      <c r="C612" s="1">
        <v>45652</v>
      </c>
      <c r="D612" t="s">
        <v>38</v>
      </c>
      <c r="E612" t="s">
        <v>1397</v>
      </c>
      <c r="F612">
        <v>165</v>
      </c>
      <c r="G612">
        <v>0</v>
      </c>
      <c r="H612">
        <v>0</v>
      </c>
      <c r="I612">
        <v>4</v>
      </c>
      <c r="J612">
        <v>10.88</v>
      </c>
      <c r="K612">
        <v>35.6</v>
      </c>
      <c r="L612">
        <v>1.6000000000000014</v>
      </c>
      <c r="M612">
        <v>4.7058823529411802</v>
      </c>
      <c r="N612">
        <v>7050</v>
      </c>
      <c r="O612">
        <v>250</v>
      </c>
      <c r="P612">
        <v>50</v>
      </c>
      <c r="Q612">
        <v>32</v>
      </c>
      <c r="R612">
        <v>50</v>
      </c>
      <c r="S612">
        <v>44</v>
      </c>
      <c r="T612">
        <v>22336.400000000001</v>
      </c>
      <c r="U612">
        <v>24000</v>
      </c>
      <c r="V612" s="1">
        <v>46198</v>
      </c>
      <c r="W612" t="s">
        <v>38</v>
      </c>
      <c r="X612" t="s">
        <v>183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1100</v>
      </c>
      <c r="AH612">
        <v>0</v>
      </c>
      <c r="AI612">
        <v>750</v>
      </c>
      <c r="AJ612">
        <v>675.05</v>
      </c>
      <c r="AK612">
        <v>0</v>
      </c>
      <c r="AL612">
        <v>0</v>
      </c>
      <c r="AM612">
        <v>22336.400000000001</v>
      </c>
    </row>
    <row r="613" spans="1:39" x14ac:dyDescent="0.3">
      <c r="A613">
        <v>607</v>
      </c>
      <c r="B613">
        <v>28000</v>
      </c>
      <c r="C613" s="1">
        <v>45743</v>
      </c>
      <c r="D613" t="s">
        <v>38</v>
      </c>
      <c r="E613" t="s">
        <v>1398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150</v>
      </c>
      <c r="O613">
        <v>0</v>
      </c>
      <c r="P613">
        <v>150</v>
      </c>
      <c r="Q613">
        <v>0.1</v>
      </c>
      <c r="R613">
        <v>0</v>
      </c>
      <c r="S613">
        <v>0</v>
      </c>
      <c r="T613">
        <v>22336.400000000001</v>
      </c>
      <c r="U613">
        <v>24000</v>
      </c>
      <c r="V613" s="1">
        <v>46387</v>
      </c>
      <c r="W613" t="s">
        <v>38</v>
      </c>
      <c r="X613" t="s">
        <v>165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1100</v>
      </c>
      <c r="AH613">
        <v>0</v>
      </c>
      <c r="AI613">
        <v>750</v>
      </c>
      <c r="AJ613">
        <v>600.04999999999995</v>
      </c>
      <c r="AK613">
        <v>0</v>
      </c>
      <c r="AL613">
        <v>0</v>
      </c>
      <c r="AM613">
        <v>22336.400000000001</v>
      </c>
    </row>
    <row r="614" spans="1:39" x14ac:dyDescent="0.3">
      <c r="A614">
        <v>608</v>
      </c>
      <c r="B614">
        <v>28000</v>
      </c>
      <c r="C614" s="1">
        <v>45834</v>
      </c>
      <c r="D614" t="s">
        <v>38</v>
      </c>
      <c r="E614" t="s">
        <v>1399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200</v>
      </c>
      <c r="O614">
        <v>0</v>
      </c>
      <c r="P614">
        <v>200</v>
      </c>
      <c r="Q614">
        <v>0.1</v>
      </c>
      <c r="R614">
        <v>0</v>
      </c>
      <c r="S614">
        <v>0</v>
      </c>
      <c r="T614">
        <v>22336.400000000001</v>
      </c>
      <c r="U614">
        <v>24000</v>
      </c>
      <c r="V614" s="1">
        <v>46562</v>
      </c>
      <c r="W614" t="s">
        <v>38</v>
      </c>
      <c r="X614" t="s">
        <v>166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250</v>
      </c>
      <c r="AH614">
        <v>0</v>
      </c>
      <c r="AI614">
        <v>250</v>
      </c>
      <c r="AJ614">
        <v>550.04999999999995</v>
      </c>
      <c r="AK614">
        <v>0</v>
      </c>
      <c r="AL614">
        <v>0</v>
      </c>
      <c r="AM614">
        <v>22336.400000000001</v>
      </c>
    </row>
    <row r="615" spans="1:39" x14ac:dyDescent="0.3">
      <c r="A615">
        <v>609</v>
      </c>
      <c r="B615">
        <v>28000</v>
      </c>
      <c r="C615" s="1">
        <v>46015</v>
      </c>
      <c r="D615" t="s">
        <v>38</v>
      </c>
      <c r="E615" t="s">
        <v>1400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150</v>
      </c>
      <c r="O615">
        <v>0</v>
      </c>
      <c r="P615">
        <v>150</v>
      </c>
      <c r="Q615">
        <v>0.1</v>
      </c>
      <c r="R615">
        <v>0</v>
      </c>
      <c r="S615">
        <v>0</v>
      </c>
      <c r="T615">
        <v>22336.400000000001</v>
      </c>
      <c r="U615">
        <v>24000</v>
      </c>
      <c r="V615" s="1">
        <v>46751</v>
      </c>
      <c r="W615" t="s">
        <v>38</v>
      </c>
      <c r="X615" t="s">
        <v>167</v>
      </c>
      <c r="Y615">
        <v>0</v>
      </c>
      <c r="Z615">
        <v>0</v>
      </c>
      <c r="AA615">
        <v>0</v>
      </c>
      <c r="AB615">
        <v>1</v>
      </c>
      <c r="AC615">
        <v>21.69</v>
      </c>
      <c r="AD615">
        <v>1100</v>
      </c>
      <c r="AE615">
        <v>-1461.85</v>
      </c>
      <c r="AF615">
        <v>-57.06227921228799</v>
      </c>
      <c r="AG615">
        <v>1050</v>
      </c>
      <c r="AH615">
        <v>50</v>
      </c>
      <c r="AI615">
        <v>250</v>
      </c>
      <c r="AJ615">
        <v>1060.05</v>
      </c>
      <c r="AK615">
        <v>50</v>
      </c>
      <c r="AL615">
        <v>1519.95</v>
      </c>
      <c r="AM615">
        <v>22336.400000000001</v>
      </c>
    </row>
    <row r="616" spans="1:39" x14ac:dyDescent="0.3">
      <c r="A616">
        <v>610</v>
      </c>
      <c r="B616">
        <v>28000</v>
      </c>
      <c r="C616" s="1">
        <v>46198</v>
      </c>
      <c r="D616" t="s">
        <v>38</v>
      </c>
      <c r="E616" t="s">
        <v>1401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150</v>
      </c>
      <c r="O616">
        <v>0</v>
      </c>
      <c r="P616">
        <v>150</v>
      </c>
      <c r="Q616">
        <v>0.1</v>
      </c>
      <c r="R616">
        <v>0</v>
      </c>
      <c r="S616">
        <v>0</v>
      </c>
      <c r="T616">
        <v>22336.400000000001</v>
      </c>
      <c r="U616">
        <v>24000</v>
      </c>
      <c r="V616" s="1">
        <v>47115</v>
      </c>
      <c r="W616" t="s">
        <v>38</v>
      </c>
      <c r="X616" t="s">
        <v>1402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300</v>
      </c>
      <c r="AH616">
        <v>0</v>
      </c>
      <c r="AI616">
        <v>250</v>
      </c>
      <c r="AJ616">
        <v>425.05</v>
      </c>
      <c r="AK616">
        <v>0</v>
      </c>
      <c r="AL616">
        <v>0</v>
      </c>
      <c r="AM616">
        <v>22336.400000000001</v>
      </c>
    </row>
    <row r="617" spans="1:39" x14ac:dyDescent="0.3">
      <c r="A617">
        <v>611</v>
      </c>
      <c r="B617">
        <v>28000</v>
      </c>
      <c r="C617" s="1">
        <v>46387</v>
      </c>
      <c r="D617" t="s">
        <v>38</v>
      </c>
      <c r="E617" t="s">
        <v>1403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100</v>
      </c>
      <c r="O617">
        <v>0</v>
      </c>
      <c r="P617">
        <v>100</v>
      </c>
      <c r="Q617">
        <v>0.1</v>
      </c>
      <c r="R617">
        <v>0</v>
      </c>
      <c r="S617">
        <v>0</v>
      </c>
      <c r="T617">
        <v>22336.400000000001</v>
      </c>
      <c r="U617">
        <v>24050</v>
      </c>
      <c r="V617" s="1">
        <v>45407</v>
      </c>
      <c r="W617" t="s">
        <v>38</v>
      </c>
      <c r="X617" t="s">
        <v>1404</v>
      </c>
      <c r="Y617">
        <v>4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9900</v>
      </c>
      <c r="AH617">
        <v>9900</v>
      </c>
      <c r="AI617">
        <v>1800</v>
      </c>
      <c r="AJ617">
        <v>1610.9</v>
      </c>
      <c r="AK617">
        <v>1800</v>
      </c>
      <c r="AL617">
        <v>1696.7</v>
      </c>
      <c r="AM617">
        <v>22336.400000000001</v>
      </c>
    </row>
    <row r="618" spans="1:39" x14ac:dyDescent="0.3">
      <c r="A618">
        <v>612</v>
      </c>
      <c r="B618">
        <v>28000</v>
      </c>
      <c r="C618" s="1">
        <v>46562</v>
      </c>
      <c r="D618" t="s">
        <v>38</v>
      </c>
      <c r="E618" t="s">
        <v>1405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100</v>
      </c>
      <c r="O618">
        <v>0</v>
      </c>
      <c r="P618">
        <v>100</v>
      </c>
      <c r="Q618">
        <v>0.1</v>
      </c>
      <c r="R618">
        <v>0</v>
      </c>
      <c r="S618">
        <v>0</v>
      </c>
      <c r="T618">
        <v>22336.400000000001</v>
      </c>
      <c r="U618">
        <v>24050</v>
      </c>
      <c r="V618" s="1">
        <v>45414</v>
      </c>
      <c r="W618" t="s">
        <v>38</v>
      </c>
      <c r="X618" t="s">
        <v>1406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3250</v>
      </c>
      <c r="AH618">
        <v>3250</v>
      </c>
      <c r="AI618">
        <v>500</v>
      </c>
      <c r="AJ618">
        <v>1369.25</v>
      </c>
      <c r="AK618">
        <v>500</v>
      </c>
      <c r="AL618">
        <v>1806.2</v>
      </c>
      <c r="AM618">
        <v>22336.400000000001</v>
      </c>
    </row>
    <row r="619" spans="1:39" x14ac:dyDescent="0.3">
      <c r="A619">
        <v>613</v>
      </c>
      <c r="C619" s="1"/>
      <c r="U619">
        <v>24050</v>
      </c>
      <c r="V619" s="1">
        <v>45421</v>
      </c>
      <c r="W619" t="s">
        <v>38</v>
      </c>
      <c r="X619" t="s">
        <v>1407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1750</v>
      </c>
      <c r="AH619">
        <v>1750</v>
      </c>
      <c r="AI619">
        <v>1750</v>
      </c>
      <c r="AJ619">
        <v>1417.5</v>
      </c>
      <c r="AK619">
        <v>1750</v>
      </c>
      <c r="AL619">
        <v>1872.35</v>
      </c>
      <c r="AM619">
        <v>22336.400000000001</v>
      </c>
    </row>
    <row r="620" spans="1:39" x14ac:dyDescent="0.3">
      <c r="A620">
        <v>614</v>
      </c>
      <c r="C620" s="1"/>
      <c r="U620">
        <v>24050</v>
      </c>
      <c r="V620" s="1">
        <v>45442</v>
      </c>
      <c r="W620" t="s">
        <v>38</v>
      </c>
      <c r="X620" t="s">
        <v>1408</v>
      </c>
      <c r="Y620">
        <v>8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5050</v>
      </c>
      <c r="AH620">
        <v>5050</v>
      </c>
      <c r="AI620">
        <v>500</v>
      </c>
      <c r="AJ620">
        <v>1388.35</v>
      </c>
      <c r="AK620">
        <v>500</v>
      </c>
      <c r="AL620">
        <v>1818.7</v>
      </c>
      <c r="AM620">
        <v>22336.400000000001</v>
      </c>
    </row>
    <row r="621" spans="1:39" x14ac:dyDescent="0.3">
      <c r="A621">
        <v>615</v>
      </c>
      <c r="C621" s="1"/>
      <c r="U621">
        <v>24050</v>
      </c>
      <c r="V621" s="1">
        <v>45470</v>
      </c>
      <c r="W621" t="s">
        <v>38</v>
      </c>
      <c r="X621" t="s">
        <v>1409</v>
      </c>
      <c r="Y621">
        <v>1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1850</v>
      </c>
      <c r="AH621">
        <v>1750</v>
      </c>
      <c r="AI621">
        <v>1750</v>
      </c>
      <c r="AJ621">
        <v>1185.6500000000001</v>
      </c>
      <c r="AK621">
        <v>1750</v>
      </c>
      <c r="AL621">
        <v>1958.2</v>
      </c>
      <c r="AM621">
        <v>22336.400000000001</v>
      </c>
    </row>
    <row r="622" spans="1:39" x14ac:dyDescent="0.3">
      <c r="A622">
        <v>616</v>
      </c>
      <c r="C622" s="1"/>
      <c r="U622">
        <v>24100</v>
      </c>
      <c r="V622" s="1">
        <v>45407</v>
      </c>
      <c r="W622" t="s">
        <v>38</v>
      </c>
      <c r="X622" t="s">
        <v>1410</v>
      </c>
      <c r="Y622">
        <v>78</v>
      </c>
      <c r="Z622">
        <v>-2</v>
      </c>
      <c r="AA622">
        <v>-2.5</v>
      </c>
      <c r="AB622">
        <v>4</v>
      </c>
      <c r="AC622">
        <v>78.8</v>
      </c>
      <c r="AD622">
        <v>1838.65</v>
      </c>
      <c r="AE622">
        <v>-411.29999999999973</v>
      </c>
      <c r="AF622">
        <v>-18.280406231249572</v>
      </c>
      <c r="AG622">
        <v>10950</v>
      </c>
      <c r="AH622">
        <v>10850</v>
      </c>
      <c r="AI622">
        <v>1050</v>
      </c>
      <c r="AJ622">
        <v>1690.2</v>
      </c>
      <c r="AK622">
        <v>50</v>
      </c>
      <c r="AL622">
        <v>1712.7</v>
      </c>
      <c r="AM622">
        <v>22336.400000000001</v>
      </c>
    </row>
    <row r="623" spans="1:39" x14ac:dyDescent="0.3">
      <c r="A623">
        <v>617</v>
      </c>
      <c r="C623" s="1"/>
      <c r="U623">
        <v>24100</v>
      </c>
      <c r="V623" s="1">
        <v>45414</v>
      </c>
      <c r="W623" t="s">
        <v>38</v>
      </c>
      <c r="X623" t="s">
        <v>1411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3250</v>
      </c>
      <c r="AH623">
        <v>3250</v>
      </c>
      <c r="AI623">
        <v>500</v>
      </c>
      <c r="AJ623">
        <v>1371.75</v>
      </c>
      <c r="AK623">
        <v>500</v>
      </c>
      <c r="AL623">
        <v>1858.1</v>
      </c>
      <c r="AM623">
        <v>22336.400000000001</v>
      </c>
    </row>
    <row r="624" spans="1:39" x14ac:dyDescent="0.3">
      <c r="A624">
        <v>618</v>
      </c>
      <c r="C624" s="1"/>
      <c r="U624">
        <v>24100</v>
      </c>
      <c r="V624" s="1">
        <v>45421</v>
      </c>
      <c r="W624" t="s">
        <v>38</v>
      </c>
      <c r="X624" t="s">
        <v>1412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1750</v>
      </c>
      <c r="AH624">
        <v>1750</v>
      </c>
      <c r="AI624">
        <v>1750</v>
      </c>
      <c r="AJ624">
        <v>1463.1</v>
      </c>
      <c r="AK624">
        <v>1750</v>
      </c>
      <c r="AL624">
        <v>1927.3</v>
      </c>
      <c r="AM624">
        <v>22336.400000000001</v>
      </c>
    </row>
    <row r="625" spans="1:39" x14ac:dyDescent="0.3">
      <c r="A625">
        <v>619</v>
      </c>
      <c r="C625" s="1"/>
      <c r="U625">
        <v>24100</v>
      </c>
      <c r="V625" s="1">
        <v>45442</v>
      </c>
      <c r="W625" t="s">
        <v>38</v>
      </c>
      <c r="X625" t="s">
        <v>1413</v>
      </c>
      <c r="Y625">
        <v>4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5150</v>
      </c>
      <c r="AH625">
        <v>5150</v>
      </c>
      <c r="AI625">
        <v>600</v>
      </c>
      <c r="AJ625">
        <v>1528.25</v>
      </c>
      <c r="AK625">
        <v>600</v>
      </c>
      <c r="AL625">
        <v>1620.4</v>
      </c>
      <c r="AM625">
        <v>22336.400000000001</v>
      </c>
    </row>
    <row r="626" spans="1:39" x14ac:dyDescent="0.3">
      <c r="A626">
        <v>620</v>
      </c>
      <c r="C626" s="1"/>
      <c r="U626">
        <v>24100</v>
      </c>
      <c r="V626" s="1">
        <v>45470</v>
      </c>
      <c r="W626" t="s">
        <v>38</v>
      </c>
      <c r="X626" t="s">
        <v>1414</v>
      </c>
      <c r="Y626">
        <v>11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2550</v>
      </c>
      <c r="AH626">
        <v>1750</v>
      </c>
      <c r="AI626">
        <v>1750</v>
      </c>
      <c r="AJ626">
        <v>1305.0999999999999</v>
      </c>
      <c r="AK626">
        <v>1750</v>
      </c>
      <c r="AL626">
        <v>1930.35</v>
      </c>
      <c r="AM626">
        <v>22336.400000000001</v>
      </c>
    </row>
    <row r="627" spans="1:39" x14ac:dyDescent="0.3">
      <c r="A627">
        <v>621</v>
      </c>
      <c r="C627" s="1"/>
      <c r="U627">
        <v>24150</v>
      </c>
      <c r="V627" s="1">
        <v>45407</v>
      </c>
      <c r="W627" t="s">
        <v>38</v>
      </c>
      <c r="X627" t="s">
        <v>1415</v>
      </c>
      <c r="Y627">
        <v>4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9900</v>
      </c>
      <c r="AH627">
        <v>9900</v>
      </c>
      <c r="AI627">
        <v>1800</v>
      </c>
      <c r="AJ627">
        <v>1712.8</v>
      </c>
      <c r="AK627">
        <v>1800</v>
      </c>
      <c r="AL627">
        <v>1796.55</v>
      </c>
      <c r="AM627">
        <v>22336.400000000001</v>
      </c>
    </row>
    <row r="628" spans="1:39" x14ac:dyDescent="0.3">
      <c r="A628">
        <v>622</v>
      </c>
      <c r="C628" s="1"/>
      <c r="U628">
        <v>24150</v>
      </c>
      <c r="V628" s="1">
        <v>45414</v>
      </c>
      <c r="W628" t="s">
        <v>38</v>
      </c>
      <c r="X628" t="s">
        <v>1416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3250</v>
      </c>
      <c r="AH628">
        <v>3250</v>
      </c>
      <c r="AI628">
        <v>500</v>
      </c>
      <c r="AJ628">
        <v>1461.7</v>
      </c>
      <c r="AK628">
        <v>500</v>
      </c>
      <c r="AL628">
        <v>1908.25</v>
      </c>
      <c r="AM628">
        <v>22336.400000000001</v>
      </c>
    </row>
    <row r="629" spans="1:39" x14ac:dyDescent="0.3">
      <c r="A629">
        <v>623</v>
      </c>
      <c r="C629" s="1"/>
      <c r="U629">
        <v>24150</v>
      </c>
      <c r="V629" s="1">
        <v>45421</v>
      </c>
      <c r="W629" t="s">
        <v>38</v>
      </c>
      <c r="X629" t="s">
        <v>1417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1750</v>
      </c>
      <c r="AH629">
        <v>1750</v>
      </c>
      <c r="AI629">
        <v>1750</v>
      </c>
      <c r="AJ629">
        <v>1489.8</v>
      </c>
      <c r="AK629">
        <v>1750</v>
      </c>
      <c r="AL629">
        <v>1981.55</v>
      </c>
      <c r="AM629">
        <v>22336.400000000001</v>
      </c>
    </row>
    <row r="630" spans="1:39" x14ac:dyDescent="0.3">
      <c r="A630">
        <v>624</v>
      </c>
      <c r="C630" s="1"/>
      <c r="U630">
        <v>24150</v>
      </c>
      <c r="V630" s="1">
        <v>45442</v>
      </c>
      <c r="W630" t="s">
        <v>38</v>
      </c>
      <c r="X630" t="s">
        <v>1418</v>
      </c>
      <c r="Y630">
        <v>6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5050</v>
      </c>
      <c r="AH630">
        <v>5050</v>
      </c>
      <c r="AI630">
        <v>500</v>
      </c>
      <c r="AJ630">
        <v>1556.65</v>
      </c>
      <c r="AK630">
        <v>500</v>
      </c>
      <c r="AL630">
        <v>1912.8</v>
      </c>
      <c r="AM630">
        <v>22336.400000000001</v>
      </c>
    </row>
    <row r="631" spans="1:39" x14ac:dyDescent="0.3">
      <c r="A631">
        <v>625</v>
      </c>
      <c r="C631" s="1"/>
      <c r="U631">
        <v>24150</v>
      </c>
      <c r="V631" s="1">
        <v>45470</v>
      </c>
      <c r="W631" t="s">
        <v>38</v>
      </c>
      <c r="X631" t="s">
        <v>1419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2550</v>
      </c>
      <c r="AH631">
        <v>1750</v>
      </c>
      <c r="AI631">
        <v>1750</v>
      </c>
      <c r="AJ631">
        <v>1341.15</v>
      </c>
      <c r="AK631">
        <v>1750</v>
      </c>
      <c r="AL631">
        <v>2030.45</v>
      </c>
      <c r="AM631">
        <v>22336.400000000001</v>
      </c>
    </row>
    <row r="632" spans="1:39" x14ac:dyDescent="0.3">
      <c r="A632">
        <v>626</v>
      </c>
      <c r="C632" s="1"/>
      <c r="U632">
        <v>24200</v>
      </c>
      <c r="V632" s="1">
        <v>45407</v>
      </c>
      <c r="W632" t="s">
        <v>38</v>
      </c>
      <c r="X632" t="s">
        <v>1420</v>
      </c>
      <c r="Y632">
        <v>190</v>
      </c>
      <c r="Z632">
        <v>-1</v>
      </c>
      <c r="AA632">
        <v>-0.52356020942408377</v>
      </c>
      <c r="AB632">
        <v>9</v>
      </c>
      <c r="AC632">
        <v>59.44</v>
      </c>
      <c r="AD632">
        <v>1850</v>
      </c>
      <c r="AE632">
        <v>-237.05000000000018</v>
      </c>
      <c r="AF632">
        <v>-11.358137083443145</v>
      </c>
      <c r="AG632">
        <v>10200</v>
      </c>
      <c r="AH632">
        <v>10200</v>
      </c>
      <c r="AI632">
        <v>100</v>
      </c>
      <c r="AJ632">
        <v>1800</v>
      </c>
      <c r="AK632">
        <v>300</v>
      </c>
      <c r="AL632">
        <v>1806.35</v>
      </c>
      <c r="AM632">
        <v>22336.400000000001</v>
      </c>
    </row>
    <row r="633" spans="1:39" x14ac:dyDescent="0.3">
      <c r="A633">
        <v>627</v>
      </c>
      <c r="C633" s="1"/>
      <c r="U633">
        <v>24200</v>
      </c>
      <c r="V633" s="1">
        <v>45414</v>
      </c>
      <c r="W633" t="s">
        <v>38</v>
      </c>
      <c r="X633" t="s">
        <v>1421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3250</v>
      </c>
      <c r="AH633">
        <v>3250</v>
      </c>
      <c r="AI633">
        <v>500</v>
      </c>
      <c r="AJ633">
        <v>1500</v>
      </c>
      <c r="AK633">
        <v>500</v>
      </c>
      <c r="AL633">
        <v>1961.1</v>
      </c>
      <c r="AM633">
        <v>22336.400000000001</v>
      </c>
    </row>
    <row r="634" spans="1:39" x14ac:dyDescent="0.3">
      <c r="A634">
        <v>628</v>
      </c>
      <c r="C634" s="1"/>
      <c r="U634">
        <v>24200</v>
      </c>
      <c r="V634" s="1">
        <v>45421</v>
      </c>
      <c r="W634" t="s">
        <v>38</v>
      </c>
      <c r="X634" t="s">
        <v>1422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1750</v>
      </c>
      <c r="AH634">
        <v>1750</v>
      </c>
      <c r="AI634">
        <v>1750</v>
      </c>
      <c r="AJ634">
        <v>1534.95</v>
      </c>
      <c r="AK634">
        <v>1750</v>
      </c>
      <c r="AL634">
        <v>2035.6</v>
      </c>
      <c r="AM634">
        <v>22336.400000000001</v>
      </c>
    </row>
    <row r="635" spans="1:39" x14ac:dyDescent="0.3">
      <c r="A635">
        <v>629</v>
      </c>
      <c r="C635" s="1"/>
      <c r="U635">
        <v>24200</v>
      </c>
      <c r="V635" s="1">
        <v>45442</v>
      </c>
      <c r="W635" t="s">
        <v>38</v>
      </c>
      <c r="X635" t="s">
        <v>1423</v>
      </c>
      <c r="Y635">
        <v>14</v>
      </c>
      <c r="Z635">
        <v>1</v>
      </c>
      <c r="AA635">
        <v>7.6923076923076925</v>
      </c>
      <c r="AB635">
        <v>2</v>
      </c>
      <c r="AC635">
        <v>22.99</v>
      </c>
      <c r="AD635">
        <v>1744.05</v>
      </c>
      <c r="AE635">
        <v>104.04999999999995</v>
      </c>
      <c r="AF635">
        <v>6.3445121951219487</v>
      </c>
      <c r="AG635">
        <v>5250</v>
      </c>
      <c r="AH635">
        <v>5250</v>
      </c>
      <c r="AI635">
        <v>600</v>
      </c>
      <c r="AJ635">
        <v>1634.05</v>
      </c>
      <c r="AK635">
        <v>600</v>
      </c>
      <c r="AL635">
        <v>1732.85</v>
      </c>
      <c r="AM635">
        <v>22336.400000000001</v>
      </c>
    </row>
    <row r="636" spans="1:39" x14ac:dyDescent="0.3">
      <c r="A636">
        <v>630</v>
      </c>
      <c r="C636" s="1"/>
      <c r="U636">
        <v>24200</v>
      </c>
      <c r="V636" s="1">
        <v>45470</v>
      </c>
      <c r="W636" t="s">
        <v>38</v>
      </c>
      <c r="X636" t="s">
        <v>1424</v>
      </c>
      <c r="Y636">
        <v>19</v>
      </c>
      <c r="Z636">
        <v>0</v>
      </c>
      <c r="AA636">
        <v>0</v>
      </c>
      <c r="AB636">
        <v>1</v>
      </c>
      <c r="AC636">
        <v>20.84</v>
      </c>
      <c r="AD636">
        <v>1695</v>
      </c>
      <c r="AE636">
        <v>425.29999999999995</v>
      </c>
      <c r="AF636">
        <v>33.496101441285333</v>
      </c>
      <c r="AG636">
        <v>2550</v>
      </c>
      <c r="AH636">
        <v>2550</v>
      </c>
      <c r="AI636">
        <v>1750</v>
      </c>
      <c r="AJ636">
        <v>1400.05</v>
      </c>
      <c r="AK636">
        <v>1750</v>
      </c>
      <c r="AL636">
        <v>2023.05</v>
      </c>
      <c r="AM636">
        <v>22336.400000000001</v>
      </c>
    </row>
    <row r="637" spans="1:39" x14ac:dyDescent="0.3">
      <c r="A637">
        <v>631</v>
      </c>
      <c r="C637" s="1"/>
      <c r="U637">
        <v>24250</v>
      </c>
      <c r="V637" s="1">
        <v>45407</v>
      </c>
      <c r="W637" t="s">
        <v>38</v>
      </c>
      <c r="X637" t="s">
        <v>1425</v>
      </c>
      <c r="Y637">
        <v>20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9900</v>
      </c>
      <c r="AH637">
        <v>9900</v>
      </c>
      <c r="AI637">
        <v>1800</v>
      </c>
      <c r="AJ637">
        <v>1814.6</v>
      </c>
      <c r="AK637">
        <v>1800</v>
      </c>
      <c r="AL637">
        <v>1896.05</v>
      </c>
      <c r="AM637">
        <v>22336.400000000001</v>
      </c>
    </row>
    <row r="638" spans="1:39" x14ac:dyDescent="0.3">
      <c r="A638">
        <v>632</v>
      </c>
      <c r="C638" s="1"/>
      <c r="U638">
        <v>24250</v>
      </c>
      <c r="V638" s="1">
        <v>45414</v>
      </c>
      <c r="W638" t="s">
        <v>38</v>
      </c>
      <c r="X638" t="s">
        <v>1426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3250</v>
      </c>
      <c r="AH638">
        <v>3250</v>
      </c>
      <c r="AI638">
        <v>500</v>
      </c>
      <c r="AJ638">
        <v>1687.95</v>
      </c>
      <c r="AK638">
        <v>500</v>
      </c>
      <c r="AL638">
        <v>2014.9</v>
      </c>
      <c r="AM638">
        <v>22336.400000000001</v>
      </c>
    </row>
    <row r="639" spans="1:39" x14ac:dyDescent="0.3">
      <c r="A639">
        <v>633</v>
      </c>
      <c r="C639" s="1"/>
      <c r="U639">
        <v>24250</v>
      </c>
      <c r="V639" s="1">
        <v>45421</v>
      </c>
      <c r="W639" t="s">
        <v>38</v>
      </c>
      <c r="X639" t="s">
        <v>1427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1750</v>
      </c>
      <c r="AH639">
        <v>1750</v>
      </c>
      <c r="AI639">
        <v>1750</v>
      </c>
      <c r="AJ639">
        <v>1579.9</v>
      </c>
      <c r="AK639">
        <v>1750</v>
      </c>
      <c r="AL639">
        <v>2088.65</v>
      </c>
      <c r="AM639">
        <v>22336.400000000001</v>
      </c>
    </row>
    <row r="640" spans="1:39" x14ac:dyDescent="0.3">
      <c r="A640">
        <v>634</v>
      </c>
      <c r="C640" s="1"/>
      <c r="U640">
        <v>24250</v>
      </c>
      <c r="V640" s="1">
        <v>45442</v>
      </c>
      <c r="W640" t="s">
        <v>38</v>
      </c>
      <c r="X640" t="s">
        <v>1428</v>
      </c>
      <c r="Y640">
        <v>4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5100</v>
      </c>
      <c r="AH640">
        <v>5050</v>
      </c>
      <c r="AI640">
        <v>500</v>
      </c>
      <c r="AJ640">
        <v>1650.25</v>
      </c>
      <c r="AK640">
        <v>500</v>
      </c>
      <c r="AL640">
        <v>2014.5</v>
      </c>
      <c r="AM640">
        <v>22336.400000000001</v>
      </c>
    </row>
    <row r="641" spans="1:39" x14ac:dyDescent="0.3">
      <c r="A641">
        <v>635</v>
      </c>
      <c r="C641" s="1"/>
      <c r="U641">
        <v>24250</v>
      </c>
      <c r="V641" s="1">
        <v>45470</v>
      </c>
      <c r="W641" t="s">
        <v>38</v>
      </c>
      <c r="X641" t="s">
        <v>1429</v>
      </c>
      <c r="Y641">
        <v>1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2550</v>
      </c>
      <c r="AH641">
        <v>1750</v>
      </c>
      <c r="AI641">
        <v>1750</v>
      </c>
      <c r="AJ641">
        <v>1440.15</v>
      </c>
      <c r="AK641">
        <v>1750</v>
      </c>
      <c r="AL641">
        <v>2152.75</v>
      </c>
      <c r="AM641">
        <v>22336.400000000001</v>
      </c>
    </row>
    <row r="642" spans="1:39" x14ac:dyDescent="0.3">
      <c r="A642">
        <v>636</v>
      </c>
      <c r="C642" s="1"/>
      <c r="U642">
        <v>24300</v>
      </c>
      <c r="V642" s="1">
        <v>45407</v>
      </c>
      <c r="W642" t="s">
        <v>38</v>
      </c>
      <c r="X642" t="s">
        <v>1430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9900</v>
      </c>
      <c r="AH642">
        <v>9900</v>
      </c>
      <c r="AI642">
        <v>1800</v>
      </c>
      <c r="AJ642">
        <v>1854.1</v>
      </c>
      <c r="AK642">
        <v>1800</v>
      </c>
      <c r="AL642">
        <v>1945.95</v>
      </c>
      <c r="AM642">
        <v>22336.400000000001</v>
      </c>
    </row>
    <row r="643" spans="1:39" x14ac:dyDescent="0.3">
      <c r="A643">
        <v>637</v>
      </c>
      <c r="C643" s="1"/>
      <c r="U643">
        <v>24300</v>
      </c>
      <c r="V643" s="1">
        <v>45414</v>
      </c>
      <c r="W643" t="s">
        <v>38</v>
      </c>
      <c r="X643" t="s">
        <v>1431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3250</v>
      </c>
      <c r="AH643">
        <v>3250</v>
      </c>
      <c r="AI643">
        <v>500</v>
      </c>
      <c r="AJ643">
        <v>1581.55</v>
      </c>
      <c r="AK643">
        <v>500</v>
      </c>
      <c r="AL643">
        <v>2066.5</v>
      </c>
      <c r="AM643">
        <v>22336.400000000001</v>
      </c>
    </row>
    <row r="644" spans="1:39" x14ac:dyDescent="0.3">
      <c r="A644">
        <v>638</v>
      </c>
      <c r="C644" s="1"/>
      <c r="U644">
        <v>24300</v>
      </c>
      <c r="V644" s="1">
        <v>45421</v>
      </c>
      <c r="W644" t="s">
        <v>38</v>
      </c>
      <c r="X644" t="s">
        <v>1432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1750</v>
      </c>
      <c r="AH644">
        <v>1750</v>
      </c>
      <c r="AI644">
        <v>1750</v>
      </c>
      <c r="AJ644">
        <v>1625.95</v>
      </c>
      <c r="AK644">
        <v>1750</v>
      </c>
      <c r="AL644">
        <v>2141.6</v>
      </c>
      <c r="AM644">
        <v>22336.400000000001</v>
      </c>
    </row>
    <row r="645" spans="1:39" x14ac:dyDescent="0.3">
      <c r="A645">
        <v>639</v>
      </c>
      <c r="C645" s="1"/>
      <c r="U645">
        <v>24300</v>
      </c>
      <c r="V645" s="1">
        <v>45442</v>
      </c>
      <c r="W645" t="s">
        <v>38</v>
      </c>
      <c r="X645" t="s">
        <v>1433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5150</v>
      </c>
      <c r="AH645">
        <v>5550</v>
      </c>
      <c r="AI645">
        <v>600</v>
      </c>
      <c r="AJ645">
        <v>1715.25</v>
      </c>
      <c r="AK645">
        <v>600</v>
      </c>
      <c r="AL645">
        <v>1815.5</v>
      </c>
      <c r="AM645">
        <v>22336.400000000001</v>
      </c>
    </row>
    <row r="646" spans="1:39" x14ac:dyDescent="0.3">
      <c r="A646">
        <v>640</v>
      </c>
      <c r="C646" s="1"/>
      <c r="U646">
        <v>24300</v>
      </c>
      <c r="V646" s="1">
        <v>45470</v>
      </c>
      <c r="W646" t="s">
        <v>38</v>
      </c>
      <c r="X646" t="s">
        <v>1434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2550</v>
      </c>
      <c r="AH646">
        <v>1750</v>
      </c>
      <c r="AI646">
        <v>1750</v>
      </c>
      <c r="AJ646">
        <v>1480</v>
      </c>
      <c r="AK646">
        <v>1750</v>
      </c>
      <c r="AL646">
        <v>2136.6</v>
      </c>
      <c r="AM646">
        <v>22336.400000000001</v>
      </c>
    </row>
    <row r="647" spans="1:39" x14ac:dyDescent="0.3">
      <c r="A647">
        <v>641</v>
      </c>
      <c r="C647" s="1"/>
      <c r="U647">
        <v>24350</v>
      </c>
      <c r="V647" s="1">
        <v>45407</v>
      </c>
      <c r="W647" t="s">
        <v>38</v>
      </c>
      <c r="X647" t="s">
        <v>1435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9900</v>
      </c>
      <c r="AH647">
        <v>9900</v>
      </c>
      <c r="AI647">
        <v>1800</v>
      </c>
      <c r="AJ647">
        <v>1911.9</v>
      </c>
      <c r="AK647">
        <v>1800</v>
      </c>
      <c r="AL647">
        <v>1996.95</v>
      </c>
      <c r="AM647">
        <v>22336.400000000001</v>
      </c>
    </row>
    <row r="648" spans="1:39" x14ac:dyDescent="0.3">
      <c r="A648">
        <v>642</v>
      </c>
      <c r="C648" s="1"/>
      <c r="U648">
        <v>24350</v>
      </c>
      <c r="V648" s="1">
        <v>45414</v>
      </c>
      <c r="W648" t="s">
        <v>38</v>
      </c>
      <c r="X648" t="s">
        <v>1436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3250</v>
      </c>
      <c r="AH648">
        <v>3250</v>
      </c>
      <c r="AI648">
        <v>500</v>
      </c>
      <c r="AJ648">
        <v>1624.65</v>
      </c>
      <c r="AK648">
        <v>500</v>
      </c>
      <c r="AL648">
        <v>2117.5</v>
      </c>
      <c r="AM648">
        <v>22336.400000000001</v>
      </c>
    </row>
    <row r="649" spans="1:39" x14ac:dyDescent="0.3">
      <c r="A649">
        <v>643</v>
      </c>
      <c r="C649" s="1"/>
      <c r="U649">
        <v>24350</v>
      </c>
      <c r="V649" s="1">
        <v>45421</v>
      </c>
      <c r="W649" t="s">
        <v>38</v>
      </c>
      <c r="X649" t="s">
        <v>1437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1750</v>
      </c>
      <c r="AH649">
        <v>1750</v>
      </c>
      <c r="AI649">
        <v>1750</v>
      </c>
      <c r="AJ649">
        <v>1644.4</v>
      </c>
      <c r="AK649">
        <v>1750</v>
      </c>
      <c r="AL649">
        <v>2198.8000000000002</v>
      </c>
      <c r="AM649">
        <v>22336.400000000001</v>
      </c>
    </row>
    <row r="650" spans="1:39" x14ac:dyDescent="0.3">
      <c r="A650">
        <v>644</v>
      </c>
      <c r="C650" s="1"/>
      <c r="U650">
        <v>24350</v>
      </c>
      <c r="V650" s="1">
        <v>45442</v>
      </c>
      <c r="W650" t="s">
        <v>38</v>
      </c>
      <c r="X650" t="s">
        <v>1438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4550</v>
      </c>
      <c r="AH650">
        <v>5050</v>
      </c>
      <c r="AI650">
        <v>1750</v>
      </c>
      <c r="AJ650">
        <v>1711.15</v>
      </c>
      <c r="AK650">
        <v>500</v>
      </c>
      <c r="AL650">
        <v>2119.3000000000002</v>
      </c>
      <c r="AM650">
        <v>22336.400000000001</v>
      </c>
    </row>
    <row r="651" spans="1:39" x14ac:dyDescent="0.3">
      <c r="A651">
        <v>645</v>
      </c>
      <c r="C651" s="1"/>
      <c r="U651">
        <v>24350</v>
      </c>
      <c r="V651" s="1">
        <v>45470</v>
      </c>
      <c r="W651" t="s">
        <v>38</v>
      </c>
      <c r="X651" t="s">
        <v>1439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3550</v>
      </c>
      <c r="AH651">
        <v>1750</v>
      </c>
      <c r="AI651">
        <v>1750</v>
      </c>
      <c r="AJ651">
        <v>1616.4</v>
      </c>
      <c r="AK651">
        <v>1750</v>
      </c>
      <c r="AL651">
        <v>2188.3000000000002</v>
      </c>
      <c r="AM651">
        <v>22336.400000000001</v>
      </c>
    </row>
    <row r="652" spans="1:39" x14ac:dyDescent="0.3">
      <c r="A652">
        <v>646</v>
      </c>
      <c r="C652" s="1"/>
      <c r="U652">
        <v>24400</v>
      </c>
      <c r="V652" s="1">
        <v>45407</v>
      </c>
      <c r="W652" t="s">
        <v>38</v>
      </c>
      <c r="X652" t="s">
        <v>1440</v>
      </c>
      <c r="Y652">
        <v>2</v>
      </c>
      <c r="Z652">
        <v>0</v>
      </c>
      <c r="AA652">
        <v>0</v>
      </c>
      <c r="AB652">
        <v>1</v>
      </c>
      <c r="AC652">
        <v>87.66</v>
      </c>
      <c r="AD652">
        <v>2140</v>
      </c>
      <c r="AE652">
        <v>-100</v>
      </c>
      <c r="AF652">
        <v>-4.4642857142857144</v>
      </c>
      <c r="AG652">
        <v>10400</v>
      </c>
      <c r="AH652">
        <v>10400</v>
      </c>
      <c r="AI652">
        <v>500</v>
      </c>
      <c r="AJ652">
        <v>1976.6</v>
      </c>
      <c r="AK652">
        <v>150</v>
      </c>
      <c r="AL652">
        <v>2020.05</v>
      </c>
      <c r="AM652">
        <v>22336.400000000001</v>
      </c>
    </row>
    <row r="653" spans="1:39" x14ac:dyDescent="0.3">
      <c r="A653">
        <v>647</v>
      </c>
      <c r="C653" s="1"/>
      <c r="U653">
        <v>24400</v>
      </c>
      <c r="V653" s="1">
        <v>45414</v>
      </c>
      <c r="W653" t="s">
        <v>38</v>
      </c>
      <c r="X653" t="s">
        <v>1441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3250</v>
      </c>
      <c r="AH653">
        <v>3250</v>
      </c>
      <c r="AI653">
        <v>500</v>
      </c>
      <c r="AJ653">
        <v>1669.05</v>
      </c>
      <c r="AK653">
        <v>500</v>
      </c>
      <c r="AL653">
        <v>2011.8</v>
      </c>
      <c r="AM653">
        <v>22336.400000000001</v>
      </c>
    </row>
    <row r="654" spans="1:39" x14ac:dyDescent="0.3">
      <c r="A654">
        <v>648</v>
      </c>
      <c r="C654" s="1"/>
      <c r="U654">
        <v>24400</v>
      </c>
      <c r="V654" s="1">
        <v>45421</v>
      </c>
      <c r="W654" t="s">
        <v>38</v>
      </c>
      <c r="X654" t="s">
        <v>1442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1750</v>
      </c>
      <c r="AH654">
        <v>1750</v>
      </c>
      <c r="AI654">
        <v>1750</v>
      </c>
      <c r="AJ654">
        <v>1690.95</v>
      </c>
      <c r="AK654">
        <v>1750</v>
      </c>
      <c r="AL654">
        <v>2251.75</v>
      </c>
      <c r="AM654">
        <v>22336.400000000001</v>
      </c>
    </row>
    <row r="655" spans="1:39" x14ac:dyDescent="0.3">
      <c r="A655">
        <v>649</v>
      </c>
      <c r="C655" s="1"/>
      <c r="U655">
        <v>24400</v>
      </c>
      <c r="V655" s="1">
        <v>45442</v>
      </c>
      <c r="W655" t="s">
        <v>38</v>
      </c>
      <c r="X655" t="s">
        <v>1443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5150</v>
      </c>
      <c r="AH655">
        <v>5150</v>
      </c>
      <c r="AI655">
        <v>600</v>
      </c>
      <c r="AJ655">
        <v>1809.45</v>
      </c>
      <c r="AK655">
        <v>600</v>
      </c>
      <c r="AL655">
        <v>1901.3</v>
      </c>
      <c r="AM655">
        <v>22336.400000000001</v>
      </c>
    </row>
    <row r="656" spans="1:39" x14ac:dyDescent="0.3">
      <c r="A656">
        <v>650</v>
      </c>
      <c r="C656" s="1"/>
      <c r="U656">
        <v>24400</v>
      </c>
      <c r="V656" s="1">
        <v>45470</v>
      </c>
      <c r="W656" t="s">
        <v>38</v>
      </c>
      <c r="X656" t="s">
        <v>1444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3550</v>
      </c>
      <c r="AH656">
        <v>1750</v>
      </c>
      <c r="AI656">
        <v>1750</v>
      </c>
      <c r="AJ656">
        <v>1666.25</v>
      </c>
      <c r="AK656">
        <v>1750</v>
      </c>
      <c r="AL656">
        <v>2234.65</v>
      </c>
      <c r="AM656">
        <v>22336.400000000001</v>
      </c>
    </row>
    <row r="657" spans="1:39" x14ac:dyDescent="0.3">
      <c r="A657">
        <v>651</v>
      </c>
      <c r="C657" s="1"/>
      <c r="U657">
        <v>24450</v>
      </c>
      <c r="V657" s="1">
        <v>45407</v>
      </c>
      <c r="W657" t="s">
        <v>38</v>
      </c>
      <c r="X657" t="s">
        <v>1445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9900</v>
      </c>
      <c r="AH657">
        <v>9900</v>
      </c>
      <c r="AI657">
        <v>1800</v>
      </c>
      <c r="AJ657">
        <v>2010.5</v>
      </c>
      <c r="AK657">
        <v>1800</v>
      </c>
      <c r="AL657">
        <v>2096.15</v>
      </c>
      <c r="AM657">
        <v>22336.400000000001</v>
      </c>
    </row>
    <row r="658" spans="1:39" x14ac:dyDescent="0.3">
      <c r="A658">
        <v>652</v>
      </c>
      <c r="C658" s="1"/>
      <c r="U658">
        <v>24450</v>
      </c>
      <c r="V658" s="1">
        <v>45414</v>
      </c>
      <c r="W658" t="s">
        <v>38</v>
      </c>
      <c r="X658" t="s">
        <v>1446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3250</v>
      </c>
      <c r="AH658">
        <v>3250</v>
      </c>
      <c r="AI658">
        <v>500</v>
      </c>
      <c r="AJ658">
        <v>1694.5</v>
      </c>
      <c r="AK658">
        <v>500</v>
      </c>
      <c r="AL658">
        <v>2062.5</v>
      </c>
      <c r="AM658">
        <v>22336.400000000001</v>
      </c>
    </row>
    <row r="659" spans="1:39" x14ac:dyDescent="0.3">
      <c r="A659">
        <v>653</v>
      </c>
      <c r="C659" s="1"/>
      <c r="U659">
        <v>24450</v>
      </c>
      <c r="V659" s="1">
        <v>45421</v>
      </c>
      <c r="W659" t="s">
        <v>38</v>
      </c>
      <c r="X659" t="s">
        <v>1447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1750</v>
      </c>
      <c r="AH659">
        <v>1750</v>
      </c>
      <c r="AI659">
        <v>1750</v>
      </c>
      <c r="AJ659">
        <v>1736.55</v>
      </c>
      <c r="AK659">
        <v>1750</v>
      </c>
      <c r="AL659">
        <v>2307.8000000000002</v>
      </c>
      <c r="AM659">
        <v>22336.400000000001</v>
      </c>
    </row>
    <row r="660" spans="1:39" x14ac:dyDescent="0.3">
      <c r="A660">
        <v>654</v>
      </c>
      <c r="C660" s="1"/>
      <c r="U660">
        <v>24450</v>
      </c>
      <c r="V660" s="1">
        <v>45442</v>
      </c>
      <c r="W660" t="s">
        <v>38</v>
      </c>
      <c r="X660" t="s">
        <v>1448</v>
      </c>
      <c r="Y660">
        <v>2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5050</v>
      </c>
      <c r="AH660">
        <v>5050</v>
      </c>
      <c r="AI660">
        <v>500</v>
      </c>
      <c r="AJ660">
        <v>1804.9</v>
      </c>
      <c r="AK660">
        <v>500</v>
      </c>
      <c r="AL660">
        <v>2229.9</v>
      </c>
      <c r="AM660">
        <v>22336.400000000001</v>
      </c>
    </row>
    <row r="661" spans="1:39" x14ac:dyDescent="0.3">
      <c r="A661">
        <v>655</v>
      </c>
      <c r="C661" s="1"/>
      <c r="U661">
        <v>24450</v>
      </c>
      <c r="V661" s="1">
        <v>45470</v>
      </c>
      <c r="W661" t="s">
        <v>38</v>
      </c>
      <c r="X661" t="s">
        <v>1449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3550</v>
      </c>
      <c r="AH661">
        <v>1750</v>
      </c>
      <c r="AI661">
        <v>1750</v>
      </c>
      <c r="AJ661">
        <v>1706.85</v>
      </c>
      <c r="AK661">
        <v>1750</v>
      </c>
      <c r="AL661">
        <v>2331</v>
      </c>
      <c r="AM661">
        <v>22336.400000000001</v>
      </c>
    </row>
    <row r="662" spans="1:39" x14ac:dyDescent="0.3">
      <c r="A662">
        <v>656</v>
      </c>
      <c r="C662" s="1"/>
      <c r="U662">
        <v>24500</v>
      </c>
      <c r="V662" s="1">
        <v>45407</v>
      </c>
      <c r="W662" t="s">
        <v>38</v>
      </c>
      <c r="X662" t="s">
        <v>1450</v>
      </c>
      <c r="Y662">
        <v>89</v>
      </c>
      <c r="Z662">
        <v>1</v>
      </c>
      <c r="AA662">
        <v>1.1363636363636365</v>
      </c>
      <c r="AB662">
        <v>2</v>
      </c>
      <c r="AC662">
        <v>87.49</v>
      </c>
      <c r="AD662">
        <v>2226.6</v>
      </c>
      <c r="AE662">
        <v>-148.20000000000027</v>
      </c>
      <c r="AF662">
        <v>-6.2405255179383641</v>
      </c>
      <c r="AG662">
        <v>11700</v>
      </c>
      <c r="AH662">
        <v>10050</v>
      </c>
      <c r="AI662">
        <v>1800</v>
      </c>
      <c r="AJ662">
        <v>2066.6</v>
      </c>
      <c r="AK662">
        <v>50</v>
      </c>
      <c r="AL662">
        <v>2106.6</v>
      </c>
      <c r="AM662">
        <v>22336.400000000001</v>
      </c>
    </row>
    <row r="663" spans="1:39" x14ac:dyDescent="0.3">
      <c r="A663">
        <v>657</v>
      </c>
      <c r="C663" s="1"/>
      <c r="U663">
        <v>24500</v>
      </c>
      <c r="V663" s="1">
        <v>45414</v>
      </c>
      <c r="W663" t="s">
        <v>38</v>
      </c>
      <c r="X663" t="s">
        <v>1451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3250</v>
      </c>
      <c r="AH663">
        <v>3250</v>
      </c>
      <c r="AI663">
        <v>500</v>
      </c>
      <c r="AJ663">
        <v>1755.4</v>
      </c>
      <c r="AK663">
        <v>500</v>
      </c>
      <c r="AL663">
        <v>2274.1</v>
      </c>
      <c r="AM663">
        <v>22336.400000000001</v>
      </c>
    </row>
    <row r="664" spans="1:39" x14ac:dyDescent="0.3">
      <c r="A664">
        <v>658</v>
      </c>
      <c r="C664" s="1"/>
      <c r="U664">
        <v>24500</v>
      </c>
      <c r="V664" s="1">
        <v>45421</v>
      </c>
      <c r="W664" t="s">
        <v>38</v>
      </c>
      <c r="X664" t="s">
        <v>1452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1750</v>
      </c>
      <c r="AH664">
        <v>1750</v>
      </c>
      <c r="AI664">
        <v>1750</v>
      </c>
      <c r="AJ664">
        <v>1782.1</v>
      </c>
      <c r="AK664">
        <v>1750</v>
      </c>
      <c r="AL664">
        <v>2359.6</v>
      </c>
      <c r="AM664">
        <v>22336.400000000001</v>
      </c>
    </row>
    <row r="665" spans="1:39" x14ac:dyDescent="0.3">
      <c r="A665">
        <v>659</v>
      </c>
      <c r="C665" s="1"/>
      <c r="U665">
        <v>24500</v>
      </c>
      <c r="V665" s="1">
        <v>45442</v>
      </c>
      <c r="W665" t="s">
        <v>38</v>
      </c>
      <c r="X665" t="s">
        <v>1453</v>
      </c>
      <c r="Y665">
        <v>1022</v>
      </c>
      <c r="Z665">
        <v>876</v>
      </c>
      <c r="AA665">
        <v>600</v>
      </c>
      <c r="AB665">
        <v>942</v>
      </c>
      <c r="AC665">
        <v>21.14</v>
      </c>
      <c r="AD665">
        <v>1967.2</v>
      </c>
      <c r="AE665">
        <v>-233.35000000000014</v>
      </c>
      <c r="AF665">
        <v>-10.604167140033178</v>
      </c>
      <c r="AG665">
        <v>5950</v>
      </c>
      <c r="AH665">
        <v>6250</v>
      </c>
      <c r="AI665">
        <v>200</v>
      </c>
      <c r="AJ665">
        <v>1932.25</v>
      </c>
      <c r="AK665">
        <v>1400</v>
      </c>
      <c r="AL665">
        <v>2022.3</v>
      </c>
      <c r="AM665">
        <v>22336.400000000001</v>
      </c>
    </row>
    <row r="666" spans="1:39" x14ac:dyDescent="0.3">
      <c r="A666">
        <v>660</v>
      </c>
      <c r="C666" s="1"/>
      <c r="U666">
        <v>24500</v>
      </c>
      <c r="V666" s="1">
        <v>45470</v>
      </c>
      <c r="W666" t="s">
        <v>38</v>
      </c>
      <c r="X666" t="s">
        <v>1454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4150</v>
      </c>
      <c r="AH666">
        <v>4150</v>
      </c>
      <c r="AI666">
        <v>600</v>
      </c>
      <c r="AJ666">
        <v>1847.5</v>
      </c>
      <c r="AK666">
        <v>600</v>
      </c>
      <c r="AL666">
        <v>1946.8</v>
      </c>
      <c r="AM666">
        <v>22336.400000000001</v>
      </c>
    </row>
    <row r="667" spans="1:39" x14ac:dyDescent="0.3">
      <c r="A667">
        <v>661</v>
      </c>
      <c r="C667" s="1"/>
      <c r="U667">
        <v>25000</v>
      </c>
      <c r="V667" s="1">
        <v>45470</v>
      </c>
      <c r="W667" t="s">
        <v>38</v>
      </c>
      <c r="X667" t="s">
        <v>171</v>
      </c>
      <c r="Y667">
        <v>10741</v>
      </c>
      <c r="Z667">
        <v>585</v>
      </c>
      <c r="AA667">
        <v>5.7601417881055532</v>
      </c>
      <c r="AB667">
        <v>3265</v>
      </c>
      <c r="AC667">
        <v>20.69</v>
      </c>
      <c r="AD667">
        <v>2335.3000000000002</v>
      </c>
      <c r="AE667">
        <v>-236.34999999999991</v>
      </c>
      <c r="AF667">
        <v>-9.1905974763284224</v>
      </c>
      <c r="AG667">
        <v>5050</v>
      </c>
      <c r="AH667">
        <v>4600</v>
      </c>
      <c r="AI667">
        <v>200</v>
      </c>
      <c r="AJ667">
        <v>2309.85</v>
      </c>
      <c r="AK667">
        <v>500</v>
      </c>
      <c r="AL667">
        <v>2404.9499999999998</v>
      </c>
      <c r="AM667">
        <v>22336.400000000001</v>
      </c>
    </row>
    <row r="668" spans="1:39" x14ac:dyDescent="0.3">
      <c r="A668">
        <v>662</v>
      </c>
      <c r="C668" s="1"/>
      <c r="U668">
        <v>25000</v>
      </c>
      <c r="V668" s="1">
        <v>45561</v>
      </c>
      <c r="W668" t="s">
        <v>38</v>
      </c>
      <c r="X668" t="s">
        <v>184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750</v>
      </c>
      <c r="AH668">
        <v>0</v>
      </c>
      <c r="AI668">
        <v>750</v>
      </c>
      <c r="AJ668">
        <v>1375.05</v>
      </c>
      <c r="AK668">
        <v>0</v>
      </c>
      <c r="AL668">
        <v>0</v>
      </c>
      <c r="AM668">
        <v>22336.400000000001</v>
      </c>
    </row>
    <row r="669" spans="1:39" x14ac:dyDescent="0.3">
      <c r="A669">
        <v>663</v>
      </c>
      <c r="C669" s="1"/>
      <c r="U669">
        <v>25000</v>
      </c>
      <c r="V669" s="1">
        <v>45652</v>
      </c>
      <c r="W669" t="s">
        <v>38</v>
      </c>
      <c r="X669" t="s">
        <v>172</v>
      </c>
      <c r="Y669">
        <v>1637</v>
      </c>
      <c r="Z669">
        <v>21</v>
      </c>
      <c r="AA669">
        <v>1.2995049504950495</v>
      </c>
      <c r="AB669">
        <v>61</v>
      </c>
      <c r="AC669">
        <v>16.03</v>
      </c>
      <c r="AD669">
        <v>1761.1</v>
      </c>
      <c r="AE669">
        <v>-174.20000000000005</v>
      </c>
      <c r="AF669">
        <v>-9.0011884462357283</v>
      </c>
      <c r="AG669">
        <v>700</v>
      </c>
      <c r="AH669">
        <v>1600</v>
      </c>
      <c r="AI669">
        <v>50</v>
      </c>
      <c r="AJ669">
        <v>1700.05</v>
      </c>
      <c r="AK669">
        <v>100</v>
      </c>
      <c r="AL669">
        <v>1887</v>
      </c>
      <c r="AM669">
        <v>22336.400000000001</v>
      </c>
    </row>
    <row r="670" spans="1:39" x14ac:dyDescent="0.3">
      <c r="A670">
        <v>664</v>
      </c>
      <c r="C670" s="1"/>
      <c r="U670">
        <v>25000</v>
      </c>
      <c r="V670" s="1">
        <v>45743</v>
      </c>
      <c r="W670" t="s">
        <v>38</v>
      </c>
      <c r="X670" t="s">
        <v>1455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750</v>
      </c>
      <c r="AH670">
        <v>0</v>
      </c>
      <c r="AI670">
        <v>750</v>
      </c>
      <c r="AJ670">
        <v>1150.05</v>
      </c>
      <c r="AK670">
        <v>0</v>
      </c>
      <c r="AL670">
        <v>0</v>
      </c>
      <c r="AM670">
        <v>22336.400000000001</v>
      </c>
    </row>
    <row r="671" spans="1:39" x14ac:dyDescent="0.3">
      <c r="A671">
        <v>665</v>
      </c>
      <c r="C671" s="1"/>
      <c r="U671">
        <v>25000</v>
      </c>
      <c r="V671" s="1">
        <v>45834</v>
      </c>
      <c r="W671" t="s">
        <v>38</v>
      </c>
      <c r="X671" t="s">
        <v>173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750</v>
      </c>
      <c r="AH671">
        <v>0</v>
      </c>
      <c r="AI671">
        <v>750</v>
      </c>
      <c r="AJ671">
        <v>1050.05</v>
      </c>
      <c r="AK671">
        <v>0</v>
      </c>
      <c r="AL671">
        <v>0</v>
      </c>
      <c r="AM671">
        <v>22336.400000000001</v>
      </c>
    </row>
    <row r="672" spans="1:39" x14ac:dyDescent="0.3">
      <c r="A672">
        <v>666</v>
      </c>
      <c r="C672" s="1"/>
      <c r="U672">
        <v>25000</v>
      </c>
      <c r="V672" s="1">
        <v>46015</v>
      </c>
      <c r="W672" t="s">
        <v>38</v>
      </c>
      <c r="X672" t="s">
        <v>174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1150</v>
      </c>
      <c r="AH672">
        <v>0</v>
      </c>
      <c r="AI672">
        <v>750</v>
      </c>
      <c r="AJ672">
        <v>1000.05</v>
      </c>
      <c r="AK672">
        <v>0</v>
      </c>
      <c r="AL672">
        <v>0</v>
      </c>
      <c r="AM672">
        <v>22336.400000000001</v>
      </c>
    </row>
    <row r="673" spans="1:39" x14ac:dyDescent="0.3">
      <c r="A673">
        <v>667</v>
      </c>
      <c r="C673" s="1"/>
      <c r="U673">
        <v>25000</v>
      </c>
      <c r="V673" s="1">
        <v>46198</v>
      </c>
      <c r="W673" t="s">
        <v>38</v>
      </c>
      <c r="X673" t="s">
        <v>185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1100</v>
      </c>
      <c r="AH673">
        <v>0</v>
      </c>
      <c r="AI673">
        <v>750</v>
      </c>
      <c r="AJ673">
        <v>900.05</v>
      </c>
      <c r="AK673">
        <v>0</v>
      </c>
      <c r="AL673">
        <v>0</v>
      </c>
      <c r="AM673">
        <v>22336.400000000001</v>
      </c>
    </row>
    <row r="674" spans="1:39" x14ac:dyDescent="0.3">
      <c r="A674">
        <v>668</v>
      </c>
      <c r="C674" s="1"/>
      <c r="U674">
        <v>25000</v>
      </c>
      <c r="V674" s="1">
        <v>46387</v>
      </c>
      <c r="W674" t="s">
        <v>38</v>
      </c>
      <c r="X674" t="s">
        <v>175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1100</v>
      </c>
      <c r="AH674">
        <v>0</v>
      </c>
      <c r="AI674">
        <v>750</v>
      </c>
      <c r="AJ674">
        <v>800.05</v>
      </c>
      <c r="AK674">
        <v>0</v>
      </c>
      <c r="AL674">
        <v>0</v>
      </c>
      <c r="AM674">
        <v>22336.400000000001</v>
      </c>
    </row>
    <row r="675" spans="1:39" x14ac:dyDescent="0.3">
      <c r="A675">
        <v>669</v>
      </c>
      <c r="C675" s="1"/>
      <c r="U675">
        <v>25000</v>
      </c>
      <c r="V675" s="1">
        <v>46562</v>
      </c>
      <c r="W675" t="s">
        <v>38</v>
      </c>
      <c r="X675" t="s">
        <v>176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250</v>
      </c>
      <c r="AH675">
        <v>0</v>
      </c>
      <c r="AI675">
        <v>250</v>
      </c>
      <c r="AJ675">
        <v>725.05</v>
      </c>
      <c r="AK675">
        <v>0</v>
      </c>
      <c r="AL675">
        <v>0</v>
      </c>
      <c r="AM675">
        <v>22336.400000000001</v>
      </c>
    </row>
    <row r="676" spans="1:39" x14ac:dyDescent="0.3">
      <c r="A676">
        <v>670</v>
      </c>
      <c r="C676" s="1"/>
      <c r="U676">
        <v>25000</v>
      </c>
      <c r="V676" s="1">
        <v>46751</v>
      </c>
      <c r="W676" t="s">
        <v>38</v>
      </c>
      <c r="X676" t="s">
        <v>177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750</v>
      </c>
      <c r="AH676">
        <v>0</v>
      </c>
      <c r="AI676">
        <v>750</v>
      </c>
      <c r="AJ676">
        <v>650.04999999999995</v>
      </c>
      <c r="AK676">
        <v>0</v>
      </c>
      <c r="AL676">
        <v>0</v>
      </c>
      <c r="AM676">
        <v>22336.400000000001</v>
      </c>
    </row>
    <row r="677" spans="1:39" x14ac:dyDescent="0.3">
      <c r="A677">
        <v>671</v>
      </c>
      <c r="C677" s="1"/>
      <c r="U677">
        <v>25000</v>
      </c>
      <c r="V677" s="1">
        <v>47115</v>
      </c>
      <c r="W677" t="s">
        <v>38</v>
      </c>
      <c r="X677" t="s">
        <v>192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300</v>
      </c>
      <c r="AH677">
        <v>0</v>
      </c>
      <c r="AI677">
        <v>250</v>
      </c>
      <c r="AJ677">
        <v>525.04999999999995</v>
      </c>
      <c r="AK677">
        <v>0</v>
      </c>
      <c r="AL677">
        <v>0</v>
      </c>
      <c r="AM677">
        <v>22336.400000000001</v>
      </c>
    </row>
    <row r="678" spans="1:39" x14ac:dyDescent="0.3">
      <c r="A678">
        <v>672</v>
      </c>
      <c r="C678" s="1"/>
      <c r="U678">
        <v>26000</v>
      </c>
      <c r="V678" s="1">
        <v>45470</v>
      </c>
      <c r="W678" t="s">
        <v>38</v>
      </c>
      <c r="X678" t="s">
        <v>193</v>
      </c>
      <c r="Y678">
        <v>1990</v>
      </c>
      <c r="Z678">
        <v>0</v>
      </c>
      <c r="AA678">
        <v>0</v>
      </c>
      <c r="AB678">
        <v>18</v>
      </c>
      <c r="AC678">
        <v>26.39</v>
      </c>
      <c r="AD678">
        <v>3319.25</v>
      </c>
      <c r="AE678">
        <v>-223.44999999999982</v>
      </c>
      <c r="AF678">
        <v>-6.3073362124932917</v>
      </c>
      <c r="AG678">
        <v>3750</v>
      </c>
      <c r="AH678">
        <v>3750</v>
      </c>
      <c r="AI678">
        <v>200</v>
      </c>
      <c r="AJ678">
        <v>3281.05</v>
      </c>
      <c r="AK678">
        <v>200</v>
      </c>
      <c r="AL678">
        <v>3334.15</v>
      </c>
      <c r="AM678">
        <v>22336.400000000001</v>
      </c>
    </row>
    <row r="679" spans="1:39" x14ac:dyDescent="0.3">
      <c r="A679">
        <v>673</v>
      </c>
      <c r="C679" s="1"/>
      <c r="U679">
        <v>26000</v>
      </c>
      <c r="V679" s="1">
        <v>45561</v>
      </c>
      <c r="W679" t="s">
        <v>38</v>
      </c>
      <c r="X679" t="s">
        <v>194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50</v>
      </c>
      <c r="AH679">
        <v>0</v>
      </c>
      <c r="AI679">
        <v>50</v>
      </c>
      <c r="AJ679">
        <v>2180.0500000000002</v>
      </c>
      <c r="AK679">
        <v>0</v>
      </c>
      <c r="AL679">
        <v>0</v>
      </c>
      <c r="AM679">
        <v>22336.400000000001</v>
      </c>
    </row>
    <row r="680" spans="1:39" x14ac:dyDescent="0.3">
      <c r="A680">
        <v>674</v>
      </c>
      <c r="C680" s="1"/>
      <c r="U680">
        <v>26000</v>
      </c>
      <c r="V680" s="1">
        <v>45652</v>
      </c>
      <c r="W680" t="s">
        <v>38</v>
      </c>
      <c r="X680" t="s">
        <v>187</v>
      </c>
      <c r="Y680">
        <v>1409</v>
      </c>
      <c r="Z680">
        <v>-1</v>
      </c>
      <c r="AA680">
        <v>-7.0921985815602842E-2</v>
      </c>
      <c r="AB680">
        <v>9</v>
      </c>
      <c r="AC680">
        <v>18.96</v>
      </c>
      <c r="AD680">
        <v>2610</v>
      </c>
      <c r="AE680">
        <v>-83.949999999999818</v>
      </c>
      <c r="AF680">
        <v>-3.1162419495536229</v>
      </c>
      <c r="AG680">
        <v>2300</v>
      </c>
      <c r="AH680">
        <v>600</v>
      </c>
      <c r="AI680">
        <v>50</v>
      </c>
      <c r="AJ680">
        <v>2402.35</v>
      </c>
      <c r="AK680">
        <v>50</v>
      </c>
      <c r="AL680">
        <v>2649.3</v>
      </c>
      <c r="AM680">
        <v>22336.400000000001</v>
      </c>
    </row>
    <row r="681" spans="1:39" x14ac:dyDescent="0.3">
      <c r="A681">
        <v>675</v>
      </c>
      <c r="C681" s="1"/>
      <c r="U681">
        <v>26000</v>
      </c>
      <c r="V681" s="1">
        <v>45743</v>
      </c>
      <c r="W681" t="s">
        <v>38</v>
      </c>
      <c r="X681" t="s">
        <v>1456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750</v>
      </c>
      <c r="AH681">
        <v>0</v>
      </c>
      <c r="AI681">
        <v>750</v>
      </c>
      <c r="AJ681">
        <v>1525.05</v>
      </c>
      <c r="AK681">
        <v>0</v>
      </c>
      <c r="AL681">
        <v>0</v>
      </c>
      <c r="AM681">
        <v>22336.400000000001</v>
      </c>
    </row>
    <row r="682" spans="1:39" x14ac:dyDescent="0.3">
      <c r="A682">
        <v>676</v>
      </c>
      <c r="C682" s="1"/>
      <c r="U682">
        <v>26000</v>
      </c>
      <c r="V682" s="1">
        <v>45834</v>
      </c>
      <c r="W682" t="s">
        <v>38</v>
      </c>
      <c r="X682" t="s">
        <v>195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750</v>
      </c>
      <c r="AH682">
        <v>0</v>
      </c>
      <c r="AI682">
        <v>750</v>
      </c>
      <c r="AJ682">
        <v>1420.05</v>
      </c>
      <c r="AK682">
        <v>0</v>
      </c>
      <c r="AL682">
        <v>0</v>
      </c>
      <c r="AM682">
        <v>22336.400000000001</v>
      </c>
    </row>
    <row r="683" spans="1:39" x14ac:dyDescent="0.3">
      <c r="A683">
        <v>677</v>
      </c>
      <c r="C683" s="1"/>
      <c r="U683">
        <v>26000</v>
      </c>
      <c r="V683" s="1">
        <v>46015</v>
      </c>
      <c r="W683" t="s">
        <v>38</v>
      </c>
      <c r="X683" t="s">
        <v>196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750</v>
      </c>
      <c r="AH683">
        <v>0</v>
      </c>
      <c r="AI683">
        <v>750</v>
      </c>
      <c r="AJ683">
        <v>1325.05</v>
      </c>
      <c r="AK683">
        <v>0</v>
      </c>
      <c r="AL683">
        <v>0</v>
      </c>
      <c r="AM683">
        <v>22336.400000000001</v>
      </c>
    </row>
    <row r="684" spans="1:39" x14ac:dyDescent="0.3">
      <c r="A684">
        <v>678</v>
      </c>
      <c r="U684">
        <v>26000</v>
      </c>
      <c r="V684" s="1">
        <v>46198</v>
      </c>
      <c r="W684" t="s">
        <v>38</v>
      </c>
      <c r="X684" t="s">
        <v>197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1050</v>
      </c>
      <c r="AH684">
        <v>0</v>
      </c>
      <c r="AI684">
        <v>750</v>
      </c>
      <c r="AJ684">
        <v>1150.05</v>
      </c>
      <c r="AK684">
        <v>0</v>
      </c>
      <c r="AL684">
        <v>0</v>
      </c>
      <c r="AM684">
        <v>22336.400000000001</v>
      </c>
    </row>
    <row r="685" spans="1:39" x14ac:dyDescent="0.3">
      <c r="A685">
        <v>679</v>
      </c>
      <c r="U685">
        <v>26000</v>
      </c>
      <c r="V685" s="1">
        <v>46387</v>
      </c>
      <c r="W685" t="s">
        <v>38</v>
      </c>
      <c r="X685" t="s">
        <v>188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1100</v>
      </c>
      <c r="AH685">
        <v>0</v>
      </c>
      <c r="AI685">
        <v>750</v>
      </c>
      <c r="AJ685">
        <v>1025.05</v>
      </c>
      <c r="AK685">
        <v>0</v>
      </c>
      <c r="AL685">
        <v>0</v>
      </c>
      <c r="AM685">
        <v>22336.400000000001</v>
      </c>
    </row>
    <row r="686" spans="1:39" x14ac:dyDescent="0.3">
      <c r="A686">
        <v>680</v>
      </c>
      <c r="U686">
        <v>26000</v>
      </c>
      <c r="V686" s="1">
        <v>46562</v>
      </c>
      <c r="W686" t="s">
        <v>38</v>
      </c>
      <c r="X686" t="s">
        <v>189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250</v>
      </c>
      <c r="AH686">
        <v>0</v>
      </c>
      <c r="AI686">
        <v>250</v>
      </c>
      <c r="AJ686">
        <v>925.05</v>
      </c>
      <c r="AK686">
        <v>0</v>
      </c>
      <c r="AL686">
        <v>0</v>
      </c>
      <c r="AM686">
        <v>22336.400000000001</v>
      </c>
    </row>
    <row r="687" spans="1:39" x14ac:dyDescent="0.3">
      <c r="A687">
        <v>681</v>
      </c>
      <c r="U687">
        <v>26000</v>
      </c>
      <c r="V687" s="1">
        <v>46751</v>
      </c>
      <c r="W687" t="s">
        <v>38</v>
      </c>
      <c r="X687" t="s">
        <v>190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750</v>
      </c>
      <c r="AH687">
        <v>0</v>
      </c>
      <c r="AI687">
        <v>750</v>
      </c>
      <c r="AJ687">
        <v>825.05</v>
      </c>
      <c r="AK687">
        <v>0</v>
      </c>
      <c r="AL687">
        <v>0</v>
      </c>
      <c r="AM687">
        <v>22336.400000000001</v>
      </c>
    </row>
    <row r="688" spans="1:39" x14ac:dyDescent="0.3">
      <c r="A688">
        <v>682</v>
      </c>
      <c r="U688">
        <v>26000</v>
      </c>
      <c r="V688" s="1">
        <v>47115</v>
      </c>
      <c r="W688" t="s">
        <v>38</v>
      </c>
      <c r="X688" t="s">
        <v>198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300</v>
      </c>
      <c r="AH688">
        <v>0</v>
      </c>
      <c r="AI688">
        <v>250</v>
      </c>
      <c r="AJ688">
        <v>650.04999999999995</v>
      </c>
      <c r="AK688">
        <v>0</v>
      </c>
      <c r="AL688">
        <v>0</v>
      </c>
      <c r="AM688">
        <v>22336.400000000001</v>
      </c>
    </row>
    <row r="689" spans="1:39" x14ac:dyDescent="0.3">
      <c r="A689">
        <v>683</v>
      </c>
      <c r="U689">
        <v>27000</v>
      </c>
      <c r="V689" s="1">
        <v>45470</v>
      </c>
      <c r="W689" t="s">
        <v>38</v>
      </c>
      <c r="X689" t="s">
        <v>1457</v>
      </c>
      <c r="Y689">
        <v>589</v>
      </c>
      <c r="Z689">
        <v>12</v>
      </c>
      <c r="AA689">
        <v>2.0797227036395149</v>
      </c>
      <c r="AB689">
        <v>18</v>
      </c>
      <c r="AC689">
        <v>27.37</v>
      </c>
      <c r="AD689">
        <v>4235</v>
      </c>
      <c r="AE689">
        <v>-246</v>
      </c>
      <c r="AF689">
        <v>-5.4898460165141705</v>
      </c>
      <c r="AG689">
        <v>3550</v>
      </c>
      <c r="AH689">
        <v>2050</v>
      </c>
      <c r="AI689">
        <v>1750</v>
      </c>
      <c r="AJ689">
        <v>4227.1499999999996</v>
      </c>
      <c r="AK689">
        <v>50</v>
      </c>
      <c r="AL689">
        <v>4892.55</v>
      </c>
      <c r="AM689">
        <v>22336.400000000001</v>
      </c>
    </row>
    <row r="690" spans="1:39" x14ac:dyDescent="0.3">
      <c r="A690">
        <v>684</v>
      </c>
      <c r="U690">
        <v>27000</v>
      </c>
      <c r="V690" s="1">
        <v>45652</v>
      </c>
      <c r="W690" t="s">
        <v>38</v>
      </c>
      <c r="X690" t="s">
        <v>1458</v>
      </c>
      <c r="Y690">
        <v>2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22336.400000000001</v>
      </c>
    </row>
    <row r="691" spans="1:39" x14ac:dyDescent="0.3">
      <c r="A691">
        <v>685</v>
      </c>
      <c r="U691">
        <v>27000</v>
      </c>
      <c r="V691" s="1">
        <v>45743</v>
      </c>
      <c r="W691" t="s">
        <v>38</v>
      </c>
      <c r="X691" t="s">
        <v>1459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750</v>
      </c>
      <c r="AH691">
        <v>0</v>
      </c>
      <c r="AI691">
        <v>750</v>
      </c>
      <c r="AJ691">
        <v>2065.0500000000002</v>
      </c>
      <c r="AK691">
        <v>0</v>
      </c>
      <c r="AL691">
        <v>0</v>
      </c>
      <c r="AM691">
        <v>22336.400000000001</v>
      </c>
    </row>
    <row r="692" spans="1:39" x14ac:dyDescent="0.3">
      <c r="A692">
        <v>686</v>
      </c>
      <c r="U692">
        <v>27000</v>
      </c>
      <c r="V692" s="1">
        <v>46387</v>
      </c>
      <c r="W692" t="s">
        <v>38</v>
      </c>
      <c r="X692" t="s">
        <v>1460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300</v>
      </c>
      <c r="AH692">
        <v>0</v>
      </c>
      <c r="AI692">
        <v>300</v>
      </c>
      <c r="AJ692">
        <v>32</v>
      </c>
      <c r="AK692">
        <v>0</v>
      </c>
      <c r="AL692">
        <v>0</v>
      </c>
      <c r="AM692">
        <v>22336.400000000001</v>
      </c>
    </row>
    <row r="693" spans="1:39" x14ac:dyDescent="0.3">
      <c r="A693">
        <v>687</v>
      </c>
      <c r="U693">
        <v>27000</v>
      </c>
      <c r="V693" s="1">
        <v>47115</v>
      </c>
      <c r="W693" t="s">
        <v>38</v>
      </c>
      <c r="X693" t="s">
        <v>1461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50</v>
      </c>
      <c r="AH693">
        <v>0</v>
      </c>
      <c r="AI693">
        <v>50</v>
      </c>
      <c r="AJ693">
        <v>0.2</v>
      </c>
      <c r="AK693">
        <v>0</v>
      </c>
      <c r="AL693">
        <v>0</v>
      </c>
      <c r="AM693">
        <v>22336.400000000001</v>
      </c>
    </row>
    <row r="694" spans="1:39" x14ac:dyDescent="0.3">
      <c r="A694">
        <v>688</v>
      </c>
      <c r="U694">
        <v>28000</v>
      </c>
      <c r="V694" s="1">
        <v>47115</v>
      </c>
      <c r="W694" t="s">
        <v>38</v>
      </c>
      <c r="X694" t="s">
        <v>1462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50</v>
      </c>
      <c r="AH694">
        <v>0</v>
      </c>
      <c r="AI694">
        <v>50</v>
      </c>
      <c r="AJ694">
        <v>0.2</v>
      </c>
      <c r="AK694">
        <v>0</v>
      </c>
      <c r="AL694">
        <v>0</v>
      </c>
      <c r="AM694">
        <v>22336.400000000001</v>
      </c>
    </row>
    <row r="695" spans="1:39" x14ac:dyDescent="0.3">
      <c r="A695">
        <v>689</v>
      </c>
      <c r="U695">
        <v>26000</v>
      </c>
      <c r="V695" s="1">
        <v>46198</v>
      </c>
      <c r="W695" t="s">
        <v>38</v>
      </c>
      <c r="X695" t="s">
        <v>197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600</v>
      </c>
      <c r="AH695">
        <v>0</v>
      </c>
      <c r="AI695">
        <v>250</v>
      </c>
      <c r="AJ695">
        <v>1799.9</v>
      </c>
      <c r="AK695">
        <v>0</v>
      </c>
      <c r="AL695">
        <v>0</v>
      </c>
      <c r="AM695">
        <v>21738.2</v>
      </c>
    </row>
    <row r="696" spans="1:39" x14ac:dyDescent="0.3">
      <c r="A696">
        <v>690</v>
      </c>
      <c r="U696">
        <v>26000</v>
      </c>
      <c r="V696" s="1">
        <v>46387</v>
      </c>
      <c r="W696" t="s">
        <v>38</v>
      </c>
      <c r="X696" t="s">
        <v>188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600</v>
      </c>
      <c r="AH696">
        <v>0</v>
      </c>
      <c r="AI696">
        <v>250</v>
      </c>
      <c r="AJ696">
        <v>1569.75</v>
      </c>
      <c r="AK696">
        <v>0</v>
      </c>
      <c r="AL696">
        <v>0</v>
      </c>
      <c r="AM696">
        <v>21738.2</v>
      </c>
    </row>
    <row r="697" spans="1:39" x14ac:dyDescent="0.3">
      <c r="A697">
        <v>691</v>
      </c>
      <c r="U697">
        <v>26000</v>
      </c>
      <c r="V697" s="1">
        <v>46562</v>
      </c>
      <c r="W697" t="s">
        <v>38</v>
      </c>
      <c r="X697" t="s">
        <v>189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250</v>
      </c>
      <c r="AH697">
        <v>0</v>
      </c>
      <c r="AI697">
        <v>250</v>
      </c>
      <c r="AJ697">
        <v>1389.2</v>
      </c>
      <c r="AK697">
        <v>0</v>
      </c>
      <c r="AL697">
        <v>0</v>
      </c>
      <c r="AM697">
        <v>21738.2</v>
      </c>
    </row>
    <row r="698" spans="1:39" x14ac:dyDescent="0.3">
      <c r="A698">
        <v>692</v>
      </c>
      <c r="U698">
        <v>26000</v>
      </c>
      <c r="V698" s="1">
        <v>46751</v>
      </c>
      <c r="W698" t="s">
        <v>38</v>
      </c>
      <c r="X698" t="s">
        <v>190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250</v>
      </c>
      <c r="AH698">
        <v>0</v>
      </c>
      <c r="AI698">
        <v>250</v>
      </c>
      <c r="AJ698">
        <v>1221.95</v>
      </c>
      <c r="AK698">
        <v>0</v>
      </c>
      <c r="AL698">
        <v>0</v>
      </c>
      <c r="AM698">
        <v>21738.2</v>
      </c>
    </row>
    <row r="699" spans="1:39" x14ac:dyDescent="0.3">
      <c r="A699">
        <v>693</v>
      </c>
      <c r="U699">
        <v>26000</v>
      </c>
      <c r="V699" s="1">
        <v>46933</v>
      </c>
      <c r="W699" t="s">
        <v>38</v>
      </c>
      <c r="X699" t="s">
        <v>191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250</v>
      </c>
      <c r="AH699">
        <v>0</v>
      </c>
      <c r="AI699">
        <v>250</v>
      </c>
      <c r="AJ699">
        <v>1083.05</v>
      </c>
      <c r="AK699">
        <v>0</v>
      </c>
      <c r="AL699">
        <v>0</v>
      </c>
      <c r="AM699">
        <v>21738.2</v>
      </c>
    </row>
    <row r="700" spans="1:39" x14ac:dyDescent="0.3">
      <c r="A700">
        <v>694</v>
      </c>
      <c r="U700">
        <v>26000</v>
      </c>
      <c r="V700" s="1">
        <v>47115</v>
      </c>
      <c r="W700" t="s">
        <v>38</v>
      </c>
      <c r="X700" t="s">
        <v>198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250</v>
      </c>
      <c r="AH700">
        <v>0</v>
      </c>
      <c r="AI700">
        <v>250</v>
      </c>
      <c r="AJ700">
        <v>1160.95</v>
      </c>
      <c r="AK700">
        <v>0</v>
      </c>
      <c r="AL700">
        <v>0</v>
      </c>
      <c r="AM700">
        <v>21738.2</v>
      </c>
    </row>
    <row r="701" spans="1:39" x14ac:dyDescent="0.3">
      <c r="A701">
        <v>695</v>
      </c>
      <c r="U701">
        <v>23000</v>
      </c>
      <c r="V701" s="1">
        <v>45379</v>
      </c>
      <c r="W701" t="s">
        <v>38</v>
      </c>
      <c r="X701" t="s">
        <v>179</v>
      </c>
      <c r="Y701">
        <v>1411</v>
      </c>
      <c r="Z701">
        <v>-13</v>
      </c>
      <c r="AA701">
        <v>-0.9129213483146067</v>
      </c>
      <c r="AB701">
        <v>337</v>
      </c>
      <c r="AC701">
        <v>13.84</v>
      </c>
      <c r="AD701">
        <v>1281.45</v>
      </c>
      <c r="AE701">
        <v>-78.899999999999864</v>
      </c>
      <c r="AF701">
        <v>-5.7999779468519037</v>
      </c>
      <c r="AG701">
        <v>1300</v>
      </c>
      <c r="AH701">
        <v>2100</v>
      </c>
      <c r="AI701">
        <v>50</v>
      </c>
      <c r="AJ701">
        <v>1282.75</v>
      </c>
      <c r="AK701">
        <v>350</v>
      </c>
      <c r="AL701">
        <v>1307.55</v>
      </c>
      <c r="AM701">
        <v>21349.4</v>
      </c>
    </row>
    <row r="702" spans="1:39" x14ac:dyDescent="0.3">
      <c r="A702">
        <v>696</v>
      </c>
      <c r="U702">
        <v>23000</v>
      </c>
      <c r="V702" s="1">
        <v>45470</v>
      </c>
      <c r="W702" t="s">
        <v>38</v>
      </c>
      <c r="X702" t="s">
        <v>180</v>
      </c>
      <c r="Y702">
        <v>618</v>
      </c>
      <c r="Z702">
        <v>19</v>
      </c>
      <c r="AA702">
        <v>3.1719532554257097</v>
      </c>
      <c r="AB702">
        <v>92</v>
      </c>
      <c r="AC702">
        <v>16.22</v>
      </c>
      <c r="AD702">
        <v>1270</v>
      </c>
      <c r="AE702">
        <v>-83.650000000000091</v>
      </c>
      <c r="AF702">
        <v>-6.1795885199276102</v>
      </c>
      <c r="AG702">
        <v>1350</v>
      </c>
      <c r="AH702">
        <v>2300</v>
      </c>
      <c r="AI702">
        <v>50</v>
      </c>
      <c r="AJ702">
        <v>1255</v>
      </c>
      <c r="AK702">
        <v>50</v>
      </c>
      <c r="AL702">
        <v>1332.4</v>
      </c>
      <c r="AM702">
        <v>21349.4</v>
      </c>
    </row>
    <row r="703" spans="1:39" x14ac:dyDescent="0.3">
      <c r="A703">
        <v>697</v>
      </c>
      <c r="U703">
        <v>23000</v>
      </c>
      <c r="V703" s="1">
        <v>45561</v>
      </c>
      <c r="W703" t="s">
        <v>38</v>
      </c>
      <c r="X703" t="s">
        <v>181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50</v>
      </c>
      <c r="AH703">
        <v>0</v>
      </c>
      <c r="AI703">
        <v>50</v>
      </c>
      <c r="AJ703">
        <v>745.05</v>
      </c>
      <c r="AK703">
        <v>0</v>
      </c>
      <c r="AL703">
        <v>0</v>
      </c>
      <c r="AM703">
        <v>21349.4</v>
      </c>
    </row>
    <row r="704" spans="1:39" x14ac:dyDescent="0.3">
      <c r="A704">
        <v>698</v>
      </c>
      <c r="U704">
        <v>23000</v>
      </c>
      <c r="V704" s="1">
        <v>45652</v>
      </c>
      <c r="W704" t="s">
        <v>38</v>
      </c>
      <c r="X704" t="s">
        <v>151</v>
      </c>
      <c r="Y704">
        <v>678</v>
      </c>
      <c r="Z704">
        <v>11</v>
      </c>
      <c r="AA704">
        <v>1.6491754122938531</v>
      </c>
      <c r="AB704">
        <v>26</v>
      </c>
      <c r="AC704">
        <v>17.649999999999999</v>
      </c>
      <c r="AD704">
        <v>1225</v>
      </c>
      <c r="AE704">
        <v>-50</v>
      </c>
      <c r="AF704">
        <v>-3.9215686274509802</v>
      </c>
      <c r="AG704">
        <v>2000</v>
      </c>
      <c r="AH704">
        <v>1100</v>
      </c>
      <c r="AI704">
        <v>50</v>
      </c>
      <c r="AJ704">
        <v>1210</v>
      </c>
      <c r="AK704">
        <v>50</v>
      </c>
      <c r="AL704">
        <v>1269.95</v>
      </c>
      <c r="AM704">
        <v>21349.4</v>
      </c>
    </row>
    <row r="705" spans="1:39" x14ac:dyDescent="0.3">
      <c r="A705">
        <v>699</v>
      </c>
      <c r="U705">
        <v>23000</v>
      </c>
      <c r="V705" s="1">
        <v>45834</v>
      </c>
      <c r="W705" t="s">
        <v>38</v>
      </c>
      <c r="X705" t="s">
        <v>152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1900</v>
      </c>
      <c r="AH705">
        <v>0</v>
      </c>
      <c r="AI705">
        <v>50</v>
      </c>
      <c r="AJ705">
        <v>640.04999999999995</v>
      </c>
      <c r="AK705">
        <v>0</v>
      </c>
      <c r="AL705">
        <v>0</v>
      </c>
      <c r="AM705">
        <v>21349.4</v>
      </c>
    </row>
    <row r="706" spans="1:39" x14ac:dyDescent="0.3">
      <c r="A706">
        <v>700</v>
      </c>
      <c r="U706">
        <v>23000</v>
      </c>
      <c r="V706" s="1">
        <v>46015</v>
      </c>
      <c r="W706" t="s">
        <v>38</v>
      </c>
      <c r="X706" t="s">
        <v>153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4050</v>
      </c>
      <c r="AH706">
        <v>0</v>
      </c>
      <c r="AI706">
        <v>50</v>
      </c>
      <c r="AJ706">
        <v>590.04999999999995</v>
      </c>
      <c r="AK706">
        <v>0</v>
      </c>
      <c r="AL706">
        <v>0</v>
      </c>
      <c r="AM706">
        <v>21349.4</v>
      </c>
    </row>
    <row r="707" spans="1:39" x14ac:dyDescent="0.3">
      <c r="A707">
        <v>701</v>
      </c>
      <c r="U707">
        <v>23000</v>
      </c>
      <c r="V707" s="1">
        <v>46198</v>
      </c>
      <c r="W707" t="s">
        <v>38</v>
      </c>
      <c r="X707" t="s">
        <v>154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2200</v>
      </c>
      <c r="AH707">
        <v>0</v>
      </c>
      <c r="AI707">
        <v>50</v>
      </c>
      <c r="AJ707">
        <v>510.05</v>
      </c>
      <c r="AK707">
        <v>0</v>
      </c>
      <c r="AL707">
        <v>0</v>
      </c>
      <c r="AM707">
        <v>21349.4</v>
      </c>
    </row>
    <row r="708" spans="1:39" x14ac:dyDescent="0.3">
      <c r="A708">
        <v>702</v>
      </c>
      <c r="U708">
        <v>23000</v>
      </c>
      <c r="V708" s="1">
        <v>46387</v>
      </c>
      <c r="W708" t="s">
        <v>38</v>
      </c>
      <c r="X708" t="s">
        <v>155</v>
      </c>
      <c r="Y708">
        <v>58</v>
      </c>
      <c r="Z708">
        <v>1</v>
      </c>
      <c r="AA708">
        <v>1.7543859649122806</v>
      </c>
      <c r="AB708">
        <v>1</v>
      </c>
      <c r="AC708">
        <v>20.309999999999999</v>
      </c>
      <c r="AD708">
        <v>1043.5999999999999</v>
      </c>
      <c r="AE708">
        <v>-34.400000000000091</v>
      </c>
      <c r="AF708">
        <v>-3.1910946196660563</v>
      </c>
      <c r="AG708">
        <v>750</v>
      </c>
      <c r="AH708">
        <v>150</v>
      </c>
      <c r="AI708">
        <v>50</v>
      </c>
      <c r="AJ708">
        <v>1156</v>
      </c>
      <c r="AK708">
        <v>50</v>
      </c>
      <c r="AL708">
        <v>1329.9</v>
      </c>
      <c r="AM708">
        <v>21349.4</v>
      </c>
    </row>
    <row r="709" spans="1:39" x14ac:dyDescent="0.3">
      <c r="A709">
        <v>703</v>
      </c>
      <c r="U709">
        <v>23000</v>
      </c>
      <c r="V709" s="1">
        <v>46562</v>
      </c>
      <c r="W709" t="s">
        <v>38</v>
      </c>
      <c r="X709" t="s">
        <v>156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1850</v>
      </c>
      <c r="AH709">
        <v>0</v>
      </c>
      <c r="AI709">
        <v>50</v>
      </c>
      <c r="AJ709">
        <v>420.05</v>
      </c>
      <c r="AK709">
        <v>0</v>
      </c>
      <c r="AL709">
        <v>0</v>
      </c>
      <c r="AM709">
        <v>21349.4</v>
      </c>
    </row>
    <row r="710" spans="1:39" x14ac:dyDescent="0.3">
      <c r="A710">
        <v>704</v>
      </c>
      <c r="U710">
        <v>23000</v>
      </c>
      <c r="V710" s="1">
        <v>46751</v>
      </c>
      <c r="W710" t="s">
        <v>38</v>
      </c>
      <c r="X710" t="s">
        <v>157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1950</v>
      </c>
      <c r="AH710">
        <v>0</v>
      </c>
      <c r="AI710">
        <v>50</v>
      </c>
      <c r="AJ710">
        <v>370.05</v>
      </c>
      <c r="AK710">
        <v>0</v>
      </c>
      <c r="AL710">
        <v>0</v>
      </c>
      <c r="AM710">
        <v>21349.4</v>
      </c>
    </row>
    <row r="711" spans="1:39" x14ac:dyDescent="0.3">
      <c r="A711">
        <v>705</v>
      </c>
      <c r="U711">
        <v>23000</v>
      </c>
      <c r="V711" s="1">
        <v>46933</v>
      </c>
      <c r="W711" t="s">
        <v>38</v>
      </c>
      <c r="X711" t="s">
        <v>158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1850</v>
      </c>
      <c r="AH711">
        <v>0</v>
      </c>
      <c r="AI711">
        <v>50</v>
      </c>
      <c r="AJ711">
        <v>350.05</v>
      </c>
      <c r="AK711">
        <v>0</v>
      </c>
      <c r="AL711">
        <v>0</v>
      </c>
      <c r="AM711">
        <v>21349.4</v>
      </c>
    </row>
    <row r="712" spans="1:39" x14ac:dyDescent="0.3">
      <c r="A712">
        <v>706</v>
      </c>
      <c r="U712">
        <v>24000</v>
      </c>
      <c r="V712" s="1">
        <v>45288</v>
      </c>
      <c r="W712" t="s">
        <v>38</v>
      </c>
      <c r="X712" t="s">
        <v>159</v>
      </c>
      <c r="Y712">
        <v>1356</v>
      </c>
      <c r="Z712">
        <v>-43</v>
      </c>
      <c r="AA712">
        <v>-3.0736240171551108</v>
      </c>
      <c r="AB712">
        <v>167</v>
      </c>
      <c r="AC712">
        <v>44.6</v>
      </c>
      <c r="AD712">
        <v>2621.65</v>
      </c>
      <c r="AE712">
        <v>-6.9499999999998181</v>
      </c>
      <c r="AF712">
        <v>-0.2643993000076017</v>
      </c>
      <c r="AG712">
        <v>12800</v>
      </c>
      <c r="AH712">
        <v>9400</v>
      </c>
      <c r="AI712">
        <v>200</v>
      </c>
      <c r="AJ712">
        <v>2592.9499999999998</v>
      </c>
      <c r="AK712">
        <v>50</v>
      </c>
      <c r="AL712">
        <v>2614.5500000000002</v>
      </c>
      <c r="AM712">
        <v>21349.4</v>
      </c>
    </row>
    <row r="713" spans="1:39" x14ac:dyDescent="0.3">
      <c r="A713">
        <v>707</v>
      </c>
      <c r="U713">
        <v>24000</v>
      </c>
      <c r="V713" s="1">
        <v>45379</v>
      </c>
      <c r="W713" t="s">
        <v>38</v>
      </c>
      <c r="X713" t="s">
        <v>160</v>
      </c>
      <c r="Y713">
        <v>1128</v>
      </c>
      <c r="Z713">
        <v>559</v>
      </c>
      <c r="AA713">
        <v>98.242530755711769</v>
      </c>
      <c r="AB713">
        <v>680</v>
      </c>
      <c r="AC713">
        <v>15.66</v>
      </c>
      <c r="AD713">
        <v>2140</v>
      </c>
      <c r="AE713">
        <v>-88.349999999999909</v>
      </c>
      <c r="AF713">
        <v>-3.9648170170754109</v>
      </c>
      <c r="AG713">
        <v>1850</v>
      </c>
      <c r="AH713">
        <v>2600</v>
      </c>
      <c r="AI713">
        <v>50</v>
      </c>
      <c r="AJ713">
        <v>2090.5500000000002</v>
      </c>
      <c r="AK713">
        <v>50</v>
      </c>
      <c r="AL713">
        <v>2166.4499999999998</v>
      </c>
      <c r="AM713">
        <v>21349.4</v>
      </c>
    </row>
    <row r="714" spans="1:39" x14ac:dyDescent="0.3">
      <c r="A714">
        <v>708</v>
      </c>
      <c r="U714">
        <v>24000</v>
      </c>
      <c r="V714" s="1">
        <v>45470</v>
      </c>
      <c r="W714" t="s">
        <v>38</v>
      </c>
      <c r="X714" t="s">
        <v>161</v>
      </c>
      <c r="Y714">
        <v>2</v>
      </c>
      <c r="Z714">
        <v>0</v>
      </c>
      <c r="AA714">
        <v>0</v>
      </c>
      <c r="AB714">
        <v>0</v>
      </c>
      <c r="AC714">
        <v>0</v>
      </c>
      <c r="AD714">
        <v>2180.6</v>
      </c>
      <c r="AE714">
        <v>0</v>
      </c>
      <c r="AF714">
        <v>0</v>
      </c>
      <c r="AG714">
        <v>550</v>
      </c>
      <c r="AH714">
        <v>0</v>
      </c>
      <c r="AI714">
        <v>50</v>
      </c>
      <c r="AJ714">
        <v>1555.05</v>
      </c>
      <c r="AK714">
        <v>0</v>
      </c>
      <c r="AL714">
        <v>0</v>
      </c>
      <c r="AM714">
        <v>21349.4</v>
      </c>
    </row>
    <row r="715" spans="1:39" x14ac:dyDescent="0.3">
      <c r="A715">
        <v>709</v>
      </c>
      <c r="U715">
        <v>24000</v>
      </c>
      <c r="V715" s="1">
        <v>45561</v>
      </c>
      <c r="W715" t="s">
        <v>38</v>
      </c>
      <c r="X715" t="s">
        <v>182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50</v>
      </c>
      <c r="AH715">
        <v>0</v>
      </c>
      <c r="AI715">
        <v>50</v>
      </c>
      <c r="AJ715">
        <v>1075.05</v>
      </c>
      <c r="AK715">
        <v>0</v>
      </c>
      <c r="AL715">
        <v>0</v>
      </c>
      <c r="AM715">
        <v>21349.4</v>
      </c>
    </row>
    <row r="716" spans="1:39" x14ac:dyDescent="0.3">
      <c r="A716">
        <v>710</v>
      </c>
      <c r="U716">
        <v>24000</v>
      </c>
      <c r="V716" s="1">
        <v>45652</v>
      </c>
      <c r="W716" t="s">
        <v>38</v>
      </c>
      <c r="X716" t="s">
        <v>162</v>
      </c>
      <c r="Y716">
        <v>195</v>
      </c>
      <c r="Z716">
        <v>-4</v>
      </c>
      <c r="AA716">
        <v>-2.0100502512562812</v>
      </c>
      <c r="AB716">
        <v>15</v>
      </c>
      <c r="AC716">
        <v>18.260000000000002</v>
      </c>
      <c r="AD716">
        <v>1749.95</v>
      </c>
      <c r="AE716">
        <v>-15.950000000000045</v>
      </c>
      <c r="AF716">
        <v>-0.90322215300979913</v>
      </c>
      <c r="AG716">
        <v>400</v>
      </c>
      <c r="AH716">
        <v>200</v>
      </c>
      <c r="AI716">
        <v>50</v>
      </c>
      <c r="AJ716">
        <v>1725</v>
      </c>
      <c r="AK716">
        <v>50</v>
      </c>
      <c r="AL716">
        <v>1800</v>
      </c>
      <c r="AM716">
        <v>21349.4</v>
      </c>
    </row>
    <row r="717" spans="1:39" x14ac:dyDescent="0.3">
      <c r="A717">
        <v>711</v>
      </c>
      <c r="U717">
        <v>24000</v>
      </c>
      <c r="V717" s="1">
        <v>45834</v>
      </c>
      <c r="W717" t="s">
        <v>38</v>
      </c>
      <c r="X717" t="s">
        <v>163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1900</v>
      </c>
      <c r="AH717">
        <v>0</v>
      </c>
      <c r="AI717">
        <v>50</v>
      </c>
      <c r="AJ717">
        <v>925.05</v>
      </c>
      <c r="AK717">
        <v>0</v>
      </c>
      <c r="AL717">
        <v>0</v>
      </c>
      <c r="AM717">
        <v>21349.4</v>
      </c>
    </row>
    <row r="718" spans="1:39" x14ac:dyDescent="0.3">
      <c r="A718">
        <v>712</v>
      </c>
      <c r="U718">
        <v>24000</v>
      </c>
      <c r="V718" s="1">
        <v>46015</v>
      </c>
      <c r="W718" t="s">
        <v>38</v>
      </c>
      <c r="X718" t="s">
        <v>164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2200</v>
      </c>
      <c r="AH718">
        <v>0</v>
      </c>
      <c r="AI718">
        <v>50</v>
      </c>
      <c r="AJ718">
        <v>825.05</v>
      </c>
      <c r="AK718">
        <v>0</v>
      </c>
      <c r="AL718">
        <v>0</v>
      </c>
      <c r="AM718">
        <v>21349.4</v>
      </c>
    </row>
    <row r="719" spans="1:39" x14ac:dyDescent="0.3">
      <c r="A719">
        <v>713</v>
      </c>
      <c r="U719">
        <v>24000</v>
      </c>
      <c r="V719" s="1">
        <v>46198</v>
      </c>
      <c r="W719" t="s">
        <v>38</v>
      </c>
      <c r="X719" t="s">
        <v>183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2200</v>
      </c>
      <c r="AH719">
        <v>0</v>
      </c>
      <c r="AI719">
        <v>50</v>
      </c>
      <c r="AJ719">
        <v>705.05</v>
      </c>
      <c r="AK719">
        <v>0</v>
      </c>
      <c r="AL719">
        <v>0</v>
      </c>
      <c r="AM719">
        <v>21349.4</v>
      </c>
    </row>
    <row r="720" spans="1:39" x14ac:dyDescent="0.3">
      <c r="A720">
        <v>714</v>
      </c>
      <c r="U720">
        <v>24000</v>
      </c>
      <c r="V720" s="1">
        <v>46387</v>
      </c>
      <c r="W720" t="s">
        <v>38</v>
      </c>
      <c r="X720" t="s">
        <v>165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2200</v>
      </c>
      <c r="AH720">
        <v>0</v>
      </c>
      <c r="AI720">
        <v>50</v>
      </c>
      <c r="AJ720">
        <v>650.04999999999995</v>
      </c>
      <c r="AK720">
        <v>0</v>
      </c>
      <c r="AL720">
        <v>0</v>
      </c>
      <c r="AM720">
        <v>21349.4</v>
      </c>
    </row>
    <row r="721" spans="1:39" x14ac:dyDescent="0.3">
      <c r="A721">
        <v>715</v>
      </c>
      <c r="U721">
        <v>24000</v>
      </c>
      <c r="V721" s="1">
        <v>46562</v>
      </c>
      <c r="W721" t="s">
        <v>38</v>
      </c>
      <c r="X721" t="s">
        <v>166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1850</v>
      </c>
      <c r="AH721">
        <v>0</v>
      </c>
      <c r="AI721">
        <v>50</v>
      </c>
      <c r="AJ721">
        <v>575.04999999999995</v>
      </c>
      <c r="AK721">
        <v>0</v>
      </c>
      <c r="AL721">
        <v>0</v>
      </c>
      <c r="AM721">
        <v>21349.4</v>
      </c>
    </row>
    <row r="722" spans="1:39" x14ac:dyDescent="0.3">
      <c r="A722">
        <v>716</v>
      </c>
      <c r="U722">
        <v>24000</v>
      </c>
      <c r="V722" s="1">
        <v>46751</v>
      </c>
      <c r="W722" t="s">
        <v>38</v>
      </c>
      <c r="X722" t="s">
        <v>167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1850</v>
      </c>
      <c r="AH722">
        <v>0</v>
      </c>
      <c r="AI722">
        <v>50</v>
      </c>
      <c r="AJ722">
        <v>500.05</v>
      </c>
      <c r="AK722">
        <v>0</v>
      </c>
      <c r="AL722">
        <v>0</v>
      </c>
      <c r="AM722">
        <v>21349.4</v>
      </c>
    </row>
    <row r="723" spans="1:39" x14ac:dyDescent="0.3">
      <c r="A723">
        <v>717</v>
      </c>
      <c r="U723">
        <v>24000</v>
      </c>
      <c r="V723" s="1">
        <v>46933</v>
      </c>
      <c r="W723" t="s">
        <v>38</v>
      </c>
      <c r="X723" t="s">
        <v>168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1850</v>
      </c>
      <c r="AH723">
        <v>0</v>
      </c>
      <c r="AI723">
        <v>50</v>
      </c>
      <c r="AJ723">
        <v>450.05</v>
      </c>
      <c r="AK723">
        <v>0</v>
      </c>
      <c r="AL723">
        <v>0</v>
      </c>
      <c r="AM723">
        <v>21349.4</v>
      </c>
    </row>
    <row r="724" spans="1:39" x14ac:dyDescent="0.3">
      <c r="A724">
        <v>718</v>
      </c>
      <c r="U724">
        <v>25000</v>
      </c>
      <c r="V724" s="1">
        <v>45288</v>
      </c>
      <c r="W724" t="s">
        <v>38</v>
      </c>
      <c r="X724" t="s">
        <v>169</v>
      </c>
      <c r="Y724">
        <v>95</v>
      </c>
      <c r="Z724">
        <v>-1</v>
      </c>
      <c r="AA724">
        <v>-1.0416666666666667</v>
      </c>
      <c r="AB724">
        <v>15</v>
      </c>
      <c r="AC724">
        <v>0</v>
      </c>
      <c r="AD724">
        <v>3572</v>
      </c>
      <c r="AE724">
        <v>-128</v>
      </c>
      <c r="AF724">
        <v>-3.4594594594594597</v>
      </c>
      <c r="AG724">
        <v>9150</v>
      </c>
      <c r="AH724">
        <v>8200</v>
      </c>
      <c r="AI724">
        <v>400</v>
      </c>
      <c r="AJ724">
        <v>3549.2</v>
      </c>
      <c r="AK724">
        <v>50</v>
      </c>
      <c r="AL724">
        <v>3642.25</v>
      </c>
      <c r="AM724">
        <v>21349.4</v>
      </c>
    </row>
    <row r="725" spans="1:39" x14ac:dyDescent="0.3">
      <c r="A725">
        <v>719</v>
      </c>
      <c r="U725">
        <v>25000</v>
      </c>
      <c r="V725" s="1">
        <v>45379</v>
      </c>
      <c r="W725" t="s">
        <v>38</v>
      </c>
      <c r="X725" t="s">
        <v>170</v>
      </c>
      <c r="Y725">
        <v>46</v>
      </c>
      <c r="Z725">
        <v>46</v>
      </c>
      <c r="AA725">
        <v>0</v>
      </c>
      <c r="AB725">
        <v>46</v>
      </c>
      <c r="AC725">
        <v>11.15</v>
      </c>
      <c r="AD725">
        <v>3000</v>
      </c>
      <c r="AE725">
        <v>-3212.1499999999996</v>
      </c>
      <c r="AF725">
        <v>-51.707540867493542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21349.4</v>
      </c>
    </row>
    <row r="726" spans="1:39" x14ac:dyDescent="0.3">
      <c r="A726">
        <v>720</v>
      </c>
      <c r="U726">
        <v>25000</v>
      </c>
      <c r="V726" s="1">
        <v>45470</v>
      </c>
      <c r="W726" t="s">
        <v>38</v>
      </c>
      <c r="X726" t="s">
        <v>171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50</v>
      </c>
      <c r="AH726">
        <v>0</v>
      </c>
      <c r="AI726">
        <v>50</v>
      </c>
      <c r="AJ726">
        <v>1950.05</v>
      </c>
      <c r="AK726">
        <v>0</v>
      </c>
      <c r="AL726">
        <v>0</v>
      </c>
      <c r="AM726">
        <v>21349.4</v>
      </c>
    </row>
    <row r="727" spans="1:39" x14ac:dyDescent="0.3">
      <c r="A727">
        <v>721</v>
      </c>
      <c r="U727">
        <v>25000</v>
      </c>
      <c r="V727" s="1">
        <v>45561</v>
      </c>
      <c r="W727" t="s">
        <v>38</v>
      </c>
      <c r="X727" t="s">
        <v>184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50</v>
      </c>
      <c r="AH727">
        <v>0</v>
      </c>
      <c r="AI727">
        <v>50</v>
      </c>
      <c r="AJ727">
        <v>1600.05</v>
      </c>
      <c r="AK727">
        <v>0</v>
      </c>
      <c r="AL727">
        <v>0</v>
      </c>
      <c r="AM727">
        <v>21349.4</v>
      </c>
    </row>
    <row r="728" spans="1:39" x14ac:dyDescent="0.3">
      <c r="A728">
        <v>722</v>
      </c>
      <c r="U728">
        <v>25000</v>
      </c>
      <c r="V728" s="1">
        <v>45652</v>
      </c>
      <c r="W728" t="s">
        <v>38</v>
      </c>
      <c r="X728" t="s">
        <v>172</v>
      </c>
      <c r="Y728">
        <v>5</v>
      </c>
      <c r="Z728">
        <v>3</v>
      </c>
      <c r="AA728">
        <v>150</v>
      </c>
      <c r="AB728">
        <v>6</v>
      </c>
      <c r="AC728">
        <v>20.46</v>
      </c>
      <c r="AD728">
        <v>2490</v>
      </c>
      <c r="AE728">
        <v>65</v>
      </c>
      <c r="AF728">
        <v>2.6804123711340204</v>
      </c>
      <c r="AG728">
        <v>150</v>
      </c>
      <c r="AH728">
        <v>200</v>
      </c>
      <c r="AI728">
        <v>50</v>
      </c>
      <c r="AJ728">
        <v>2201.1</v>
      </c>
      <c r="AK728">
        <v>50</v>
      </c>
      <c r="AL728">
        <v>2525</v>
      </c>
      <c r="AM728">
        <v>21349.4</v>
      </c>
    </row>
    <row r="729" spans="1:39" x14ac:dyDescent="0.3">
      <c r="A729">
        <v>723</v>
      </c>
      <c r="U729">
        <v>25000</v>
      </c>
      <c r="V729" s="1">
        <v>45834</v>
      </c>
      <c r="W729" t="s">
        <v>38</v>
      </c>
      <c r="X729" t="s">
        <v>173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50</v>
      </c>
      <c r="AH729">
        <v>0</v>
      </c>
      <c r="AI729">
        <v>50</v>
      </c>
      <c r="AJ729">
        <v>1260.05</v>
      </c>
      <c r="AK729">
        <v>0</v>
      </c>
      <c r="AL729">
        <v>0</v>
      </c>
      <c r="AM729">
        <v>21349.4</v>
      </c>
    </row>
    <row r="730" spans="1:39" x14ac:dyDescent="0.3">
      <c r="A730">
        <v>724</v>
      </c>
      <c r="U730">
        <v>25000</v>
      </c>
      <c r="V730" s="1">
        <v>46015</v>
      </c>
      <c r="W730" t="s">
        <v>38</v>
      </c>
      <c r="X730" t="s">
        <v>174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50</v>
      </c>
      <c r="AH730">
        <v>0</v>
      </c>
      <c r="AI730">
        <v>50</v>
      </c>
      <c r="AJ730">
        <v>1100.05</v>
      </c>
      <c r="AK730">
        <v>0</v>
      </c>
      <c r="AL730">
        <v>0</v>
      </c>
      <c r="AM730">
        <v>21349.4</v>
      </c>
    </row>
    <row r="731" spans="1:39" x14ac:dyDescent="0.3">
      <c r="A731">
        <v>725</v>
      </c>
      <c r="U731">
        <v>25000</v>
      </c>
      <c r="V731" s="1">
        <v>46198</v>
      </c>
      <c r="W731" t="s">
        <v>38</v>
      </c>
      <c r="X731" t="s">
        <v>185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2200</v>
      </c>
      <c r="AH731">
        <v>0</v>
      </c>
      <c r="AI731">
        <v>50</v>
      </c>
      <c r="AJ731">
        <v>945.05</v>
      </c>
      <c r="AK731">
        <v>0</v>
      </c>
      <c r="AL731">
        <v>0</v>
      </c>
      <c r="AM731">
        <v>21349.4</v>
      </c>
    </row>
    <row r="732" spans="1:39" x14ac:dyDescent="0.3">
      <c r="A732">
        <v>726</v>
      </c>
      <c r="U732">
        <v>25000</v>
      </c>
      <c r="V732" s="1">
        <v>46387</v>
      </c>
      <c r="W732" t="s">
        <v>38</v>
      </c>
      <c r="X732" t="s">
        <v>175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2200</v>
      </c>
      <c r="AH732">
        <v>0</v>
      </c>
      <c r="AI732">
        <v>50</v>
      </c>
      <c r="AJ732">
        <v>845.05</v>
      </c>
      <c r="AK732">
        <v>0</v>
      </c>
      <c r="AL732">
        <v>0</v>
      </c>
      <c r="AM732">
        <v>21349.4</v>
      </c>
    </row>
    <row r="733" spans="1:39" x14ac:dyDescent="0.3">
      <c r="A733">
        <v>727</v>
      </c>
      <c r="U733">
        <v>25000</v>
      </c>
      <c r="V733" s="1">
        <v>46562</v>
      </c>
      <c r="W733" t="s">
        <v>38</v>
      </c>
      <c r="X733" t="s">
        <v>176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1850</v>
      </c>
      <c r="AH733">
        <v>0</v>
      </c>
      <c r="AI733">
        <v>50</v>
      </c>
      <c r="AJ733">
        <v>750.05</v>
      </c>
      <c r="AK733">
        <v>0</v>
      </c>
      <c r="AL733">
        <v>0</v>
      </c>
      <c r="AM733">
        <v>21349.4</v>
      </c>
    </row>
    <row r="734" spans="1:39" x14ac:dyDescent="0.3">
      <c r="A734">
        <v>728</v>
      </c>
      <c r="U734">
        <v>25000</v>
      </c>
      <c r="V734" s="1">
        <v>46751</v>
      </c>
      <c r="W734" t="s">
        <v>38</v>
      </c>
      <c r="X734" t="s">
        <v>177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1850</v>
      </c>
      <c r="AH734">
        <v>0</v>
      </c>
      <c r="AI734">
        <v>50</v>
      </c>
      <c r="AJ734">
        <v>655.04999999999995</v>
      </c>
      <c r="AK734">
        <v>0</v>
      </c>
      <c r="AL734">
        <v>0</v>
      </c>
      <c r="AM734">
        <v>21349.4</v>
      </c>
    </row>
    <row r="735" spans="1:39" x14ac:dyDescent="0.3">
      <c r="A735">
        <v>729</v>
      </c>
      <c r="U735">
        <v>25000</v>
      </c>
      <c r="V735" s="1">
        <v>46933</v>
      </c>
      <c r="W735" t="s">
        <v>38</v>
      </c>
      <c r="X735" t="s">
        <v>178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1850</v>
      </c>
      <c r="AH735">
        <v>0</v>
      </c>
      <c r="AI735">
        <v>50</v>
      </c>
      <c r="AJ735">
        <v>580.04999999999995</v>
      </c>
      <c r="AK735">
        <v>0</v>
      </c>
      <c r="AL735">
        <v>0</v>
      </c>
      <c r="AM735">
        <v>21349.4</v>
      </c>
    </row>
    <row r="736" spans="1:39" x14ac:dyDescent="0.3">
      <c r="A736">
        <v>730</v>
      </c>
      <c r="U736">
        <v>26000</v>
      </c>
      <c r="V736" s="1">
        <v>45379</v>
      </c>
      <c r="W736" t="s">
        <v>38</v>
      </c>
      <c r="X736" t="s">
        <v>186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21349.4</v>
      </c>
    </row>
    <row r="737" spans="1:39" x14ac:dyDescent="0.3">
      <c r="A737">
        <v>731</v>
      </c>
      <c r="U737">
        <v>26000</v>
      </c>
      <c r="V737" s="1">
        <v>45652</v>
      </c>
      <c r="W737" t="s">
        <v>38</v>
      </c>
      <c r="X737" t="s">
        <v>187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150</v>
      </c>
      <c r="AH737">
        <v>0</v>
      </c>
      <c r="AI737">
        <v>50</v>
      </c>
      <c r="AJ737">
        <v>2500</v>
      </c>
      <c r="AK737">
        <v>0</v>
      </c>
      <c r="AL737">
        <v>0</v>
      </c>
      <c r="AM737">
        <v>21349.4</v>
      </c>
    </row>
    <row r="738" spans="1:39" x14ac:dyDescent="0.3">
      <c r="A738">
        <v>732</v>
      </c>
      <c r="U738">
        <v>26000</v>
      </c>
      <c r="V738" s="1">
        <v>46387</v>
      </c>
      <c r="W738" t="s">
        <v>38</v>
      </c>
      <c r="X738" t="s">
        <v>188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2150</v>
      </c>
      <c r="AH738">
        <v>0</v>
      </c>
      <c r="AI738">
        <v>350</v>
      </c>
      <c r="AJ738">
        <v>4</v>
      </c>
      <c r="AK738">
        <v>0</v>
      </c>
      <c r="AL738">
        <v>0</v>
      </c>
      <c r="AM738">
        <v>21349.4</v>
      </c>
    </row>
    <row r="739" spans="1:39" x14ac:dyDescent="0.3">
      <c r="A739">
        <v>733</v>
      </c>
      <c r="U739">
        <v>26000</v>
      </c>
      <c r="V739" s="1">
        <v>46562</v>
      </c>
      <c r="W739" t="s">
        <v>38</v>
      </c>
      <c r="X739" t="s">
        <v>189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1800</v>
      </c>
      <c r="AH739">
        <v>0</v>
      </c>
      <c r="AI739">
        <v>1800</v>
      </c>
      <c r="AJ739">
        <v>3.25</v>
      </c>
      <c r="AK739">
        <v>0</v>
      </c>
      <c r="AL739">
        <v>0</v>
      </c>
      <c r="AM739">
        <v>21349.4</v>
      </c>
    </row>
    <row r="740" spans="1:39" x14ac:dyDescent="0.3">
      <c r="A740">
        <v>734</v>
      </c>
      <c r="U740">
        <v>26000</v>
      </c>
      <c r="V740" s="1">
        <v>46751</v>
      </c>
      <c r="W740" t="s">
        <v>38</v>
      </c>
      <c r="X740" t="s">
        <v>190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1800</v>
      </c>
      <c r="AH740">
        <v>0</v>
      </c>
      <c r="AI740">
        <v>1800</v>
      </c>
      <c r="AJ740">
        <v>3.45</v>
      </c>
      <c r="AK740">
        <v>0</v>
      </c>
      <c r="AL740">
        <v>0</v>
      </c>
      <c r="AM740">
        <v>21349.4</v>
      </c>
    </row>
    <row r="741" spans="1:39" x14ac:dyDescent="0.3">
      <c r="A741">
        <v>735</v>
      </c>
      <c r="U741">
        <v>26000</v>
      </c>
      <c r="V741" s="1">
        <v>46933</v>
      </c>
      <c r="W741" t="s">
        <v>38</v>
      </c>
      <c r="X741" t="s">
        <v>191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1800</v>
      </c>
      <c r="AH741">
        <v>0</v>
      </c>
      <c r="AI741">
        <v>1800</v>
      </c>
      <c r="AJ741">
        <v>2.4500000000000002</v>
      </c>
      <c r="AK741">
        <v>0</v>
      </c>
      <c r="AL741">
        <v>0</v>
      </c>
      <c r="AM741">
        <v>21349.4</v>
      </c>
    </row>
  </sheetData>
  <autoFilter ref="B5:AM85" xr:uid="{6D2E6796-8785-415E-A063-41BC4CE8C96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A714-A295-4EA6-A7F8-0E6FB304E97D}">
  <sheetPr codeName="Sheet2"/>
  <dimension ref="A1:A18"/>
  <sheetViews>
    <sheetView workbookViewId="0">
      <selection sqref="A1:A18"/>
    </sheetView>
  </sheetViews>
  <sheetFormatPr defaultRowHeight="14.4" x14ac:dyDescent="0.3"/>
  <cols>
    <col min="1" max="1" width="14.88671875" customWidth="1"/>
  </cols>
  <sheetData>
    <row r="1" spans="1:1" x14ac:dyDescent="0.3">
      <c r="A1" s="1">
        <v>45407</v>
      </c>
    </row>
    <row r="2" spans="1:1" x14ac:dyDescent="0.3">
      <c r="A2" s="1">
        <v>45414</v>
      </c>
    </row>
    <row r="3" spans="1:1" x14ac:dyDescent="0.3">
      <c r="A3" s="1">
        <v>45421</v>
      </c>
    </row>
    <row r="4" spans="1:1" x14ac:dyDescent="0.3">
      <c r="A4" s="1">
        <v>45428</v>
      </c>
    </row>
    <row r="5" spans="1:1" x14ac:dyDescent="0.3">
      <c r="A5" s="1">
        <v>45435</v>
      </c>
    </row>
    <row r="6" spans="1:1" x14ac:dyDescent="0.3">
      <c r="A6" s="1">
        <v>45442</v>
      </c>
    </row>
    <row r="7" spans="1:1" x14ac:dyDescent="0.3">
      <c r="A7" s="1">
        <v>45470</v>
      </c>
    </row>
    <row r="8" spans="1:1" x14ac:dyDescent="0.3">
      <c r="A8" s="1">
        <v>45561</v>
      </c>
    </row>
    <row r="9" spans="1:1" x14ac:dyDescent="0.3">
      <c r="A9" s="1">
        <v>45652</v>
      </c>
    </row>
    <row r="10" spans="1:1" x14ac:dyDescent="0.3">
      <c r="A10" s="1">
        <v>45743</v>
      </c>
    </row>
    <row r="11" spans="1:1" x14ac:dyDescent="0.3">
      <c r="A11" s="1">
        <v>45834</v>
      </c>
    </row>
    <row r="12" spans="1:1" x14ac:dyDescent="0.3">
      <c r="A12" s="1">
        <v>46015</v>
      </c>
    </row>
    <row r="13" spans="1:1" x14ac:dyDescent="0.3">
      <c r="A13" s="1">
        <v>46198</v>
      </c>
    </row>
    <row r="14" spans="1:1" x14ac:dyDescent="0.3">
      <c r="A14" s="1">
        <v>46387</v>
      </c>
    </row>
    <row r="15" spans="1:1" x14ac:dyDescent="0.3">
      <c r="A15" s="1">
        <v>46562</v>
      </c>
    </row>
    <row r="16" spans="1:1" x14ac:dyDescent="0.3">
      <c r="A16" s="1">
        <v>46751</v>
      </c>
    </row>
    <row r="17" spans="1:1" x14ac:dyDescent="0.3">
      <c r="A17" s="1">
        <v>46933</v>
      </c>
    </row>
    <row r="18" spans="1:1" x14ac:dyDescent="0.3">
      <c r="A18" s="1">
        <v>47115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AC00-2612-4E91-9383-1CD7D1CF93E7}">
  <sheetPr codeName="Sheet4"/>
  <dimension ref="A1:BB245"/>
  <sheetViews>
    <sheetView tabSelected="1" topLeftCell="E1" zoomScale="90" zoomScaleNormal="90" workbookViewId="0">
      <selection activeCell="AC5" sqref="AC5"/>
    </sheetView>
  </sheetViews>
  <sheetFormatPr defaultColWidth="9.6640625" defaultRowHeight="16.5" customHeight="1" x14ac:dyDescent="0.3"/>
  <cols>
    <col min="1" max="1" width="12.5546875" style="2" hidden="1" customWidth="1"/>
    <col min="2" max="2" width="0" style="2" hidden="1" customWidth="1"/>
    <col min="3" max="3" width="8.33203125" style="2" bestFit="1" customWidth="1"/>
    <col min="4" max="4" width="10.109375" style="2" bestFit="1" customWidth="1"/>
    <col min="5" max="5" width="15.6640625" style="2" bestFit="1" customWidth="1"/>
    <col min="6" max="6" width="8.44140625" style="48" bestFit="1" customWidth="1"/>
    <col min="7" max="7" width="9.6640625" style="2"/>
    <col min="8" max="8" width="11" style="2" bestFit="1" customWidth="1"/>
    <col min="9" max="9" width="10.33203125" style="2" bestFit="1" customWidth="1"/>
    <col min="10" max="10" width="8.88671875" style="2" bestFit="1" customWidth="1"/>
    <col min="11" max="11" width="9.33203125" style="2" bestFit="1" customWidth="1"/>
    <col min="12" max="12" width="6.88671875" style="2" customWidth="1"/>
    <col min="13" max="13" width="6.109375" style="2" customWidth="1"/>
    <col min="14" max="14" width="7" style="2" bestFit="1" customWidth="1"/>
    <col min="15" max="15" width="9.33203125" style="2" bestFit="1" customWidth="1"/>
    <col min="16" max="16" width="7" style="2" bestFit="1" customWidth="1"/>
    <col min="17" max="17" width="5.44140625" style="2" bestFit="1" customWidth="1"/>
    <col min="18" max="18" width="7.6640625" style="2" bestFit="1" customWidth="1"/>
    <col min="19" max="19" width="9.88671875" style="2" bestFit="1" customWidth="1"/>
    <col min="20" max="20" width="8.6640625" style="2" bestFit="1" customWidth="1"/>
    <col min="21" max="21" width="8.109375" style="2" bestFit="1" customWidth="1"/>
    <col min="22" max="22" width="10.33203125" style="2" bestFit="1" customWidth="1"/>
    <col min="23" max="23" width="9.88671875" style="2" bestFit="1" customWidth="1"/>
    <col min="24" max="24" width="8" style="2" customWidth="1"/>
    <col min="25" max="25" width="13.109375" style="2" bestFit="1" customWidth="1"/>
    <col min="26" max="26" width="10.44140625" style="2" bestFit="1" customWidth="1"/>
    <col min="27" max="27" width="6" style="2" bestFit="1" customWidth="1"/>
    <col min="28" max="28" width="7.88671875" style="2" bestFit="1" customWidth="1"/>
    <col min="29" max="29" width="18" style="2" bestFit="1" customWidth="1"/>
    <col min="30" max="30" width="8.88671875" style="2" bestFit="1" customWidth="1"/>
    <col min="31" max="31" width="8.33203125" style="2" bestFit="1" customWidth="1"/>
    <col min="32" max="34" width="12.109375" style="2" bestFit="1" customWidth="1"/>
    <col min="35" max="16384" width="9.6640625" style="2"/>
  </cols>
  <sheetData>
    <row r="1" spans="1:54" ht="15.6" x14ac:dyDescent="0.3">
      <c r="C1" s="86" t="s">
        <v>43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3">
        <f ca="1">NOW()</f>
        <v>45404.787681944443</v>
      </c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ht="14.4" hidden="1" x14ac:dyDescent="0.3">
      <c r="A2" s="6" t="s">
        <v>44</v>
      </c>
      <c r="B2" s="6" t="s">
        <v>45</v>
      </c>
      <c r="C2" s="7" t="s">
        <v>46</v>
      </c>
      <c r="D2" s="7" t="s">
        <v>47</v>
      </c>
      <c r="E2" s="7"/>
      <c r="F2" s="8" t="s">
        <v>48</v>
      </c>
      <c r="G2" s="8" t="s">
        <v>38</v>
      </c>
      <c r="H2" s="9" t="s">
        <v>49</v>
      </c>
      <c r="I2" s="5"/>
      <c r="J2" s="5"/>
      <c r="K2" s="5"/>
      <c r="L2" s="9"/>
      <c r="M2" s="9"/>
      <c r="N2" s="9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ht="14.4" hidden="1" x14ac:dyDescent="0.3">
      <c r="A3" s="10">
        <v>44287</v>
      </c>
      <c r="B3" s="6" t="s">
        <v>50</v>
      </c>
      <c r="C3" s="7" t="str">
        <f>Nifty50!B2</f>
        <v>-</v>
      </c>
      <c r="D3" s="7">
        <f>Nifty50!C2</f>
        <v>50</v>
      </c>
      <c r="E3" s="7">
        <v>100</v>
      </c>
      <c r="F3" s="4"/>
      <c r="G3" s="5"/>
      <c r="H3" s="5"/>
      <c r="I3" s="5"/>
      <c r="J3" s="5"/>
      <c r="K3" s="5"/>
      <c r="L3" s="9"/>
      <c r="M3" s="9"/>
      <c r="N3" s="9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ht="14.4" hidden="1" x14ac:dyDescent="0.3">
      <c r="C4" s="5"/>
      <c r="D4" s="5"/>
      <c r="E4" s="5"/>
      <c r="F4" s="4"/>
      <c r="G4" s="5"/>
      <c r="H4" s="5"/>
      <c r="I4" s="5"/>
      <c r="J4" s="5"/>
      <c r="K4" s="5"/>
      <c r="L4" s="9"/>
      <c r="M4" s="9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ht="15" thickBot="1" x14ac:dyDescent="0.35">
      <c r="C5" s="88" t="s">
        <v>51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11">
        <f>Nifty50!D2</f>
        <v>22336.400000000001</v>
      </c>
      <c r="P5" s="90" t="s">
        <v>52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12" t="s">
        <v>44</v>
      </c>
      <c r="AC5" s="51">
        <v>45407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ht="28.5" customHeight="1" thickTop="1" x14ac:dyDescent="0.3">
      <c r="C6" s="13" t="s">
        <v>53</v>
      </c>
      <c r="D6" s="14" t="s">
        <v>54</v>
      </c>
      <c r="E6" s="14" t="s">
        <v>55</v>
      </c>
      <c r="F6" s="14" t="s">
        <v>56</v>
      </c>
      <c r="G6" s="14" t="s">
        <v>57</v>
      </c>
      <c r="H6" s="14" t="s">
        <v>58</v>
      </c>
      <c r="I6" s="14" t="s">
        <v>59</v>
      </c>
      <c r="J6" s="14" t="s">
        <v>60</v>
      </c>
      <c r="K6" s="14" t="s">
        <v>61</v>
      </c>
      <c r="L6" s="14" t="s">
        <v>62</v>
      </c>
      <c r="M6" s="14" t="s">
        <v>63</v>
      </c>
      <c r="N6" s="15" t="s">
        <v>64</v>
      </c>
      <c r="O6" s="14" t="s">
        <v>65</v>
      </c>
      <c r="P6" s="15" t="s">
        <v>66</v>
      </c>
      <c r="Q6" s="15" t="s">
        <v>63</v>
      </c>
      <c r="R6" s="14" t="s">
        <v>67</v>
      </c>
      <c r="S6" s="14" t="s">
        <v>68</v>
      </c>
      <c r="T6" s="14" t="s">
        <v>69</v>
      </c>
      <c r="U6" s="14" t="s">
        <v>57</v>
      </c>
      <c r="V6" s="14" t="s">
        <v>70</v>
      </c>
      <c r="W6" s="14" t="str">
        <f>H6</f>
        <v>price change</v>
      </c>
      <c r="X6" s="14" t="str">
        <f>F6</f>
        <v>OI change</v>
      </c>
      <c r="Y6" s="16" t="str">
        <f>E6</f>
        <v>Interpretation</v>
      </c>
      <c r="Z6" s="16" t="s">
        <v>54</v>
      </c>
      <c r="AA6" s="13" t="s">
        <v>53</v>
      </c>
      <c r="AB6" s="17" t="s">
        <v>71</v>
      </c>
      <c r="AC6" s="18" t="s">
        <v>72</v>
      </c>
      <c r="AD6" s="19" t="s">
        <v>73</v>
      </c>
      <c r="AE6" s="20" t="s">
        <v>74</v>
      </c>
      <c r="AF6" s="20" t="s">
        <v>75</v>
      </c>
      <c r="AG6" s="20" t="s">
        <v>76</v>
      </c>
      <c r="AH6" s="20" t="s">
        <v>77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ht="16.5" customHeight="1" x14ac:dyDescent="0.3">
      <c r="C7" s="21" t="str">
        <f>VLOOKUP("CE_"&amp;E7,Strategy!$A$2:$H$11,7,0)</f>
        <v>Buy</v>
      </c>
      <c r="D7" s="22" t="str">
        <f>IF(OR(E7="Long Liquidation",E7="Short Buildup"),"BEARISH","BULLISH")</f>
        <v>BULLISH</v>
      </c>
      <c r="E7" s="23" t="str">
        <f>IF(AND(L7&lt;0,K7&lt;0),"Long Liquidation",IF(AND(L7&lt;0,K7&gt;0),"Short Buildup",IF(AND(L7&gt;0,K7&gt;0),"Long Buildup",IF(AND(L7&gt;0,K7&lt;0),"Short covering"))))</f>
        <v>Short covering</v>
      </c>
      <c r="F7" s="24" t="str">
        <f>IF(K7&gt;0,"UP","DOWN")</f>
        <v>DOWN</v>
      </c>
      <c r="G7" s="25">
        <f>K7/(J7-K7)</f>
        <v>-0.20585941308374769</v>
      </c>
      <c r="H7" s="21" t="str">
        <f>IF(L7&gt;0,"UP","DOWN")</f>
        <v>UP</v>
      </c>
      <c r="I7" s="26">
        <f>SUMIFS(Nifty50!I6:I805,Nifty50!C6:C805,'OPTION CHAIN'!$AC$5,Nifty50!B6:B805,'OPTION CHAIN'!O7)</f>
        <v>25439</v>
      </c>
      <c r="J7" s="26">
        <f>SUMIFS(Nifty50!F6:F805,Nifty50!C6:C805,'OPTION CHAIN'!$AC$5,Nifty50!B6:B805,'OPTION CHAIN'!O7)</f>
        <v>16291</v>
      </c>
      <c r="K7" s="26">
        <f>SUMIFS(Nifty50!G6:G805,Nifty50!C6:C805,'OPTION CHAIN'!$AC$5,Nifty50!B6:B805,'OPTION CHAIN'!O7)</f>
        <v>-4223</v>
      </c>
      <c r="L7" s="27">
        <f>SUMIFS(Nifty50!L6:L805,Nifty50!C6:C805,'OPTION CHAIN'!$AC$5,Nifty50!B6:B805,'OPTION CHAIN'!O7)</f>
        <v>213.59999999999997</v>
      </c>
      <c r="M7" s="29">
        <f>SUMIFS(Nifty50!J6:J805,Nifty50!C6:C805,'OPTION CHAIN'!$AC$5,Nifty50!B6:B805,'OPTION CHAIN'!O7)</f>
        <v>20.54</v>
      </c>
      <c r="N7" s="29">
        <f>SUMIFS(Nifty50!K6:K805,Nifty50!C6:C805,'OPTION CHAIN'!$AC$5,Nifty50!B6:B805,'OPTION CHAIN'!O7)</f>
        <v>606.9</v>
      </c>
      <c r="O7" s="30">
        <f t="shared" ref="O7:O16" si="0">O8-$D$3</f>
        <v>21800</v>
      </c>
      <c r="P7" s="21">
        <f>SUMIFS(Nifty50!AD6:AD805,Nifty50!V6:V805,'OPTION CHAIN'!$AC$5,Nifty50!U6:U805,'OPTION CHAIN'!O7)</f>
        <v>11.55</v>
      </c>
      <c r="Q7" s="28">
        <f>SUMIFS(Nifty50!AC6:AC805,Nifty50!V6:V805,'OPTION CHAIN'!$AC$5,Nifty50!U6:U805,'OPTION CHAIN'!O7)</f>
        <v>20</v>
      </c>
      <c r="R7" s="21">
        <f>SUMIFS(Nifty50!AE6:AE805,Nifty50!V6:V805,'OPTION CHAIN'!$AC$5,Nifty50!U6:U805,'OPTION CHAIN'!O7)</f>
        <v>-53</v>
      </c>
      <c r="S7" s="31">
        <f>SUMIFS(Nifty50!Z6:Z805,Nifty50!V6:V805,'OPTION CHAIN'!$AC$5,Nifty50!U6:U805,'OPTION CHAIN'!O7)</f>
        <v>11958</v>
      </c>
      <c r="T7" s="31">
        <f>SUMIFS(Nifty50!Y6:Y805,Nifty50!V6:V805,'OPTION CHAIN'!$AC$5,Nifty50!U6:U805,'OPTION CHAIN'!O7)</f>
        <v>113949</v>
      </c>
      <c r="U7" s="25">
        <f>S7/(T7-S7)</f>
        <v>0.11724563932111656</v>
      </c>
      <c r="V7" s="31">
        <f>SUMIFS(Nifty50!AB6:AB805,Nifty50!V6:V805,'OPTION CHAIN'!$AC$5,Nifty50!U6:U805,'OPTION CHAIN'!O7)</f>
        <v>800019</v>
      </c>
      <c r="W7" s="23" t="str">
        <f>IF(R7&gt;0,"UP","DOWN")</f>
        <v>DOWN</v>
      </c>
      <c r="X7" s="22" t="str">
        <f>IF(S7&gt;0,"UP","DOWN")</f>
        <v>UP</v>
      </c>
      <c r="Y7" s="22" t="str">
        <f>IF(AND(R7&lt;0,S7&lt;0),"Long Liquidation",IF(AND(R7&lt;0,S7&gt;0),"Short Buildup",IF(AND(R7&gt;0,S7&gt;0),"Long Buildup",IF(AND(R7&gt;0,S7&lt;0),"Short covering"))))</f>
        <v>Short Buildup</v>
      </c>
      <c r="Z7" s="22" t="str">
        <f>IF(OR(Y7="Long Liquidation",Y7="Short Buildup"),"BULLISH","BEARISH")</f>
        <v>BULLISH</v>
      </c>
      <c r="AA7" s="22" t="str">
        <f>VLOOKUP("PE_"&amp;Y7,Strategy!$A$2:$H$11,8,0)</f>
        <v>Sell</v>
      </c>
      <c r="AB7" s="32">
        <f>IFERROR(T7/J7,0)</f>
        <v>6.9945982444294392</v>
      </c>
      <c r="AC7" s="33" t="str">
        <f>IF(AB7&gt;1,"Nifty will Increase","Nifty will Decrease")</f>
        <v>Nifty will Increase</v>
      </c>
      <c r="AD7" s="34">
        <f>S7/K7</f>
        <v>-2.8316362775278239</v>
      </c>
      <c r="AE7" s="52">
        <f>R7+L7</f>
        <v>160.59999999999997</v>
      </c>
      <c r="AF7" s="9">
        <f>AG7+AH7</f>
        <v>392408400</v>
      </c>
      <c r="AG7" s="9">
        <f>IFERROR($O7*SUM(J7:$J$7)-SUMPRODUCT($O$7:O7,$J$7:J7),0)</f>
        <v>0</v>
      </c>
      <c r="AH7" s="9">
        <f>IFERROR(SUMPRODUCT($O7:O$31,$T7:T$31)-$O7*SUM($T7:T$31),0)</f>
        <v>392408400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ht="16.5" customHeight="1" x14ac:dyDescent="0.3">
      <c r="C8" s="21" t="str">
        <f>VLOOKUP("CE_"&amp;E8,Strategy!$A$2:$H$11,7,0)</f>
        <v>Buy</v>
      </c>
      <c r="D8" s="22" t="str">
        <f t="shared" ref="D8:D31" si="1">IF(OR(E8="Long Liquidation",E8="Short Buildup"),"BEARISH","BULLISH")</f>
        <v>BULLISH</v>
      </c>
      <c r="E8" s="23" t="str">
        <f t="shared" ref="E8:E31" si="2">IF(AND(L8&lt;0,K8&lt;0),"Long Liquidation",IF(AND(L8&lt;0,K8&gt;0),"Short Buildup",IF(AND(L8&gt;0,K8&gt;0),"Long Buildup",IF(AND(L8&gt;0,K8&lt;0),"Short covering"))))</f>
        <v>Short covering</v>
      </c>
      <c r="F8" s="24" t="str">
        <f t="shared" ref="F8:F31" si="3">IF(K8&gt;0,"UP","DOWN")</f>
        <v>DOWN</v>
      </c>
      <c r="G8" s="25">
        <f>K8/(J8-K8)</f>
        <v>-0.22191258433558228</v>
      </c>
      <c r="H8" s="21" t="str">
        <f t="shared" ref="H8:H31" si="4">IF(L8&gt;0,"UP","DOWN")</f>
        <v>UP</v>
      </c>
      <c r="I8" s="26">
        <f>SUMIFS(Nifty50!I6:I806,Nifty50!C6:C806,'OPTION CHAIN'!$AC$5,Nifty50!B6:B806,'OPTION CHAIN'!O8)</f>
        <v>10022</v>
      </c>
      <c r="J8" s="26">
        <f>SUMIFS(Nifty50!F7:F806,Nifty50!C7:C806,'OPTION CHAIN'!$AC$5,Nifty50!B7:B806,'OPTION CHAIN'!O8)</f>
        <v>5305</v>
      </c>
      <c r="K8" s="26">
        <f>SUMIFS(Nifty50!G7:G806,Nifty50!C7:C806,'OPTION CHAIN'!$AC$5,Nifty50!B7:B806,'OPTION CHAIN'!O8)</f>
        <v>-1513</v>
      </c>
      <c r="L8" s="27">
        <f>SUMIFS(Nifty50!L7:L806,Nifty50!C7:C806,'OPTION CHAIN'!$AC$5,Nifty50!B7:B806,'OPTION CHAIN'!O8)</f>
        <v>213.29999999999995</v>
      </c>
      <c r="M8" s="29">
        <f>SUMIFS(Nifty50!J7:J806,Nifty50!C7:C806,'OPTION CHAIN'!$AC$5,Nifty50!B7:B806,'OPTION CHAIN'!O8)</f>
        <v>21.2</v>
      </c>
      <c r="N8" s="29">
        <f>SUMIFS(Nifty50!K7:K806,Nifty50!C7:C806,'OPTION CHAIN'!$AC$5,Nifty50!B7:B806,'OPTION CHAIN'!O8)</f>
        <v>563.65</v>
      </c>
      <c r="O8" s="30">
        <f t="shared" si="0"/>
        <v>21850</v>
      </c>
      <c r="P8" s="21">
        <f>SUMIFS(Nifty50!AD7:AD806,Nifty50!V7:V806,'OPTION CHAIN'!$AC$5,Nifty50!U7:U806,'OPTION CHAIN'!O8)</f>
        <v>13.05</v>
      </c>
      <c r="Q8" s="28">
        <f>SUMIFS(Nifty50!AC7:AC806,Nifty50!V7:V806,'OPTION CHAIN'!$AC$5,Nifty50!U7:U806,'OPTION CHAIN'!O8)</f>
        <v>19.23</v>
      </c>
      <c r="R8" s="21">
        <f>SUMIFS(Nifty50!AE7:AE806,Nifty50!V7:V806,'OPTION CHAIN'!$AC$5,Nifty50!U7:U806,'OPTION CHAIN'!O8)</f>
        <v>-59.850000000000009</v>
      </c>
      <c r="S8" s="31">
        <f>SUMIFS(Nifty50!Z7:Z806,Nifty50!V7:V806,'OPTION CHAIN'!$AC$5,Nifty50!U7:U806,'OPTION CHAIN'!O8)</f>
        <v>8223</v>
      </c>
      <c r="T8" s="31">
        <f>SUMIFS(Nifty50!Y7:Y806,Nifty50!V7:V806,'OPTION CHAIN'!$AC$5,Nifty50!U7:U806,'OPTION CHAIN'!O8)</f>
        <v>48550</v>
      </c>
      <c r="U8" s="25">
        <f t="shared" ref="U8:U31" si="5">S8/(T8-S8)</f>
        <v>0.20390805167753615</v>
      </c>
      <c r="V8" s="31">
        <f>SUMIFS(Nifty50!AB7:AB806,Nifty50!V7:V806,'OPTION CHAIN'!$AC$5,Nifty50!U7:U806,'OPTION CHAIN'!O8)</f>
        <v>357226</v>
      </c>
      <c r="W8" s="23" t="str">
        <f t="shared" ref="W8:X31" si="6">IF(R8&gt;0,"UP","DOWN")</f>
        <v>DOWN</v>
      </c>
      <c r="X8" s="22" t="str">
        <f t="shared" si="6"/>
        <v>UP</v>
      </c>
      <c r="Y8" s="22" t="str">
        <f t="shared" ref="Y8:Y31" si="7">IF(AND(R8&lt;0,S8&lt;0),"Long Liquidation",IF(AND(R8&lt;0,S8&gt;0),"Short Buildup",IF(AND(R8&gt;0,S8&gt;0),"Long Buildup",IF(AND(R8&gt;0,S8&lt;0),"Short covering"))))</f>
        <v>Short Buildup</v>
      </c>
      <c r="Z8" s="22" t="str">
        <f t="shared" ref="Z8:Z31" si="8">IF(OR(Y8="Long Liquidation",Y8="Short Buildup"),"BULLISH","BEARISH")</f>
        <v>BULLISH</v>
      </c>
      <c r="AA8" s="22" t="str">
        <f>VLOOKUP("PE_"&amp;Y8,Strategy!$A$2:$H$11,8,0)</f>
        <v>Sell</v>
      </c>
      <c r="AB8" s="32">
        <f t="shared" ref="AB8:AB32" si="9">IFERROR(T8/J8,0)</f>
        <v>9.151743638077285</v>
      </c>
      <c r="AC8" s="33" t="str">
        <f t="shared" ref="AC8:AC32" si="10">IF(AB8&gt;1,"Nifty will Increase","Nifty will Decrease")</f>
        <v>Nifty will Increase</v>
      </c>
      <c r="AD8" s="34">
        <f t="shared" ref="AD8:AD32" si="11">S8/K8</f>
        <v>-5.4348975545274287</v>
      </c>
      <c r="AE8" s="52">
        <f t="shared" ref="AE8:AE31" si="12">R8+L8</f>
        <v>153.44999999999993</v>
      </c>
      <c r="AF8" s="9">
        <f t="shared" ref="AF8:AF31" si="13">AG8+AH8</f>
        <v>341729350</v>
      </c>
      <c r="AG8" s="9">
        <f>IFERROR($O8*SUM(J$7:$J8)-SUMPRODUCT($O$7:O8,$J$7:J8),0)</f>
        <v>814550</v>
      </c>
      <c r="AH8" s="9">
        <f>IFERROR(SUMPRODUCT($O8:O$31,$T8:T$31)-$O8*SUM($T8:T$31),0)</f>
        <v>340914800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ht="16.5" customHeight="1" x14ac:dyDescent="0.3">
      <c r="C9" s="21" t="str">
        <f>VLOOKUP("CE_"&amp;E9,Strategy!$A$2:$H$11,7,0)</f>
        <v>Buy</v>
      </c>
      <c r="D9" s="22" t="str">
        <f t="shared" si="1"/>
        <v>BULLISH</v>
      </c>
      <c r="E9" s="23" t="str">
        <f t="shared" si="2"/>
        <v>Short covering</v>
      </c>
      <c r="F9" s="24" t="str">
        <f t="shared" si="3"/>
        <v>DOWN</v>
      </c>
      <c r="G9" s="25">
        <f t="shared" ref="G9:G31" si="14">K9/(J9-K9)</f>
        <v>-0.22105163698209476</v>
      </c>
      <c r="H9" s="21" t="str">
        <f t="shared" si="4"/>
        <v>UP</v>
      </c>
      <c r="I9" s="26">
        <f>SUMIFS(Nifty50!I8:I807,Nifty50!C8:C807,'OPTION CHAIN'!$AC$5,Nifty50!B8:B807,'OPTION CHAIN'!O9)</f>
        <v>47297</v>
      </c>
      <c r="J9" s="26">
        <f>SUMIFS(Nifty50!F8:F807,Nifty50!C8:C807,'OPTION CHAIN'!$AC$5,Nifty50!B8:B807,'OPTION CHAIN'!O9)</f>
        <v>16488</v>
      </c>
      <c r="K9" s="26">
        <f>SUMIFS(Nifty50!G8:G807,Nifty50!C8:C807,'OPTION CHAIN'!$AC$5,Nifty50!B8:B807,'OPTION CHAIN'!O9)</f>
        <v>-4679</v>
      </c>
      <c r="L9" s="27">
        <f>SUMIFS(Nifty50!L8:L807,Nifty50!C8:C807,'OPTION CHAIN'!$AC$5,Nifty50!B8:B807,'OPTION CHAIN'!O9)</f>
        <v>201</v>
      </c>
      <c r="M9" s="29">
        <f>SUMIFS(Nifty50!J8:J807,Nifty50!C8:C807,'OPTION CHAIN'!$AC$5,Nifty50!B8:B807,'OPTION CHAIN'!O9)</f>
        <v>18.899999999999999</v>
      </c>
      <c r="N9" s="29">
        <f>SUMIFS(Nifty50!K8:K807,Nifty50!C8:C807,'OPTION CHAIN'!$AC$5,Nifty50!B8:B807,'OPTION CHAIN'!O9)</f>
        <v>512.9</v>
      </c>
      <c r="O9" s="30">
        <f t="shared" si="0"/>
        <v>21900</v>
      </c>
      <c r="P9" s="21">
        <f>SUMIFS(Nifty50!AD8:AD807,Nifty50!V8:V807,'OPTION CHAIN'!$AC$5,Nifty50!U8:U807,'OPTION CHAIN'!O9)</f>
        <v>15.25</v>
      </c>
      <c r="Q9" s="28">
        <f>SUMIFS(Nifty50!AC8:AC807,Nifty50!V8:V807,'OPTION CHAIN'!$AC$5,Nifty50!U8:U807,'OPTION CHAIN'!O9)</f>
        <v>18.46</v>
      </c>
      <c r="R9" s="21">
        <f>SUMIFS(Nifty50!AE8:AE807,Nifty50!V8:V807,'OPTION CHAIN'!$AC$5,Nifty50!U8:U807,'OPTION CHAIN'!O9)</f>
        <v>-68.8</v>
      </c>
      <c r="S9" s="31">
        <f>SUMIFS(Nifty50!Z8:Z807,Nifty50!V8:V807,'OPTION CHAIN'!$AC$5,Nifty50!U8:U807,'OPTION CHAIN'!O9)</f>
        <v>7974</v>
      </c>
      <c r="T9" s="31">
        <f>SUMIFS(Nifty50!Y8:Y807,Nifty50!V8:V807,'OPTION CHAIN'!$AC$5,Nifty50!U8:U807,'OPTION CHAIN'!O9)</f>
        <v>77580</v>
      </c>
      <c r="U9" s="25">
        <f t="shared" si="5"/>
        <v>0.11455908973364365</v>
      </c>
      <c r="V9" s="31">
        <f>SUMIFS(Nifty50!AB8:AB807,Nifty50!V8:V807,'OPTION CHAIN'!$AC$5,Nifty50!U8:U807,'OPTION CHAIN'!O9)</f>
        <v>727426</v>
      </c>
      <c r="W9" s="23" t="str">
        <f t="shared" si="6"/>
        <v>DOWN</v>
      </c>
      <c r="X9" s="22" t="str">
        <f t="shared" si="6"/>
        <v>UP</v>
      </c>
      <c r="Y9" s="22" t="str">
        <f t="shared" si="7"/>
        <v>Short Buildup</v>
      </c>
      <c r="Z9" s="22" t="str">
        <f t="shared" si="8"/>
        <v>BULLISH</v>
      </c>
      <c r="AA9" s="22" t="str">
        <f>VLOOKUP("PE_"&amp;Y9,Strategy!$A$2:$H$11,8,0)</f>
        <v>Sell</v>
      </c>
      <c r="AB9" s="32">
        <f t="shared" si="9"/>
        <v>4.7052401746724888</v>
      </c>
      <c r="AC9" s="33" t="str">
        <f t="shared" si="10"/>
        <v>Nifty will Increase</v>
      </c>
      <c r="AD9" s="34">
        <f t="shared" si="11"/>
        <v>-1.7042103013464416</v>
      </c>
      <c r="AE9" s="52">
        <f t="shared" si="12"/>
        <v>132.19999999999999</v>
      </c>
      <c r="AF9" s="9">
        <f t="shared" si="13"/>
        <v>293743050</v>
      </c>
      <c r="AG9" s="9">
        <f>IFERROR($O9*SUM(J$7:$J9)-SUMPRODUCT($O$7:O9,$J$7:J9),0)</f>
        <v>1894350</v>
      </c>
      <c r="AH9" s="9">
        <f>IFERROR(SUMPRODUCT($O9:O$31,$T9:T$31)-$O9*SUM($T9:T$31),0)</f>
        <v>291848700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ht="16.5" customHeight="1" x14ac:dyDescent="0.3">
      <c r="C10" s="21" t="str">
        <f>VLOOKUP("CE_"&amp;E10,Strategy!$A$2:$H$11,7,0)</f>
        <v>Buy</v>
      </c>
      <c r="D10" s="22" t="str">
        <f t="shared" si="1"/>
        <v>BULLISH</v>
      </c>
      <c r="E10" s="23" t="str">
        <f t="shared" si="2"/>
        <v>Short covering</v>
      </c>
      <c r="F10" s="24" t="str">
        <f t="shared" si="3"/>
        <v>DOWN</v>
      </c>
      <c r="G10" s="25">
        <f t="shared" si="14"/>
        <v>-0.15970207003288836</v>
      </c>
      <c r="H10" s="21" t="str">
        <f t="shared" si="4"/>
        <v>UP</v>
      </c>
      <c r="I10" s="26">
        <f>SUMIFS(Nifty50!I9:I808,Nifty50!C9:C808,'OPTION CHAIN'!$AC$5,Nifty50!B9:B808,'OPTION CHAIN'!O10)</f>
        <v>17384</v>
      </c>
      <c r="J10" s="26">
        <f>SUMIFS(Nifty50!F9:F808,Nifty50!C9:C808,'OPTION CHAIN'!$AC$5,Nifty50!B9:B808,'OPTION CHAIN'!O10)</f>
        <v>8687</v>
      </c>
      <c r="K10" s="26">
        <f>SUMIFS(Nifty50!G9:G808,Nifty50!C9:C808,'OPTION CHAIN'!$AC$5,Nifty50!B9:B808,'OPTION CHAIN'!O10)</f>
        <v>-1651</v>
      </c>
      <c r="L10" s="27">
        <f>SUMIFS(Nifty50!L9:L808,Nifty50!C9:C808,'OPTION CHAIN'!$AC$5,Nifty50!B9:B808,'OPTION CHAIN'!O10)</f>
        <v>187.60000000000002</v>
      </c>
      <c r="M10" s="29">
        <f>SUMIFS(Nifty50!J9:J808,Nifty50!C9:C808,'OPTION CHAIN'!$AC$5,Nifty50!B9:B808,'OPTION CHAIN'!O10)</f>
        <v>18.52</v>
      </c>
      <c r="N10" s="29">
        <f>SUMIFS(Nifty50!K9:K808,Nifty50!C9:C808,'OPTION CHAIN'!$AC$5,Nifty50!B9:B808,'OPTION CHAIN'!O10)</f>
        <v>462.8</v>
      </c>
      <c r="O10" s="30">
        <f t="shared" si="0"/>
        <v>21950</v>
      </c>
      <c r="P10" s="21">
        <f>SUMIFS(Nifty50!AD9:AD808,Nifty50!V9:V808,'OPTION CHAIN'!$AC$5,Nifty50!U9:U808,'OPTION CHAIN'!O10)</f>
        <v>17.600000000000001</v>
      </c>
      <c r="Q10" s="28">
        <f>SUMIFS(Nifty50!AC9:AC808,Nifty50!V9:V808,'OPTION CHAIN'!$AC$5,Nifty50!U9:U808,'OPTION CHAIN'!O10)</f>
        <v>17.8</v>
      </c>
      <c r="R10" s="21">
        <f>SUMIFS(Nifty50!AE9:AE808,Nifty50!V9:V808,'OPTION CHAIN'!$AC$5,Nifty50!U9:U808,'OPTION CHAIN'!O10)</f>
        <v>-77.800000000000011</v>
      </c>
      <c r="S10" s="31">
        <f>SUMIFS(Nifty50!Z9:Z808,Nifty50!V9:V808,'OPTION CHAIN'!$AC$5,Nifty50!U9:U808,'OPTION CHAIN'!O10)</f>
        <v>8528</v>
      </c>
      <c r="T10" s="31">
        <f>SUMIFS(Nifty50!Y9:Y808,Nifty50!V9:V808,'OPTION CHAIN'!$AC$5,Nifty50!U9:U808,'OPTION CHAIN'!O10)</f>
        <v>47095</v>
      </c>
      <c r="U10" s="25">
        <f t="shared" si="5"/>
        <v>0.22112168434153551</v>
      </c>
      <c r="V10" s="31">
        <f>SUMIFS(Nifty50!AB9:AB808,Nifty50!V9:V808,'OPTION CHAIN'!$AC$5,Nifty50!U9:U808,'OPTION CHAIN'!O10)</f>
        <v>469429</v>
      </c>
      <c r="W10" s="23" t="str">
        <f t="shared" si="6"/>
        <v>DOWN</v>
      </c>
      <c r="X10" s="22" t="str">
        <f t="shared" si="6"/>
        <v>UP</v>
      </c>
      <c r="Y10" s="22" t="str">
        <f t="shared" si="7"/>
        <v>Short Buildup</v>
      </c>
      <c r="Z10" s="22" t="str">
        <f t="shared" si="8"/>
        <v>BULLISH</v>
      </c>
      <c r="AA10" s="22" t="str">
        <f>VLOOKUP("PE_"&amp;Y10,Strategy!$A$2:$H$11,8,0)</f>
        <v>Sell</v>
      </c>
      <c r="AB10" s="32">
        <f t="shared" si="9"/>
        <v>5.4213192126165533</v>
      </c>
      <c r="AC10" s="33" t="str">
        <f t="shared" si="10"/>
        <v>Nifty will Increase</v>
      </c>
      <c r="AD10" s="34">
        <f t="shared" si="11"/>
        <v>-5.1653543307086611</v>
      </c>
      <c r="AE10" s="52">
        <f t="shared" si="12"/>
        <v>109.80000000000001</v>
      </c>
      <c r="AF10" s="9">
        <f t="shared" si="13"/>
        <v>250460150</v>
      </c>
      <c r="AG10" s="9">
        <f>IFERROR($O10*SUM(J$7:$J10)-SUMPRODUCT($O$7:O10,$J$7:J10),0)</f>
        <v>3798550</v>
      </c>
      <c r="AH10" s="9">
        <f>IFERROR(SUMPRODUCT($O10:O$31,$T10:T$31)-$O10*SUM($T10:T$31),0)</f>
        <v>246661600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1:54" ht="16.5" customHeight="1" x14ac:dyDescent="0.3">
      <c r="C11" s="21" t="str">
        <f>VLOOKUP("CE_"&amp;E11,Strategy!$A$2:$H$11,7,0)</f>
        <v>Buy</v>
      </c>
      <c r="D11" s="22" t="str">
        <f t="shared" si="1"/>
        <v>BULLISH</v>
      </c>
      <c r="E11" s="23" t="str">
        <f t="shared" si="2"/>
        <v>Short covering</v>
      </c>
      <c r="F11" s="24" t="str">
        <f t="shared" si="3"/>
        <v>DOWN</v>
      </c>
      <c r="G11" s="25">
        <f t="shared" si="14"/>
        <v>-0.18187566391825585</v>
      </c>
      <c r="H11" s="21" t="str">
        <f t="shared" si="4"/>
        <v>UP</v>
      </c>
      <c r="I11" s="26">
        <f>SUMIFS(Nifty50!I10:I809,Nifty50!C10:C809,'OPTION CHAIN'!$AC$5,Nifty50!B10:B809,'OPTION CHAIN'!O11)</f>
        <v>232820</v>
      </c>
      <c r="J11" s="26">
        <f>SUMIFS(Nifty50!F10:F809,Nifty50!C10:C809,'OPTION CHAIN'!$AC$5,Nifty50!B10:B809,'OPTION CHAIN'!O11)</f>
        <v>64694</v>
      </c>
      <c r="K11" s="26">
        <f>SUMIFS(Nifty50!G10:G809,Nifty50!C10:C809,'OPTION CHAIN'!$AC$5,Nifty50!B10:B809,'OPTION CHAIN'!O11)</f>
        <v>-14382</v>
      </c>
      <c r="L11" s="27">
        <f>SUMIFS(Nifty50!L10:L809,Nifty50!C10:C809,'OPTION CHAIN'!$AC$5,Nifty50!B10:B809,'OPTION CHAIN'!O11)</f>
        <v>180.7</v>
      </c>
      <c r="M11" s="29">
        <f>SUMIFS(Nifty50!J10:J809,Nifty50!C10:C809,'OPTION CHAIN'!$AC$5,Nifty50!B10:B809,'OPTION CHAIN'!O11)</f>
        <v>17.68</v>
      </c>
      <c r="N11" s="29">
        <f>SUMIFS(Nifty50!K10:K809,Nifty50!C10:C809,'OPTION CHAIN'!$AC$5,Nifty50!B10:B809,'OPTION CHAIN'!O11)</f>
        <v>420.65</v>
      </c>
      <c r="O11" s="30">
        <f t="shared" si="0"/>
        <v>22000</v>
      </c>
      <c r="P11" s="21">
        <f>SUMIFS(Nifty50!AD10:AD809,Nifty50!V10:V809,'OPTION CHAIN'!$AC$5,Nifty50!U10:U809,'OPTION CHAIN'!O11)</f>
        <v>20.85</v>
      </c>
      <c r="Q11" s="28">
        <f>SUMIFS(Nifty50!AC10:AC809,Nifty50!V10:V809,'OPTION CHAIN'!$AC$5,Nifty50!U10:U809,'OPTION CHAIN'!O11)</f>
        <v>17.13</v>
      </c>
      <c r="R11" s="21">
        <f>SUMIFS(Nifty50!AE10:AE809,Nifty50!V10:V809,'OPTION CHAIN'!$AC$5,Nifty50!U10:U809,'OPTION CHAIN'!O11)</f>
        <v>-89</v>
      </c>
      <c r="S11" s="31">
        <f>SUMIFS(Nifty50!Z10:Z809,Nifty50!V10:V809,'OPTION CHAIN'!$AC$5,Nifty50!U10:U809,'OPTION CHAIN'!O11)</f>
        <v>51004</v>
      </c>
      <c r="T11" s="31">
        <f>SUMIFS(Nifty50!Y10:Y809,Nifty50!V10:V809,'OPTION CHAIN'!$AC$5,Nifty50!U10:U809,'OPTION CHAIN'!O11)</f>
        <v>207572</v>
      </c>
      <c r="U11" s="25">
        <f t="shared" si="5"/>
        <v>0.32576260794031986</v>
      </c>
      <c r="V11" s="31">
        <f>SUMIFS(Nifty50!AB10:AB809,Nifty50!V10:V809,'OPTION CHAIN'!$AC$5,Nifty50!U10:U809,'OPTION CHAIN'!O11)</f>
        <v>1587974</v>
      </c>
      <c r="W11" s="23" t="str">
        <f t="shared" si="6"/>
        <v>DOWN</v>
      </c>
      <c r="X11" s="22" t="str">
        <f t="shared" si="6"/>
        <v>UP</v>
      </c>
      <c r="Y11" s="22" t="str">
        <f t="shared" si="7"/>
        <v>Short Buildup</v>
      </c>
      <c r="Z11" s="22" t="str">
        <f t="shared" si="8"/>
        <v>BULLISH</v>
      </c>
      <c r="AA11" s="22" t="str">
        <f>VLOOKUP("PE_"&amp;Y11,Strategy!$A$2:$H$11,8,0)</f>
        <v>Sell</v>
      </c>
      <c r="AB11" s="32">
        <f t="shared" si="9"/>
        <v>3.2085201100565741</v>
      </c>
      <c r="AC11" s="33" t="str">
        <f t="shared" si="10"/>
        <v>Nifty will Increase</v>
      </c>
      <c r="AD11" s="34">
        <f t="shared" si="11"/>
        <v>-3.546377416214713</v>
      </c>
      <c r="AE11" s="52">
        <f t="shared" si="12"/>
        <v>91.699999999999989</v>
      </c>
      <c r="AF11" s="9">
        <f t="shared" si="13"/>
        <v>209966350</v>
      </c>
      <c r="AG11" s="9">
        <f>IFERROR($O11*SUM(J$7:$J11)-SUMPRODUCT($O$7:O11,$J$7:J11),0)</f>
        <v>6137100</v>
      </c>
      <c r="AH11" s="9">
        <f>IFERROR(SUMPRODUCT($O11:O$31,$T11:T$31)-$O11*SUM($T11:T$31),0)</f>
        <v>203829250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4" ht="16.5" customHeight="1" x14ac:dyDescent="0.3">
      <c r="C12" s="21" t="str">
        <f>VLOOKUP("CE_"&amp;E12,Strategy!$A$2:$H$11,7,0)</f>
        <v>Buy</v>
      </c>
      <c r="D12" s="22" t="str">
        <f t="shared" si="1"/>
        <v>BULLISH</v>
      </c>
      <c r="E12" s="23" t="str">
        <f t="shared" si="2"/>
        <v>Short covering</v>
      </c>
      <c r="F12" s="24" t="str">
        <f t="shared" si="3"/>
        <v>DOWN</v>
      </c>
      <c r="G12" s="25">
        <f t="shared" si="14"/>
        <v>-0.27299209321681234</v>
      </c>
      <c r="H12" s="21" t="str">
        <f t="shared" si="4"/>
        <v>UP</v>
      </c>
      <c r="I12" s="26">
        <f>SUMIFS(Nifty50!I11:I810,Nifty50!C11:C810,'OPTION CHAIN'!$AC$5,Nifty50!B11:B810,'OPTION CHAIN'!O12)</f>
        <v>58038</v>
      </c>
      <c r="J12" s="26">
        <f>SUMIFS(Nifty50!F11:F810,Nifty50!C11:C810,'OPTION CHAIN'!$AC$5,Nifty50!B11:B810,'OPTION CHAIN'!O12)</f>
        <v>10482</v>
      </c>
      <c r="K12" s="26">
        <f>SUMIFS(Nifty50!G11:G810,Nifty50!C11:C810,'OPTION CHAIN'!$AC$5,Nifty50!B11:B810,'OPTION CHAIN'!O12)</f>
        <v>-3936</v>
      </c>
      <c r="L12" s="27">
        <f>SUMIFS(Nifty50!L11:L810,Nifty50!C11:C810,'OPTION CHAIN'!$AC$5,Nifty50!B11:B810,'OPTION CHAIN'!O12)</f>
        <v>168.54999999999998</v>
      </c>
      <c r="M12" s="29">
        <f>SUMIFS(Nifty50!J11:J810,Nifty50!C11:C810,'OPTION CHAIN'!$AC$5,Nifty50!B11:B810,'OPTION CHAIN'!O12)</f>
        <v>17.02</v>
      </c>
      <c r="N12" s="29">
        <f>SUMIFS(Nifty50!K11:K810,Nifty50!C11:C810,'OPTION CHAIN'!$AC$5,Nifty50!B11:B810,'OPTION CHAIN'!O12)</f>
        <v>375.4</v>
      </c>
      <c r="O12" s="30">
        <f t="shared" si="0"/>
        <v>22050</v>
      </c>
      <c r="P12" s="21">
        <f>SUMIFS(Nifty50!AD11:AD810,Nifty50!V11:V810,'OPTION CHAIN'!$AC$5,Nifty50!U11:U810,'OPTION CHAIN'!O12)</f>
        <v>25.25</v>
      </c>
      <c r="Q12" s="28">
        <f>SUMIFS(Nifty50!AC11:AC810,Nifty50!V11:V810,'OPTION CHAIN'!$AC$5,Nifty50!U11:U810,'OPTION CHAIN'!O12)</f>
        <v>16.64</v>
      </c>
      <c r="R12" s="21">
        <f>SUMIFS(Nifty50!AE11:AE810,Nifty50!V11:V810,'OPTION CHAIN'!$AC$5,Nifty50!U11:U810,'OPTION CHAIN'!O12)</f>
        <v>-101.8</v>
      </c>
      <c r="S12" s="31">
        <f>SUMIFS(Nifty50!Z11:Z810,Nifty50!V11:V810,'OPTION CHAIN'!$AC$5,Nifty50!U11:U810,'OPTION CHAIN'!O12)</f>
        <v>16514</v>
      </c>
      <c r="T12" s="31">
        <f>SUMIFS(Nifty50!Y11:Y810,Nifty50!V11:V810,'OPTION CHAIN'!$AC$5,Nifty50!U11:U810,'OPTION CHAIN'!O12)</f>
        <v>36772</v>
      </c>
      <c r="U12" s="25">
        <f t="shared" si="5"/>
        <v>0.8151841247902063</v>
      </c>
      <c r="V12" s="31">
        <f>SUMIFS(Nifty50!AB11:AB810,Nifty50!V11:V810,'OPTION CHAIN'!$AC$5,Nifty50!U11:U810,'OPTION CHAIN'!O12)</f>
        <v>613693</v>
      </c>
      <c r="W12" s="23" t="str">
        <f t="shared" si="6"/>
        <v>DOWN</v>
      </c>
      <c r="X12" s="22" t="str">
        <f t="shared" si="6"/>
        <v>UP</v>
      </c>
      <c r="Y12" s="22" t="str">
        <f t="shared" si="7"/>
        <v>Short Buildup</v>
      </c>
      <c r="Z12" s="22" t="str">
        <f t="shared" si="8"/>
        <v>BULLISH</v>
      </c>
      <c r="AA12" s="22" t="str">
        <f>VLOOKUP("PE_"&amp;Y12,Strategy!$A$2:$H$11,8,0)</f>
        <v>Sell</v>
      </c>
      <c r="AB12" s="32">
        <f t="shared" si="9"/>
        <v>3.5081091394771988</v>
      </c>
      <c r="AC12" s="33" t="str">
        <f t="shared" si="10"/>
        <v>Nifty will Increase</v>
      </c>
      <c r="AD12" s="34">
        <f t="shared" si="11"/>
        <v>-4.1956300813008127</v>
      </c>
      <c r="AE12" s="52">
        <f t="shared" si="12"/>
        <v>66.749999999999986</v>
      </c>
      <c r="AF12" s="9">
        <f t="shared" si="13"/>
        <v>183085850</v>
      </c>
      <c r="AG12" s="9">
        <f>IFERROR($O12*SUM(J$7:$J12)-SUMPRODUCT($O$7:O12,$J$7:J12),0)</f>
        <v>11710350</v>
      </c>
      <c r="AH12" s="9">
        <f>IFERROR(SUMPRODUCT($O12:O$31,$T12:T$31)-$O12*SUM($T12:T$31),0)</f>
        <v>171375500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4" ht="16.5" customHeight="1" x14ac:dyDescent="0.3">
      <c r="C13" s="21" t="str">
        <f>VLOOKUP("CE_"&amp;E13,Strategy!$A$2:$H$11,7,0)</f>
        <v>Buy</v>
      </c>
      <c r="D13" s="22" t="str">
        <f t="shared" si="1"/>
        <v>BULLISH</v>
      </c>
      <c r="E13" s="23" t="str">
        <f t="shared" si="2"/>
        <v>Short covering</v>
      </c>
      <c r="F13" s="24" t="str">
        <f t="shared" si="3"/>
        <v>DOWN</v>
      </c>
      <c r="G13" s="25">
        <f t="shared" si="14"/>
        <v>-0.34499387327562353</v>
      </c>
      <c r="H13" s="21" t="str">
        <f t="shared" si="4"/>
        <v>UP</v>
      </c>
      <c r="I13" s="26">
        <f>SUMIFS(Nifty50!I12:I811,Nifty50!C12:C811,'OPTION CHAIN'!$AC$5,Nifty50!B12:B811,'OPTION CHAIN'!O13)</f>
        <v>349547</v>
      </c>
      <c r="J13" s="26">
        <f>SUMIFS(Nifty50!F12:F811,Nifty50!C12:C811,'OPTION CHAIN'!$AC$5,Nifty50!B12:B811,'OPTION CHAIN'!O13)</f>
        <v>33142</v>
      </c>
      <c r="K13" s="26">
        <f>SUMIFS(Nifty50!G12:G811,Nifty50!C12:C811,'OPTION CHAIN'!$AC$5,Nifty50!B12:B811,'OPTION CHAIN'!O13)</f>
        <v>-17456</v>
      </c>
      <c r="L13" s="27">
        <f>SUMIFS(Nifty50!L12:L811,Nifty50!C12:C811,'OPTION CHAIN'!$AC$5,Nifty50!B12:B811,'OPTION CHAIN'!O13)</f>
        <v>151.05000000000001</v>
      </c>
      <c r="M13" s="29">
        <f>SUMIFS(Nifty50!J12:J811,Nifty50!C12:C811,'OPTION CHAIN'!$AC$5,Nifty50!B12:B811,'OPTION CHAIN'!O13)</f>
        <v>16.28</v>
      </c>
      <c r="N13" s="29">
        <f>SUMIFS(Nifty50!K12:K811,Nifty50!C12:C811,'OPTION CHAIN'!$AC$5,Nifty50!B12:B811,'OPTION CHAIN'!O13)</f>
        <v>327.5</v>
      </c>
      <c r="O13" s="30">
        <f t="shared" si="0"/>
        <v>22100</v>
      </c>
      <c r="P13" s="21">
        <f>SUMIFS(Nifty50!AD12:AD811,Nifty50!V12:V811,'OPTION CHAIN'!$AC$5,Nifty50!U12:U811,'OPTION CHAIN'!O13)</f>
        <v>30</v>
      </c>
      <c r="Q13" s="28">
        <f>SUMIFS(Nifty50!AC12:AC811,Nifty50!V12:V811,'OPTION CHAIN'!$AC$5,Nifty50!U12:U811,'OPTION CHAIN'!O13)</f>
        <v>16.02</v>
      </c>
      <c r="R13" s="21">
        <f>SUMIFS(Nifty50!AE12:AE811,Nifty50!V12:V811,'OPTION CHAIN'!$AC$5,Nifty50!U12:U811,'OPTION CHAIN'!O13)</f>
        <v>-116.75</v>
      </c>
      <c r="S13" s="31">
        <f>SUMIFS(Nifty50!Z12:Z811,Nifty50!V12:V811,'OPTION CHAIN'!$AC$5,Nifty50!U12:U811,'OPTION CHAIN'!O13)</f>
        <v>29926</v>
      </c>
      <c r="T13" s="31">
        <f>SUMIFS(Nifty50!Y12:Y811,Nifty50!V12:V811,'OPTION CHAIN'!$AC$5,Nifty50!U12:U811,'OPTION CHAIN'!O13)</f>
        <v>84369</v>
      </c>
      <c r="U13" s="25">
        <f t="shared" si="5"/>
        <v>0.54967580772551106</v>
      </c>
      <c r="V13" s="31">
        <f>SUMIFS(Nifty50!AB12:AB811,Nifty50!V12:V811,'OPTION CHAIN'!$AC$5,Nifty50!U12:U811,'OPTION CHAIN'!O13)</f>
        <v>1248259</v>
      </c>
      <c r="W13" s="23" t="str">
        <f t="shared" si="6"/>
        <v>DOWN</v>
      </c>
      <c r="X13" s="22" t="str">
        <f t="shared" si="6"/>
        <v>UP</v>
      </c>
      <c r="Y13" s="22" t="str">
        <f t="shared" si="7"/>
        <v>Short Buildup</v>
      </c>
      <c r="Z13" s="22" t="str">
        <f t="shared" si="8"/>
        <v>BULLISH</v>
      </c>
      <c r="AA13" s="22" t="str">
        <f>VLOOKUP("PE_"&amp;Y13,Strategy!$A$2:$H$11,8,0)</f>
        <v>Sell</v>
      </c>
      <c r="AB13" s="32">
        <f t="shared" si="9"/>
        <v>2.5456822159193773</v>
      </c>
      <c r="AC13" s="33" t="str">
        <f t="shared" si="10"/>
        <v>Nifty will Increase</v>
      </c>
      <c r="AD13" s="34">
        <f t="shared" si="11"/>
        <v>-1.7143675527039413</v>
      </c>
      <c r="AE13" s="52">
        <f t="shared" si="12"/>
        <v>34.300000000000011</v>
      </c>
      <c r="AF13" s="9">
        <f t="shared" si="13"/>
        <v>158568050</v>
      </c>
      <c r="AG13" s="9">
        <f>IFERROR($O13*SUM(J$7:$J13)-SUMPRODUCT($O$7:O13,$J$7:J13),0)</f>
        <v>17807700</v>
      </c>
      <c r="AH13" s="9">
        <f>IFERROR(SUMPRODUCT($O13:O$31,$T13:T$31)-$O13*SUM($T13:T$31),0)</f>
        <v>140760350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4" ht="16.5" customHeight="1" x14ac:dyDescent="0.3">
      <c r="C14" s="21" t="str">
        <f>VLOOKUP("CE_"&amp;E14,Strategy!$A$2:$H$11,7,0)</f>
        <v>Buy</v>
      </c>
      <c r="D14" s="22" t="str">
        <f t="shared" si="1"/>
        <v>BULLISH</v>
      </c>
      <c r="E14" s="23" t="str">
        <f t="shared" si="2"/>
        <v>Short covering</v>
      </c>
      <c r="F14" s="24" t="str">
        <f t="shared" si="3"/>
        <v>DOWN</v>
      </c>
      <c r="G14" s="25">
        <f t="shared" si="14"/>
        <v>-0.53384217753008645</v>
      </c>
      <c r="H14" s="21" t="str">
        <f t="shared" si="4"/>
        <v>UP</v>
      </c>
      <c r="I14" s="26">
        <f>SUMIFS(Nifty50!I13:I812,Nifty50!C13:C812,'OPTION CHAIN'!$AC$5,Nifty50!B13:B812,'OPTION CHAIN'!O14)</f>
        <v>304051</v>
      </c>
      <c r="J14" s="26">
        <f>SUMIFS(Nifty50!F13:F812,Nifty50!C13:C812,'OPTION CHAIN'!$AC$5,Nifty50!B13:B812,'OPTION CHAIN'!O14)</f>
        <v>11543</v>
      </c>
      <c r="K14" s="26">
        <f>SUMIFS(Nifty50!G13:G812,Nifty50!C13:C812,'OPTION CHAIN'!$AC$5,Nifty50!B13:B812,'OPTION CHAIN'!O14)</f>
        <v>-13219</v>
      </c>
      <c r="L14" s="27">
        <f>SUMIFS(Nifty50!L13:L812,Nifty50!C13:C812,'OPTION CHAIN'!$AC$5,Nifty50!B13:B812,'OPTION CHAIN'!O14)</f>
        <v>137.15</v>
      </c>
      <c r="M14" s="29">
        <f>SUMIFS(Nifty50!J13:J812,Nifty50!C13:C812,'OPTION CHAIN'!$AC$5,Nifty50!B13:B812,'OPTION CHAIN'!O14)</f>
        <v>15.96</v>
      </c>
      <c r="N14" s="29">
        <f>SUMIFS(Nifty50!K13:K812,Nifty50!C13:C812,'OPTION CHAIN'!$AC$5,Nifty50!B13:B812,'OPTION CHAIN'!O14)</f>
        <v>286</v>
      </c>
      <c r="O14" s="30">
        <f t="shared" si="0"/>
        <v>22150</v>
      </c>
      <c r="P14" s="21">
        <f>SUMIFS(Nifty50!AD13:AD812,Nifty50!V13:V812,'OPTION CHAIN'!$AC$5,Nifty50!U13:U812,'OPTION CHAIN'!O14)</f>
        <v>38.25</v>
      </c>
      <c r="Q14" s="28">
        <f>SUMIFS(Nifty50!AC13:AC812,Nifty50!V13:V812,'OPTION CHAIN'!$AC$5,Nifty50!U13:U812,'OPTION CHAIN'!O14)</f>
        <v>15.57</v>
      </c>
      <c r="R14" s="21">
        <f>SUMIFS(Nifty50!AE13:AE812,Nifty50!V13:V812,'OPTION CHAIN'!$AC$5,Nifty50!U13:U812,'OPTION CHAIN'!O14)</f>
        <v>-130.44999999999999</v>
      </c>
      <c r="S14" s="31">
        <f>SUMIFS(Nifty50!Z13:Z812,Nifty50!V13:V812,'OPTION CHAIN'!$AC$5,Nifty50!U13:U812,'OPTION CHAIN'!O14)</f>
        <v>12913</v>
      </c>
      <c r="T14" s="31">
        <f>SUMIFS(Nifty50!Y13:Y812,Nifty50!V13:V812,'OPTION CHAIN'!$AC$5,Nifty50!U13:U812,'OPTION CHAIN'!O14)</f>
        <v>30711</v>
      </c>
      <c r="U14" s="25">
        <f t="shared" si="5"/>
        <v>0.72553095853466687</v>
      </c>
      <c r="V14" s="31">
        <f>SUMIFS(Nifty50!AB13:AB812,Nifty50!V13:V812,'OPTION CHAIN'!$AC$5,Nifty50!U13:U812,'OPTION CHAIN'!O14)</f>
        <v>812492</v>
      </c>
      <c r="W14" s="23" t="str">
        <f t="shared" si="6"/>
        <v>DOWN</v>
      </c>
      <c r="X14" s="22" t="str">
        <f t="shared" si="6"/>
        <v>UP</v>
      </c>
      <c r="Y14" s="22" t="str">
        <f t="shared" si="7"/>
        <v>Short Buildup</v>
      </c>
      <c r="Z14" s="22" t="str">
        <f t="shared" si="8"/>
        <v>BULLISH</v>
      </c>
      <c r="AA14" s="22" t="str">
        <f>VLOOKUP("PE_"&amp;Y14,Strategy!$A$2:$H$11,8,0)</f>
        <v>Sell</v>
      </c>
      <c r="AB14" s="32">
        <f t="shared" si="9"/>
        <v>2.6605735077536168</v>
      </c>
      <c r="AC14" s="33" t="str">
        <f t="shared" si="10"/>
        <v>Nifty will Increase</v>
      </c>
      <c r="AD14" s="34">
        <f t="shared" si="11"/>
        <v>-0.97685150162644674</v>
      </c>
      <c r="AE14" s="52">
        <f t="shared" si="12"/>
        <v>6.7000000000000171</v>
      </c>
      <c r="AF14" s="9">
        <f t="shared" si="13"/>
        <v>139925800</v>
      </c>
      <c r="AG14" s="9">
        <f>IFERROR($O14*SUM(J$7:$J14)-SUMPRODUCT($O$7:O14,$J$7:J14),0)</f>
        <v>25562150</v>
      </c>
      <c r="AH14" s="9">
        <f>IFERROR(SUMPRODUCT($O14:O$31,$T14:T$31)-$O14*SUM($T14:T$31),0)</f>
        <v>114363650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4" ht="16.5" customHeight="1" x14ac:dyDescent="0.3">
      <c r="C15" s="21" t="str">
        <f>VLOOKUP("CE_"&amp;E15,Strategy!$A$2:$H$11,7,0)</f>
        <v>Buy</v>
      </c>
      <c r="D15" s="22" t="str">
        <f t="shared" si="1"/>
        <v>BULLISH</v>
      </c>
      <c r="E15" s="23" t="str">
        <f t="shared" si="2"/>
        <v>Short covering</v>
      </c>
      <c r="F15" s="24" t="str">
        <f t="shared" si="3"/>
        <v>DOWN</v>
      </c>
      <c r="G15" s="25">
        <f t="shared" si="14"/>
        <v>-0.24180650855863903</v>
      </c>
      <c r="H15" s="21" t="str">
        <f t="shared" si="4"/>
        <v>UP</v>
      </c>
      <c r="I15" s="26">
        <f>SUMIFS(Nifty50!I14:I813,Nifty50!C14:C813,'OPTION CHAIN'!$AC$5,Nifty50!B14:B813,'OPTION CHAIN'!O15)</f>
        <v>1626509</v>
      </c>
      <c r="J15" s="26">
        <f>SUMIFS(Nifty50!F14:F813,Nifty50!C14:C813,'OPTION CHAIN'!$AC$5,Nifty50!B14:B813,'OPTION CHAIN'!O15)</f>
        <v>72155</v>
      </c>
      <c r="K15" s="26">
        <f>SUMIFS(Nifty50!G14:G813,Nifty50!C14:C813,'OPTION CHAIN'!$AC$5,Nifty50!B14:B813,'OPTION CHAIN'!O15)</f>
        <v>-23012</v>
      </c>
      <c r="L15" s="27">
        <f>SUMIFS(Nifty50!L14:L813,Nifty50!C14:C813,'OPTION CHAIN'!$AC$5,Nifty50!B14:B813,'OPTION CHAIN'!O15)</f>
        <v>120.75</v>
      </c>
      <c r="M15" s="29">
        <f>SUMIFS(Nifty50!J14:J813,Nifty50!C14:C813,'OPTION CHAIN'!$AC$5,Nifty50!B14:B813,'OPTION CHAIN'!O15)</f>
        <v>15.3</v>
      </c>
      <c r="N15" s="29">
        <f>SUMIFS(Nifty50!K14:K813,Nifty50!C14:C813,'OPTION CHAIN'!$AC$5,Nifty50!B14:B813,'OPTION CHAIN'!O15)</f>
        <v>243.1</v>
      </c>
      <c r="O15" s="30">
        <f t="shared" si="0"/>
        <v>22200</v>
      </c>
      <c r="P15" s="21">
        <f>SUMIFS(Nifty50!AD14:AD813,Nifty50!V14:V813,'OPTION CHAIN'!$AC$5,Nifty50!U14:U813,'OPTION CHAIN'!O15)</f>
        <v>46</v>
      </c>
      <c r="Q15" s="28">
        <f>SUMIFS(Nifty50!AC14:AC813,Nifty50!V14:V813,'OPTION CHAIN'!$AC$5,Nifty50!U14:U813,'OPTION CHAIN'!O15)</f>
        <v>15</v>
      </c>
      <c r="R15" s="21">
        <f>SUMIFS(Nifty50!AE14:AE813,Nifty50!V14:V813,'OPTION CHAIN'!$AC$5,Nifty50!U14:U813,'OPTION CHAIN'!O15)</f>
        <v>-146.30000000000001</v>
      </c>
      <c r="S15" s="31">
        <f>SUMIFS(Nifty50!Z14:Z813,Nifty50!V14:V813,'OPTION CHAIN'!$AC$5,Nifty50!U14:U813,'OPTION CHAIN'!O15)</f>
        <v>49887</v>
      </c>
      <c r="T15" s="31">
        <f>SUMIFS(Nifty50!Y14:Y813,Nifty50!V14:V813,'OPTION CHAIN'!$AC$5,Nifty50!U14:U813,'OPTION CHAIN'!O15)</f>
        <v>111541</v>
      </c>
      <c r="U15" s="25">
        <f t="shared" si="5"/>
        <v>0.80914458104908038</v>
      </c>
      <c r="V15" s="31">
        <f>SUMIFS(Nifty50!AB14:AB813,Nifty50!V14:V813,'OPTION CHAIN'!$AC$5,Nifty50!U14:U813,'OPTION CHAIN'!O15)</f>
        <v>2050949</v>
      </c>
      <c r="W15" s="23" t="str">
        <f t="shared" si="6"/>
        <v>DOWN</v>
      </c>
      <c r="X15" s="22" t="str">
        <f t="shared" si="6"/>
        <v>UP</v>
      </c>
      <c r="Y15" s="22" t="str">
        <f t="shared" si="7"/>
        <v>Short Buildup</v>
      </c>
      <c r="Z15" s="22" t="str">
        <f t="shared" si="8"/>
        <v>BULLISH</v>
      </c>
      <c r="AA15" s="22" t="str">
        <f>VLOOKUP("PE_"&amp;Y15,Strategy!$A$2:$H$11,8,0)</f>
        <v>Sell</v>
      </c>
      <c r="AB15" s="32">
        <f t="shared" si="9"/>
        <v>1.5458526782620747</v>
      </c>
      <c r="AC15" s="33" t="str">
        <f t="shared" si="10"/>
        <v>Nifty will Increase</v>
      </c>
      <c r="AD15" s="34">
        <f t="shared" si="11"/>
        <v>-2.1678689379454199</v>
      </c>
      <c r="AE15" s="52">
        <f t="shared" si="12"/>
        <v>-25.550000000000011</v>
      </c>
      <c r="AF15" s="9">
        <f t="shared" si="13"/>
        <v>123396250</v>
      </c>
      <c r="AG15" s="9">
        <f>IFERROR($O15*SUM(J$7:$J15)-SUMPRODUCT($O$7:O15,$J$7:J15),0)</f>
        <v>33893750</v>
      </c>
      <c r="AH15" s="9">
        <f>IFERROR(SUMPRODUCT($O15:O$31,$T15:T$31)-$O15*SUM($T15:T$31),0)</f>
        <v>89502500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4" ht="16.5" customHeight="1" x14ac:dyDescent="0.3">
      <c r="C16" s="21" t="str">
        <f>VLOOKUP("CE_"&amp;E16,Strategy!$A$2:$H$11,7,0)</f>
        <v>Buy</v>
      </c>
      <c r="D16" s="22" t="str">
        <f t="shared" si="1"/>
        <v>BULLISH</v>
      </c>
      <c r="E16" s="23" t="str">
        <f t="shared" si="2"/>
        <v>Long Buildup</v>
      </c>
      <c r="F16" s="24" t="str">
        <f t="shared" si="3"/>
        <v>UP</v>
      </c>
      <c r="G16" s="25">
        <f t="shared" si="14"/>
        <v>0.43494252873563216</v>
      </c>
      <c r="H16" s="21" t="str">
        <f t="shared" si="4"/>
        <v>UP</v>
      </c>
      <c r="I16" s="26">
        <f>SUMIFS(Nifty50!I15:I814,Nifty50!C15:C814,'OPTION CHAIN'!$AC$5,Nifty50!B15:B814,'OPTION CHAIN'!O16)</f>
        <v>1679793</v>
      </c>
      <c r="J16" s="26">
        <f>SUMIFS(Nifty50!F15:F814,Nifty50!C15:C814,'OPTION CHAIN'!$AC$5,Nifty50!B15:B814,'OPTION CHAIN'!O16)</f>
        <v>37452</v>
      </c>
      <c r="K16" s="26">
        <f>SUMIFS(Nifty50!G15:G814,Nifty50!C15:C814,'OPTION CHAIN'!$AC$5,Nifty50!B15:B814,'OPTION CHAIN'!O16)</f>
        <v>11352</v>
      </c>
      <c r="L16" s="27">
        <f>SUMIFS(Nifty50!L15:L814,Nifty50!C15:C814,'OPTION CHAIN'!$AC$5,Nifty50!B15:B814,'OPTION CHAIN'!O16)</f>
        <v>106.35</v>
      </c>
      <c r="M16" s="29">
        <f>SUMIFS(Nifty50!J15:J814,Nifty50!C15:C814,'OPTION CHAIN'!$AC$5,Nifty50!B15:B814,'OPTION CHAIN'!O16)</f>
        <v>14.93</v>
      </c>
      <c r="N16" s="29">
        <f>SUMIFS(Nifty50!K15:K814,Nifty50!C15:C814,'OPTION CHAIN'!$AC$5,Nifty50!B15:B814,'OPTION CHAIN'!O16)</f>
        <v>205</v>
      </c>
      <c r="O16" s="30">
        <f t="shared" si="0"/>
        <v>22250</v>
      </c>
      <c r="P16" s="21">
        <f>SUMIFS(Nifty50!AD15:AD814,Nifty50!V15:V814,'OPTION CHAIN'!$AC$5,Nifty50!U15:U814,'OPTION CHAIN'!O16)</f>
        <v>58</v>
      </c>
      <c r="Q16" s="28">
        <f>SUMIFS(Nifty50!AC15:AC814,Nifty50!V15:V814,'OPTION CHAIN'!$AC$5,Nifty50!U15:U814,'OPTION CHAIN'!O16)</f>
        <v>14.62</v>
      </c>
      <c r="R16" s="21">
        <f>SUMIFS(Nifty50!AE15:AE814,Nifty50!V15:V814,'OPTION CHAIN'!$AC$5,Nifty50!U15:U814,'OPTION CHAIN'!O16)</f>
        <v>-161</v>
      </c>
      <c r="S16" s="31">
        <f>SUMIFS(Nifty50!Z15:Z814,Nifty50!V15:V814,'OPTION CHAIN'!$AC$5,Nifty50!U15:U814,'OPTION CHAIN'!O16)</f>
        <v>33212</v>
      </c>
      <c r="T16" s="31">
        <f>SUMIFS(Nifty50!Y15:Y814,Nifty50!V15:V814,'OPTION CHAIN'!$AC$5,Nifty50!U15:U814,'OPTION CHAIN'!O16)</f>
        <v>42089</v>
      </c>
      <c r="U16" s="25">
        <f t="shared" si="5"/>
        <v>3.7413540610566631</v>
      </c>
      <c r="V16" s="31">
        <f>SUMIFS(Nifty50!AB15:AB814,Nifty50!V15:V814,'OPTION CHAIN'!$AC$5,Nifty50!U15:U814,'OPTION CHAIN'!O16)</f>
        <v>1417663</v>
      </c>
      <c r="W16" s="23" t="str">
        <f t="shared" si="6"/>
        <v>DOWN</v>
      </c>
      <c r="X16" s="22" t="str">
        <f t="shared" si="6"/>
        <v>UP</v>
      </c>
      <c r="Y16" s="22" t="str">
        <f t="shared" si="7"/>
        <v>Short Buildup</v>
      </c>
      <c r="Z16" s="22" t="str">
        <f t="shared" si="8"/>
        <v>BULLISH</v>
      </c>
      <c r="AA16" s="22" t="str">
        <f>VLOOKUP("PE_"&amp;Y16,Strategy!$A$2:$H$11,8,0)</f>
        <v>Sell</v>
      </c>
      <c r="AB16" s="32">
        <f t="shared" si="9"/>
        <v>1.1238118124532734</v>
      </c>
      <c r="AC16" s="33" t="str">
        <f t="shared" si="10"/>
        <v>Nifty will Increase</v>
      </c>
      <c r="AD16" s="34">
        <f t="shared" si="11"/>
        <v>2.9256518675123324</v>
      </c>
      <c r="AE16" s="52">
        <f t="shared" si="12"/>
        <v>-54.650000000000006</v>
      </c>
      <c r="AF16" s="9">
        <f t="shared" si="13"/>
        <v>116051500</v>
      </c>
      <c r="AG16" s="9">
        <f>IFERROR($O16*SUM(J$7:$J16)-SUMPRODUCT($O$7:O16,$J$7:J16),0)</f>
        <v>45833100</v>
      </c>
      <c r="AH16" s="9">
        <f>IFERROR(SUMPRODUCT($O16:O$31,$T16:T$31)-$O16*SUM($T16:T$31),0)</f>
        <v>70218400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3:54" ht="16.5" customHeight="1" x14ac:dyDescent="0.3">
      <c r="C17" s="21" t="str">
        <f>VLOOKUP("CE_"&amp;E17,Strategy!$A$2:$H$11,7,0)</f>
        <v>Buy</v>
      </c>
      <c r="D17" s="22" t="str">
        <f t="shared" si="1"/>
        <v>BULLISH</v>
      </c>
      <c r="E17" s="23" t="str">
        <f t="shared" si="2"/>
        <v>Long Buildup</v>
      </c>
      <c r="F17" s="24" t="str">
        <f t="shared" si="3"/>
        <v>UP</v>
      </c>
      <c r="G17" s="25">
        <f t="shared" si="14"/>
        <v>0.25678796899861417</v>
      </c>
      <c r="H17" s="21" t="str">
        <f t="shared" si="4"/>
        <v>UP</v>
      </c>
      <c r="I17" s="26">
        <f>SUMIFS(Nifty50!I16:I815,Nifty50!C16:C815,'OPTION CHAIN'!$AC$5,Nifty50!B16:B815,'OPTION CHAIN'!O17)</f>
        <v>3506834</v>
      </c>
      <c r="J17" s="26">
        <f>SUMIFS(Nifty50!F16:F815,Nifty50!C16:C815,'OPTION CHAIN'!$AC$5,Nifty50!B16:B815,'OPTION CHAIN'!O17)</f>
        <v>122430</v>
      </c>
      <c r="K17" s="26">
        <f>SUMIFS(Nifty50!G16:G815,Nifty50!C16:C815,'OPTION CHAIN'!$AC$5,Nifty50!B16:B815,'OPTION CHAIN'!O17)</f>
        <v>25015</v>
      </c>
      <c r="L17" s="27">
        <f>SUMIFS(Nifty50!L16:L815,Nifty50!C16:C815,'OPTION CHAIN'!$AC$5,Nifty50!B16:B815,'OPTION CHAIN'!O17)</f>
        <v>92.2</v>
      </c>
      <c r="M17" s="29">
        <f>SUMIFS(Nifty50!J16:J815,Nifty50!C16:C815,'OPTION CHAIN'!$AC$5,Nifty50!B16:B815,'OPTION CHAIN'!O17)</f>
        <v>14.42</v>
      </c>
      <c r="N17" s="29">
        <f>SUMIFS(Nifty50!K16:K815,Nifty50!C16:C815,'OPTION CHAIN'!$AC$5,Nifty50!B16:B815,'OPTION CHAIN'!O17)</f>
        <v>170.9</v>
      </c>
      <c r="O17" s="30">
        <f>O18-$D$3</f>
        <v>22300</v>
      </c>
      <c r="P17" s="21">
        <f>SUMIFS(Nifty50!AD16:AD815,Nifty50!V16:V815,'OPTION CHAIN'!$AC$5,Nifty50!U16:U815,'OPTION CHAIN'!O17)</f>
        <v>72</v>
      </c>
      <c r="Q17" s="28">
        <f>SUMIFS(Nifty50!AC16:AC815,Nifty50!V16:V815,'OPTION CHAIN'!$AC$5,Nifty50!U16:U815,'OPTION CHAIN'!O17)</f>
        <v>14.16</v>
      </c>
      <c r="R17" s="21">
        <f>SUMIFS(Nifty50!AE16:AE815,Nifty50!V16:V815,'OPTION CHAIN'!$AC$5,Nifty50!U16:U815,'OPTION CHAIN'!O17)</f>
        <v>-176.65</v>
      </c>
      <c r="S17" s="31">
        <f>SUMIFS(Nifty50!Z16:Z815,Nifty50!V16:V815,'OPTION CHAIN'!$AC$5,Nifty50!U16:U815,'OPTION CHAIN'!O17)</f>
        <v>68082</v>
      </c>
      <c r="T17" s="31">
        <f>SUMIFS(Nifty50!Y16:Y815,Nifty50!V16:V815,'OPTION CHAIN'!$AC$5,Nifty50!U16:U815,'OPTION CHAIN'!O17)</f>
        <v>119298</v>
      </c>
      <c r="U17" s="25">
        <f t="shared" si="5"/>
        <v>1.329311152764761</v>
      </c>
      <c r="V17" s="31">
        <f>SUMIFS(Nifty50!AB16:AB815,Nifty50!V16:V815,'OPTION CHAIN'!$AC$5,Nifty50!U16:U815,'OPTION CHAIN'!O17)</f>
        <v>2050492</v>
      </c>
      <c r="W17" s="23" t="str">
        <f t="shared" si="6"/>
        <v>DOWN</v>
      </c>
      <c r="X17" s="22" t="str">
        <f t="shared" si="6"/>
        <v>UP</v>
      </c>
      <c r="Y17" s="22" t="str">
        <f t="shared" si="7"/>
        <v>Short Buildup</v>
      </c>
      <c r="Z17" s="22" t="str">
        <f t="shared" si="8"/>
        <v>BULLISH</v>
      </c>
      <c r="AA17" s="22" t="str">
        <f>VLOOKUP("PE_"&amp;Y17,Strategy!$A$2:$H$11,8,0)</f>
        <v>Sell</v>
      </c>
      <c r="AB17" s="32">
        <f t="shared" si="9"/>
        <v>0.97441803479539324</v>
      </c>
      <c r="AC17" s="33" t="str">
        <f t="shared" si="10"/>
        <v>Nifty will Decrease</v>
      </c>
      <c r="AD17" s="34">
        <f t="shared" si="11"/>
        <v>2.7216470117929243</v>
      </c>
      <c r="AE17" s="52">
        <f t="shared" si="12"/>
        <v>-84.45</v>
      </c>
      <c r="AF17" s="9">
        <f t="shared" si="13"/>
        <v>112683800</v>
      </c>
      <c r="AG17" s="9">
        <f>IFERROR($O17*SUM(J$7:$J17)-SUMPRODUCT($O$7:O17,$J$7:J17),0)</f>
        <v>59645050</v>
      </c>
      <c r="AH17" s="9">
        <f>IFERROR(SUMPRODUCT($O17:O$31,$T17:T$31)-$O17*SUM($T17:T$31),0)</f>
        <v>53038750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3:54" ht="16.5" customHeight="1" x14ac:dyDescent="0.3">
      <c r="C18" s="21" t="str">
        <f>VLOOKUP("CE_"&amp;E18,Strategy!$A$2:$H$11,7,0)</f>
        <v>Buy</v>
      </c>
      <c r="D18" s="22" t="str">
        <f t="shared" si="1"/>
        <v>BULLISH</v>
      </c>
      <c r="E18" s="23" t="str">
        <f t="shared" si="2"/>
        <v>Long Buildup</v>
      </c>
      <c r="F18" s="24" t="str">
        <f t="shared" si="3"/>
        <v>UP</v>
      </c>
      <c r="G18" s="25">
        <f t="shared" si="14"/>
        <v>1.1079214861549247</v>
      </c>
      <c r="H18" s="21" t="str">
        <f t="shared" si="4"/>
        <v>UP</v>
      </c>
      <c r="I18" s="26">
        <f>SUMIFS(Nifty50!I17:I816,Nifty50!C17:C816,'OPTION CHAIN'!$AC$5,Nifty50!B17:B816,'OPTION CHAIN'!O18)</f>
        <v>1502583</v>
      </c>
      <c r="J18" s="26">
        <f>SUMIFS(Nifty50!F17:F816,Nifty50!C17:C816,'OPTION CHAIN'!$AC$5,Nifty50!B17:B816,'OPTION CHAIN'!O18)</f>
        <v>60139</v>
      </c>
      <c r="K18" s="26">
        <f>SUMIFS(Nifty50!G17:G816,Nifty50!C17:C816,'OPTION CHAIN'!$AC$5,Nifty50!B17:B816,'OPTION CHAIN'!O18)</f>
        <v>31609</v>
      </c>
      <c r="L18" s="27">
        <f>SUMIFS(Nifty50!L17:L816,Nifty50!C17:C816,'OPTION CHAIN'!$AC$5,Nifty50!B17:B816,'OPTION CHAIN'!O18)</f>
        <v>77.099999999999994</v>
      </c>
      <c r="M18" s="29">
        <f>SUMIFS(Nifty50!J17:J816,Nifty50!C17:C816,'OPTION CHAIN'!$AC$5,Nifty50!B17:B816,'OPTION CHAIN'!O18)</f>
        <v>14.13</v>
      </c>
      <c r="N18" s="29">
        <f>SUMIFS(Nifty50!K17:K816,Nifty50!C17:C816,'OPTION CHAIN'!$AC$5,Nifty50!B17:B816,'OPTION CHAIN'!O18)</f>
        <v>138</v>
      </c>
      <c r="O18" s="35">
        <f>ROUND(O5/D3,0)*D3</f>
        <v>22350</v>
      </c>
      <c r="P18" s="21">
        <f>SUMIFS(Nifty50!AD17:AD816,Nifty50!V17:V816,'OPTION CHAIN'!$AC$5,Nifty50!U17:U816,'OPTION CHAIN'!O18)</f>
        <v>90.15</v>
      </c>
      <c r="Q18" s="28">
        <f>SUMIFS(Nifty50!AC17:AC816,Nifty50!V17:V816,'OPTION CHAIN'!$AC$5,Nifty50!U17:U816,'OPTION CHAIN'!O18)</f>
        <v>13.82</v>
      </c>
      <c r="R18" s="21">
        <f>SUMIFS(Nifty50!AE17:AE816,Nifty50!V17:V816,'OPTION CHAIN'!$AC$5,Nifty50!U17:U816,'OPTION CHAIN'!O18)</f>
        <v>-190.4</v>
      </c>
      <c r="S18" s="31">
        <f>SUMIFS(Nifty50!Z17:Z816,Nifty50!V17:V816,'OPTION CHAIN'!$AC$5,Nifty50!U17:U816,'OPTION CHAIN'!O18)</f>
        <v>31907</v>
      </c>
      <c r="T18" s="31">
        <f>SUMIFS(Nifty50!Y17:Y816,Nifty50!V17:V816,'OPTION CHAIN'!$AC$5,Nifty50!U17:U816,'OPTION CHAIN'!O18)</f>
        <v>38597</v>
      </c>
      <c r="U18" s="25">
        <f t="shared" si="5"/>
        <v>4.7693572496263084</v>
      </c>
      <c r="V18" s="31">
        <f>SUMIFS(Nifty50!AB17:AB816,Nifty50!V17:V816,'OPTION CHAIN'!$AC$5,Nifty50!U17:U816,'OPTION CHAIN'!O18)</f>
        <v>501569</v>
      </c>
      <c r="W18" s="23" t="str">
        <f t="shared" si="6"/>
        <v>DOWN</v>
      </c>
      <c r="X18" s="22" t="str">
        <f t="shared" si="6"/>
        <v>UP</v>
      </c>
      <c r="Y18" s="22" t="str">
        <f t="shared" si="7"/>
        <v>Short Buildup</v>
      </c>
      <c r="Z18" s="22" t="str">
        <f t="shared" si="8"/>
        <v>BULLISH</v>
      </c>
      <c r="AA18" s="22" t="str">
        <f>VLOOKUP("PE_"&amp;Y18,Strategy!$A$2:$H$11,8,0)</f>
        <v>Sell</v>
      </c>
      <c r="AB18" s="32">
        <f t="shared" si="9"/>
        <v>0.64179650476396344</v>
      </c>
      <c r="AC18" s="33" t="str">
        <f t="shared" si="10"/>
        <v>Nifty will Decrease</v>
      </c>
      <c r="AD18" s="34">
        <f t="shared" si="11"/>
        <v>1.0094276946439305</v>
      </c>
      <c r="AE18" s="52">
        <f t="shared" si="12"/>
        <v>-113.30000000000001</v>
      </c>
      <c r="AF18" s="9">
        <f t="shared" si="13"/>
        <v>121402500</v>
      </c>
      <c r="AG18" s="9">
        <f>IFERROR($O18*SUM(J$7:$J18)-SUMPRODUCT($O$7:O18,$J$7:J18),0)</f>
        <v>79578500</v>
      </c>
      <c r="AH18" s="9">
        <f>IFERROR(SUMPRODUCT($O18:O$31,$T18:T$31)-$O18*SUM($T18:T$31),0)</f>
        <v>41824000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3:54" ht="16.5" customHeight="1" x14ac:dyDescent="0.3">
      <c r="C19" s="21" t="str">
        <f>VLOOKUP("CE_"&amp;E19,Strategy!$A$2:$H$11,7,0)</f>
        <v>Buy</v>
      </c>
      <c r="D19" s="22" t="str">
        <f t="shared" si="1"/>
        <v>BULLISH</v>
      </c>
      <c r="E19" s="23" t="str">
        <f t="shared" si="2"/>
        <v>Long Buildup</v>
      </c>
      <c r="F19" s="24" t="str">
        <f t="shared" si="3"/>
        <v>UP</v>
      </c>
      <c r="G19" s="25">
        <f t="shared" si="14"/>
        <v>0.38455187480947056</v>
      </c>
      <c r="H19" s="21" t="str">
        <f t="shared" si="4"/>
        <v>UP</v>
      </c>
      <c r="I19" s="26">
        <f>SUMIFS(Nifty50!I18:I817,Nifty50!C18:C817,'OPTION CHAIN'!$AC$5,Nifty50!B18:B817,'OPTION CHAIN'!O19)</f>
        <v>1851726</v>
      </c>
      <c r="J19" s="26">
        <f>SUMIFS(Nifty50!F18:F817,Nifty50!C18:C817,'OPTION CHAIN'!$AC$5,Nifty50!B18:B817,'OPTION CHAIN'!O19)</f>
        <v>109003</v>
      </c>
      <c r="K19" s="26">
        <f>SUMIFS(Nifty50!G18:G817,Nifty50!C18:C817,'OPTION CHAIN'!$AC$5,Nifty50!B18:B817,'OPTION CHAIN'!O19)</f>
        <v>30275</v>
      </c>
      <c r="L19" s="27">
        <f>SUMIFS(Nifty50!L18:L817,Nifty50!C18:C817,'OPTION CHAIN'!$AC$5,Nifty50!B18:B817,'OPTION CHAIN'!O19)</f>
        <v>62.95</v>
      </c>
      <c r="M19" s="29">
        <f>SUMIFS(Nifty50!J18:J817,Nifty50!C18:C817,'OPTION CHAIN'!$AC$5,Nifty50!B18:B817,'OPTION CHAIN'!O19)</f>
        <v>13.7</v>
      </c>
      <c r="N19" s="29">
        <f>SUMIFS(Nifty50!K18:K817,Nifty50!C18:C817,'OPTION CHAIN'!$AC$5,Nifty50!B18:B817,'OPTION CHAIN'!O19)</f>
        <v>109.65</v>
      </c>
      <c r="O19" s="30">
        <f>O18+$D$3</f>
        <v>22400</v>
      </c>
      <c r="P19" s="21">
        <f>SUMIFS(Nifty50!AD18:AD817,Nifty50!V18:V817,'OPTION CHAIN'!$AC$5,Nifty50!U18:U817,'OPTION CHAIN'!O19)</f>
        <v>110.75</v>
      </c>
      <c r="Q19" s="28">
        <f>SUMIFS(Nifty50!AC18:AC817,Nifty50!V18:V817,'OPTION CHAIN'!$AC$5,Nifty50!U18:U817,'OPTION CHAIN'!O19)</f>
        <v>13.39</v>
      </c>
      <c r="R19" s="21">
        <f>SUMIFS(Nifty50!AE18:AE817,Nifty50!V18:V817,'OPTION CHAIN'!$AC$5,Nifty50!U18:U817,'OPTION CHAIN'!O19)</f>
        <v>-205.14999999999998</v>
      </c>
      <c r="S19" s="31">
        <f>SUMIFS(Nifty50!Z18:Z817,Nifty50!V18:V817,'OPTION CHAIN'!$AC$5,Nifty50!U18:U817,'OPTION CHAIN'!O19)</f>
        <v>19664</v>
      </c>
      <c r="T19" s="31">
        <f>SUMIFS(Nifty50!Y18:Y817,Nifty50!V18:V817,'OPTION CHAIN'!$AC$5,Nifty50!U18:U817,'OPTION CHAIN'!O19)</f>
        <v>46376</v>
      </c>
      <c r="U19" s="25">
        <f t="shared" si="5"/>
        <v>0.73614854746930214</v>
      </c>
      <c r="V19" s="31">
        <f>SUMIFS(Nifty50!AB18:AB817,Nifty50!V18:V817,'OPTION CHAIN'!$AC$5,Nifty50!U18:U817,'OPTION CHAIN'!O19)</f>
        <v>424671</v>
      </c>
      <c r="W19" s="23" t="str">
        <f t="shared" si="6"/>
        <v>DOWN</v>
      </c>
      <c r="X19" s="22" t="str">
        <f t="shared" si="6"/>
        <v>UP</v>
      </c>
      <c r="Y19" s="22" t="str">
        <f t="shared" si="7"/>
        <v>Short Buildup</v>
      </c>
      <c r="Z19" s="22" t="str">
        <f t="shared" si="8"/>
        <v>BULLISH</v>
      </c>
      <c r="AA19" s="22" t="str">
        <f>VLOOKUP("PE_"&amp;Y19,Strategy!$A$2:$H$11,8,0)</f>
        <v>Sell</v>
      </c>
      <c r="AB19" s="32">
        <f t="shared" si="9"/>
        <v>0.4254561801051347</v>
      </c>
      <c r="AC19" s="33" t="str">
        <f t="shared" si="10"/>
        <v>Nifty will Decrease</v>
      </c>
      <c r="AD19" s="34">
        <f t="shared" si="11"/>
        <v>0.64951279933938888</v>
      </c>
      <c r="AE19" s="52">
        <f t="shared" si="12"/>
        <v>-142.19999999999999</v>
      </c>
      <c r="AF19" s="9">
        <f t="shared" si="13"/>
        <v>135058000</v>
      </c>
      <c r="AG19" s="9">
        <f>IFERROR($O19*SUM(J$7:$J19)-SUMPRODUCT($O$7:O19,$J$7:J19),0)</f>
        <v>102518900</v>
      </c>
      <c r="AH19" s="9">
        <f>IFERROR(SUMPRODUCT($O19:O$31,$T19:T$31)-$O19*SUM($T19:T$31),0)</f>
        <v>32539100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spans="3:54" ht="16.5" customHeight="1" x14ac:dyDescent="0.3">
      <c r="C20" s="21" t="str">
        <f>VLOOKUP("CE_"&amp;E20,Strategy!$A$2:$H$11,7,0)</f>
        <v>Buy</v>
      </c>
      <c r="D20" s="22" t="str">
        <f t="shared" si="1"/>
        <v>BULLISH</v>
      </c>
      <c r="E20" s="23" t="str">
        <f t="shared" si="2"/>
        <v>Long Buildup</v>
      </c>
      <c r="F20" s="24" t="str">
        <f t="shared" si="3"/>
        <v>UP</v>
      </c>
      <c r="G20" s="25">
        <f t="shared" si="14"/>
        <v>0.61818997085419625</v>
      </c>
      <c r="H20" s="21" t="str">
        <f t="shared" si="4"/>
        <v>UP</v>
      </c>
      <c r="I20" s="26">
        <f>SUMIFS(Nifty50!I19:I818,Nifty50!C19:C818,'OPTION CHAIN'!$AC$5,Nifty50!B19:B818,'OPTION CHAIN'!O20)</f>
        <v>937096</v>
      </c>
      <c r="J20" s="26">
        <f>SUMIFS(Nifty50!F19:F818,Nifty50!C19:C818,'OPTION CHAIN'!$AC$5,Nifty50!B19:B818,'OPTION CHAIN'!O20)</f>
        <v>43306</v>
      </c>
      <c r="K20" s="26">
        <f>SUMIFS(Nifty50!G19:G818,Nifty50!C19:C818,'OPTION CHAIN'!$AC$5,Nifty50!B19:B818,'OPTION CHAIN'!O20)</f>
        <v>16544</v>
      </c>
      <c r="L20" s="27">
        <f>SUMIFS(Nifty50!L19:L818,Nifty50!C19:C818,'OPTION CHAIN'!$AC$5,Nifty50!B19:B818,'OPTION CHAIN'!O20)</f>
        <v>49</v>
      </c>
      <c r="M20" s="29">
        <f>SUMIFS(Nifty50!J19:J818,Nifty50!C19:C818,'OPTION CHAIN'!$AC$5,Nifty50!B19:B818,'OPTION CHAIN'!O20)</f>
        <v>13.41</v>
      </c>
      <c r="N20" s="29">
        <f>SUMIFS(Nifty50!K19:K818,Nifty50!C19:C818,'OPTION CHAIN'!$AC$5,Nifty50!B19:B818,'OPTION CHAIN'!O20)</f>
        <v>84</v>
      </c>
      <c r="O20" s="30">
        <f t="shared" ref="O20:O31" si="15">O19+$D$3</f>
        <v>22450</v>
      </c>
      <c r="P20" s="21">
        <f>SUMIFS(Nifty50!AD19:AD818,Nifty50!V19:V818,'OPTION CHAIN'!$AC$5,Nifty50!U19:U818,'OPTION CHAIN'!O20)</f>
        <v>135.94999999999999</v>
      </c>
      <c r="Q20" s="28">
        <f>SUMIFS(Nifty50!AC19:AC818,Nifty50!V19:V818,'OPTION CHAIN'!$AC$5,Nifty50!U19:U818,'OPTION CHAIN'!O20)</f>
        <v>13.02</v>
      </c>
      <c r="R20" s="21">
        <f>SUMIFS(Nifty50!AE19:AE818,Nifty50!V19:V818,'OPTION CHAIN'!$AC$5,Nifty50!U19:U818,'OPTION CHAIN'!O20)</f>
        <v>-218.45</v>
      </c>
      <c r="S20" s="31">
        <f>SUMIFS(Nifty50!Z19:Z818,Nifty50!V19:V818,'OPTION CHAIN'!$AC$5,Nifty50!U19:U818,'OPTION CHAIN'!O20)</f>
        <v>6040</v>
      </c>
      <c r="T20" s="31">
        <f>SUMIFS(Nifty50!Y19:Y818,Nifty50!V19:V818,'OPTION CHAIN'!$AC$5,Nifty50!U19:U818,'OPTION CHAIN'!O20)</f>
        <v>10023</v>
      </c>
      <c r="U20" s="25">
        <f t="shared" si="5"/>
        <v>1.5164448907858399</v>
      </c>
      <c r="V20" s="31">
        <f>SUMIFS(Nifty50!AB19:AB818,Nifty50!V19:V818,'OPTION CHAIN'!$AC$5,Nifty50!U19:U818,'OPTION CHAIN'!O20)</f>
        <v>75685</v>
      </c>
      <c r="W20" s="23" t="str">
        <f t="shared" si="6"/>
        <v>DOWN</v>
      </c>
      <c r="X20" s="22" t="str">
        <f t="shared" si="6"/>
        <v>UP</v>
      </c>
      <c r="Y20" s="22" t="str">
        <f t="shared" si="7"/>
        <v>Short Buildup</v>
      </c>
      <c r="Z20" s="22" t="str">
        <f t="shared" si="8"/>
        <v>BULLISH</v>
      </c>
      <c r="AA20" s="22" t="str">
        <f>VLOOKUP("PE_"&amp;Y20,Strategy!$A$2:$H$11,8,0)</f>
        <v>Sell</v>
      </c>
      <c r="AB20" s="32">
        <f t="shared" si="9"/>
        <v>0.23144598900845148</v>
      </c>
      <c r="AC20" s="33" t="str">
        <f t="shared" si="10"/>
        <v>Nifty will Decrease</v>
      </c>
      <c r="AD20" s="34">
        <f t="shared" si="11"/>
        <v>0.36508704061895553</v>
      </c>
      <c r="AE20" s="52">
        <f t="shared" si="12"/>
        <v>-169.45</v>
      </c>
      <c r="AF20" s="9">
        <f t="shared" si="13"/>
        <v>156482450</v>
      </c>
      <c r="AG20" s="9">
        <f>IFERROR($O20*SUM(J$7:$J20)-SUMPRODUCT($O$7:O20,$J$7:J20),0)</f>
        <v>130909450</v>
      </c>
      <c r="AH20" s="9">
        <f>IFERROR(SUMPRODUCT($O20:O$31,$T20:T$31)-$O20*SUM($T20:T$31),0)</f>
        <v>25573000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3:54" ht="16.5" customHeight="1" x14ac:dyDescent="0.3">
      <c r="C21" s="21" t="str">
        <f>VLOOKUP("CE_"&amp;E21,Strategy!$A$2:$H$11,7,0)</f>
        <v>Buy</v>
      </c>
      <c r="D21" s="22" t="str">
        <f t="shared" si="1"/>
        <v>BULLISH</v>
      </c>
      <c r="E21" s="23" t="str">
        <f t="shared" si="2"/>
        <v>Long Buildup</v>
      </c>
      <c r="F21" s="24" t="str">
        <f t="shared" si="3"/>
        <v>UP</v>
      </c>
      <c r="G21" s="25">
        <f t="shared" si="14"/>
        <v>4.4527086717391924E-2</v>
      </c>
      <c r="H21" s="21" t="str">
        <f t="shared" si="4"/>
        <v>UP</v>
      </c>
      <c r="I21" s="26">
        <f>SUMIFS(Nifty50!I20:I819,Nifty50!C20:C819,'OPTION CHAIN'!$AC$5,Nifty50!B20:B819,'OPTION CHAIN'!O21)</f>
        <v>2112782</v>
      </c>
      <c r="J21" s="26">
        <f>SUMIFS(Nifty50!F20:F819,Nifty50!C20:C819,'OPTION CHAIN'!$AC$5,Nifty50!B20:B819,'OPTION CHAIN'!O21)</f>
        <v>146614</v>
      </c>
      <c r="K21" s="26">
        <f>SUMIFS(Nifty50!G20:G819,Nifty50!C20:C819,'OPTION CHAIN'!$AC$5,Nifty50!B20:B819,'OPTION CHAIN'!O21)</f>
        <v>6250</v>
      </c>
      <c r="L21" s="27">
        <f>SUMIFS(Nifty50!L20:L819,Nifty50!C20:C819,'OPTION CHAIN'!$AC$5,Nifty50!B20:B819,'OPTION CHAIN'!O21)</f>
        <v>35.799999999999997</v>
      </c>
      <c r="M21" s="29">
        <f>SUMIFS(Nifty50!J20:J819,Nifty50!C20:C819,'OPTION CHAIN'!$AC$5,Nifty50!B20:B819,'OPTION CHAIN'!O21)</f>
        <v>13.04</v>
      </c>
      <c r="N21" s="29">
        <f>SUMIFS(Nifty50!K20:K819,Nifty50!C20:C819,'OPTION CHAIN'!$AC$5,Nifty50!B20:B819,'OPTION CHAIN'!O21)</f>
        <v>61.5</v>
      </c>
      <c r="O21" s="30">
        <f t="shared" si="15"/>
        <v>22500</v>
      </c>
      <c r="P21" s="21">
        <f>SUMIFS(Nifty50!AD20:AD819,Nifty50!V20:V819,'OPTION CHAIN'!$AC$5,Nifty50!U20:U819,'OPTION CHAIN'!O21)</f>
        <v>161.05000000000001</v>
      </c>
      <c r="Q21" s="28">
        <f>SUMIFS(Nifty50!AC20:AC819,Nifty50!V20:V819,'OPTION CHAIN'!$AC$5,Nifty50!U20:U819,'OPTION CHAIN'!O21)</f>
        <v>12.68</v>
      </c>
      <c r="R21" s="21">
        <f>SUMIFS(Nifty50!AE20:AE819,Nifty50!V20:V819,'OPTION CHAIN'!$AC$5,Nifty50!U20:U819,'OPTION CHAIN'!O21)</f>
        <v>-234.55</v>
      </c>
      <c r="S21" s="31">
        <f>SUMIFS(Nifty50!Z20:Z819,Nifty50!V20:V819,'OPTION CHAIN'!$AC$5,Nifty50!U20:U819,'OPTION CHAIN'!O21)</f>
        <v>9803</v>
      </c>
      <c r="T21" s="31">
        <f>SUMIFS(Nifty50!Y20:Y819,Nifty50!V20:V819,'OPTION CHAIN'!$AC$5,Nifty50!U20:U819,'OPTION CHAIN'!O21)</f>
        <v>55756</v>
      </c>
      <c r="U21" s="25">
        <f t="shared" si="5"/>
        <v>0.21332665984810567</v>
      </c>
      <c r="V21" s="31">
        <f>SUMIFS(Nifty50!AB20:AB819,Nifty50!V20:V819,'OPTION CHAIN'!$AC$5,Nifty50!U20:U819,'OPTION CHAIN'!O21)</f>
        <v>194369</v>
      </c>
      <c r="W21" s="23" t="str">
        <f t="shared" si="6"/>
        <v>DOWN</v>
      </c>
      <c r="X21" s="22" t="str">
        <f t="shared" si="6"/>
        <v>UP</v>
      </c>
      <c r="Y21" s="22" t="str">
        <f t="shared" si="7"/>
        <v>Short Buildup</v>
      </c>
      <c r="Z21" s="22" t="str">
        <f t="shared" si="8"/>
        <v>BULLISH</v>
      </c>
      <c r="AA21" s="22" t="str">
        <f>VLOOKUP("PE_"&amp;Y21,Strategy!$A$2:$H$11,8,0)</f>
        <v>Sell</v>
      </c>
      <c r="AB21" s="32">
        <f t="shared" si="9"/>
        <v>0.38029110453299142</v>
      </c>
      <c r="AC21" s="33" t="str">
        <f t="shared" si="10"/>
        <v>Nifty will Decrease</v>
      </c>
      <c r="AD21" s="34">
        <f t="shared" si="11"/>
        <v>1.5684800000000001</v>
      </c>
      <c r="AE21" s="52">
        <f t="shared" si="12"/>
        <v>-198.75</v>
      </c>
      <c r="AF21" s="9">
        <f t="shared" si="13"/>
        <v>180573350</v>
      </c>
      <c r="AG21" s="9">
        <f>IFERROR($O21*SUM(J$7:$J21)-SUMPRODUCT($O$7:O21,$J$7:J21),0)</f>
        <v>161465300</v>
      </c>
      <c r="AH21" s="9">
        <f>IFERROR(SUMPRODUCT($O21:O$31,$T21:T$31)-$O21*SUM($T21:T$31),0)</f>
        <v>19108050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3:54" ht="16.5" customHeight="1" x14ac:dyDescent="0.3">
      <c r="C22" s="21" t="str">
        <f>VLOOKUP("CE_"&amp;E22,Strategy!$A$2:$H$11,7,0)</f>
        <v>Buy</v>
      </c>
      <c r="D22" s="22" t="str">
        <f t="shared" si="1"/>
        <v>BULLISH</v>
      </c>
      <c r="E22" s="23" t="str">
        <f t="shared" si="2"/>
        <v>Long Buildup</v>
      </c>
      <c r="F22" s="24" t="str">
        <f t="shared" si="3"/>
        <v>UP</v>
      </c>
      <c r="G22" s="25">
        <f t="shared" si="14"/>
        <v>0.20249674902470741</v>
      </c>
      <c r="H22" s="21" t="str">
        <f t="shared" si="4"/>
        <v>UP</v>
      </c>
      <c r="I22" s="26">
        <f>SUMIFS(Nifty50!I21:I820,Nifty50!C21:C820,'OPTION CHAIN'!$AC$5,Nifty50!B21:B820,'OPTION CHAIN'!O22)</f>
        <v>918061</v>
      </c>
      <c r="J22" s="26">
        <f>SUMIFS(Nifty50!F21:F820,Nifty50!C21:C820,'OPTION CHAIN'!$AC$5,Nifty50!B21:B820,'OPTION CHAIN'!O22)</f>
        <v>46236</v>
      </c>
      <c r="K22" s="26">
        <f>SUMIFS(Nifty50!G21:G820,Nifty50!C21:C820,'OPTION CHAIN'!$AC$5,Nifty50!B21:B820,'OPTION CHAIN'!O22)</f>
        <v>7786</v>
      </c>
      <c r="L22" s="27">
        <f>SUMIFS(Nifty50!L21:L820,Nifty50!C21:C820,'OPTION CHAIN'!$AC$5,Nifty50!B21:B820,'OPTION CHAIN'!O22)</f>
        <v>24.75</v>
      </c>
      <c r="M22" s="29">
        <f>SUMIFS(Nifty50!J21:J820,Nifty50!C21:C820,'OPTION CHAIN'!$AC$5,Nifty50!B21:B820,'OPTION CHAIN'!O22)</f>
        <v>12.68</v>
      </c>
      <c r="N22" s="29">
        <f>SUMIFS(Nifty50!K21:K820,Nifty50!C21:C820,'OPTION CHAIN'!$AC$5,Nifty50!B21:B820,'OPTION CHAIN'!O22)</f>
        <v>43</v>
      </c>
      <c r="O22" s="30">
        <f t="shared" si="15"/>
        <v>22550</v>
      </c>
      <c r="P22" s="21">
        <f>SUMIFS(Nifty50!AD21:AD820,Nifty50!V21:V820,'OPTION CHAIN'!$AC$5,Nifty50!U21:U820,'OPTION CHAIN'!O22)</f>
        <v>194.4</v>
      </c>
      <c r="Q22" s="28">
        <f>SUMIFS(Nifty50!AC21:AC820,Nifty50!V21:V820,'OPTION CHAIN'!$AC$5,Nifty50!U21:U820,'OPTION CHAIN'!O22)</f>
        <v>12.38</v>
      </c>
      <c r="R22" s="21">
        <f>SUMIFS(Nifty50!AE21:AE820,Nifty50!V21:V820,'OPTION CHAIN'!$AC$5,Nifty50!U21:U820,'OPTION CHAIN'!O22)</f>
        <v>-240.85</v>
      </c>
      <c r="S22" s="31">
        <f>SUMIFS(Nifty50!Z21:Z820,Nifty50!V21:V820,'OPTION CHAIN'!$AC$5,Nifty50!U21:U820,'OPTION CHAIN'!O22)</f>
        <v>1831</v>
      </c>
      <c r="T22" s="31">
        <f>SUMIFS(Nifty50!Y21:Y820,Nifty50!V21:V820,'OPTION CHAIN'!$AC$5,Nifty50!U21:U820,'OPTION CHAIN'!O22)</f>
        <v>4626</v>
      </c>
      <c r="U22" s="25">
        <f t="shared" si="5"/>
        <v>0.6550983899821109</v>
      </c>
      <c r="V22" s="31">
        <f>SUMIFS(Nifty50!AB21:AB820,Nifty50!V21:V820,'OPTION CHAIN'!$AC$5,Nifty50!U21:U820,'OPTION CHAIN'!O22)</f>
        <v>21371</v>
      </c>
      <c r="W22" s="23" t="str">
        <f t="shared" si="6"/>
        <v>DOWN</v>
      </c>
      <c r="X22" s="22" t="str">
        <f t="shared" si="6"/>
        <v>UP</v>
      </c>
      <c r="Y22" s="22" t="str">
        <f t="shared" si="7"/>
        <v>Short Buildup</v>
      </c>
      <c r="Z22" s="22" t="str">
        <f t="shared" si="8"/>
        <v>BULLISH</v>
      </c>
      <c r="AA22" s="22" t="str">
        <f>VLOOKUP("PE_"&amp;Y22,Strategy!$A$2:$H$11,8,0)</f>
        <v>Sell</v>
      </c>
      <c r="AB22" s="32">
        <f t="shared" si="9"/>
        <v>0.10005190760446406</v>
      </c>
      <c r="AC22" s="33" t="str">
        <f t="shared" si="10"/>
        <v>Nifty will Decrease</v>
      </c>
      <c r="AD22" s="34">
        <f t="shared" si="11"/>
        <v>0.23516568199332136</v>
      </c>
      <c r="AE22" s="52">
        <f t="shared" si="12"/>
        <v>-216.1</v>
      </c>
      <c r="AF22" s="9">
        <f t="shared" si="13"/>
        <v>214782750</v>
      </c>
      <c r="AG22" s="9">
        <f>IFERROR($O22*SUM(J$7:$J22)-SUMPRODUCT($O$7:O22,$J$7:J22),0)</f>
        <v>199351850</v>
      </c>
      <c r="AH22" s="9">
        <f>IFERROR(SUMPRODUCT($O22:O$31,$T22:T$31)-$O22*SUM($T22:T$31),0)</f>
        <v>15430900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3:54" ht="16.5" customHeight="1" x14ac:dyDescent="0.3">
      <c r="C23" s="21" t="str">
        <f>VLOOKUP("CE_"&amp;E23,Strategy!$A$2:$H$11,7,0)</f>
        <v>Buy</v>
      </c>
      <c r="D23" s="22" t="str">
        <f t="shared" si="1"/>
        <v>BULLISH</v>
      </c>
      <c r="E23" s="23" t="str">
        <f t="shared" si="2"/>
        <v>Long Buildup</v>
      </c>
      <c r="F23" s="24" t="str">
        <f t="shared" si="3"/>
        <v>UP</v>
      </c>
      <c r="G23" s="25">
        <f t="shared" si="14"/>
        <v>0.64602133339097167</v>
      </c>
      <c r="H23" s="21" t="str">
        <f t="shared" si="4"/>
        <v>UP</v>
      </c>
      <c r="I23" s="26">
        <f>SUMIFS(Nifty50!I22:I821,Nifty50!C22:C821,'OPTION CHAIN'!$AC$5,Nifty50!B22:B821,'OPTION CHAIN'!O23)</f>
        <v>1314231</v>
      </c>
      <c r="J23" s="26">
        <f>SUMIFS(Nifty50!F22:F821,Nifty50!C22:C821,'OPTION CHAIN'!$AC$5,Nifty50!B22:B821,'OPTION CHAIN'!O23)</f>
        <v>152308</v>
      </c>
      <c r="K23" s="26">
        <f>SUMIFS(Nifty50!G22:G821,Nifty50!C22:C821,'OPTION CHAIN'!$AC$5,Nifty50!B22:B821,'OPTION CHAIN'!O23)</f>
        <v>59777</v>
      </c>
      <c r="L23" s="27">
        <f>SUMIFS(Nifty50!L22:L821,Nifty50!C22:C821,'OPTION CHAIN'!$AC$5,Nifty50!B22:B821,'OPTION CHAIN'!O23)</f>
        <v>16.849999999999998</v>
      </c>
      <c r="M23" s="29">
        <f>SUMIFS(Nifty50!J22:J821,Nifty50!C22:C821,'OPTION CHAIN'!$AC$5,Nifty50!B22:B821,'OPTION CHAIN'!O23)</f>
        <v>12.37</v>
      </c>
      <c r="N23" s="29">
        <f>SUMIFS(Nifty50!K22:K821,Nifty50!C22:C821,'OPTION CHAIN'!$AC$5,Nifty50!B22:B821,'OPTION CHAIN'!O23)</f>
        <v>29.9</v>
      </c>
      <c r="O23" s="30">
        <f t="shared" si="15"/>
        <v>22600</v>
      </c>
      <c r="P23" s="21">
        <f>SUMIFS(Nifty50!AD22:AD821,Nifty50!V22:V821,'OPTION CHAIN'!$AC$5,Nifty50!U22:U821,'OPTION CHAIN'!O23)</f>
        <v>232</v>
      </c>
      <c r="Q23" s="28">
        <f>SUMIFS(Nifty50!AC22:AC821,Nifty50!V22:V821,'OPTION CHAIN'!$AC$5,Nifty50!U22:U821,'OPTION CHAIN'!O23)</f>
        <v>11.99</v>
      </c>
      <c r="R23" s="21">
        <f>SUMIFS(Nifty50!AE22:AE821,Nifty50!V22:V821,'OPTION CHAIN'!$AC$5,Nifty50!U22:U821,'OPTION CHAIN'!O23)</f>
        <v>-254.3</v>
      </c>
      <c r="S23" s="31">
        <f>SUMIFS(Nifty50!Z22:Z821,Nifty50!V22:V821,'OPTION CHAIN'!$AC$5,Nifty50!U22:U821,'OPTION CHAIN'!O23)</f>
        <v>2777</v>
      </c>
      <c r="T23" s="31">
        <f>SUMIFS(Nifty50!Y22:Y821,Nifty50!V22:V821,'OPTION CHAIN'!$AC$5,Nifty50!U22:U821,'OPTION CHAIN'!O23)</f>
        <v>18212</v>
      </c>
      <c r="U23" s="25">
        <f t="shared" si="5"/>
        <v>0.17991577583414317</v>
      </c>
      <c r="V23" s="31">
        <f>SUMIFS(Nifty50!AB22:AB821,Nifty50!V22:V821,'OPTION CHAIN'!$AC$5,Nifty50!U22:U821,'OPTION CHAIN'!O23)</f>
        <v>35517</v>
      </c>
      <c r="W23" s="23" t="str">
        <f t="shared" si="6"/>
        <v>DOWN</v>
      </c>
      <c r="X23" s="22" t="str">
        <f t="shared" si="6"/>
        <v>UP</v>
      </c>
      <c r="Y23" s="22" t="str">
        <f t="shared" si="7"/>
        <v>Short Buildup</v>
      </c>
      <c r="Z23" s="22" t="str">
        <f t="shared" si="8"/>
        <v>BULLISH</v>
      </c>
      <c r="AA23" s="22" t="str">
        <f>VLOOKUP("PE_"&amp;Y23,Strategy!$A$2:$H$11,8,0)</f>
        <v>Sell</v>
      </c>
      <c r="AB23" s="32">
        <f t="shared" si="9"/>
        <v>0.11957349581111958</v>
      </c>
      <c r="AC23" s="33" t="str">
        <f t="shared" si="10"/>
        <v>Nifty will Decrease</v>
      </c>
      <c r="AD23" s="34">
        <f t="shared" si="11"/>
        <v>4.6455994780601237E-2</v>
      </c>
      <c r="AE23" s="52">
        <f t="shared" si="12"/>
        <v>-237.45000000000002</v>
      </c>
      <c r="AF23" s="9">
        <f t="shared" si="13"/>
        <v>251535250</v>
      </c>
      <c r="AG23" s="9">
        <f>IFERROR($O23*SUM(J$7:$J23)-SUMPRODUCT($O$7:O23,$J$7:J23),0)</f>
        <v>239550200</v>
      </c>
      <c r="AH23" s="9">
        <f>IFERROR(SUMPRODUCT($O23:O$31,$T23:T$31)-$O23*SUM($T23:T$31),0)</f>
        <v>11985050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3:54" ht="16.5" customHeight="1" x14ac:dyDescent="0.3">
      <c r="C24" s="21" t="str">
        <f>VLOOKUP("CE_"&amp;E24,Strategy!$A$2:$H$11,7,0)</f>
        <v>Buy</v>
      </c>
      <c r="D24" s="22" t="str">
        <f t="shared" si="1"/>
        <v>BULLISH</v>
      </c>
      <c r="E24" s="23" t="str">
        <f t="shared" si="2"/>
        <v>Long Buildup</v>
      </c>
      <c r="F24" s="24" t="str">
        <f t="shared" si="3"/>
        <v>UP</v>
      </c>
      <c r="G24" s="25">
        <f t="shared" si="14"/>
        <v>0.73845104483164881</v>
      </c>
      <c r="H24" s="21" t="str">
        <f t="shared" si="4"/>
        <v>UP</v>
      </c>
      <c r="I24" s="26">
        <f>SUMIFS(Nifty50!I23:I822,Nifty50!C23:C822,'OPTION CHAIN'!$AC$5,Nifty50!B23:B822,'OPTION CHAIN'!O24)</f>
        <v>750277</v>
      </c>
      <c r="J24" s="26">
        <f>SUMIFS(Nifty50!F23:F822,Nifty50!C23:C822,'OPTION CHAIN'!$AC$5,Nifty50!B23:B822,'OPTION CHAIN'!O24)</f>
        <v>56072</v>
      </c>
      <c r="K24" s="26">
        <f>SUMIFS(Nifty50!G23:G822,Nifty50!C23:C822,'OPTION CHAIN'!$AC$5,Nifty50!B23:B822,'OPTION CHAIN'!O24)</f>
        <v>23818</v>
      </c>
      <c r="L24" s="27">
        <f>SUMIFS(Nifty50!L23:L822,Nifty50!C23:C822,'OPTION CHAIN'!$AC$5,Nifty50!B23:B822,'OPTION CHAIN'!O24)</f>
        <v>9.3000000000000007</v>
      </c>
      <c r="M24" s="29">
        <f>SUMIFS(Nifty50!J23:J822,Nifty50!C23:C822,'OPTION CHAIN'!$AC$5,Nifty50!B23:B822,'OPTION CHAIN'!O24)</f>
        <v>12.08</v>
      </c>
      <c r="N24" s="29">
        <f>SUMIFS(Nifty50!K23:K822,Nifty50!C23:C822,'OPTION CHAIN'!$AC$5,Nifty50!B23:B822,'OPTION CHAIN'!O24)</f>
        <v>18.75</v>
      </c>
      <c r="O24" s="30">
        <f t="shared" si="15"/>
        <v>22650</v>
      </c>
      <c r="P24" s="21">
        <f>SUMIFS(Nifty50!AD23:AD822,Nifty50!V23:V822,'OPTION CHAIN'!$AC$5,Nifty50!U23:U822,'OPTION CHAIN'!O24)</f>
        <v>271</v>
      </c>
      <c r="Q24" s="28">
        <f>SUMIFS(Nifty50!AC23:AC822,Nifty50!V23:V822,'OPTION CHAIN'!$AC$5,Nifty50!U23:U822,'OPTION CHAIN'!O24)</f>
        <v>11.45</v>
      </c>
      <c r="R24" s="21">
        <f>SUMIFS(Nifty50!AE23:AE822,Nifty50!V23:V822,'OPTION CHAIN'!$AC$5,Nifty50!U23:U822,'OPTION CHAIN'!O24)</f>
        <v>-252.14999999999998</v>
      </c>
      <c r="S24" s="31">
        <f>SUMIFS(Nifty50!Z23:Z822,Nifty50!V23:V822,'OPTION CHAIN'!$AC$5,Nifty50!U23:U822,'OPTION CHAIN'!O24)</f>
        <v>660</v>
      </c>
      <c r="T24" s="31">
        <f>SUMIFS(Nifty50!Y23:Y822,Nifty50!V23:V822,'OPTION CHAIN'!$AC$5,Nifty50!U23:U822,'OPTION CHAIN'!O24)</f>
        <v>2526</v>
      </c>
      <c r="U24" s="25">
        <f t="shared" si="5"/>
        <v>0.3536977491961415</v>
      </c>
      <c r="V24" s="31">
        <f>SUMIFS(Nifty50!AB23:AB822,Nifty50!V23:V822,'OPTION CHAIN'!$AC$5,Nifty50!U23:U822,'OPTION CHAIN'!O24)</f>
        <v>4216</v>
      </c>
      <c r="W24" s="23" t="str">
        <f t="shared" si="6"/>
        <v>DOWN</v>
      </c>
      <c r="X24" s="22" t="str">
        <f t="shared" si="6"/>
        <v>UP</v>
      </c>
      <c r="Y24" s="22" t="str">
        <f t="shared" si="7"/>
        <v>Short Buildup</v>
      </c>
      <c r="Z24" s="22" t="str">
        <f t="shared" si="8"/>
        <v>BULLISH</v>
      </c>
      <c r="AA24" s="22" t="str">
        <f>VLOOKUP("PE_"&amp;Y24,Strategy!$A$2:$H$11,8,0)</f>
        <v>Sell</v>
      </c>
      <c r="AB24" s="32">
        <f t="shared" si="9"/>
        <v>4.5049222428306467E-2</v>
      </c>
      <c r="AC24" s="33" t="str">
        <f t="shared" si="10"/>
        <v>Nifty will Decrease</v>
      </c>
      <c r="AD24" s="34">
        <f t="shared" si="11"/>
        <v>2.7710135191871692E-2</v>
      </c>
      <c r="AE24" s="52">
        <f t="shared" si="12"/>
        <v>-242.84999999999997</v>
      </c>
      <c r="AF24" s="9">
        <f t="shared" si="13"/>
        <v>296813750</v>
      </c>
      <c r="AG24" s="9">
        <f>IFERROR($O24*SUM(J$7:$J24)-SUMPRODUCT($O$7:O24,$J$7:J24),0)</f>
        <v>287363950</v>
      </c>
      <c r="AH24" s="9">
        <f>IFERROR(SUMPRODUCT($O24:O$31,$T24:T$31)-$O24*SUM($T24:T$31),0)</f>
        <v>9449800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3:54" ht="16.5" customHeight="1" x14ac:dyDescent="0.3">
      <c r="C25" s="21" t="str">
        <f>VLOOKUP("CE_"&amp;E25,Strategy!$A$2:$H$11,7,0)</f>
        <v>Buy</v>
      </c>
      <c r="D25" s="22" t="str">
        <f t="shared" si="1"/>
        <v>BULLISH</v>
      </c>
      <c r="E25" s="23" t="str">
        <f t="shared" si="2"/>
        <v>Long Buildup</v>
      </c>
      <c r="F25" s="24" t="str">
        <f t="shared" si="3"/>
        <v>UP</v>
      </c>
      <c r="G25" s="25">
        <f t="shared" si="14"/>
        <v>0.40431551063446752</v>
      </c>
      <c r="H25" s="21" t="str">
        <f t="shared" si="4"/>
        <v>UP</v>
      </c>
      <c r="I25" s="26">
        <f>SUMIFS(Nifty50!I24:I823,Nifty50!C24:C823,'OPTION CHAIN'!$AC$5,Nifty50!B24:B823,'OPTION CHAIN'!O25)</f>
        <v>903117</v>
      </c>
      <c r="J25" s="26">
        <f>SUMIFS(Nifty50!F24:F823,Nifty50!C24:C823,'OPTION CHAIN'!$AC$5,Nifty50!B24:B823,'OPTION CHAIN'!O25)</f>
        <v>109208</v>
      </c>
      <c r="K25" s="26">
        <f>SUMIFS(Nifty50!G24:G823,Nifty50!C24:C823,'OPTION CHAIN'!$AC$5,Nifty50!B24:B823,'OPTION CHAIN'!O25)</f>
        <v>31442</v>
      </c>
      <c r="L25" s="27">
        <f>SUMIFS(Nifty50!L24:L823,Nifty50!C24:C823,'OPTION CHAIN'!$AC$5,Nifty50!B24:B823,'OPTION CHAIN'!O25)</f>
        <v>5.3</v>
      </c>
      <c r="M25" s="29">
        <f>SUMIFS(Nifty50!J24:J823,Nifty50!C24:C823,'OPTION CHAIN'!$AC$5,Nifty50!B24:B823,'OPTION CHAIN'!O25)</f>
        <v>11.92</v>
      </c>
      <c r="N25" s="29">
        <f>SUMIFS(Nifty50!K24:K823,Nifty50!C24:C823,'OPTION CHAIN'!$AC$5,Nifty50!B24:B823,'OPTION CHAIN'!O25)</f>
        <v>12.1</v>
      </c>
      <c r="O25" s="30">
        <f t="shared" si="15"/>
        <v>22700</v>
      </c>
      <c r="P25" s="21">
        <f>SUMIFS(Nifty50!AD24:AD823,Nifty50!V24:V823,'OPTION CHAIN'!$AC$5,Nifty50!U24:U823,'OPTION CHAIN'!O25)</f>
        <v>315</v>
      </c>
      <c r="Q25" s="28">
        <f>SUMIFS(Nifty50!AC24:AC823,Nifty50!V24:V823,'OPTION CHAIN'!$AC$5,Nifty50!U24:U823,'OPTION CHAIN'!O25)</f>
        <v>11.31</v>
      </c>
      <c r="R25" s="21">
        <f>SUMIFS(Nifty50!AE24:AE823,Nifty50!V24:V823,'OPTION CHAIN'!$AC$5,Nifty50!U24:U823,'OPTION CHAIN'!O25)</f>
        <v>-261.29999999999995</v>
      </c>
      <c r="S25" s="31">
        <f>SUMIFS(Nifty50!Z24:Z823,Nifty50!V24:V823,'OPTION CHAIN'!$AC$5,Nifty50!U24:U823,'OPTION CHAIN'!O25)</f>
        <v>-2470</v>
      </c>
      <c r="T25" s="31">
        <f>SUMIFS(Nifty50!Y24:Y823,Nifty50!V24:V823,'OPTION CHAIN'!$AC$5,Nifty50!U24:U823,'OPTION CHAIN'!O25)</f>
        <v>14362</v>
      </c>
      <c r="U25" s="25">
        <f t="shared" si="5"/>
        <v>-0.14674429657794677</v>
      </c>
      <c r="V25" s="31">
        <f>SUMIFS(Nifty50!AB24:AB823,Nifty50!V24:V823,'OPTION CHAIN'!$AC$5,Nifty50!U24:U823,'OPTION CHAIN'!O25)</f>
        <v>11685</v>
      </c>
      <c r="W25" s="23" t="str">
        <f t="shared" si="6"/>
        <v>DOWN</v>
      </c>
      <c r="X25" s="22" t="str">
        <f t="shared" si="6"/>
        <v>DOWN</v>
      </c>
      <c r="Y25" s="22" t="str">
        <f t="shared" si="7"/>
        <v>Long Liquidation</v>
      </c>
      <c r="Z25" s="22" t="str">
        <f t="shared" si="8"/>
        <v>BULLISH</v>
      </c>
      <c r="AA25" s="22" t="str">
        <f>VLOOKUP("PE_"&amp;Y25,Strategy!$A$2:$H$11,8,0)</f>
        <v>Sell</v>
      </c>
      <c r="AB25" s="32">
        <f t="shared" si="9"/>
        <v>0.13151051205039924</v>
      </c>
      <c r="AC25" s="33" t="str">
        <f t="shared" si="10"/>
        <v>Nifty will Decrease</v>
      </c>
      <c r="AD25" s="34">
        <f t="shared" si="11"/>
        <v>-7.8557343680427452E-2</v>
      </c>
      <c r="AE25" s="52">
        <f t="shared" si="12"/>
        <v>-255.99999999999994</v>
      </c>
      <c r="AF25" s="9">
        <f t="shared" si="13"/>
        <v>345022150</v>
      </c>
      <c r="AG25" s="9">
        <f>IFERROR($O25*SUM(J$7:$J25)-SUMPRODUCT($O$7:O25,$J$7:J25),0)</f>
        <v>337981300</v>
      </c>
      <c r="AH25" s="9">
        <f>IFERROR(SUMPRODUCT($O25:O$31,$T25:T$31)-$O25*SUM($T25:T$31),0)</f>
        <v>7040850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3:54" ht="16.5" customHeight="1" x14ac:dyDescent="0.3">
      <c r="C26" s="21" t="str">
        <f>VLOOKUP("CE_"&amp;E26,Strategy!$A$2:$H$11,7,0)</f>
        <v>Buy</v>
      </c>
      <c r="D26" s="22" t="str">
        <f t="shared" si="1"/>
        <v>BULLISH</v>
      </c>
      <c r="E26" s="23" t="str">
        <f t="shared" si="2"/>
        <v>Long Buildup</v>
      </c>
      <c r="F26" s="24" t="str">
        <f t="shared" si="3"/>
        <v>UP</v>
      </c>
      <c r="G26" s="25">
        <f t="shared" si="14"/>
        <v>0.858173152300022</v>
      </c>
      <c r="H26" s="21" t="str">
        <f t="shared" si="4"/>
        <v>UP</v>
      </c>
      <c r="I26" s="26">
        <f>SUMIFS(Nifty50!I25:I824,Nifty50!C25:C824,'OPTION CHAIN'!$AC$5,Nifty50!B25:B824,'OPTION CHAIN'!O26)</f>
        <v>576444</v>
      </c>
      <c r="J26" s="26">
        <f>SUMIFS(Nifty50!F25:F824,Nifty50!C25:C824,'OPTION CHAIN'!$AC$5,Nifty50!B25:B824,'OPTION CHAIN'!O26)</f>
        <v>59259</v>
      </c>
      <c r="K26" s="26">
        <f>SUMIFS(Nifty50!G25:G824,Nifty50!C25:C824,'OPTION CHAIN'!$AC$5,Nifty50!B25:B824,'OPTION CHAIN'!O26)</f>
        <v>27368</v>
      </c>
      <c r="L26" s="27">
        <f>SUMIFS(Nifty50!L25:L824,Nifty50!C25:C824,'OPTION CHAIN'!$AC$5,Nifty50!B25:B824,'OPTION CHAIN'!O26)</f>
        <v>2.5499999999999998</v>
      </c>
      <c r="M26" s="29">
        <f>SUMIFS(Nifty50!J25:J824,Nifty50!C25:C824,'OPTION CHAIN'!$AC$5,Nifty50!B25:B824,'OPTION CHAIN'!O26)</f>
        <v>11.84</v>
      </c>
      <c r="N26" s="29">
        <f>SUMIFS(Nifty50!K25:K824,Nifty50!C25:C824,'OPTION CHAIN'!$AC$5,Nifty50!B25:B824,'OPTION CHAIN'!O26)</f>
        <v>7.5</v>
      </c>
      <c r="O26" s="30">
        <f t="shared" si="15"/>
        <v>22750</v>
      </c>
      <c r="P26" s="21">
        <f>SUMIFS(Nifty50!AD25:AD824,Nifty50!V25:V824,'OPTION CHAIN'!$AC$5,Nifty50!U25:U824,'OPTION CHAIN'!O26)</f>
        <v>362.75</v>
      </c>
      <c r="Q26" s="28">
        <f>SUMIFS(Nifty50!AC25:AC824,Nifty50!V25:V824,'OPTION CHAIN'!$AC$5,Nifty50!U25:U824,'OPTION CHAIN'!O26)</f>
        <v>10.25</v>
      </c>
      <c r="R26" s="21">
        <f>SUMIFS(Nifty50!AE25:AE824,Nifty50!V25:V824,'OPTION CHAIN'!$AC$5,Nifty50!U25:U824,'OPTION CHAIN'!O26)</f>
        <v>-268.39999999999998</v>
      </c>
      <c r="S26" s="31">
        <f>SUMIFS(Nifty50!Z25:Z824,Nifty50!V25:V824,'OPTION CHAIN'!$AC$5,Nifty50!U25:U824,'OPTION CHAIN'!O26)</f>
        <v>-64</v>
      </c>
      <c r="T26" s="31">
        <f>SUMIFS(Nifty50!Y25:Y824,Nifty50!V25:V824,'OPTION CHAIN'!$AC$5,Nifty50!U25:U824,'OPTION CHAIN'!O26)</f>
        <v>1852</v>
      </c>
      <c r="U26" s="25">
        <f t="shared" si="5"/>
        <v>-3.3402922755741124E-2</v>
      </c>
      <c r="V26" s="31">
        <f>SUMIFS(Nifty50!AB25:AB824,Nifty50!V25:V824,'OPTION CHAIN'!$AC$5,Nifty50!U25:U824,'OPTION CHAIN'!O26)</f>
        <v>975</v>
      </c>
      <c r="W26" s="23" t="str">
        <f t="shared" si="6"/>
        <v>DOWN</v>
      </c>
      <c r="X26" s="22" t="str">
        <f t="shared" si="6"/>
        <v>DOWN</v>
      </c>
      <c r="Y26" s="22" t="str">
        <f t="shared" si="7"/>
        <v>Long Liquidation</v>
      </c>
      <c r="Z26" s="22" t="str">
        <f t="shared" si="8"/>
        <v>BULLISH</v>
      </c>
      <c r="AA26" s="22" t="str">
        <f>VLOOKUP("PE_"&amp;Y26,Strategy!$A$2:$H$11,8,0)</f>
        <v>Sell</v>
      </c>
      <c r="AB26" s="32">
        <f t="shared" si="9"/>
        <v>3.1252636730285693E-2</v>
      </c>
      <c r="AC26" s="33" t="str">
        <f t="shared" si="10"/>
        <v>Nifty will Decrease</v>
      </c>
      <c r="AD26" s="34">
        <f t="shared" si="11"/>
        <v>-2.3384975153463898E-3</v>
      </c>
      <c r="AE26" s="52">
        <f t="shared" si="12"/>
        <v>-265.84999999999997</v>
      </c>
      <c r="AF26" s="9">
        <f t="shared" si="13"/>
        <v>399409050</v>
      </c>
      <c r="AG26" s="9">
        <f>IFERROR($O26*SUM(J$7:$J26)-SUMPRODUCT($O$7:O26,$J$7:J26),0)</f>
        <v>394059050</v>
      </c>
      <c r="AH26" s="9">
        <f>IFERROR(SUMPRODUCT($O26:O$31,$T26:T$31)-$O26*SUM($T26:T$31),0)</f>
        <v>5350000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3:54" ht="16.5" customHeight="1" x14ac:dyDescent="0.3">
      <c r="C27" s="21" t="str">
        <f>VLOOKUP("CE_"&amp;E27,Strategy!$A$2:$H$11,7,0)</f>
        <v>Buy</v>
      </c>
      <c r="D27" s="22" t="str">
        <f t="shared" si="1"/>
        <v>BULLISH</v>
      </c>
      <c r="E27" s="23" t="str">
        <f t="shared" si="2"/>
        <v>Long Buildup</v>
      </c>
      <c r="F27" s="24" t="str">
        <f t="shared" si="3"/>
        <v>UP</v>
      </c>
      <c r="G27" s="25">
        <f t="shared" si="14"/>
        <v>0.45135735677712296</v>
      </c>
      <c r="H27" s="21" t="str">
        <f t="shared" si="4"/>
        <v>UP</v>
      </c>
      <c r="I27" s="26">
        <f>SUMIFS(Nifty50!I26:I825,Nifty50!C26:C825,'OPTION CHAIN'!$AC$5,Nifty50!B26:B825,'OPTION CHAIN'!O27)</f>
        <v>738808</v>
      </c>
      <c r="J27" s="26">
        <f>SUMIFS(Nifty50!F26:F825,Nifty50!C26:C825,'OPTION CHAIN'!$AC$5,Nifty50!B26:B825,'OPTION CHAIN'!O27)</f>
        <v>120184</v>
      </c>
      <c r="K27" s="26">
        <f>SUMIFS(Nifty50!G26:G825,Nifty50!C26:C825,'OPTION CHAIN'!$AC$5,Nifty50!B26:B825,'OPTION CHAIN'!O27)</f>
        <v>37376</v>
      </c>
      <c r="L27" s="27">
        <f>SUMIFS(Nifty50!L26:L825,Nifty50!C26:C825,'OPTION CHAIN'!$AC$5,Nifty50!B26:B825,'OPTION CHAIN'!O27)</f>
        <v>1.2500000000000004</v>
      </c>
      <c r="M27" s="29">
        <f>SUMIFS(Nifty50!J26:J825,Nifty50!C26:C825,'OPTION CHAIN'!$AC$5,Nifty50!B26:B825,'OPTION CHAIN'!O27)</f>
        <v>11.99</v>
      </c>
      <c r="N27" s="29">
        <f>SUMIFS(Nifty50!K26:K825,Nifty50!C26:C825,'OPTION CHAIN'!$AC$5,Nifty50!B26:B825,'OPTION CHAIN'!O27)</f>
        <v>4.9000000000000004</v>
      </c>
      <c r="O27" s="30">
        <f t="shared" si="15"/>
        <v>22800</v>
      </c>
      <c r="P27" s="21">
        <f>SUMIFS(Nifty50!AD26:AD825,Nifty50!V26:V825,'OPTION CHAIN'!$AC$5,Nifty50!U26:U825,'OPTION CHAIN'!O27)</f>
        <v>405.75</v>
      </c>
      <c r="Q27" s="28">
        <f>SUMIFS(Nifty50!AC26:AC825,Nifty50!V26:V825,'OPTION CHAIN'!$AC$5,Nifty50!U26:U825,'OPTION CHAIN'!O27)</f>
        <v>10.49</v>
      </c>
      <c r="R27" s="21">
        <f>SUMIFS(Nifty50!AE26:AE825,Nifty50!V26:V825,'OPTION CHAIN'!$AC$5,Nifty50!U26:U825,'OPTION CHAIN'!O27)</f>
        <v>-273.79999999999995</v>
      </c>
      <c r="S27" s="31">
        <f>SUMIFS(Nifty50!Z26:Z825,Nifty50!V26:V825,'OPTION CHAIN'!$AC$5,Nifty50!U26:U825,'OPTION CHAIN'!O27)</f>
        <v>-444</v>
      </c>
      <c r="T27" s="31">
        <f>SUMIFS(Nifty50!Y26:Y825,Nifty50!V26:V825,'OPTION CHAIN'!$AC$5,Nifty50!U26:U825,'OPTION CHAIN'!O27)</f>
        <v>11245</v>
      </c>
      <c r="U27" s="25">
        <f t="shared" si="5"/>
        <v>-3.7984429805800322E-2</v>
      </c>
      <c r="V27" s="31">
        <f>SUMIFS(Nifty50!AB26:AB825,Nifty50!V26:V825,'OPTION CHAIN'!$AC$5,Nifty50!U26:U825,'OPTION CHAIN'!O27)</f>
        <v>3486</v>
      </c>
      <c r="W27" s="23" t="str">
        <f t="shared" si="6"/>
        <v>DOWN</v>
      </c>
      <c r="X27" s="22" t="str">
        <f t="shared" si="6"/>
        <v>DOWN</v>
      </c>
      <c r="Y27" s="22" t="str">
        <f t="shared" si="7"/>
        <v>Long Liquidation</v>
      </c>
      <c r="Z27" s="22" t="str">
        <f t="shared" si="8"/>
        <v>BULLISH</v>
      </c>
      <c r="AA27" s="22" t="str">
        <f>VLOOKUP("PE_"&amp;Y27,Strategy!$A$2:$H$11,8,0)</f>
        <v>Sell</v>
      </c>
      <c r="AB27" s="32">
        <f t="shared" si="9"/>
        <v>9.3564867203621116E-2</v>
      </c>
      <c r="AC27" s="33" t="str">
        <f t="shared" si="10"/>
        <v>Nifty will Decrease</v>
      </c>
      <c r="AD27" s="34">
        <f t="shared" si="11"/>
        <v>-1.1879280821917809E-2</v>
      </c>
      <c r="AE27" s="52">
        <f t="shared" si="12"/>
        <v>-272.54999999999995</v>
      </c>
      <c r="AF27" s="9">
        <f t="shared" si="13"/>
        <v>456851500</v>
      </c>
      <c r="AG27" s="9">
        <f>IFERROR($O27*SUM(J$7:$J27)-SUMPRODUCT($O$7:O27,$J$7:J27),0)</f>
        <v>453099750</v>
      </c>
      <c r="AH27" s="9">
        <f>IFERROR(SUMPRODUCT($O27:O$31,$T27:T$31)-$O27*SUM($T27:T$31),0)</f>
        <v>3751750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3:54" ht="16.5" customHeight="1" x14ac:dyDescent="0.3">
      <c r="C28" s="21" t="str">
        <f>VLOOKUP("CE_"&amp;E28,Strategy!$A$2:$H$11,7,0)</f>
        <v>Buy</v>
      </c>
      <c r="D28" s="22" t="str">
        <f t="shared" si="1"/>
        <v>BULLISH</v>
      </c>
      <c r="E28" s="23" t="str">
        <f t="shared" si="2"/>
        <v>Short covering</v>
      </c>
      <c r="F28" s="24" t="str">
        <f t="shared" si="3"/>
        <v>DOWN</v>
      </c>
      <c r="G28" s="25">
        <f t="shared" si="14"/>
        <v>-5.0892392179141217E-2</v>
      </c>
      <c r="H28" s="21" t="str">
        <f t="shared" si="4"/>
        <v>UP</v>
      </c>
      <c r="I28" s="26">
        <f>SUMIFS(Nifty50!I27:I826,Nifty50!C27:C826,'OPTION CHAIN'!$AC$5,Nifty50!B27:B826,'OPTION CHAIN'!O28)</f>
        <v>335946</v>
      </c>
      <c r="J28" s="26">
        <f>SUMIFS(Nifty50!F27:F826,Nifty50!C27:C826,'OPTION CHAIN'!$AC$5,Nifty50!B27:B826,'OPTION CHAIN'!O28)</f>
        <v>40096</v>
      </c>
      <c r="K28" s="26">
        <f>SUMIFS(Nifty50!G27:G826,Nifty50!C27:C826,'OPTION CHAIN'!$AC$5,Nifty50!B27:B826,'OPTION CHAIN'!O28)</f>
        <v>-2150</v>
      </c>
      <c r="L28" s="27">
        <f>SUMIFS(Nifty50!L27:L826,Nifty50!C27:C826,'OPTION CHAIN'!$AC$5,Nifty50!B27:B826,'OPTION CHAIN'!O28)</f>
        <v>0.34999999999999964</v>
      </c>
      <c r="M28" s="29">
        <f>SUMIFS(Nifty50!J27:J826,Nifty50!C27:C826,'OPTION CHAIN'!$AC$5,Nifty50!B27:B826,'OPTION CHAIN'!O28)</f>
        <v>12.1</v>
      </c>
      <c r="N28" s="29">
        <f>SUMIFS(Nifty50!K27:K826,Nifty50!C27:C826,'OPTION CHAIN'!$AC$5,Nifty50!B27:B826,'OPTION CHAIN'!O28)</f>
        <v>3.05</v>
      </c>
      <c r="O28" s="30">
        <f t="shared" si="15"/>
        <v>22850</v>
      </c>
      <c r="P28" s="21">
        <f>SUMIFS(Nifty50!AD27:AD826,Nifty50!V27:V826,'OPTION CHAIN'!$AC$5,Nifty50!U27:U826,'OPTION CHAIN'!O28)</f>
        <v>456.65</v>
      </c>
      <c r="Q28" s="28">
        <f>SUMIFS(Nifty50!AC27:AC826,Nifty50!V27:V826,'OPTION CHAIN'!$AC$5,Nifty50!U27:U826,'OPTION CHAIN'!O28)</f>
        <v>0</v>
      </c>
      <c r="R28" s="21">
        <f>SUMIFS(Nifty50!AE27:AE826,Nifty50!V27:V826,'OPTION CHAIN'!$AC$5,Nifty50!U27:U826,'OPTION CHAIN'!O28)</f>
        <v>-274.70000000000005</v>
      </c>
      <c r="S28" s="31">
        <f>SUMIFS(Nifty50!Z27:Z826,Nifty50!V27:V826,'OPTION CHAIN'!$AC$5,Nifty50!U27:U826,'OPTION CHAIN'!O28)</f>
        <v>43</v>
      </c>
      <c r="T28" s="31">
        <f>SUMIFS(Nifty50!Y27:Y826,Nifty50!V27:V826,'OPTION CHAIN'!$AC$5,Nifty50!U27:U826,'OPTION CHAIN'!O28)</f>
        <v>834</v>
      </c>
      <c r="U28" s="25">
        <f t="shared" si="5"/>
        <v>5.4361567635903919E-2</v>
      </c>
      <c r="V28" s="31">
        <f>SUMIFS(Nifty50!AB27:AB826,Nifty50!V27:V826,'OPTION CHAIN'!$AC$5,Nifty50!U27:U826,'OPTION CHAIN'!O28)</f>
        <v>445</v>
      </c>
      <c r="W28" s="23" t="str">
        <f t="shared" si="6"/>
        <v>DOWN</v>
      </c>
      <c r="X28" s="22" t="str">
        <f t="shared" si="6"/>
        <v>UP</v>
      </c>
      <c r="Y28" s="22" t="str">
        <f t="shared" si="7"/>
        <v>Short Buildup</v>
      </c>
      <c r="Z28" s="22" t="str">
        <f t="shared" si="8"/>
        <v>BULLISH</v>
      </c>
      <c r="AA28" s="22" t="str">
        <f>VLOOKUP("PE_"&amp;Y28,Strategy!$A$2:$H$11,8,0)</f>
        <v>Sell</v>
      </c>
      <c r="AB28" s="32">
        <f t="shared" si="9"/>
        <v>2.0800079808459698E-2</v>
      </c>
      <c r="AC28" s="33" t="str">
        <f t="shared" si="10"/>
        <v>Nifty will Decrease</v>
      </c>
      <c r="AD28" s="34">
        <f t="shared" si="11"/>
        <v>-0.02</v>
      </c>
      <c r="AE28" s="52">
        <f t="shared" si="12"/>
        <v>-274.35000000000002</v>
      </c>
      <c r="AF28" s="9">
        <f t="shared" si="13"/>
        <v>520865400</v>
      </c>
      <c r="AG28" s="9">
        <f>IFERROR($O28*SUM(J$7:$J28)-SUMPRODUCT($O$7:O28,$J$7:J28),0)</f>
        <v>518149650</v>
      </c>
      <c r="AH28" s="9">
        <f>IFERROR(SUMPRODUCT($O28:O$31,$T28:T$31)-$O28*SUM($T28:T$31),0)</f>
        <v>2715750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3:54" ht="16.5" customHeight="1" x14ac:dyDescent="0.3">
      <c r="C29" s="21" t="e">
        <f>VLOOKUP("CE_"&amp;E29,Strategy!$A$2:$H$11,7,0)</f>
        <v>#N/A</v>
      </c>
      <c r="D29" s="22" t="str">
        <f t="shared" si="1"/>
        <v>BULLISH</v>
      </c>
      <c r="E29" s="23" t="b">
        <f t="shared" si="2"/>
        <v>0</v>
      </c>
      <c r="F29" s="24" t="str">
        <f t="shared" si="3"/>
        <v>UP</v>
      </c>
      <c r="G29" s="25">
        <f t="shared" si="14"/>
        <v>0.37680073006974774</v>
      </c>
      <c r="H29" s="21" t="str">
        <f t="shared" si="4"/>
        <v>DOWN</v>
      </c>
      <c r="I29" s="26">
        <f>SUMIFS(Nifty50!I28:I827,Nifty50!C28:C827,'OPTION CHAIN'!$AC$5,Nifty50!B28:B827,'OPTION CHAIN'!O29)</f>
        <v>497718</v>
      </c>
      <c r="J29" s="26">
        <f>SUMIFS(Nifty50!F28:F827,Nifty50!C28:C827,'OPTION CHAIN'!$AC$5,Nifty50!B28:B827,'OPTION CHAIN'!O29)</f>
        <v>84486</v>
      </c>
      <c r="K29" s="26">
        <f>SUMIFS(Nifty50!G28:G827,Nifty50!C28:C827,'OPTION CHAIN'!$AC$5,Nifty50!B28:B827,'OPTION CHAIN'!O29)</f>
        <v>23122</v>
      </c>
      <c r="L29" s="27">
        <f>SUMIFS(Nifty50!L28:L827,Nifty50!C28:C827,'OPTION CHAIN'!$AC$5,Nifty50!B28:B827,'OPTION CHAIN'!O29)</f>
        <v>0</v>
      </c>
      <c r="M29" s="29">
        <f>SUMIFS(Nifty50!J28:J827,Nifty50!C28:C827,'OPTION CHAIN'!$AC$5,Nifty50!B28:B827,'OPTION CHAIN'!O29)</f>
        <v>12.58</v>
      </c>
      <c r="N29" s="29">
        <f>SUMIFS(Nifty50!K28:K827,Nifty50!C28:C827,'OPTION CHAIN'!$AC$5,Nifty50!B28:B827,'OPTION CHAIN'!O29)</f>
        <v>2.4</v>
      </c>
      <c r="O29" s="30">
        <f t="shared" si="15"/>
        <v>22900</v>
      </c>
      <c r="P29" s="21">
        <f>SUMIFS(Nifty50!AD28:AD827,Nifty50!V28:V827,'OPTION CHAIN'!$AC$5,Nifty50!U28:U827,'OPTION CHAIN'!O29)</f>
        <v>506.15</v>
      </c>
      <c r="Q29" s="28">
        <f>SUMIFS(Nifty50!AC28:AC827,Nifty50!V28:V827,'OPTION CHAIN'!$AC$5,Nifty50!U28:U827,'OPTION CHAIN'!O29)</f>
        <v>9.9499999999999993</v>
      </c>
      <c r="R29" s="21">
        <f>SUMIFS(Nifty50!AE28:AE827,Nifty50!V28:V827,'OPTION CHAIN'!$AC$5,Nifty50!U28:U827,'OPTION CHAIN'!O29)</f>
        <v>-266.05000000000007</v>
      </c>
      <c r="S29" s="31">
        <f>SUMIFS(Nifty50!Z28:Z827,Nifty50!V28:V827,'OPTION CHAIN'!$AC$5,Nifty50!U28:U827,'OPTION CHAIN'!O29)</f>
        <v>-484</v>
      </c>
      <c r="T29" s="31">
        <f>SUMIFS(Nifty50!Y28:Y827,Nifty50!V28:V827,'OPTION CHAIN'!$AC$5,Nifty50!U28:U827,'OPTION CHAIN'!O29)</f>
        <v>2168</v>
      </c>
      <c r="U29" s="25">
        <f t="shared" si="5"/>
        <v>-0.18250377073906485</v>
      </c>
      <c r="V29" s="31">
        <f>SUMIFS(Nifty50!AB28:AB827,Nifty50!V28:V827,'OPTION CHAIN'!$AC$5,Nifty50!U28:U827,'OPTION CHAIN'!O29)</f>
        <v>1674</v>
      </c>
      <c r="W29" s="23" t="str">
        <f t="shared" si="6"/>
        <v>DOWN</v>
      </c>
      <c r="X29" s="22" t="str">
        <f t="shared" si="6"/>
        <v>DOWN</v>
      </c>
      <c r="Y29" s="22" t="str">
        <f t="shared" si="7"/>
        <v>Long Liquidation</v>
      </c>
      <c r="Z29" s="22" t="str">
        <f t="shared" si="8"/>
        <v>BULLISH</v>
      </c>
      <c r="AA29" s="22" t="str">
        <f>VLOOKUP("PE_"&amp;Y29,Strategy!$A$2:$H$11,8,0)</f>
        <v>Sell</v>
      </c>
      <c r="AB29" s="32">
        <f t="shared" si="9"/>
        <v>2.5661056269677816E-2</v>
      </c>
      <c r="AC29" s="33" t="str">
        <f t="shared" si="10"/>
        <v>Nifty will Decrease</v>
      </c>
      <c r="AD29" s="34">
        <f t="shared" si="11"/>
        <v>-2.093244529019981E-2</v>
      </c>
      <c r="AE29" s="52">
        <f t="shared" si="12"/>
        <v>-266.05000000000007</v>
      </c>
      <c r="AF29" s="9">
        <f t="shared" si="13"/>
        <v>586925800</v>
      </c>
      <c r="AG29" s="9">
        <f>IFERROR($O29*SUM(J$7:$J29)-SUMPRODUCT($O$7:O29,$J$7:J29),0)</f>
        <v>585204350</v>
      </c>
      <c r="AH29" s="9">
        <f>IFERROR(SUMPRODUCT($O29:O$31,$T29:T$31)-$O29*SUM($T29:T$31),0)</f>
        <v>1721450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3:54" ht="16.5" customHeight="1" x14ac:dyDescent="0.3">
      <c r="C30" s="21" t="str">
        <f>VLOOKUP("CE_"&amp;E30,Strategy!$A$2:$H$11,7,0)</f>
        <v>Sell</v>
      </c>
      <c r="D30" s="22" t="str">
        <f t="shared" si="1"/>
        <v>BEARISH</v>
      </c>
      <c r="E30" s="23" t="str">
        <f t="shared" si="2"/>
        <v>Short Buildup</v>
      </c>
      <c r="F30" s="24" t="str">
        <f t="shared" si="3"/>
        <v>UP</v>
      </c>
      <c r="G30" s="25">
        <f t="shared" si="14"/>
        <v>1.8136688668866887</v>
      </c>
      <c r="H30" s="21" t="str">
        <f t="shared" si="4"/>
        <v>DOWN</v>
      </c>
      <c r="I30" s="26">
        <f>SUMIFS(Nifty50!I29:I828,Nifty50!C29:C828,'OPTION CHAIN'!$AC$5,Nifty50!B29:B828,'OPTION CHAIN'!O30)</f>
        <v>277625</v>
      </c>
      <c r="J30" s="26">
        <f>SUMIFS(Nifty50!F29:F828,Nifty50!C29:C828,'OPTION CHAIN'!$AC$5,Nifty50!B29:B828,'OPTION CHAIN'!O30)</f>
        <v>40922</v>
      </c>
      <c r="K30" s="26">
        <f>SUMIFS(Nifty50!G29:G828,Nifty50!C29:C828,'OPTION CHAIN'!$AC$5,Nifty50!B29:B828,'OPTION CHAIN'!O30)</f>
        <v>26378</v>
      </c>
      <c r="L30" s="27">
        <f>SUMIFS(Nifty50!L29:L828,Nifty50!C29:C828,'OPTION CHAIN'!$AC$5,Nifty50!B29:B828,'OPTION CHAIN'!O30)</f>
        <v>-0.34999999999999987</v>
      </c>
      <c r="M30" s="29">
        <f>SUMIFS(Nifty50!J29:J828,Nifty50!C29:C828,'OPTION CHAIN'!$AC$5,Nifty50!B29:B828,'OPTION CHAIN'!O30)</f>
        <v>13.05</v>
      </c>
      <c r="N30" s="29">
        <f>SUMIFS(Nifty50!K29:K828,Nifty50!C29:C828,'OPTION CHAIN'!$AC$5,Nifty50!B29:B828,'OPTION CHAIN'!O30)</f>
        <v>1.55</v>
      </c>
      <c r="O30" s="30">
        <f t="shared" si="15"/>
        <v>22950</v>
      </c>
      <c r="P30" s="21">
        <f>SUMIFS(Nifty50!AD29:AD828,Nifty50!V29:V828,'OPTION CHAIN'!$AC$5,Nifty50!U29:U828,'OPTION CHAIN'!O30)</f>
        <v>602.29999999999995</v>
      </c>
      <c r="Q30" s="28">
        <f>SUMIFS(Nifty50!AC29:AC828,Nifty50!V29:V828,'OPTION CHAIN'!$AC$5,Nifty50!U29:U828,'OPTION CHAIN'!O30)</f>
        <v>26.52</v>
      </c>
      <c r="R30" s="21">
        <f>SUMIFS(Nifty50!AE29:AE828,Nifty50!V29:V828,'OPTION CHAIN'!$AC$5,Nifty50!U29:U828,'OPTION CHAIN'!O30)</f>
        <v>-230</v>
      </c>
      <c r="S30" s="31">
        <f>SUMIFS(Nifty50!Z29:Z828,Nifty50!V29:V828,'OPTION CHAIN'!$AC$5,Nifty50!U29:U828,'OPTION CHAIN'!O30)</f>
        <v>-9</v>
      </c>
      <c r="T30" s="31">
        <f>SUMIFS(Nifty50!Y29:Y828,Nifty50!V29:V828,'OPTION CHAIN'!$AC$5,Nifty50!U29:U828,'OPTION CHAIN'!O30)</f>
        <v>1007</v>
      </c>
      <c r="U30" s="25">
        <f t="shared" si="5"/>
        <v>-8.8582677165354329E-3</v>
      </c>
      <c r="V30" s="31">
        <f>SUMIFS(Nifty50!AB29:AB828,Nifty50!V29:V828,'OPTION CHAIN'!$AC$5,Nifty50!U29:U828,'OPTION CHAIN'!O30)</f>
        <v>115</v>
      </c>
      <c r="W30" s="23" t="str">
        <f t="shared" si="6"/>
        <v>DOWN</v>
      </c>
      <c r="X30" s="22" t="str">
        <f t="shared" si="6"/>
        <v>DOWN</v>
      </c>
      <c r="Y30" s="22" t="str">
        <f t="shared" si="7"/>
        <v>Long Liquidation</v>
      </c>
      <c r="Z30" s="22" t="str">
        <f t="shared" si="8"/>
        <v>BULLISH</v>
      </c>
      <c r="AA30" s="22" t="str">
        <f>VLOOKUP("PE_"&amp;Y30,Strategy!$A$2:$H$11,8,0)</f>
        <v>Sell</v>
      </c>
      <c r="AB30" s="32">
        <f t="shared" si="9"/>
        <v>2.460779043057524E-2</v>
      </c>
      <c r="AC30" s="33" t="str">
        <f t="shared" si="10"/>
        <v>Nifty will Decrease</v>
      </c>
      <c r="AD30" s="34">
        <f t="shared" si="11"/>
        <v>-3.4119341875805595E-4</v>
      </c>
      <c r="AE30" s="52">
        <f t="shared" si="12"/>
        <v>-230.35</v>
      </c>
      <c r="AF30" s="9">
        <f t="shared" si="13"/>
        <v>657318900</v>
      </c>
      <c r="AG30" s="9">
        <f>IFERROR($O30*SUM(J$7:$J30)-SUMPRODUCT($O$7:O30,$J$7:J30),0)</f>
        <v>656483350</v>
      </c>
      <c r="AH30" s="9">
        <f>IFERROR(SUMPRODUCT($O30:O$31,$T30:T$31)-$O30*SUM($T30:T$31),0)</f>
        <v>835550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3:54" ht="16.5" customHeight="1" x14ac:dyDescent="0.3">
      <c r="C31" s="21" t="str">
        <f>VLOOKUP("CE_"&amp;E31,Strategy!$A$2:$H$11,7,0)</f>
        <v>Sell</v>
      </c>
      <c r="D31" s="22" t="str">
        <f t="shared" si="1"/>
        <v>BEARISH</v>
      </c>
      <c r="E31" s="23" t="str">
        <f t="shared" si="2"/>
        <v>Short Buildup</v>
      </c>
      <c r="F31" s="24" t="str">
        <f t="shared" si="3"/>
        <v>UP</v>
      </c>
      <c r="G31" s="25">
        <f t="shared" si="14"/>
        <v>4.5924292252593368E-2</v>
      </c>
      <c r="H31" s="21" t="str">
        <f t="shared" si="4"/>
        <v>DOWN</v>
      </c>
      <c r="I31" s="26">
        <f>SUMIFS(Nifty50!I30:I829,Nifty50!C30:C829,'OPTION CHAIN'!$AC$5,Nifty50!B30:B829,'OPTION CHAIN'!O31)</f>
        <v>659325</v>
      </c>
      <c r="J31" s="26">
        <f>SUMIFS(Nifty50!F30:F829,Nifty50!C30:C829,'OPTION CHAIN'!$AC$5,Nifty50!B30:B829,'OPTION CHAIN'!O31)</f>
        <v>214358</v>
      </c>
      <c r="K31" s="26">
        <f>SUMIFS(Nifty50!G30:G829,Nifty50!C30:C829,'OPTION CHAIN'!$AC$5,Nifty50!B30:B829,'OPTION CHAIN'!O31)</f>
        <v>9412</v>
      </c>
      <c r="L31" s="27">
        <f>SUMIFS(Nifty50!L30:L829,Nifty50!C30:C829,'OPTION CHAIN'!$AC$5,Nifty50!B30:B829,'OPTION CHAIN'!O31)</f>
        <v>-0.10000000000000009</v>
      </c>
      <c r="M31" s="29">
        <f>SUMIFS(Nifty50!J30:J829,Nifty50!C30:C829,'OPTION CHAIN'!$AC$5,Nifty50!B30:B829,'OPTION CHAIN'!O31)</f>
        <v>13.73</v>
      </c>
      <c r="N31" s="29">
        <f>SUMIFS(Nifty50!K30:K829,Nifty50!C30:C829,'OPTION CHAIN'!$AC$5,Nifty50!B30:B829,'OPTION CHAIN'!O31)</f>
        <v>1.65</v>
      </c>
      <c r="O31" s="30">
        <f t="shared" si="15"/>
        <v>23000</v>
      </c>
      <c r="P31" s="21">
        <f>SUMIFS(Nifty50!AD30:AD829,Nifty50!V30:V829,'OPTION CHAIN'!$AC$5,Nifty50!U30:U829,'OPTION CHAIN'!O31)</f>
        <v>605.35</v>
      </c>
      <c r="Q31" s="28">
        <f>SUMIFS(Nifty50!AC30:AC829,Nifty50!V30:V829,'OPTION CHAIN'!$AC$5,Nifty50!U30:U829,'OPTION CHAIN'!O31)</f>
        <v>11.41</v>
      </c>
      <c r="R31" s="21">
        <f>SUMIFS(Nifty50!AE30:AE829,Nifty50!V30:V829,'OPTION CHAIN'!$AC$5,Nifty50!U30:U829,'OPTION CHAIN'!O31)</f>
        <v>-267.5</v>
      </c>
      <c r="S31" s="31">
        <f>SUMIFS(Nifty50!Z30:Z829,Nifty50!V30:V829,'OPTION CHAIN'!$AC$5,Nifty50!U30:U829,'OPTION CHAIN'!O31)</f>
        <v>-2359</v>
      </c>
      <c r="T31" s="31">
        <f>SUMIFS(Nifty50!Y30:Y829,Nifty50!V30:V829,'OPTION CHAIN'!$AC$5,Nifty50!U30:U829,'OPTION CHAIN'!O31)</f>
        <v>16711</v>
      </c>
      <c r="U31" s="25">
        <f t="shared" si="5"/>
        <v>-0.1237021499737808</v>
      </c>
      <c r="V31" s="31">
        <f>SUMIFS(Nifty50!AB30:AB829,Nifty50!V30:V829,'OPTION CHAIN'!$AC$5,Nifty50!U30:U829,'OPTION CHAIN'!O31)</f>
        <v>7005</v>
      </c>
      <c r="W31" s="23" t="str">
        <f t="shared" si="6"/>
        <v>DOWN</v>
      </c>
      <c r="X31" s="22" t="str">
        <f t="shared" si="6"/>
        <v>DOWN</v>
      </c>
      <c r="Y31" s="22" t="str">
        <f t="shared" si="7"/>
        <v>Long Liquidation</v>
      </c>
      <c r="Z31" s="22" t="str">
        <f t="shared" si="8"/>
        <v>BULLISH</v>
      </c>
      <c r="AA31" s="22" t="str">
        <f>VLOOKUP("PE_"&amp;Y31,Strategy!$A$2:$H$11,8,0)</f>
        <v>Sell</v>
      </c>
      <c r="AB31" s="32">
        <f t="shared" si="9"/>
        <v>7.7958368710288398E-2</v>
      </c>
      <c r="AC31" s="33" t="str">
        <f t="shared" si="10"/>
        <v>Nifty will Decrease</v>
      </c>
      <c r="AD31" s="36" t="s">
        <v>73</v>
      </c>
      <c r="AE31" s="52">
        <f t="shared" si="12"/>
        <v>-267.60000000000002</v>
      </c>
      <c r="AF31" s="9">
        <f t="shared" si="13"/>
        <v>729808450</v>
      </c>
      <c r="AG31" s="9">
        <f>IFERROR($O31*SUM(J$7:$J31)-SUMPRODUCT($O$7:O31,$J$7:J31),0)</f>
        <v>729808450</v>
      </c>
      <c r="AH31" s="9">
        <f>IFERROR(SUMPRODUCT($O31:O$31,$T31:T$31)-$O31*SUM($T31:T$31),0)</f>
        <v>0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3:54" s="44" customFormat="1" ht="16.5" customHeight="1" thickBot="1" x14ac:dyDescent="0.35">
      <c r="C32" s="5"/>
      <c r="D32" s="5"/>
      <c r="E32" s="5"/>
      <c r="F32" s="4"/>
      <c r="G32" s="5"/>
      <c r="H32" s="5"/>
      <c r="I32" s="26">
        <f>SUM(I7:I31)</f>
        <v>21233473</v>
      </c>
      <c r="J32" s="26">
        <f>SUM(J7:J31)</f>
        <v>1680860</v>
      </c>
      <c r="K32" s="26">
        <f>SUM(K7:K31)</f>
        <v>281303</v>
      </c>
      <c r="L32" s="39"/>
      <c r="M32" s="39"/>
      <c r="N32" s="39"/>
      <c r="O32" s="39"/>
      <c r="P32" s="39"/>
      <c r="Q32" s="40"/>
      <c r="R32" s="39"/>
      <c r="S32" s="38">
        <f>SUM(S7:S31)</f>
        <v>365116</v>
      </c>
      <c r="T32" s="37">
        <f>SUM(T7:T31)</f>
        <v>1143821</v>
      </c>
      <c r="U32" s="39"/>
      <c r="V32" s="37">
        <f>SUM(V7:V31)</f>
        <v>13418405</v>
      </c>
      <c r="W32" s="5"/>
      <c r="X32" s="5"/>
      <c r="Y32" s="5"/>
      <c r="Z32" s="5"/>
      <c r="AA32" s="5"/>
      <c r="AB32" s="41">
        <f t="shared" si="9"/>
        <v>0.68049748343110072</v>
      </c>
      <c r="AC32" s="42" t="str">
        <f t="shared" si="10"/>
        <v>Nifty will Decrease</v>
      </c>
      <c r="AD32" s="41">
        <f t="shared" si="11"/>
        <v>1.2979456315787603</v>
      </c>
      <c r="AE32" s="43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</row>
    <row r="33" spans="3:54" ht="16.5" customHeight="1" thickTop="1" thickBot="1" x14ac:dyDescent="0.35">
      <c r="C33" s="5"/>
      <c r="D33" s="45" t="s">
        <v>78</v>
      </c>
      <c r="E33" s="43">
        <f>T32-J32</f>
        <v>-537039</v>
      </c>
      <c r="F33" s="4"/>
      <c r="G33" s="5"/>
      <c r="H33" s="5"/>
      <c r="I33" s="5"/>
      <c r="J33" s="5"/>
      <c r="K33" s="5"/>
      <c r="L33" s="5"/>
      <c r="M33" s="5"/>
      <c r="N33" s="5"/>
      <c r="O33" s="46">
        <f ca="1">O1</f>
        <v>45404.787681944443</v>
      </c>
      <c r="P33" s="5"/>
      <c r="Q33" s="40"/>
      <c r="R33" s="5"/>
      <c r="S33" s="5"/>
      <c r="T33" s="5"/>
      <c r="U33" s="5"/>
      <c r="V33" s="5"/>
      <c r="W33" s="5"/>
      <c r="X33" s="5"/>
      <c r="Y33" s="9" t="s">
        <v>78</v>
      </c>
      <c r="Z33" s="43">
        <f>T32-J32</f>
        <v>-537039</v>
      </c>
      <c r="AA33" s="5"/>
      <c r="AB33" s="5"/>
      <c r="AC33" s="5"/>
      <c r="AD33" s="9"/>
      <c r="AE33" s="43"/>
      <c r="AF33" s="9"/>
      <c r="AG33" s="9"/>
      <c r="AH33" s="9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spans="3:54" ht="16.5" customHeight="1" thickTop="1" thickBot="1" x14ac:dyDescent="0.35">
      <c r="C34" s="5"/>
      <c r="D34" s="45" t="s">
        <v>79</v>
      </c>
      <c r="E34" s="43">
        <f>S32-K32</f>
        <v>83813</v>
      </c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40"/>
      <c r="R34" s="5"/>
      <c r="S34" s="5"/>
      <c r="T34" s="5"/>
      <c r="U34" s="5"/>
      <c r="V34" s="5"/>
      <c r="W34" s="9" t="str">
        <f>IF(AND(Z34&gt;0),"POSITIVE",IF(AND(Z34&lt;0),"NEGATIVE"))</f>
        <v>POSITIVE</v>
      </c>
      <c r="X34" s="5"/>
      <c r="Y34" s="9" t="s">
        <v>80</v>
      </c>
      <c r="Z34" s="43">
        <f>S32-K32</f>
        <v>83813</v>
      </c>
      <c r="AA34" s="5"/>
      <c r="AB34" s="5"/>
      <c r="AC34" s="5"/>
      <c r="AD34" s="9"/>
      <c r="AE34" s="43"/>
      <c r="AF34" s="9"/>
      <c r="AG34" s="9"/>
      <c r="AH34" s="9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spans="3:54" ht="16.5" customHeight="1" thickTop="1" thickBot="1" x14ac:dyDescent="0.35">
      <c r="C35" s="5"/>
      <c r="D35" s="45" t="s">
        <v>81</v>
      </c>
      <c r="E35" s="43">
        <f>O5</f>
        <v>22336.400000000001</v>
      </c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40"/>
      <c r="R35" s="5"/>
      <c r="S35" s="5"/>
      <c r="T35" s="5"/>
      <c r="U35" s="5"/>
      <c r="V35" s="5"/>
      <c r="W35" s="5"/>
      <c r="X35" s="5"/>
      <c r="Y35" s="9" t="s">
        <v>82</v>
      </c>
      <c r="Z35" s="9">
        <f>O5</f>
        <v>22336.400000000001</v>
      </c>
      <c r="AA35" s="5"/>
      <c r="AB35" s="5"/>
      <c r="AC35" s="5"/>
      <c r="AD35" s="9"/>
      <c r="AE35" s="43"/>
      <c r="AF35" s="9"/>
      <c r="AG35" s="9"/>
      <c r="AH35" s="9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spans="3:54" ht="16.5" customHeight="1" thickTop="1" x14ac:dyDescent="0.3">
      <c r="C36" s="5"/>
      <c r="D36" s="9"/>
      <c r="E36" s="43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9"/>
      <c r="Z36" s="9"/>
      <c r="AA36" s="5"/>
      <c r="AB36" s="9"/>
      <c r="AC36" s="9"/>
      <c r="AD36" s="9"/>
      <c r="AE36" s="43"/>
      <c r="AF36" s="9"/>
      <c r="AG36" s="9"/>
      <c r="AH36" s="9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spans="3:54" ht="16.5" customHeight="1" x14ac:dyDescent="0.3">
      <c r="C37" s="5"/>
      <c r="D37" s="9"/>
      <c r="E37" s="43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9"/>
      <c r="AC37" s="9"/>
      <c r="AD37" s="9"/>
      <c r="AE37" s="43"/>
      <c r="AF37" s="9"/>
      <c r="AG37" s="9"/>
      <c r="AH37" s="9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spans="3:54" ht="16.5" customHeight="1" x14ac:dyDescent="0.3">
      <c r="C38" s="5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47">
        <f>[1]Banknifty!A2</f>
        <v>44199.1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9"/>
      <c r="AC38" s="9"/>
      <c r="AD38" s="9"/>
      <c r="AE38" s="43"/>
      <c r="AF38" s="9"/>
      <c r="AG38" s="9"/>
      <c r="AH38" s="9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spans="3:54" s="5" customFormat="1" ht="16.5" customHeight="1" x14ac:dyDescent="0.3">
      <c r="D39" s="49"/>
      <c r="F39" s="4"/>
      <c r="S39" s="49"/>
      <c r="V39" s="49"/>
    </row>
    <row r="40" spans="3:54" s="5" customFormat="1" ht="16.5" customHeight="1" x14ac:dyDescent="0.3">
      <c r="D40" s="49"/>
      <c r="F40" s="4"/>
      <c r="S40" s="49"/>
      <c r="V40" s="49"/>
    </row>
    <row r="41" spans="3:54" s="5" customFormat="1" ht="16.5" customHeight="1" x14ac:dyDescent="0.3">
      <c r="D41" s="49"/>
      <c r="F41" s="4"/>
      <c r="S41" s="49"/>
      <c r="V41" s="49"/>
    </row>
    <row r="42" spans="3:54" s="5" customFormat="1" ht="16.5" customHeight="1" x14ac:dyDescent="0.3">
      <c r="D42" s="49"/>
      <c r="F42" s="4"/>
      <c r="S42" s="49"/>
      <c r="V42" s="49"/>
    </row>
    <row r="43" spans="3:54" s="5" customFormat="1" ht="16.5" customHeight="1" x14ac:dyDescent="0.3">
      <c r="D43" s="49"/>
      <c r="F43" s="4"/>
      <c r="S43" s="49"/>
      <c r="V43" s="49"/>
    </row>
    <row r="44" spans="3:54" s="5" customFormat="1" ht="16.5" customHeight="1" x14ac:dyDescent="0.3">
      <c r="D44" s="49"/>
      <c r="F44" s="4"/>
      <c r="S44" s="49"/>
      <c r="V44" s="49"/>
    </row>
    <row r="45" spans="3:54" s="5" customFormat="1" ht="16.5" customHeight="1" x14ac:dyDescent="0.3">
      <c r="D45" s="49"/>
      <c r="F45" s="4"/>
      <c r="S45" s="49"/>
      <c r="V45" s="49"/>
    </row>
    <row r="46" spans="3:54" s="5" customFormat="1" ht="16.5" customHeight="1" x14ac:dyDescent="0.3">
      <c r="D46" s="49"/>
      <c r="F46" s="4"/>
      <c r="S46" s="49"/>
      <c r="V46" s="49"/>
    </row>
    <row r="47" spans="3:54" s="5" customFormat="1" ht="16.5" customHeight="1" x14ac:dyDescent="0.3">
      <c r="D47" s="49"/>
      <c r="F47" s="4"/>
      <c r="S47" s="49"/>
      <c r="V47" s="49"/>
    </row>
    <row r="48" spans="3:54" s="5" customFormat="1" ht="16.5" customHeight="1" x14ac:dyDescent="0.3">
      <c r="D48" s="49"/>
      <c r="F48" s="4"/>
      <c r="S48" s="49"/>
      <c r="V48" s="49"/>
    </row>
    <row r="49" spans="4:22" s="5" customFormat="1" ht="16.5" customHeight="1" x14ac:dyDescent="0.3">
      <c r="D49" s="49"/>
      <c r="F49" s="4"/>
      <c r="S49" s="49"/>
      <c r="V49" s="49"/>
    </row>
    <row r="50" spans="4:22" s="5" customFormat="1" ht="16.5" customHeight="1" x14ac:dyDescent="0.3">
      <c r="D50" s="49"/>
      <c r="F50" s="4"/>
      <c r="S50" s="49"/>
      <c r="V50" s="49"/>
    </row>
    <row r="51" spans="4:22" s="5" customFormat="1" ht="16.5" customHeight="1" x14ac:dyDescent="0.3">
      <c r="D51" s="49"/>
      <c r="F51" s="4"/>
      <c r="S51" s="49"/>
      <c r="V51" s="49"/>
    </row>
    <row r="52" spans="4:22" s="5" customFormat="1" ht="16.5" customHeight="1" x14ac:dyDescent="0.3">
      <c r="D52" s="49"/>
      <c r="F52" s="4"/>
      <c r="S52" s="49"/>
      <c r="V52" s="49"/>
    </row>
    <row r="53" spans="4:22" s="5" customFormat="1" ht="16.5" customHeight="1" x14ac:dyDescent="0.3">
      <c r="D53" s="49"/>
      <c r="F53" s="4"/>
      <c r="S53" s="49"/>
      <c r="V53" s="49"/>
    </row>
    <row r="54" spans="4:22" s="5" customFormat="1" ht="16.5" customHeight="1" x14ac:dyDescent="0.3">
      <c r="D54" s="49"/>
      <c r="F54" s="4"/>
      <c r="S54" s="49"/>
      <c r="V54" s="49"/>
    </row>
    <row r="55" spans="4:22" s="5" customFormat="1" ht="16.5" customHeight="1" x14ac:dyDescent="0.3">
      <c r="D55" s="49"/>
      <c r="F55" s="4"/>
      <c r="S55" s="49"/>
      <c r="V55" s="49"/>
    </row>
    <row r="56" spans="4:22" s="5" customFormat="1" ht="16.5" customHeight="1" x14ac:dyDescent="0.3">
      <c r="D56" s="49"/>
      <c r="F56" s="4"/>
      <c r="S56" s="49"/>
      <c r="V56" s="49"/>
    </row>
    <row r="57" spans="4:22" s="5" customFormat="1" ht="16.5" customHeight="1" x14ac:dyDescent="0.3">
      <c r="D57" s="49"/>
      <c r="F57" s="4"/>
      <c r="S57" s="49"/>
      <c r="V57" s="49"/>
    </row>
    <row r="58" spans="4:22" s="5" customFormat="1" ht="16.5" customHeight="1" x14ac:dyDescent="0.3">
      <c r="D58" s="49"/>
      <c r="F58" s="4"/>
      <c r="S58" s="49"/>
      <c r="V58" s="49"/>
    </row>
    <row r="59" spans="4:22" s="5" customFormat="1" ht="16.5" customHeight="1" x14ac:dyDescent="0.3">
      <c r="D59" s="49"/>
      <c r="F59" s="4"/>
      <c r="S59" s="49"/>
      <c r="V59" s="49"/>
    </row>
    <row r="60" spans="4:22" s="5" customFormat="1" ht="16.5" customHeight="1" x14ac:dyDescent="0.3">
      <c r="D60" s="49"/>
      <c r="F60" s="4"/>
      <c r="S60" s="49"/>
      <c r="V60" s="49"/>
    </row>
    <row r="61" spans="4:22" s="5" customFormat="1" ht="16.5" customHeight="1" x14ac:dyDescent="0.3">
      <c r="D61" s="49"/>
      <c r="F61" s="4"/>
      <c r="S61" s="49"/>
      <c r="V61" s="49"/>
    </row>
    <row r="62" spans="4:22" s="5" customFormat="1" ht="16.5" customHeight="1" x14ac:dyDescent="0.3">
      <c r="D62" s="49"/>
      <c r="F62" s="4"/>
      <c r="S62" s="49"/>
      <c r="V62" s="49"/>
    </row>
    <row r="63" spans="4:22" s="5" customFormat="1" ht="16.5" customHeight="1" x14ac:dyDescent="0.3">
      <c r="D63" s="49"/>
      <c r="F63" s="4"/>
      <c r="S63" s="49"/>
      <c r="V63" s="49"/>
    </row>
    <row r="64" spans="4:22" s="5" customFormat="1" ht="16.5" customHeight="1" x14ac:dyDescent="0.3">
      <c r="D64" s="49"/>
      <c r="F64" s="4"/>
      <c r="S64" s="49"/>
      <c r="V64" s="49"/>
    </row>
    <row r="65" spans="4:22" s="5" customFormat="1" ht="16.5" customHeight="1" x14ac:dyDescent="0.3">
      <c r="D65" s="49"/>
      <c r="F65" s="4"/>
      <c r="S65" s="49"/>
      <c r="V65" s="49"/>
    </row>
    <row r="66" spans="4:22" s="5" customFormat="1" ht="16.5" customHeight="1" x14ac:dyDescent="0.3">
      <c r="D66" s="49"/>
      <c r="F66" s="4"/>
      <c r="S66" s="49"/>
      <c r="V66" s="49"/>
    </row>
    <row r="67" spans="4:22" s="5" customFormat="1" ht="16.5" customHeight="1" x14ac:dyDescent="0.3">
      <c r="D67" s="49"/>
      <c r="F67" s="4"/>
      <c r="S67" s="49"/>
      <c r="V67" s="49"/>
    </row>
    <row r="68" spans="4:22" s="5" customFormat="1" ht="16.5" customHeight="1" x14ac:dyDescent="0.3">
      <c r="D68" s="49"/>
      <c r="F68" s="4"/>
      <c r="S68" s="49"/>
      <c r="V68" s="49"/>
    </row>
    <row r="69" spans="4:22" s="5" customFormat="1" ht="16.5" customHeight="1" x14ac:dyDescent="0.3">
      <c r="D69" s="49"/>
      <c r="F69" s="4"/>
      <c r="S69" s="49"/>
      <c r="V69" s="49"/>
    </row>
    <row r="70" spans="4:22" s="5" customFormat="1" ht="16.5" customHeight="1" x14ac:dyDescent="0.3">
      <c r="D70" s="49"/>
      <c r="F70" s="4"/>
      <c r="S70" s="49"/>
      <c r="V70" s="49"/>
    </row>
    <row r="71" spans="4:22" s="5" customFormat="1" ht="16.5" customHeight="1" x14ac:dyDescent="0.3">
      <c r="D71" s="49"/>
      <c r="F71" s="4"/>
      <c r="S71" s="49"/>
      <c r="V71" s="49"/>
    </row>
    <row r="72" spans="4:22" s="5" customFormat="1" ht="16.5" customHeight="1" x14ac:dyDescent="0.3">
      <c r="D72" s="49"/>
      <c r="F72" s="4"/>
      <c r="S72" s="49"/>
      <c r="V72" s="49"/>
    </row>
    <row r="73" spans="4:22" s="5" customFormat="1" ht="16.5" customHeight="1" x14ac:dyDescent="0.3">
      <c r="D73" s="49"/>
      <c r="F73" s="4"/>
      <c r="S73" s="49"/>
      <c r="V73" s="49"/>
    </row>
    <row r="74" spans="4:22" s="5" customFormat="1" ht="16.5" customHeight="1" x14ac:dyDescent="0.3">
      <c r="D74" s="49"/>
      <c r="F74" s="4"/>
      <c r="S74" s="49"/>
      <c r="V74" s="49"/>
    </row>
    <row r="75" spans="4:22" s="5" customFormat="1" ht="16.5" customHeight="1" x14ac:dyDescent="0.3">
      <c r="D75" s="49"/>
      <c r="F75" s="4"/>
      <c r="S75" s="49"/>
      <c r="V75" s="49"/>
    </row>
    <row r="76" spans="4:22" s="5" customFormat="1" ht="16.5" customHeight="1" x14ac:dyDescent="0.3">
      <c r="D76" s="49"/>
      <c r="F76" s="4"/>
      <c r="S76" s="49"/>
      <c r="V76" s="49"/>
    </row>
    <row r="77" spans="4:22" s="5" customFormat="1" ht="16.5" customHeight="1" x14ac:dyDescent="0.3">
      <c r="D77" s="49"/>
      <c r="F77" s="4"/>
      <c r="S77" s="49"/>
      <c r="V77" s="49"/>
    </row>
    <row r="78" spans="4:22" s="5" customFormat="1" ht="16.5" customHeight="1" x14ac:dyDescent="0.3">
      <c r="D78" s="49"/>
      <c r="F78" s="4"/>
      <c r="S78" s="49"/>
      <c r="V78" s="49"/>
    </row>
    <row r="79" spans="4:22" s="5" customFormat="1" ht="16.5" customHeight="1" x14ac:dyDescent="0.3">
      <c r="D79" s="49"/>
      <c r="F79" s="4"/>
      <c r="S79" s="49"/>
      <c r="V79" s="49"/>
    </row>
    <row r="80" spans="4:22" s="5" customFormat="1" ht="16.5" customHeight="1" x14ac:dyDescent="0.3">
      <c r="D80" s="49"/>
      <c r="F80" s="4"/>
      <c r="S80" s="49"/>
      <c r="V80" s="49"/>
    </row>
    <row r="81" spans="4:22" s="5" customFormat="1" ht="16.5" customHeight="1" x14ac:dyDescent="0.3">
      <c r="D81" s="49"/>
      <c r="F81" s="4"/>
      <c r="S81" s="49"/>
      <c r="V81" s="49"/>
    </row>
    <row r="82" spans="4:22" s="5" customFormat="1" ht="16.5" customHeight="1" x14ac:dyDescent="0.3">
      <c r="D82" s="49"/>
      <c r="F82" s="4"/>
      <c r="S82" s="49"/>
      <c r="V82" s="49"/>
    </row>
    <row r="83" spans="4:22" s="5" customFormat="1" ht="16.5" customHeight="1" x14ac:dyDescent="0.3">
      <c r="D83" s="49"/>
      <c r="F83" s="4"/>
      <c r="S83" s="49"/>
      <c r="V83" s="49"/>
    </row>
    <row r="84" spans="4:22" s="5" customFormat="1" ht="16.5" customHeight="1" x14ac:dyDescent="0.3">
      <c r="D84" s="49"/>
      <c r="F84" s="4"/>
      <c r="S84" s="49"/>
      <c r="V84" s="49"/>
    </row>
    <row r="85" spans="4:22" s="5" customFormat="1" ht="16.5" customHeight="1" x14ac:dyDescent="0.3">
      <c r="D85" s="49"/>
      <c r="F85" s="4"/>
      <c r="S85" s="49"/>
      <c r="V85" s="49"/>
    </row>
    <row r="86" spans="4:22" s="5" customFormat="1" ht="16.5" customHeight="1" x14ac:dyDescent="0.3">
      <c r="D86" s="49"/>
      <c r="F86" s="4"/>
      <c r="S86" s="49"/>
      <c r="V86" s="49"/>
    </row>
    <row r="87" spans="4:22" s="5" customFormat="1" ht="16.5" customHeight="1" x14ac:dyDescent="0.3">
      <c r="D87" s="49"/>
      <c r="F87" s="4"/>
      <c r="S87" s="49"/>
      <c r="V87" s="49"/>
    </row>
    <row r="88" spans="4:22" s="5" customFormat="1" ht="16.5" customHeight="1" x14ac:dyDescent="0.3">
      <c r="D88" s="49"/>
      <c r="F88" s="4"/>
      <c r="S88" s="49"/>
      <c r="V88" s="49"/>
    </row>
    <row r="89" spans="4:22" s="5" customFormat="1" ht="16.5" customHeight="1" x14ac:dyDescent="0.3">
      <c r="D89" s="49"/>
      <c r="F89" s="4"/>
      <c r="S89" s="49"/>
      <c r="V89" s="49"/>
    </row>
    <row r="90" spans="4:22" s="5" customFormat="1" ht="16.5" customHeight="1" x14ac:dyDescent="0.3">
      <c r="D90" s="49"/>
      <c r="F90" s="4"/>
      <c r="S90" s="49"/>
      <c r="V90" s="49"/>
    </row>
    <row r="91" spans="4:22" s="5" customFormat="1" ht="16.5" customHeight="1" x14ac:dyDescent="0.3">
      <c r="D91" s="49"/>
      <c r="F91" s="4"/>
      <c r="S91" s="49"/>
      <c r="V91" s="49"/>
    </row>
    <row r="92" spans="4:22" s="5" customFormat="1" ht="16.5" customHeight="1" x14ac:dyDescent="0.3">
      <c r="D92" s="49"/>
      <c r="F92" s="4"/>
      <c r="S92" s="49"/>
      <c r="V92" s="49"/>
    </row>
    <row r="93" spans="4:22" s="5" customFormat="1" ht="16.5" customHeight="1" x14ac:dyDescent="0.3">
      <c r="D93" s="49"/>
      <c r="F93" s="4"/>
      <c r="S93" s="49"/>
      <c r="V93" s="49"/>
    </row>
    <row r="94" spans="4:22" s="5" customFormat="1" ht="16.5" customHeight="1" x14ac:dyDescent="0.3">
      <c r="D94" s="49"/>
      <c r="F94" s="4"/>
      <c r="S94" s="49"/>
      <c r="V94" s="49"/>
    </row>
    <row r="95" spans="4:22" s="5" customFormat="1" ht="16.5" customHeight="1" x14ac:dyDescent="0.3">
      <c r="D95" s="49"/>
      <c r="F95" s="4"/>
      <c r="S95" s="49"/>
      <c r="V95" s="49"/>
    </row>
    <row r="96" spans="4:22" s="5" customFormat="1" ht="16.5" customHeight="1" x14ac:dyDescent="0.3">
      <c r="D96" s="49"/>
      <c r="F96" s="4"/>
      <c r="S96" s="49"/>
      <c r="V96" s="49"/>
    </row>
    <row r="97" spans="4:22" s="5" customFormat="1" ht="16.5" customHeight="1" x14ac:dyDescent="0.3">
      <c r="D97" s="49"/>
      <c r="F97" s="4"/>
      <c r="S97" s="49"/>
      <c r="V97" s="49"/>
    </row>
    <row r="98" spans="4:22" s="5" customFormat="1" ht="16.5" customHeight="1" x14ac:dyDescent="0.3">
      <c r="D98" s="49"/>
      <c r="F98" s="4"/>
      <c r="S98" s="49"/>
      <c r="V98" s="49"/>
    </row>
    <row r="99" spans="4:22" s="5" customFormat="1" ht="16.5" customHeight="1" x14ac:dyDescent="0.3">
      <c r="D99" s="49"/>
      <c r="F99" s="4"/>
      <c r="S99" s="49"/>
      <c r="V99" s="49"/>
    </row>
    <row r="100" spans="4:22" s="5" customFormat="1" ht="16.5" customHeight="1" x14ac:dyDescent="0.3">
      <c r="D100" s="49"/>
      <c r="F100" s="4"/>
      <c r="S100" s="49"/>
      <c r="V100" s="49"/>
    </row>
    <row r="101" spans="4:22" s="5" customFormat="1" ht="16.5" customHeight="1" x14ac:dyDescent="0.3">
      <c r="D101" s="49"/>
      <c r="F101" s="4"/>
      <c r="S101" s="49"/>
      <c r="V101" s="49"/>
    </row>
    <row r="102" spans="4:22" s="5" customFormat="1" ht="16.5" customHeight="1" x14ac:dyDescent="0.3">
      <c r="D102" s="49"/>
      <c r="F102" s="4"/>
      <c r="S102" s="49"/>
      <c r="V102" s="49"/>
    </row>
    <row r="103" spans="4:22" s="5" customFormat="1" ht="16.5" customHeight="1" x14ac:dyDescent="0.3">
      <c r="D103" s="49"/>
      <c r="F103" s="4"/>
      <c r="S103" s="49"/>
      <c r="V103" s="49"/>
    </row>
    <row r="104" spans="4:22" s="5" customFormat="1" ht="16.5" customHeight="1" x14ac:dyDescent="0.3">
      <c r="D104" s="49"/>
      <c r="F104" s="4"/>
      <c r="S104" s="49"/>
      <c r="V104" s="49"/>
    </row>
    <row r="105" spans="4:22" s="5" customFormat="1" ht="16.5" customHeight="1" x14ac:dyDescent="0.3">
      <c r="D105" s="49"/>
      <c r="F105" s="4"/>
      <c r="S105" s="49"/>
      <c r="V105" s="49"/>
    </row>
    <row r="106" spans="4:22" s="5" customFormat="1" ht="16.5" customHeight="1" x14ac:dyDescent="0.3">
      <c r="D106" s="49"/>
      <c r="F106" s="4"/>
      <c r="S106" s="49"/>
      <c r="V106" s="49"/>
    </row>
    <row r="107" spans="4:22" s="5" customFormat="1" ht="16.5" customHeight="1" x14ac:dyDescent="0.3">
      <c r="D107" s="49"/>
      <c r="F107" s="4"/>
      <c r="S107" s="49"/>
      <c r="V107" s="49"/>
    </row>
    <row r="108" spans="4:22" s="5" customFormat="1" ht="16.5" customHeight="1" x14ac:dyDescent="0.3">
      <c r="D108" s="49"/>
      <c r="F108" s="4"/>
      <c r="S108" s="49"/>
      <c r="V108" s="49"/>
    </row>
    <row r="109" spans="4:22" s="5" customFormat="1" ht="16.5" customHeight="1" x14ac:dyDescent="0.3">
      <c r="D109" s="49"/>
      <c r="F109" s="4"/>
      <c r="S109" s="49"/>
      <c r="V109" s="49"/>
    </row>
    <row r="110" spans="4:22" s="5" customFormat="1" ht="16.5" customHeight="1" x14ac:dyDescent="0.3">
      <c r="D110" s="49"/>
      <c r="F110" s="4"/>
      <c r="S110" s="49"/>
      <c r="V110" s="49"/>
    </row>
    <row r="111" spans="4:22" s="5" customFormat="1" ht="16.5" customHeight="1" x14ac:dyDescent="0.3">
      <c r="D111" s="49"/>
      <c r="F111" s="4"/>
      <c r="S111" s="49"/>
      <c r="V111" s="49"/>
    </row>
    <row r="112" spans="4:22" s="5" customFormat="1" ht="16.5" customHeight="1" x14ac:dyDescent="0.3">
      <c r="D112" s="49"/>
      <c r="F112" s="4"/>
      <c r="S112" s="49"/>
      <c r="V112" s="49"/>
    </row>
    <row r="113" spans="4:22" s="5" customFormat="1" ht="16.5" customHeight="1" x14ac:dyDescent="0.3">
      <c r="D113" s="49"/>
      <c r="F113" s="4"/>
      <c r="S113" s="49"/>
      <c r="V113" s="49"/>
    </row>
    <row r="114" spans="4:22" s="5" customFormat="1" ht="16.5" customHeight="1" x14ac:dyDescent="0.3">
      <c r="D114" s="49"/>
      <c r="F114" s="4"/>
      <c r="S114" s="49"/>
      <c r="V114" s="49"/>
    </row>
    <row r="115" spans="4:22" s="5" customFormat="1" ht="16.5" customHeight="1" x14ac:dyDescent="0.3">
      <c r="D115" s="49"/>
      <c r="F115" s="4"/>
      <c r="S115" s="49"/>
      <c r="V115" s="49"/>
    </row>
    <row r="116" spans="4:22" s="5" customFormat="1" ht="16.5" customHeight="1" x14ac:dyDescent="0.3">
      <c r="D116" s="49"/>
      <c r="F116" s="4"/>
      <c r="S116" s="49"/>
      <c r="V116" s="49"/>
    </row>
    <row r="117" spans="4:22" s="5" customFormat="1" ht="16.5" customHeight="1" x14ac:dyDescent="0.3">
      <c r="D117" s="49"/>
      <c r="F117" s="4"/>
      <c r="S117" s="49"/>
      <c r="V117" s="49"/>
    </row>
    <row r="118" spans="4:22" s="5" customFormat="1" ht="16.5" customHeight="1" x14ac:dyDescent="0.3">
      <c r="D118" s="49"/>
      <c r="F118" s="4"/>
      <c r="S118" s="49"/>
      <c r="V118" s="49"/>
    </row>
    <row r="119" spans="4:22" s="5" customFormat="1" ht="16.5" customHeight="1" x14ac:dyDescent="0.3">
      <c r="D119" s="49"/>
      <c r="F119" s="4"/>
      <c r="S119" s="49"/>
      <c r="V119" s="49"/>
    </row>
    <row r="120" spans="4:22" s="5" customFormat="1" ht="16.5" customHeight="1" x14ac:dyDescent="0.3">
      <c r="D120" s="49"/>
      <c r="F120" s="4"/>
      <c r="S120" s="49"/>
      <c r="V120" s="49"/>
    </row>
    <row r="121" spans="4:22" s="5" customFormat="1" ht="16.5" customHeight="1" x14ac:dyDescent="0.3">
      <c r="D121" s="49"/>
      <c r="F121" s="4"/>
      <c r="S121" s="49"/>
      <c r="V121" s="49"/>
    </row>
    <row r="122" spans="4:22" s="5" customFormat="1" ht="16.5" customHeight="1" x14ac:dyDescent="0.3">
      <c r="D122" s="49"/>
      <c r="F122" s="4"/>
      <c r="S122" s="49"/>
      <c r="V122" s="49"/>
    </row>
    <row r="123" spans="4:22" s="5" customFormat="1" ht="16.5" customHeight="1" x14ac:dyDescent="0.3">
      <c r="D123" s="49"/>
      <c r="F123" s="4"/>
      <c r="S123" s="49"/>
      <c r="V123" s="49"/>
    </row>
    <row r="124" spans="4:22" s="5" customFormat="1" ht="16.5" customHeight="1" x14ac:dyDescent="0.3">
      <c r="D124" s="49"/>
      <c r="F124" s="4"/>
      <c r="S124" s="49"/>
      <c r="V124" s="49"/>
    </row>
    <row r="125" spans="4:22" s="5" customFormat="1" ht="16.5" customHeight="1" x14ac:dyDescent="0.3">
      <c r="D125" s="49"/>
      <c r="F125" s="4"/>
      <c r="S125" s="49"/>
      <c r="V125" s="49"/>
    </row>
    <row r="126" spans="4:22" s="5" customFormat="1" ht="16.5" customHeight="1" x14ac:dyDescent="0.3">
      <c r="D126" s="49"/>
      <c r="F126" s="4"/>
      <c r="S126" s="49"/>
      <c r="V126" s="49"/>
    </row>
    <row r="127" spans="4:22" s="5" customFormat="1" ht="16.5" customHeight="1" x14ac:dyDescent="0.3">
      <c r="D127" s="49"/>
      <c r="F127" s="4"/>
      <c r="S127" s="49"/>
      <c r="V127" s="49"/>
    </row>
    <row r="128" spans="4:22" s="5" customFormat="1" ht="16.5" customHeight="1" x14ac:dyDescent="0.3">
      <c r="D128" s="49"/>
      <c r="F128" s="4"/>
      <c r="S128" s="49"/>
      <c r="V128" s="49"/>
    </row>
    <row r="129" spans="4:22" s="5" customFormat="1" ht="16.5" customHeight="1" x14ac:dyDescent="0.3">
      <c r="D129" s="49"/>
      <c r="F129" s="4"/>
      <c r="S129" s="49"/>
      <c r="V129" s="49"/>
    </row>
    <row r="130" spans="4:22" s="5" customFormat="1" ht="16.5" customHeight="1" x14ac:dyDescent="0.3">
      <c r="D130" s="49"/>
      <c r="F130" s="4"/>
      <c r="S130" s="49"/>
      <c r="V130" s="49"/>
    </row>
    <row r="131" spans="4:22" s="5" customFormat="1" ht="16.5" customHeight="1" x14ac:dyDescent="0.3">
      <c r="D131" s="49"/>
      <c r="F131" s="4"/>
      <c r="S131" s="49"/>
      <c r="V131" s="49"/>
    </row>
    <row r="132" spans="4:22" s="5" customFormat="1" ht="16.5" customHeight="1" x14ac:dyDescent="0.3">
      <c r="D132" s="49"/>
      <c r="F132" s="4"/>
      <c r="S132" s="49"/>
      <c r="V132" s="49"/>
    </row>
    <row r="133" spans="4:22" s="5" customFormat="1" ht="16.5" customHeight="1" x14ac:dyDescent="0.3">
      <c r="D133" s="49"/>
      <c r="F133" s="4"/>
      <c r="S133" s="49"/>
      <c r="V133" s="49"/>
    </row>
    <row r="134" spans="4:22" s="5" customFormat="1" ht="16.5" customHeight="1" x14ac:dyDescent="0.3">
      <c r="D134" s="49"/>
      <c r="F134" s="4"/>
      <c r="S134" s="49"/>
      <c r="V134" s="49"/>
    </row>
    <row r="135" spans="4:22" s="5" customFormat="1" ht="16.5" customHeight="1" x14ac:dyDescent="0.3">
      <c r="D135" s="49"/>
      <c r="F135" s="4"/>
      <c r="S135" s="49"/>
      <c r="V135" s="49"/>
    </row>
    <row r="136" spans="4:22" s="5" customFormat="1" ht="16.5" customHeight="1" x14ac:dyDescent="0.3">
      <c r="D136" s="49"/>
      <c r="F136" s="4"/>
      <c r="S136" s="49"/>
      <c r="V136" s="49"/>
    </row>
    <row r="137" spans="4:22" s="5" customFormat="1" ht="16.5" customHeight="1" x14ac:dyDescent="0.3">
      <c r="D137" s="49"/>
      <c r="F137" s="4"/>
      <c r="S137" s="49"/>
      <c r="V137" s="49"/>
    </row>
    <row r="138" spans="4:22" s="5" customFormat="1" ht="16.5" customHeight="1" x14ac:dyDescent="0.3">
      <c r="D138" s="49"/>
      <c r="F138" s="4"/>
      <c r="S138" s="49"/>
      <c r="V138" s="49"/>
    </row>
    <row r="139" spans="4:22" s="5" customFormat="1" ht="16.5" customHeight="1" x14ac:dyDescent="0.3">
      <c r="D139" s="49"/>
      <c r="F139" s="4"/>
      <c r="S139" s="49"/>
      <c r="V139" s="49"/>
    </row>
    <row r="140" spans="4:22" s="5" customFormat="1" ht="16.5" customHeight="1" x14ac:dyDescent="0.3">
      <c r="D140" s="49"/>
      <c r="F140" s="4"/>
      <c r="S140" s="49"/>
      <c r="V140" s="49"/>
    </row>
    <row r="141" spans="4:22" s="5" customFormat="1" ht="16.5" customHeight="1" x14ac:dyDescent="0.3">
      <c r="D141" s="49"/>
      <c r="F141" s="4"/>
      <c r="S141" s="49"/>
      <c r="V141" s="49"/>
    </row>
    <row r="142" spans="4:22" s="5" customFormat="1" ht="16.5" customHeight="1" x14ac:dyDescent="0.3">
      <c r="D142" s="49"/>
      <c r="F142" s="4"/>
      <c r="S142" s="49"/>
      <c r="V142" s="49"/>
    </row>
    <row r="143" spans="4:22" s="5" customFormat="1" ht="16.5" customHeight="1" x14ac:dyDescent="0.3">
      <c r="D143" s="49"/>
      <c r="F143" s="4"/>
      <c r="S143" s="49"/>
      <c r="V143" s="49"/>
    </row>
    <row r="144" spans="4:22" s="5" customFormat="1" ht="16.5" customHeight="1" x14ac:dyDescent="0.3">
      <c r="D144" s="49"/>
      <c r="F144" s="4"/>
      <c r="S144" s="49"/>
      <c r="V144" s="49"/>
    </row>
    <row r="145" spans="4:22" s="5" customFormat="1" ht="16.5" customHeight="1" x14ac:dyDescent="0.3">
      <c r="D145" s="49"/>
      <c r="F145" s="4"/>
      <c r="S145" s="49"/>
      <c r="V145" s="49"/>
    </row>
    <row r="146" spans="4:22" s="5" customFormat="1" ht="16.5" customHeight="1" x14ac:dyDescent="0.3">
      <c r="D146" s="49"/>
      <c r="F146" s="4"/>
      <c r="S146" s="49"/>
      <c r="V146" s="49"/>
    </row>
    <row r="147" spans="4:22" s="5" customFormat="1" ht="16.5" customHeight="1" x14ac:dyDescent="0.3">
      <c r="D147" s="49"/>
      <c r="F147" s="4"/>
      <c r="S147" s="49"/>
      <c r="V147" s="49"/>
    </row>
    <row r="148" spans="4:22" s="5" customFormat="1" ht="16.5" customHeight="1" x14ac:dyDescent="0.3">
      <c r="D148" s="49"/>
      <c r="F148" s="4"/>
      <c r="S148" s="49"/>
      <c r="V148" s="49"/>
    </row>
    <row r="149" spans="4:22" s="5" customFormat="1" ht="16.5" customHeight="1" x14ac:dyDescent="0.3">
      <c r="D149" s="49"/>
      <c r="F149" s="4"/>
      <c r="S149" s="49"/>
      <c r="V149" s="49"/>
    </row>
    <row r="150" spans="4:22" s="5" customFormat="1" ht="16.5" customHeight="1" x14ac:dyDescent="0.3">
      <c r="D150" s="49"/>
      <c r="F150" s="4"/>
      <c r="S150" s="49"/>
      <c r="V150" s="49"/>
    </row>
    <row r="151" spans="4:22" s="5" customFormat="1" ht="16.5" customHeight="1" x14ac:dyDescent="0.3">
      <c r="D151" s="49"/>
      <c r="F151" s="4"/>
      <c r="S151" s="49"/>
      <c r="V151" s="49"/>
    </row>
    <row r="152" spans="4:22" s="5" customFormat="1" ht="16.5" customHeight="1" x14ac:dyDescent="0.3">
      <c r="D152" s="49"/>
      <c r="F152" s="4"/>
      <c r="S152" s="49"/>
      <c r="V152" s="49"/>
    </row>
    <row r="153" spans="4:22" s="5" customFormat="1" ht="16.5" customHeight="1" x14ac:dyDescent="0.3">
      <c r="D153" s="49"/>
      <c r="F153" s="4"/>
      <c r="S153" s="49"/>
      <c r="V153" s="49"/>
    </row>
    <row r="154" spans="4:22" s="5" customFormat="1" ht="16.5" customHeight="1" x14ac:dyDescent="0.3">
      <c r="D154" s="49"/>
      <c r="F154" s="4"/>
      <c r="S154" s="49"/>
      <c r="V154" s="49"/>
    </row>
    <row r="155" spans="4:22" s="5" customFormat="1" ht="16.5" customHeight="1" x14ac:dyDescent="0.3">
      <c r="D155" s="49"/>
      <c r="F155" s="4"/>
      <c r="S155" s="49"/>
      <c r="V155" s="49"/>
    </row>
    <row r="156" spans="4:22" s="5" customFormat="1" ht="16.5" customHeight="1" x14ac:dyDescent="0.3">
      <c r="D156" s="49"/>
      <c r="F156" s="4"/>
      <c r="S156" s="49"/>
      <c r="V156" s="49"/>
    </row>
    <row r="157" spans="4:22" s="5" customFormat="1" ht="16.5" customHeight="1" x14ac:dyDescent="0.3">
      <c r="D157" s="49"/>
      <c r="F157" s="4"/>
      <c r="S157" s="49"/>
      <c r="V157" s="49"/>
    </row>
    <row r="158" spans="4:22" s="5" customFormat="1" ht="16.5" customHeight="1" x14ac:dyDescent="0.3">
      <c r="D158" s="49"/>
      <c r="F158" s="4"/>
      <c r="S158" s="49"/>
      <c r="V158" s="49"/>
    </row>
    <row r="159" spans="4:22" s="5" customFormat="1" ht="16.5" customHeight="1" x14ac:dyDescent="0.3">
      <c r="D159" s="49"/>
      <c r="F159" s="4"/>
      <c r="S159" s="49"/>
      <c r="V159" s="49"/>
    </row>
    <row r="160" spans="4:22" s="5" customFormat="1" ht="16.5" customHeight="1" x14ac:dyDescent="0.3">
      <c r="D160" s="49"/>
      <c r="F160" s="4"/>
      <c r="S160" s="49"/>
      <c r="V160" s="49"/>
    </row>
    <row r="161" spans="4:22" s="5" customFormat="1" ht="16.5" customHeight="1" x14ac:dyDescent="0.3">
      <c r="D161" s="49"/>
      <c r="F161" s="4"/>
      <c r="S161" s="49"/>
      <c r="V161" s="49"/>
    </row>
    <row r="162" spans="4:22" s="5" customFormat="1" ht="16.5" customHeight="1" x14ac:dyDescent="0.3">
      <c r="D162" s="49"/>
      <c r="F162" s="4"/>
      <c r="S162" s="49"/>
      <c r="V162" s="49"/>
    </row>
    <row r="163" spans="4:22" s="5" customFormat="1" ht="16.5" customHeight="1" x14ac:dyDescent="0.3">
      <c r="D163" s="49"/>
      <c r="F163" s="4"/>
      <c r="S163" s="49"/>
      <c r="V163" s="49"/>
    </row>
    <row r="164" spans="4:22" s="5" customFormat="1" ht="16.5" customHeight="1" x14ac:dyDescent="0.3">
      <c r="D164" s="49"/>
      <c r="F164" s="4"/>
      <c r="S164" s="49"/>
      <c r="V164" s="49"/>
    </row>
    <row r="165" spans="4:22" s="5" customFormat="1" ht="16.5" customHeight="1" x14ac:dyDescent="0.3">
      <c r="D165" s="49"/>
      <c r="F165" s="4"/>
      <c r="S165" s="49"/>
      <c r="V165" s="49"/>
    </row>
    <row r="166" spans="4:22" s="5" customFormat="1" ht="16.5" customHeight="1" x14ac:dyDescent="0.3">
      <c r="D166" s="49"/>
      <c r="F166" s="4"/>
      <c r="S166" s="49"/>
      <c r="V166" s="49"/>
    </row>
    <row r="167" spans="4:22" s="5" customFormat="1" ht="16.5" customHeight="1" x14ac:dyDescent="0.3">
      <c r="D167" s="49"/>
      <c r="F167" s="4"/>
      <c r="S167" s="49"/>
      <c r="V167" s="49"/>
    </row>
    <row r="168" spans="4:22" s="5" customFormat="1" ht="16.5" customHeight="1" x14ac:dyDescent="0.3">
      <c r="D168" s="49"/>
      <c r="F168" s="4"/>
      <c r="S168" s="49"/>
      <c r="V168" s="49"/>
    </row>
    <row r="169" spans="4:22" s="5" customFormat="1" ht="16.5" customHeight="1" x14ac:dyDescent="0.3">
      <c r="D169" s="49"/>
      <c r="F169" s="4"/>
      <c r="S169" s="49"/>
      <c r="V169" s="49"/>
    </row>
    <row r="170" spans="4:22" s="5" customFormat="1" ht="16.5" customHeight="1" x14ac:dyDescent="0.3">
      <c r="D170" s="49"/>
      <c r="F170" s="4"/>
      <c r="S170" s="49"/>
      <c r="V170" s="49"/>
    </row>
    <row r="171" spans="4:22" s="5" customFormat="1" ht="16.5" customHeight="1" x14ac:dyDescent="0.3">
      <c r="D171" s="49"/>
      <c r="F171" s="4"/>
      <c r="S171" s="49"/>
      <c r="V171" s="49"/>
    </row>
    <row r="172" spans="4:22" s="5" customFormat="1" ht="16.5" customHeight="1" x14ac:dyDescent="0.3">
      <c r="D172" s="49"/>
      <c r="F172" s="4"/>
      <c r="S172" s="49"/>
      <c r="V172" s="49"/>
    </row>
    <row r="173" spans="4:22" s="5" customFormat="1" ht="16.5" customHeight="1" x14ac:dyDescent="0.3">
      <c r="D173" s="49"/>
      <c r="F173" s="4"/>
      <c r="S173" s="49"/>
      <c r="V173" s="49"/>
    </row>
    <row r="174" spans="4:22" s="5" customFormat="1" ht="16.5" customHeight="1" x14ac:dyDescent="0.3">
      <c r="D174" s="49"/>
      <c r="F174" s="4"/>
      <c r="S174" s="49"/>
      <c r="V174" s="49"/>
    </row>
    <row r="175" spans="4:22" s="5" customFormat="1" ht="16.5" customHeight="1" x14ac:dyDescent="0.3">
      <c r="D175" s="49"/>
      <c r="F175" s="4"/>
      <c r="S175" s="49"/>
      <c r="V175" s="49"/>
    </row>
    <row r="176" spans="4:22" s="5" customFormat="1" ht="16.5" customHeight="1" x14ac:dyDescent="0.3">
      <c r="D176" s="49"/>
      <c r="F176" s="4"/>
      <c r="S176" s="49"/>
      <c r="V176" s="49"/>
    </row>
    <row r="177" spans="4:22" s="5" customFormat="1" ht="16.5" customHeight="1" x14ac:dyDescent="0.3">
      <c r="D177" s="49"/>
      <c r="F177" s="4"/>
      <c r="S177" s="49"/>
      <c r="V177" s="49"/>
    </row>
    <row r="178" spans="4:22" s="5" customFormat="1" ht="16.5" customHeight="1" x14ac:dyDescent="0.3">
      <c r="D178" s="49"/>
      <c r="F178" s="4"/>
      <c r="S178" s="49"/>
      <c r="V178" s="49"/>
    </row>
    <row r="179" spans="4:22" s="5" customFormat="1" ht="16.5" customHeight="1" x14ac:dyDescent="0.3">
      <c r="D179" s="49"/>
      <c r="F179" s="4"/>
      <c r="S179" s="49"/>
      <c r="V179" s="49"/>
    </row>
    <row r="180" spans="4:22" s="5" customFormat="1" ht="16.5" customHeight="1" x14ac:dyDescent="0.3">
      <c r="D180" s="49"/>
      <c r="F180" s="4"/>
      <c r="S180" s="49"/>
      <c r="V180" s="49"/>
    </row>
    <row r="181" spans="4:22" s="5" customFormat="1" ht="16.5" customHeight="1" x14ac:dyDescent="0.3">
      <c r="D181" s="49"/>
      <c r="F181" s="4"/>
      <c r="S181" s="49"/>
      <c r="V181" s="49"/>
    </row>
    <row r="182" spans="4:22" s="5" customFormat="1" ht="16.5" customHeight="1" x14ac:dyDescent="0.3">
      <c r="D182" s="49"/>
      <c r="F182" s="4"/>
      <c r="S182" s="49"/>
      <c r="V182" s="49"/>
    </row>
    <row r="183" spans="4:22" s="5" customFormat="1" ht="16.5" customHeight="1" x14ac:dyDescent="0.3">
      <c r="D183" s="49"/>
      <c r="F183" s="4"/>
      <c r="S183" s="49"/>
      <c r="V183" s="49"/>
    </row>
    <row r="184" spans="4:22" ht="16.5" customHeight="1" x14ac:dyDescent="0.3">
      <c r="D184" s="50"/>
      <c r="S184" s="50"/>
      <c r="V184" s="50"/>
    </row>
    <row r="185" spans="4:22" ht="16.5" customHeight="1" x14ac:dyDescent="0.3">
      <c r="D185" s="50"/>
      <c r="S185" s="50"/>
      <c r="V185" s="50"/>
    </row>
    <row r="186" spans="4:22" ht="16.5" customHeight="1" x14ac:dyDescent="0.3">
      <c r="D186" s="50"/>
      <c r="S186" s="50"/>
      <c r="V186" s="50"/>
    </row>
    <row r="187" spans="4:22" ht="16.5" customHeight="1" x14ac:dyDescent="0.3">
      <c r="D187" s="50"/>
      <c r="S187" s="50"/>
    </row>
    <row r="188" spans="4:22" ht="16.5" customHeight="1" x14ac:dyDescent="0.3">
      <c r="D188" s="50"/>
      <c r="S188" s="50"/>
    </row>
    <row r="189" spans="4:22" ht="16.5" customHeight="1" x14ac:dyDescent="0.3">
      <c r="D189" s="50"/>
      <c r="S189" s="50"/>
    </row>
    <row r="190" spans="4:22" ht="16.5" customHeight="1" x14ac:dyDescent="0.3">
      <c r="D190" s="50"/>
      <c r="S190" s="50"/>
    </row>
    <row r="191" spans="4:22" ht="16.5" customHeight="1" x14ac:dyDescent="0.3">
      <c r="D191" s="50"/>
      <c r="S191" s="50"/>
    </row>
    <row r="192" spans="4:22" ht="16.5" customHeight="1" x14ac:dyDescent="0.3">
      <c r="D192" s="50"/>
      <c r="S192" s="50"/>
    </row>
    <row r="193" spans="4:19" ht="16.5" customHeight="1" x14ac:dyDescent="0.3">
      <c r="D193" s="50"/>
      <c r="S193" s="50"/>
    </row>
    <row r="194" spans="4:19" ht="16.5" customHeight="1" x14ac:dyDescent="0.3">
      <c r="D194" s="50"/>
      <c r="S194" s="50"/>
    </row>
    <row r="195" spans="4:19" ht="16.5" customHeight="1" x14ac:dyDescent="0.3">
      <c r="D195" s="50"/>
      <c r="S195" s="50"/>
    </row>
    <row r="196" spans="4:19" ht="16.5" customHeight="1" x14ac:dyDescent="0.3">
      <c r="D196" s="50"/>
    </row>
    <row r="197" spans="4:19" ht="16.5" customHeight="1" x14ac:dyDescent="0.3">
      <c r="D197" s="50"/>
    </row>
    <row r="198" spans="4:19" ht="16.5" customHeight="1" x14ac:dyDescent="0.3">
      <c r="D198" s="50"/>
    </row>
    <row r="199" spans="4:19" ht="16.5" customHeight="1" x14ac:dyDescent="0.3">
      <c r="D199" s="50"/>
    </row>
    <row r="200" spans="4:19" ht="16.5" customHeight="1" x14ac:dyDescent="0.3">
      <c r="D200" s="50"/>
    </row>
    <row r="201" spans="4:19" ht="16.5" customHeight="1" x14ac:dyDescent="0.3">
      <c r="D201" s="50"/>
    </row>
    <row r="202" spans="4:19" ht="16.5" customHeight="1" x14ac:dyDescent="0.3">
      <c r="D202" s="50"/>
    </row>
    <row r="203" spans="4:19" ht="16.5" customHeight="1" x14ac:dyDescent="0.3">
      <c r="D203" s="50"/>
    </row>
    <row r="204" spans="4:19" ht="16.5" customHeight="1" x14ac:dyDescent="0.3">
      <c r="D204" s="50"/>
    </row>
    <row r="205" spans="4:19" ht="16.5" customHeight="1" x14ac:dyDescent="0.3">
      <c r="D205" s="50"/>
    </row>
    <row r="206" spans="4:19" ht="16.5" customHeight="1" x14ac:dyDescent="0.3">
      <c r="D206" s="50"/>
    </row>
    <row r="207" spans="4:19" ht="16.5" customHeight="1" x14ac:dyDescent="0.3">
      <c r="D207" s="50"/>
    </row>
    <row r="208" spans="4:19" ht="16.5" customHeight="1" x14ac:dyDescent="0.3">
      <c r="D208" s="50"/>
    </row>
    <row r="209" spans="4:4" ht="16.5" customHeight="1" x14ac:dyDescent="0.3">
      <c r="D209" s="50"/>
    </row>
    <row r="210" spans="4:4" ht="16.5" customHeight="1" x14ac:dyDescent="0.3">
      <c r="D210" s="50"/>
    </row>
    <row r="211" spans="4:4" ht="16.5" customHeight="1" x14ac:dyDescent="0.3">
      <c r="D211" s="50"/>
    </row>
    <row r="212" spans="4:4" ht="16.5" customHeight="1" x14ac:dyDescent="0.3">
      <c r="D212" s="50"/>
    </row>
    <row r="213" spans="4:4" ht="16.5" customHeight="1" x14ac:dyDescent="0.3">
      <c r="D213" s="50"/>
    </row>
    <row r="214" spans="4:4" ht="16.5" customHeight="1" x14ac:dyDescent="0.3">
      <c r="D214" s="50"/>
    </row>
    <row r="215" spans="4:4" ht="16.5" customHeight="1" x14ac:dyDescent="0.3">
      <c r="D215" s="50"/>
    </row>
    <row r="216" spans="4:4" ht="16.5" customHeight="1" x14ac:dyDescent="0.3">
      <c r="D216" s="50"/>
    </row>
    <row r="217" spans="4:4" ht="16.5" customHeight="1" x14ac:dyDescent="0.3">
      <c r="D217" s="50"/>
    </row>
    <row r="218" spans="4:4" ht="16.5" customHeight="1" x14ac:dyDescent="0.3">
      <c r="D218" s="50"/>
    </row>
    <row r="219" spans="4:4" ht="16.5" customHeight="1" x14ac:dyDescent="0.3">
      <c r="D219" s="50"/>
    </row>
    <row r="220" spans="4:4" ht="16.5" customHeight="1" x14ac:dyDescent="0.3">
      <c r="D220" s="50"/>
    </row>
    <row r="221" spans="4:4" ht="16.5" customHeight="1" x14ac:dyDescent="0.3">
      <c r="D221" s="50"/>
    </row>
    <row r="222" spans="4:4" ht="16.5" customHeight="1" x14ac:dyDescent="0.3">
      <c r="D222" s="50"/>
    </row>
    <row r="223" spans="4:4" ht="16.5" customHeight="1" x14ac:dyDescent="0.3">
      <c r="D223" s="50"/>
    </row>
    <row r="224" spans="4:4" ht="16.5" customHeight="1" x14ac:dyDescent="0.3">
      <c r="D224" s="50"/>
    </row>
    <row r="225" spans="4:4" ht="16.5" customHeight="1" x14ac:dyDescent="0.3">
      <c r="D225" s="50"/>
    </row>
    <row r="226" spans="4:4" ht="16.5" customHeight="1" x14ac:dyDescent="0.3">
      <c r="D226" s="50"/>
    </row>
    <row r="227" spans="4:4" ht="16.5" customHeight="1" x14ac:dyDescent="0.3">
      <c r="D227" s="50"/>
    </row>
    <row r="228" spans="4:4" ht="16.5" customHeight="1" x14ac:dyDescent="0.3">
      <c r="D228" s="50"/>
    </row>
    <row r="229" spans="4:4" ht="16.5" customHeight="1" x14ac:dyDescent="0.3">
      <c r="D229" s="50"/>
    </row>
    <row r="230" spans="4:4" ht="16.5" customHeight="1" x14ac:dyDescent="0.3">
      <c r="D230" s="50"/>
    </row>
    <row r="231" spans="4:4" ht="16.5" customHeight="1" x14ac:dyDescent="0.3">
      <c r="D231" s="50"/>
    </row>
    <row r="232" spans="4:4" ht="16.5" customHeight="1" x14ac:dyDescent="0.3">
      <c r="D232" s="50"/>
    </row>
    <row r="233" spans="4:4" ht="16.5" customHeight="1" x14ac:dyDescent="0.3">
      <c r="D233" s="50"/>
    </row>
    <row r="234" spans="4:4" ht="16.5" customHeight="1" x14ac:dyDescent="0.3">
      <c r="D234" s="50"/>
    </row>
    <row r="235" spans="4:4" ht="16.5" customHeight="1" x14ac:dyDescent="0.3">
      <c r="D235" s="50"/>
    </row>
    <row r="236" spans="4:4" ht="16.5" customHeight="1" x14ac:dyDescent="0.3">
      <c r="D236" s="50"/>
    </row>
    <row r="237" spans="4:4" ht="16.5" customHeight="1" x14ac:dyDescent="0.3">
      <c r="D237" s="50"/>
    </row>
    <row r="238" spans="4:4" ht="16.5" customHeight="1" x14ac:dyDescent="0.3">
      <c r="D238" s="50"/>
    </row>
    <row r="239" spans="4:4" ht="16.5" customHeight="1" x14ac:dyDescent="0.3">
      <c r="D239" s="50"/>
    </row>
    <row r="240" spans="4:4" ht="16.5" customHeight="1" x14ac:dyDescent="0.3">
      <c r="D240" s="50"/>
    </row>
    <row r="241" spans="4:4" ht="16.5" customHeight="1" x14ac:dyDescent="0.3">
      <c r="D241" s="50"/>
    </row>
    <row r="242" spans="4:4" ht="16.5" customHeight="1" x14ac:dyDescent="0.3">
      <c r="D242" s="50"/>
    </row>
    <row r="243" spans="4:4" ht="16.5" customHeight="1" x14ac:dyDescent="0.3">
      <c r="D243" s="50"/>
    </row>
    <row r="244" spans="4:4" ht="16.5" customHeight="1" x14ac:dyDescent="0.3">
      <c r="D244" s="50"/>
    </row>
    <row r="245" spans="4:4" ht="16.5" customHeight="1" x14ac:dyDescent="0.3">
      <c r="D245" s="50"/>
    </row>
  </sheetData>
  <mergeCells count="4">
    <mergeCell ref="C1:N1"/>
    <mergeCell ref="P1:Z1"/>
    <mergeCell ref="C5:N5"/>
    <mergeCell ref="P5:AA5"/>
  </mergeCells>
  <conditionalFormatting sqref="G7:G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31">
    <cfRule type="dataBar" priority="23">
      <dataBar>
        <cfvo type="min"/>
        <cfvo type="max"/>
        <color rgb="FFFF7D7D"/>
      </dataBar>
      <extLst>
        <ext xmlns:x14="http://schemas.microsoft.com/office/spreadsheetml/2009/9/main" uri="{B025F937-C7B1-47D3-B67F-A62EFF666E3E}">
          <x14:id>{8EAF4026-0054-4357-AE9D-393C7EF2FBAF}</x14:id>
        </ext>
      </extLst>
    </cfRule>
  </conditionalFormatting>
  <conditionalFormatting sqref="K7:K31">
    <cfRule type="top10" dxfId="4" priority="28" rank="1"/>
  </conditionalFormatting>
  <conditionalFormatting sqref="K32 I32 J7:J32">
    <cfRule type="top10" dxfId="3" priority="27" rank="1"/>
  </conditionalFormatting>
  <conditionalFormatting sqref="L7:L3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3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5">
      <colorScale>
        <cfvo type="min"/>
        <cfvo type="max"/>
        <color rgb="FFF8696B"/>
        <color rgb="FFFCFCFF"/>
      </colorScale>
    </cfRule>
  </conditionalFormatting>
  <conditionalFormatting sqref="S7:S31">
    <cfRule type="top10" dxfId="2" priority="30" rank="1"/>
  </conditionalFormatting>
  <conditionalFormatting sqref="T7:T31">
    <cfRule type="top10" dxfId="1" priority="22" rank="1"/>
  </conditionalFormatting>
  <conditionalFormatting sqref="U7:U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V31">
    <cfRule type="dataBar" priority="20">
      <dataBar>
        <cfvo type="min"/>
        <cfvo type="max"/>
        <color rgb="FFFF898C"/>
      </dataBar>
      <extLst>
        <ext xmlns:x14="http://schemas.microsoft.com/office/spreadsheetml/2009/9/main" uri="{B025F937-C7B1-47D3-B67F-A62EFF666E3E}">
          <x14:id>{E2E79D6B-B8F3-4CD1-9984-3F176D92BE13}</x14:id>
        </ext>
      </extLst>
    </cfRule>
  </conditionalFormatting>
  <conditionalFormatting sqref="AF7:AF31">
    <cfRule type="top10" dxfId="0" priority="4" percent="1" bottom="1" rank="1"/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{2BF8CA67-C1E5-4FC6-90CB-7C0F6356CD6E}</x14:id>
        </ext>
      </extLst>
    </cfRule>
  </conditionalFormatting>
  <conditionalFormatting sqref="AF32:AF38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{5D4F7468-9160-41B6-86B7-370D8C79DD7B}</x14:id>
        </ext>
      </extLst>
    </cfRule>
  </conditionalFormatting>
  <pageMargins left="0.7" right="0.7" top="0.75" bottom="0.75" header="0.3" footer="0.3"/>
  <ignoredErrors>
    <ignoredError sqref="I9:I31 J8:J31 K8:K31 L8:N31 P8:P31 Q8:T18 Q20:T31 Q19 R19:T19 V8:V31" formulaRange="1"/>
    <ignoredError sqref="AA11 U11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AF4026-0054-4357-AE9D-393C7EF2FB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I7:I31</xm:sqref>
        </x14:conditionalFormatting>
        <x14:conditionalFormatting xmlns:xm="http://schemas.microsoft.com/office/excel/2006/main">
          <x14:cfRule type="dataBar" id="{E2E79D6B-B8F3-4CD1-9984-3F176D92BE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V7:V31</xm:sqref>
        </x14:conditionalFormatting>
        <x14:conditionalFormatting xmlns:xm="http://schemas.microsoft.com/office/excel/2006/main">
          <x14:cfRule type="dataBar" id="{2BF8CA67-C1E5-4FC6-90CB-7C0F6356C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AF7:AF31</xm:sqref>
        </x14:conditionalFormatting>
        <x14:conditionalFormatting xmlns:xm="http://schemas.microsoft.com/office/excel/2006/main">
          <x14:cfRule type="dataBar" id="{5D4F7468-9160-41B6-86B7-370D8C79D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AF32:AF38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F423FD-0D5B-4BDC-BD38-2DA193879ECB}">
          <x14:formula1>
            <xm:f>ND!$A$1:$A$18</xm:f>
          </x14:formula1>
          <xm:sqref>AC5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EBDF-BF4B-4C98-8671-1BD0F8BBDCE2}">
  <dimension ref="A1:AX290"/>
  <sheetViews>
    <sheetView workbookViewId="0">
      <selection activeCell="I31" sqref="I13:I31"/>
    </sheetView>
  </sheetViews>
  <sheetFormatPr defaultColWidth="9.109375" defaultRowHeight="14.4" x14ac:dyDescent="0.3"/>
  <cols>
    <col min="1" max="1" width="9.109375" style="57"/>
    <col min="2" max="2" width="12" style="57" customWidth="1"/>
    <col min="3" max="3" width="16.88671875" style="57" customWidth="1"/>
    <col min="4" max="4" width="14.5546875" style="57" customWidth="1"/>
    <col min="5" max="5" width="10.88671875" style="57" bestFit="1" customWidth="1"/>
    <col min="6" max="6" width="9.109375" style="57"/>
    <col min="7" max="7" width="11.6640625" style="57" customWidth="1"/>
    <col min="8" max="11" width="9.109375" style="57"/>
    <col min="12" max="12" width="11.44140625" style="57" customWidth="1"/>
    <col min="13" max="16" width="9.109375" style="57"/>
    <col min="17" max="17" width="12.6640625" style="57" customWidth="1"/>
    <col min="18" max="18" width="11.6640625" style="53" customWidth="1"/>
    <col min="19" max="20" width="11.6640625" style="54" customWidth="1"/>
    <col min="21" max="24" width="9.109375" style="54"/>
    <col min="25" max="37" width="9.109375" style="55"/>
    <col min="38" max="42" width="9.109375" style="54"/>
    <col min="43" max="50" width="9.109375" style="56"/>
    <col min="51" max="16384" width="9.109375" style="57"/>
  </cols>
  <sheetData>
    <row r="1" spans="1:46" ht="31.2" x14ac:dyDescent="0.3">
      <c r="A1" s="91" t="s">
        <v>150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46" ht="21.6" hidden="1" thickTop="1" x14ac:dyDescent="0.4">
      <c r="C2" s="58" t="s">
        <v>115</v>
      </c>
      <c r="D2" s="59"/>
      <c r="E2" s="60"/>
      <c r="F2" s="61"/>
      <c r="G2" s="61"/>
      <c r="H2" s="62"/>
      <c r="J2" s="53"/>
      <c r="K2" s="53"/>
      <c r="L2" s="53"/>
      <c r="M2" s="53"/>
      <c r="N2" s="53"/>
      <c r="O2" s="53"/>
      <c r="P2" s="53"/>
      <c r="Q2" s="57" t="s">
        <v>116</v>
      </c>
    </row>
    <row r="3" spans="1:46" ht="21" hidden="1" x14ac:dyDescent="0.4">
      <c r="C3" s="63" t="s">
        <v>117</v>
      </c>
      <c r="D3" s="63"/>
      <c r="E3" s="64">
        <f>'OPTION CHAIN'!AC5</f>
        <v>45407</v>
      </c>
      <c r="F3" s="65" t="s">
        <v>118</v>
      </c>
      <c r="G3" s="66">
        <f>'OPTION CHAIN'!O5</f>
        <v>22336.400000000001</v>
      </c>
      <c r="H3" s="67"/>
      <c r="J3" s="53"/>
      <c r="K3" s="53"/>
      <c r="L3" s="53"/>
      <c r="M3" s="53"/>
      <c r="N3" s="53"/>
      <c r="O3" s="53"/>
      <c r="P3" s="53"/>
      <c r="Q3" s="68">
        <f ca="1">TODAY()</f>
        <v>45404</v>
      </c>
    </row>
    <row r="4" spans="1:46" ht="21" hidden="1" x14ac:dyDescent="0.4">
      <c r="C4" s="63" t="s">
        <v>119</v>
      </c>
      <c r="D4" s="63"/>
      <c r="E4" s="69">
        <f ca="1">DAYS360(Q3,E3)</f>
        <v>3</v>
      </c>
      <c r="F4" s="61"/>
      <c r="G4" s="61"/>
      <c r="H4" s="62"/>
      <c r="J4" s="53"/>
      <c r="K4" s="53"/>
      <c r="L4" s="53"/>
      <c r="M4" s="53"/>
      <c r="N4" s="53"/>
      <c r="O4" s="53"/>
      <c r="P4" s="53"/>
      <c r="Q4" s="57">
        <f ca="1">WEEKDAY(Q3)</f>
        <v>2</v>
      </c>
    </row>
    <row r="5" spans="1:46" ht="21" hidden="1" x14ac:dyDescent="0.4">
      <c r="C5" s="63" t="s">
        <v>120</v>
      </c>
      <c r="D5" s="63"/>
      <c r="E5" s="70">
        <f>G3</f>
        <v>22336.400000000001</v>
      </c>
      <c r="F5" s="61"/>
      <c r="G5" s="61"/>
      <c r="H5" s="62"/>
      <c r="J5" s="53"/>
      <c r="K5" s="53"/>
      <c r="L5" s="53"/>
      <c r="M5" s="53"/>
      <c r="N5" s="53"/>
      <c r="O5" s="53"/>
      <c r="P5" s="53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Q5" s="54"/>
      <c r="AR5" s="54"/>
      <c r="AS5" s="54"/>
      <c r="AT5" s="54"/>
    </row>
    <row r="6" spans="1:46" ht="21" hidden="1" x14ac:dyDescent="0.4">
      <c r="C6" s="63" t="s">
        <v>121</v>
      </c>
      <c r="D6" s="63"/>
      <c r="E6" s="70">
        <v>10</v>
      </c>
      <c r="F6" s="71"/>
      <c r="G6" s="71"/>
      <c r="H6" s="67"/>
      <c r="J6" s="53"/>
      <c r="K6" s="53"/>
      <c r="L6" s="53"/>
      <c r="M6" s="53"/>
      <c r="N6" s="53"/>
      <c r="O6" s="53"/>
      <c r="P6" s="53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Q6" s="54"/>
      <c r="AR6" s="54"/>
      <c r="AS6" s="54"/>
      <c r="AT6" s="54"/>
    </row>
    <row r="7" spans="1:46" ht="21" hidden="1" x14ac:dyDescent="0.4">
      <c r="C7" s="63" t="s">
        <v>122</v>
      </c>
      <c r="D7" s="63"/>
      <c r="E7" s="72">
        <f ca="1">IF(AND(Q4&gt;1,Q4&lt;7),E4,IF(Q4=1,E4+2,IF(Q4=7,E4+1)))</f>
        <v>3</v>
      </c>
      <c r="F7" s="71"/>
      <c r="G7" s="71"/>
      <c r="H7" s="67"/>
      <c r="J7" s="53"/>
      <c r="K7" s="53"/>
      <c r="L7" s="53"/>
      <c r="M7" s="53"/>
      <c r="N7" s="53"/>
      <c r="O7" s="53"/>
      <c r="P7" s="53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Q7" s="54"/>
      <c r="AR7" s="54"/>
      <c r="AS7" s="54"/>
      <c r="AT7" s="54"/>
    </row>
    <row r="8" spans="1:46" ht="21" hidden="1" x14ac:dyDescent="0.4">
      <c r="C8" s="63" t="s">
        <v>123</v>
      </c>
      <c r="D8" s="63"/>
      <c r="E8" s="70">
        <v>0</v>
      </c>
      <c r="F8" s="71"/>
      <c r="G8" s="71">
        <v>0</v>
      </c>
      <c r="H8" s="67"/>
      <c r="J8" s="53"/>
      <c r="K8" s="53"/>
      <c r="L8" s="53"/>
      <c r="M8" s="53"/>
      <c r="N8" s="53"/>
      <c r="O8" s="53"/>
      <c r="P8" s="53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Q8" s="54"/>
      <c r="AR8" s="54"/>
      <c r="AS8" s="54"/>
      <c r="AT8" s="54"/>
    </row>
    <row r="9" spans="1:46" hidden="1" x14ac:dyDescent="0.3">
      <c r="J9" s="53"/>
      <c r="K9" s="53"/>
      <c r="L9" s="53"/>
      <c r="M9" s="53"/>
      <c r="N9" s="53"/>
      <c r="O9" s="53"/>
      <c r="P9" s="53"/>
      <c r="AL9" s="55"/>
      <c r="AM9" s="55"/>
      <c r="AQ9" s="54"/>
      <c r="AR9" s="54"/>
      <c r="AS9" s="54"/>
      <c r="AT9" s="54"/>
    </row>
    <row r="10" spans="1:46" hidden="1" x14ac:dyDescent="0.3">
      <c r="J10" s="53"/>
      <c r="K10" s="53"/>
      <c r="L10" s="53"/>
      <c r="M10" s="53"/>
      <c r="N10" s="53"/>
      <c r="O10" s="53"/>
      <c r="P10" s="53"/>
      <c r="AL10" s="55"/>
      <c r="AM10" s="55"/>
      <c r="AQ10" s="54"/>
      <c r="AR10" s="54"/>
      <c r="AS10" s="54"/>
      <c r="AT10" s="54"/>
    </row>
    <row r="11" spans="1:46" x14ac:dyDescent="0.3">
      <c r="A11" s="92" t="s">
        <v>124</v>
      </c>
      <c r="B11" s="92"/>
      <c r="C11" s="92"/>
      <c r="D11" s="92"/>
      <c r="E11" s="92"/>
      <c r="F11" s="92"/>
      <c r="G11" s="92"/>
      <c r="H11" s="93"/>
      <c r="I11" s="73"/>
      <c r="J11" s="94" t="s">
        <v>125</v>
      </c>
      <c r="K11" s="95"/>
      <c r="L11" s="95"/>
      <c r="M11" s="95"/>
      <c r="N11" s="95"/>
      <c r="O11" s="95"/>
      <c r="P11" s="95"/>
      <c r="Q11" s="95"/>
      <c r="AL11" s="55"/>
      <c r="AM11" s="55"/>
      <c r="AQ11" s="54"/>
      <c r="AR11" s="54"/>
      <c r="AS11" s="54"/>
      <c r="AT11" s="54"/>
    </row>
    <row r="12" spans="1:46" ht="18" customHeight="1" x14ac:dyDescent="0.3">
      <c r="A12" s="74" t="s">
        <v>126</v>
      </c>
      <c r="B12" s="74" t="s">
        <v>127</v>
      </c>
      <c r="C12" s="74" t="s">
        <v>128</v>
      </c>
      <c r="D12" s="74" t="s">
        <v>129</v>
      </c>
      <c r="E12" s="74" t="s">
        <v>130</v>
      </c>
      <c r="F12" s="74" t="s">
        <v>131</v>
      </c>
      <c r="G12" s="74" t="s">
        <v>132</v>
      </c>
      <c r="H12" s="74" t="s">
        <v>133</v>
      </c>
      <c r="I12" s="74" t="s">
        <v>134</v>
      </c>
      <c r="J12" s="74" t="s">
        <v>135</v>
      </c>
      <c r="K12" s="74" t="s">
        <v>136</v>
      </c>
      <c r="L12" s="74" t="s">
        <v>137</v>
      </c>
      <c r="M12" s="74" t="s">
        <v>130</v>
      </c>
      <c r="N12" s="74" t="s">
        <v>138</v>
      </c>
      <c r="O12" s="74" t="s">
        <v>139</v>
      </c>
      <c r="P12" s="74" t="s">
        <v>140</v>
      </c>
      <c r="Q12" s="74" t="s">
        <v>126</v>
      </c>
      <c r="Z12" s="75"/>
      <c r="AA12" s="75"/>
      <c r="AB12" s="76" t="s">
        <v>141</v>
      </c>
      <c r="AC12" s="76" t="s">
        <v>142</v>
      </c>
      <c r="AD12" s="76" t="s">
        <v>143</v>
      </c>
      <c r="AE12" s="76" t="s">
        <v>144</v>
      </c>
      <c r="AF12" s="76" t="s">
        <v>145</v>
      </c>
      <c r="AG12" s="76" t="s">
        <v>146</v>
      </c>
      <c r="AH12" s="76" t="s">
        <v>147</v>
      </c>
      <c r="AI12" s="76" t="s">
        <v>148</v>
      </c>
      <c r="AJ12" s="76" t="s">
        <v>149</v>
      </c>
      <c r="AL12" s="55"/>
      <c r="AM12" s="55"/>
      <c r="AQ12" s="54"/>
      <c r="AR12" s="54"/>
      <c r="AS12" s="54"/>
      <c r="AT12" s="54"/>
    </row>
    <row r="13" spans="1:46" ht="18" customHeight="1" x14ac:dyDescent="0.3">
      <c r="A13" s="77">
        <f t="shared" ref="A13:A31" ca="1" si="0">IFERROR(((((I13*AD13)*EXP(((-1*AB13)*AD13)))*NORMSDIST(AG13))*EXP(((-1*AE13)*AD13)))/100,"")</f>
        <v>1.6290143621546711</v>
      </c>
      <c r="B13" s="78">
        <f t="shared" ref="B13:B31" ca="1" si="1">IFERROR((((((1/SQRT((2*PI())))*EXP(((-1*POWER(AF13,2))/2)))*EXP(((-1*AD13)*AE13)))*$E$5)*SQRT(AD13))/100,"")</f>
        <v>3.2092838671303645</v>
      </c>
      <c r="C13" s="79">
        <f t="shared" ref="C13:C31" ca="1" si="2">IFERROR(((((1/SQRT((2*PI())))*EXP(((-1*POWER(AF13,2))/2)))*EXP(((-1*AD13)*AE13)))/(($E$5*AC13)*SQRT(AD13))),"")</f>
        <v>3.8102453936424792E-4</v>
      </c>
      <c r="D13" s="80">
        <f t="shared" ref="D13:D31" ca="1" si="3">IFERROR(EXP(((-1*AE13)*AD13))*NORMSDIST(AF13),"")</f>
        <v>0.91289561098416783</v>
      </c>
      <c r="E13" s="80">
        <f t="shared" ref="E13:E31" ca="1" si="4">IFERROR(((((-1*(((($E$5*((1/SQRT((2*PI())))*EXP(((-1*POWER(AF13,2))/2))))*AC13)*EXP(((-1*AD13)*AE13)))/(2*SQRT(AD13))))+((AE13*$E$5)*D13))-(((AB13*I13)*EXP(((-1*AB13)*AD13)))*NORMSDIST(AG13))))/365,"")</f>
        <v>-16.416496312325183</v>
      </c>
      <c r="F13" s="77">
        <f t="shared" ref="F13:F31" ca="1" si="5">IFERROR((($E$5*EXP(((-1*AE13)*AD13)))*NORMSDIST(AF13))-((I13*EXP(((-1*AB13)*AD13)))*NORMSDIST(AG13)),"")</f>
        <v>571.12678563826921</v>
      </c>
      <c r="G13" s="77">
        <f>'OPTION CHAIN'!N7</f>
        <v>606.9</v>
      </c>
      <c r="H13" s="77">
        <f>'OPTION CHAIN'!M7</f>
        <v>20.54</v>
      </c>
      <c r="I13" s="81">
        <f>'OPTION CHAIN'!O7</f>
        <v>21800</v>
      </c>
      <c r="J13" s="77">
        <f>'[1]OPTION CHAIN (2)'!Q41</f>
        <v>13.25</v>
      </c>
      <c r="K13" s="77">
        <f>'[1]OPTION CHAIN (2)'!P41</f>
        <v>13</v>
      </c>
      <c r="L13" s="77">
        <f t="shared" ref="L13:L31" ca="1" si="6">IFERROR(((I13*EXP(((-1*AB13)*AD13)))*NORMSDIST((-1*AJ13)))-(($E$5*EXP(((-1*AE13)*AD13)))*NORMSDIST((-1*AI13))),"")</f>
        <v>1.7522361584270811</v>
      </c>
      <c r="M13" s="77">
        <f t="shared" ref="M13:M31" ca="1" si="7">IFERROR((((((-1*(((($E$5*((1/SQRT((2*PI())))*EXP(((-1*POWER(AI13,2))/2))))*AH13)*EXP(((-1*AD13)*AE13)))))/(2*SQRT(AD13)))-(((AE13*$E$5)*NORMSDIST((-1*AI13)))*EXP(((-1*AD13)*AE13))))+(((AB13*I13)*EXP(((-1*AB13)*AD13)))*NORMSDIST((-1*AJ13)))))/365,"")</f>
        <v>-1.8649313362886875</v>
      </c>
      <c r="N13" s="80">
        <f t="shared" ref="N13:N31" ca="1" si="8">IFERROR(EXP(((-1*AE13)*AD13))*((NORMSDIST(AI13))-1),"")</f>
        <v>-1.7953676537873497E-2</v>
      </c>
      <c r="O13" s="77">
        <f t="shared" ref="O13:O31" ca="1" si="9">IFERROR(((((1/SQRT((2*PI())))*EXP(((-1*POWER(AI13,2))/2)))*EXP(((-1*AD13)*AE13)))/(($E$5*AH13)*SQRT(AD13))),"")</f>
        <v>1.6462410247237766E-4</v>
      </c>
      <c r="P13" s="77">
        <f t="shared" ref="P13:P31" ca="1" si="10">IFERROR((((((1/SQRT((2*PI())))*EXP(((-1*POWER(AI13,2))/2)))*EXP(((-1*AD13)*AE13)))*$E$5)*SQRT(AD13))/100,"")</f>
        <v>0.89446642926639763</v>
      </c>
      <c r="Q13" s="77">
        <f t="shared" ref="Q13:Q31" ca="1" si="11">IFERROR((((((-1*I13)*AD13)*EXP(((-1*AB13)*AD13)))*NORMSDIST((-1*AJ13)))*EXP(((-1*AE13)*AD13)))/100,"")</f>
        <v>-3.3104608502382324E-2</v>
      </c>
      <c r="Z13" s="55" t="str">
        <f t="shared" ref="Z13:Z31" si="12">"CE"&amp;I13</f>
        <v>CE21800</v>
      </c>
      <c r="AA13" s="55" t="str">
        <f t="shared" ref="AA13:AA31" si="13">"PE"&amp;I13</f>
        <v>PE21800</v>
      </c>
      <c r="AB13" s="55">
        <f t="shared" ref="AB13:AB31" si="14">$E$6/100</f>
        <v>0.1</v>
      </c>
      <c r="AC13" s="55">
        <f t="shared" ref="AC13:AC31" si="15">H13/100</f>
        <v>0.2054</v>
      </c>
      <c r="AD13" s="55">
        <f t="shared" ref="AD13:AD31" ca="1" si="16">$E$7/365</f>
        <v>8.21917808219178E-3</v>
      </c>
      <c r="AE13" s="55">
        <f t="shared" ref="AE13:AE31" si="17">$G$8/100</f>
        <v>0</v>
      </c>
      <c r="AF13" s="55">
        <f t="shared" ref="AF13:AF31" ca="1" si="18">(LN(($E$5/I13))+(((AB13-AE13)+(POWER(AC13,2)/2))*AD13))/(AC13*SQRT(AD13))</f>
        <v>1.3588037710872616</v>
      </c>
      <c r="AG13" s="55">
        <f t="shared" ref="AG13:AG31" ca="1" si="19">(LN(($E$5/I13))+(((AB13-AE13)-(POWER(AC13,2)/2))*AD13))/(AC13*SQRT(AD13))</f>
        <v>1.3401822722437722</v>
      </c>
      <c r="AH13" s="55">
        <f t="shared" ref="AH13:AH31" si="20">J13/100</f>
        <v>0.13250000000000001</v>
      </c>
      <c r="AI13" s="55">
        <f t="shared" ref="AI13:AI31" ca="1" si="21">(LN(($E$5/I13))+(((AB13-AE13)+(POWER(AH13,2)/2))*AD13))/(AH13*SQRT(AD13))</f>
        <v>2.0979750088907227</v>
      </c>
      <c r="AJ13" s="55">
        <f t="shared" ref="AJ13:AJ31" ca="1" si="22">(LN(($E$5/I13))+(((AB13-AE13)-(POWER(AH13,2)/2))*AD13))/(AH13*SQRT(AD13))</f>
        <v>2.0859626009220649</v>
      </c>
      <c r="AL13" s="55"/>
      <c r="AM13" s="55"/>
      <c r="AQ13" s="54"/>
      <c r="AR13" s="54"/>
      <c r="AS13" s="54"/>
      <c r="AT13" s="54"/>
    </row>
    <row r="14" spans="1:46" ht="18" customHeight="1" x14ac:dyDescent="0.3">
      <c r="A14" s="77">
        <f t="shared" ca="1" si="0"/>
        <v>1.5804056217461442</v>
      </c>
      <c r="B14" s="78">
        <f t="shared" ca="1" si="1"/>
        <v>3.942233781572325</v>
      </c>
      <c r="C14" s="79">
        <f t="shared" ca="1" si="2"/>
        <v>4.5347334790411158E-4</v>
      </c>
      <c r="D14" s="80">
        <f t="shared" ca="1" si="3"/>
        <v>0.88452071601770288</v>
      </c>
      <c r="E14" s="80">
        <f t="shared" ca="1" si="4"/>
        <v>-19.197244767376027</v>
      </c>
      <c r="F14" s="77">
        <f t="shared" ca="1" si="5"/>
        <v>528.74012334639701</v>
      </c>
      <c r="G14" s="77">
        <f>'OPTION CHAIN'!N8</f>
        <v>563.65</v>
      </c>
      <c r="H14" s="77">
        <f>'OPTION CHAIN'!M8</f>
        <v>21.2</v>
      </c>
      <c r="I14" s="81">
        <f>'OPTION CHAIN'!O8</f>
        <v>21850</v>
      </c>
      <c r="J14" s="77">
        <f>'[1]OPTION CHAIN (2)'!Q42</f>
        <v>12.91</v>
      </c>
      <c r="K14" s="77">
        <f>'[1]OPTION CHAIN (2)'!P42</f>
        <v>15.45</v>
      </c>
      <c r="L14" s="77">
        <f t="shared" ca="1" si="6"/>
        <v>2.497764436924399</v>
      </c>
      <c r="M14" s="77">
        <f t="shared" ca="1" si="7"/>
        <v>-2.4058030957524572</v>
      </c>
      <c r="N14" s="80">
        <f t="shared" ca="1" si="8"/>
        <v>-2.5163320429435032E-2</v>
      </c>
      <c r="O14" s="77">
        <f t="shared" ca="1" si="9"/>
        <v>2.24783646540713E-4</v>
      </c>
      <c r="P14" s="77">
        <f t="shared" ca="1" si="10"/>
        <v>1.1899965477805368</v>
      </c>
      <c r="Q14" s="77">
        <f t="shared" ca="1" si="11"/>
        <v>-4.6401842866599222E-2</v>
      </c>
      <c r="Z14" s="55" t="str">
        <f t="shared" si="12"/>
        <v>CE21850</v>
      </c>
      <c r="AA14" s="55" t="str">
        <f t="shared" si="13"/>
        <v>PE21850</v>
      </c>
      <c r="AB14" s="55">
        <f t="shared" si="14"/>
        <v>0.1</v>
      </c>
      <c r="AC14" s="55">
        <f t="shared" si="15"/>
        <v>0.21199999999999999</v>
      </c>
      <c r="AD14" s="55">
        <f t="shared" ca="1" si="16"/>
        <v>8.21917808219178E-3</v>
      </c>
      <c r="AE14" s="55">
        <f t="shared" si="17"/>
        <v>0</v>
      </c>
      <c r="AF14" s="55">
        <f t="shared" ca="1" si="18"/>
        <v>1.1978932755208085</v>
      </c>
      <c r="AG14" s="55">
        <f t="shared" ca="1" si="19"/>
        <v>1.1786734227709557</v>
      </c>
      <c r="AH14" s="55">
        <f t="shared" si="20"/>
        <v>0.12909999999999999</v>
      </c>
      <c r="AI14" s="55">
        <f t="shared" ca="1" si="21"/>
        <v>1.9571771794943742</v>
      </c>
      <c r="AJ14" s="55">
        <f t="shared" ca="1" si="22"/>
        <v>1.9454730144471759</v>
      </c>
      <c r="AL14" s="55"/>
      <c r="AM14" s="55"/>
      <c r="AQ14" s="54"/>
      <c r="AR14" s="54"/>
      <c r="AS14" s="54"/>
      <c r="AT14" s="54"/>
    </row>
    <row r="15" spans="1:46" ht="18" customHeight="1" x14ac:dyDescent="0.3">
      <c r="A15" s="77">
        <f t="shared" ca="1" si="0"/>
        <v>1.5883791838578754</v>
      </c>
      <c r="B15" s="78">
        <f t="shared" ca="1" si="1"/>
        <v>3.8943145822558427</v>
      </c>
      <c r="C15" s="79">
        <f t="shared" ca="1" si="2"/>
        <v>5.0247502412163487E-4</v>
      </c>
      <c r="D15" s="80">
        <f t="shared" ca="1" si="3"/>
        <v>0.88648782672676885</v>
      </c>
      <c r="E15" s="80">
        <f t="shared" ca="1" si="4"/>
        <v>-17.561688213632156</v>
      </c>
      <c r="F15" s="77">
        <f t="shared" ca="1" si="5"/>
        <v>475.66662262898171</v>
      </c>
      <c r="G15" s="77">
        <f>'OPTION CHAIN'!N9</f>
        <v>512.9</v>
      </c>
      <c r="H15" s="77">
        <f>'OPTION CHAIN'!M9</f>
        <v>18.899999999999999</v>
      </c>
      <c r="I15" s="81">
        <f>'OPTION CHAIN'!O9</f>
        <v>21900</v>
      </c>
      <c r="J15" s="77">
        <f>'[1]OPTION CHAIN (2)'!Q43</f>
        <v>12.54</v>
      </c>
      <c r="K15" s="77">
        <f>'[1]OPTION CHAIN (2)'!P43</f>
        <v>18.2</v>
      </c>
      <c r="L15" s="77">
        <f t="shared" ca="1" si="6"/>
        <v>3.5177267576941631</v>
      </c>
      <c r="M15" s="77">
        <f t="shared" ca="1" si="7"/>
        <v>-3.0463023890351151</v>
      </c>
      <c r="N15" s="80">
        <f t="shared" ca="1" si="8"/>
        <v>-3.4874941213996924E-2</v>
      </c>
      <c r="O15" s="77">
        <f t="shared" ca="1" si="9"/>
        <v>3.0339634387367719E-4</v>
      </c>
      <c r="P15" s="77">
        <f t="shared" ca="1" si="10"/>
        <v>1.5601366040071034</v>
      </c>
      <c r="Q15" s="77">
        <f t="shared" ca="1" si="11"/>
        <v>-6.4314934001918997E-2</v>
      </c>
      <c r="Z15" s="55" t="str">
        <f t="shared" si="12"/>
        <v>CE21900</v>
      </c>
      <c r="AA15" s="55" t="str">
        <f t="shared" si="13"/>
        <v>PE21900</v>
      </c>
      <c r="AB15" s="55">
        <f t="shared" si="14"/>
        <v>0.1</v>
      </c>
      <c r="AC15" s="55">
        <f t="shared" si="15"/>
        <v>0.18899999999999997</v>
      </c>
      <c r="AD15" s="55">
        <f t="shared" ca="1" si="16"/>
        <v>8.21917808219178E-3</v>
      </c>
      <c r="AE15" s="55">
        <f t="shared" si="17"/>
        <v>0</v>
      </c>
      <c r="AF15" s="55">
        <f t="shared" ca="1" si="18"/>
        <v>1.2080595779767056</v>
      </c>
      <c r="AG15" s="55">
        <f t="shared" ca="1" si="19"/>
        <v>1.1909248979308462</v>
      </c>
      <c r="AH15" s="55">
        <f t="shared" si="20"/>
        <v>0.12539999999999998</v>
      </c>
      <c r="AI15" s="55">
        <f t="shared" ca="1" si="21"/>
        <v>1.8135315150072906</v>
      </c>
      <c r="AJ15" s="55">
        <f t="shared" ca="1" si="22"/>
        <v>1.8021627907863871</v>
      </c>
      <c r="AL15" s="55"/>
      <c r="AM15" s="55"/>
      <c r="AQ15" s="54"/>
      <c r="AR15" s="54"/>
      <c r="AS15" s="54"/>
      <c r="AT15" s="54"/>
    </row>
    <row r="16" spans="1:46" ht="18" customHeight="1" x14ac:dyDescent="0.3">
      <c r="A16" s="77">
        <f t="shared" ca="1" si="0"/>
        <v>1.5500852719283811</v>
      </c>
      <c r="B16" s="78">
        <f t="shared" ca="1" si="1"/>
        <v>4.4276692885929796</v>
      </c>
      <c r="C16" s="79">
        <f t="shared" ca="1" si="2"/>
        <v>5.8301462037447615E-4</v>
      </c>
      <c r="D16" s="80">
        <f t="shared" ca="1" si="3"/>
        <v>0.86360831714286679</v>
      </c>
      <c r="E16" s="80">
        <f t="shared" ca="1" si="4"/>
        <v>-18.833690110551601</v>
      </c>
      <c r="F16" s="77">
        <f t="shared" ca="1" si="5"/>
        <v>430.53000656795848</v>
      </c>
      <c r="G16" s="77">
        <f>'OPTION CHAIN'!N10</f>
        <v>462.8</v>
      </c>
      <c r="H16" s="77">
        <f>'OPTION CHAIN'!M10</f>
        <v>18.52</v>
      </c>
      <c r="I16" s="81">
        <f>'OPTION CHAIN'!O10</f>
        <v>21950</v>
      </c>
      <c r="J16" s="77">
        <f>'[1]OPTION CHAIN (2)'!Q44</f>
        <v>12.11</v>
      </c>
      <c r="K16" s="77">
        <f>'[1]OPTION CHAIN (2)'!P44</f>
        <v>22.25</v>
      </c>
      <c r="L16" s="77">
        <f t="shared" ca="1" si="6"/>
        <v>4.8450548542823526</v>
      </c>
      <c r="M16" s="77">
        <f t="shared" ca="1" si="7"/>
        <v>-3.7526237870572272</v>
      </c>
      <c r="N16" s="80">
        <f t="shared" ca="1" si="8"/>
        <v>-4.747825777642678E-2</v>
      </c>
      <c r="O16" s="77">
        <f t="shared" ca="1" si="9"/>
        <v>4.0352715880146356E-4</v>
      </c>
      <c r="P16" s="77">
        <f t="shared" ca="1" si="10"/>
        <v>2.0038797644347652</v>
      </c>
      <c r="Q16" s="77">
        <f t="shared" ca="1" si="11"/>
        <v>-8.7562061248081816E-2</v>
      </c>
      <c r="Z16" s="55" t="str">
        <f t="shared" si="12"/>
        <v>CE21950</v>
      </c>
      <c r="AA16" s="55" t="str">
        <f t="shared" si="13"/>
        <v>PE21950</v>
      </c>
      <c r="AB16" s="55">
        <f t="shared" si="14"/>
        <v>0.1</v>
      </c>
      <c r="AC16" s="55">
        <f t="shared" si="15"/>
        <v>0.1852</v>
      </c>
      <c r="AD16" s="55">
        <f t="shared" ca="1" si="16"/>
        <v>8.21917808219178E-3</v>
      </c>
      <c r="AE16" s="55">
        <f t="shared" si="17"/>
        <v>0</v>
      </c>
      <c r="AF16" s="55">
        <f t="shared" ca="1" si="18"/>
        <v>1.0966752813940037</v>
      </c>
      <c r="AG16" s="55">
        <f t="shared" ca="1" si="19"/>
        <v>1.0798851081427172</v>
      </c>
      <c r="AH16" s="55">
        <f t="shared" si="20"/>
        <v>0.1211</v>
      </c>
      <c r="AI16" s="55">
        <f t="shared" ca="1" si="21"/>
        <v>1.6698122519766181</v>
      </c>
      <c r="AJ16" s="55">
        <f t="shared" ca="1" si="22"/>
        <v>1.6588333643916786</v>
      </c>
      <c r="AL16" s="55"/>
      <c r="AM16" s="55"/>
      <c r="AQ16" s="54"/>
      <c r="AR16" s="54"/>
      <c r="AS16" s="54"/>
      <c r="AT16" s="54"/>
    </row>
    <row r="17" spans="1:50" ht="18" customHeight="1" x14ac:dyDescent="0.3">
      <c r="A17" s="77">
        <f t="shared" ca="1" si="0"/>
        <v>1.5157003093641848</v>
      </c>
      <c r="B17" s="78">
        <f t="shared" ca="1" si="1"/>
        <v>4.8703039037648885</v>
      </c>
      <c r="C17" s="79">
        <f t="shared" ca="1" si="2"/>
        <v>6.7176760082754948E-4</v>
      </c>
      <c r="D17" s="80">
        <f t="shared" ca="1" si="3"/>
        <v>0.84280352878984266</v>
      </c>
      <c r="E17" s="80">
        <f t="shared" ca="1" si="4"/>
        <v>-19.40349653430782</v>
      </c>
      <c r="F17" s="77">
        <f t="shared" ca="1" si="5"/>
        <v>384.17630986386212</v>
      </c>
      <c r="G17" s="77">
        <f>'OPTION CHAIN'!N11</f>
        <v>420.65</v>
      </c>
      <c r="H17" s="77">
        <f>'OPTION CHAIN'!M11</f>
        <v>17.68</v>
      </c>
      <c r="I17" s="81">
        <f>'OPTION CHAIN'!O11</f>
        <v>22000</v>
      </c>
      <c r="J17" s="77">
        <f>'[1]OPTION CHAIN (2)'!Q45</f>
        <v>11.71</v>
      </c>
      <c r="K17" s="77">
        <f>'[1]OPTION CHAIN (2)'!P45</f>
        <v>29.75</v>
      </c>
      <c r="L17" s="77">
        <f t="shared" ca="1" si="6"/>
        <v>6.7871040403720144</v>
      </c>
      <c r="M17" s="77">
        <f t="shared" ca="1" si="7"/>
        <v>-4.6247040186280666</v>
      </c>
      <c r="N17" s="80">
        <f t="shared" ca="1" si="8"/>
        <v>-6.5246765542647078E-2</v>
      </c>
      <c r="O17" s="77">
        <f t="shared" ca="1" si="9"/>
        <v>5.3628026181793374E-4</v>
      </c>
      <c r="P17" s="77">
        <f t="shared" ca="1" si="10"/>
        <v>2.5751554754839576</v>
      </c>
      <c r="Q17" s="77">
        <f t="shared" ca="1" si="11"/>
        <v>-0.12034232530743724</v>
      </c>
      <c r="Z17" s="55" t="str">
        <f t="shared" si="12"/>
        <v>CE22000</v>
      </c>
      <c r="AA17" s="55" t="str">
        <f t="shared" si="13"/>
        <v>PE22000</v>
      </c>
      <c r="AB17" s="55">
        <f t="shared" si="14"/>
        <v>0.1</v>
      </c>
      <c r="AC17" s="55">
        <f t="shared" si="15"/>
        <v>0.17679999999999998</v>
      </c>
      <c r="AD17" s="55">
        <f t="shared" ca="1" si="16"/>
        <v>8.21917808219178E-3</v>
      </c>
      <c r="AE17" s="55">
        <f t="shared" si="17"/>
        <v>0</v>
      </c>
      <c r="AF17" s="55">
        <f t="shared" ca="1" si="18"/>
        <v>1.0060470403282413</v>
      </c>
      <c r="AG17" s="55">
        <f t="shared" ca="1" si="19"/>
        <v>0.99001840841232625</v>
      </c>
      <c r="AH17" s="55">
        <f t="shared" si="20"/>
        <v>0.11710000000000001</v>
      </c>
      <c r="AI17" s="55">
        <f t="shared" ca="1" si="21"/>
        <v>1.5121585571226022</v>
      </c>
      <c r="AJ17" s="55">
        <f t="shared" ca="1" si="22"/>
        <v>1.5015423082687918</v>
      </c>
      <c r="AL17" s="55"/>
      <c r="AM17" s="55"/>
      <c r="AQ17" s="54"/>
      <c r="AR17" s="54"/>
      <c r="AS17" s="54"/>
      <c r="AT17" s="54"/>
    </row>
    <row r="18" spans="1:50" ht="18" customHeight="1" x14ac:dyDescent="0.3">
      <c r="A18" s="77">
        <f t="shared" ca="1" si="0"/>
        <v>1.4687423417662548</v>
      </c>
      <c r="B18" s="78">
        <f t="shared" ca="1" si="1"/>
        <v>5.4012166668880885</v>
      </c>
      <c r="C18" s="79">
        <f t="shared" ca="1" si="2"/>
        <v>7.7388654577708043E-4</v>
      </c>
      <c r="D18" s="80">
        <f t="shared" ca="1" si="3"/>
        <v>0.81522764046929264</v>
      </c>
      <c r="E18" s="80">
        <f t="shared" ca="1" si="4"/>
        <v>-20.217259084293396</v>
      </c>
      <c r="F18" s="77">
        <f t="shared" ca="1" si="5"/>
        <v>339.55217708886994</v>
      </c>
      <c r="G18" s="77">
        <f>'OPTION CHAIN'!N12</f>
        <v>375.4</v>
      </c>
      <c r="H18" s="77">
        <f>'OPTION CHAIN'!M12</f>
        <v>17.02</v>
      </c>
      <c r="I18" s="81">
        <f>'OPTION CHAIN'!O12</f>
        <v>22050</v>
      </c>
      <c r="J18" s="77">
        <f>'[1]OPTION CHAIN (2)'!Q46</f>
        <v>11.4</v>
      </c>
      <c r="K18" s="77">
        <f>'[1]OPTION CHAIN (2)'!P46</f>
        <v>34.65</v>
      </c>
      <c r="L18" s="77">
        <f t="shared" ca="1" si="6"/>
        <v>9.8283225395564386</v>
      </c>
      <c r="M18" s="77">
        <f t="shared" ca="1" si="7"/>
        <v>-5.7493939021508709</v>
      </c>
      <c r="N18" s="80">
        <f t="shared" ca="1" si="8"/>
        <v>-9.1209837843977626E-2</v>
      </c>
      <c r="O18" s="77">
        <f t="shared" ca="1" si="9"/>
        <v>7.104498429192853E-4</v>
      </c>
      <c r="P18" s="77">
        <f t="shared" ca="1" si="10"/>
        <v>3.3211846412989843</v>
      </c>
      <c r="Q18" s="77">
        <f t="shared" ca="1" si="11"/>
        <v>-0.16825707489515995</v>
      </c>
      <c r="Z18" s="55" t="str">
        <f t="shared" si="12"/>
        <v>CE22050</v>
      </c>
      <c r="AA18" s="55" t="str">
        <f t="shared" si="13"/>
        <v>PE22050</v>
      </c>
      <c r="AB18" s="55">
        <f t="shared" si="14"/>
        <v>0.1</v>
      </c>
      <c r="AC18" s="55">
        <f t="shared" si="15"/>
        <v>0.17019999999999999</v>
      </c>
      <c r="AD18" s="55">
        <f t="shared" ca="1" si="16"/>
        <v>8.21917808219178E-3</v>
      </c>
      <c r="AE18" s="55">
        <f t="shared" si="17"/>
        <v>0</v>
      </c>
      <c r="AF18" s="55">
        <f t="shared" ca="1" si="18"/>
        <v>0.89732650154359006</v>
      </c>
      <c r="AG18" s="55">
        <f t="shared" ca="1" si="19"/>
        <v>0.88189622353403829</v>
      </c>
      <c r="AH18" s="55">
        <f t="shared" si="20"/>
        <v>0.114</v>
      </c>
      <c r="AI18" s="55">
        <f t="shared" ca="1" si="21"/>
        <v>1.3333417589721552</v>
      </c>
      <c r="AJ18" s="55">
        <f t="shared" ca="1" si="22"/>
        <v>1.3230065551349701</v>
      </c>
      <c r="AL18" s="55"/>
      <c r="AM18" s="55"/>
      <c r="AQ18" s="54"/>
      <c r="AR18" s="54"/>
      <c r="AS18" s="54"/>
      <c r="AT18" s="54"/>
    </row>
    <row r="19" spans="1:50" ht="18" customHeight="1" x14ac:dyDescent="0.3">
      <c r="A19" s="77">
        <f t="shared" ca="1" si="0"/>
        <v>1.4140510118725751</v>
      </c>
      <c r="B19" s="78">
        <f t="shared" ca="1" si="1"/>
        <v>5.941254888087026</v>
      </c>
      <c r="C19" s="79">
        <f t="shared" ca="1" si="2"/>
        <v>8.8995702811255442E-4</v>
      </c>
      <c r="D19" s="80">
        <f t="shared" ca="1" si="3"/>
        <v>0.78346994930979441</v>
      </c>
      <c r="E19" s="80">
        <f t="shared" ca="1" si="4"/>
        <v>-20.834108302584713</v>
      </c>
      <c r="F19" s="77">
        <f t="shared" ca="1" si="5"/>
        <v>295.610864646962</v>
      </c>
      <c r="G19" s="77">
        <f>'OPTION CHAIN'!N13</f>
        <v>327.5</v>
      </c>
      <c r="H19" s="77">
        <f>'OPTION CHAIN'!M13</f>
        <v>16.28</v>
      </c>
      <c r="I19" s="81">
        <f>'OPTION CHAIN'!O13</f>
        <v>22100</v>
      </c>
      <c r="J19" s="77">
        <f>'[1]OPTION CHAIN (2)'!Q47</f>
        <v>11.09</v>
      </c>
      <c r="K19" s="77">
        <f>'[1]OPTION CHAIN (2)'!P47</f>
        <v>44.85</v>
      </c>
      <c r="L19" s="77">
        <f t="shared" ca="1" si="6"/>
        <v>14.148012978143015</v>
      </c>
      <c r="M19" s="77">
        <f t="shared" ca="1" si="7"/>
        <v>-6.9763898417504269</v>
      </c>
      <c r="N19" s="80">
        <f t="shared" ca="1" si="8"/>
        <v>-0.12609478918242423</v>
      </c>
      <c r="O19" s="77">
        <f t="shared" ca="1" si="9"/>
        <v>9.2223623191180128E-4</v>
      </c>
      <c r="P19" s="77">
        <f t="shared" ca="1" si="10"/>
        <v>4.1940004571999712</v>
      </c>
      <c r="Q19" s="77">
        <f t="shared" ca="1" si="11"/>
        <v>-0.23265630099225568</v>
      </c>
      <c r="Z19" s="55" t="str">
        <f t="shared" si="12"/>
        <v>CE22100</v>
      </c>
      <c r="AA19" s="55" t="str">
        <f t="shared" si="13"/>
        <v>PE22100</v>
      </c>
      <c r="AB19" s="55">
        <f t="shared" si="14"/>
        <v>0.1</v>
      </c>
      <c r="AC19" s="55">
        <f t="shared" si="15"/>
        <v>0.1628</v>
      </c>
      <c r="AD19" s="55">
        <f t="shared" ca="1" si="16"/>
        <v>8.21917808219178E-3</v>
      </c>
      <c r="AE19" s="55">
        <f t="shared" si="17"/>
        <v>0</v>
      </c>
      <c r="AF19" s="55">
        <f t="shared" ca="1" si="18"/>
        <v>0.78396593086481148</v>
      </c>
      <c r="AG19" s="55">
        <f t="shared" ca="1" si="19"/>
        <v>0.76920653450784893</v>
      </c>
      <c r="AH19" s="55">
        <f t="shared" si="20"/>
        <v>0.1109</v>
      </c>
      <c r="AI19" s="55">
        <f t="shared" ca="1" si="21"/>
        <v>1.1450472658966151</v>
      </c>
      <c r="AJ19" s="55">
        <f t="shared" ca="1" si="22"/>
        <v>1.1349931070760553</v>
      </c>
      <c r="AL19" s="55"/>
      <c r="AM19" s="55"/>
      <c r="AQ19" s="54"/>
      <c r="AR19" s="54"/>
      <c r="AS19" s="54"/>
      <c r="AT19" s="54"/>
    </row>
    <row r="20" spans="1:50" ht="18" customHeight="1" x14ac:dyDescent="0.3">
      <c r="A20" s="77">
        <f t="shared" ca="1" si="0"/>
        <v>1.3374388514277775</v>
      </c>
      <c r="B20" s="78">
        <f t="shared" ca="1" si="1"/>
        <v>6.5690187030784424</v>
      </c>
      <c r="C20" s="79">
        <f t="shared" ca="1" si="2"/>
        <v>1.0037206620497965E-3</v>
      </c>
      <c r="D20" s="80">
        <f t="shared" ca="1" si="3"/>
        <v>0.73995489155640004</v>
      </c>
      <c r="E20" s="80">
        <f t="shared" ca="1" si="4"/>
        <v>-21.931719254947915</v>
      </c>
      <c r="F20" s="77">
        <f t="shared" ca="1" si="5"/>
        <v>255.75574738908108</v>
      </c>
      <c r="G20" s="77">
        <f>'OPTION CHAIN'!N14</f>
        <v>286</v>
      </c>
      <c r="H20" s="77">
        <f>'OPTION CHAIN'!M14</f>
        <v>15.96</v>
      </c>
      <c r="I20" s="81">
        <f>'OPTION CHAIN'!O14</f>
        <v>22150</v>
      </c>
      <c r="J20" s="77">
        <f>'[1]OPTION CHAIN (2)'!Q48</f>
        <v>10.61</v>
      </c>
      <c r="K20" s="77">
        <f>'[1]OPTION CHAIN (2)'!P48</f>
        <v>54.1</v>
      </c>
      <c r="L20" s="77">
        <f t="shared" ca="1" si="6"/>
        <v>19.338388585857956</v>
      </c>
      <c r="M20" s="77">
        <f t="shared" ca="1" si="7"/>
        <v>-7.9640895415519957</v>
      </c>
      <c r="N20" s="80">
        <f t="shared" ca="1" si="8"/>
        <v>-0.16815936242189111</v>
      </c>
      <c r="O20" s="77">
        <f t="shared" ca="1" si="9"/>
        <v>1.1695893643133119E-3</v>
      </c>
      <c r="P20" s="77">
        <f t="shared" ca="1" si="10"/>
        <v>5.0886612523286603</v>
      </c>
      <c r="Q20" s="77">
        <f t="shared" ca="1" si="11"/>
        <v>-0.31030793189475508</v>
      </c>
      <c r="Z20" s="55" t="str">
        <f t="shared" si="12"/>
        <v>CE22150</v>
      </c>
      <c r="AA20" s="55" t="str">
        <f t="shared" si="13"/>
        <v>PE22150</v>
      </c>
      <c r="AB20" s="55">
        <f t="shared" si="14"/>
        <v>0.1</v>
      </c>
      <c r="AC20" s="55">
        <f t="shared" si="15"/>
        <v>0.15960000000000002</v>
      </c>
      <c r="AD20" s="55">
        <f t="shared" ca="1" si="16"/>
        <v>8.21917808219178E-3</v>
      </c>
      <c r="AE20" s="55">
        <f t="shared" si="17"/>
        <v>0</v>
      </c>
      <c r="AF20" s="55">
        <f t="shared" ca="1" si="18"/>
        <v>0.64320634477921113</v>
      </c>
      <c r="AG20" s="55">
        <f t="shared" ca="1" si="19"/>
        <v>0.62873705940715208</v>
      </c>
      <c r="AH20" s="55">
        <f t="shared" si="20"/>
        <v>0.1061</v>
      </c>
      <c r="AI20" s="55">
        <f t="shared" ca="1" si="21"/>
        <v>0.96146438452289151</v>
      </c>
      <c r="AJ20" s="55">
        <f t="shared" ca="1" si="22"/>
        <v>0.95184539217968689</v>
      </c>
      <c r="AL20" s="55"/>
      <c r="AM20" s="55"/>
      <c r="AQ20" s="54"/>
      <c r="AR20" s="54"/>
      <c r="AS20" s="54"/>
      <c r="AT20" s="54"/>
    </row>
    <row r="21" spans="1:50" ht="18" customHeight="1" x14ac:dyDescent="0.3">
      <c r="A21" s="77">
        <f t="shared" ca="1" si="0"/>
        <v>1.2567339633201613</v>
      </c>
      <c r="B21" s="78">
        <f t="shared" ca="1" si="1"/>
        <v>7.1014454154954736</v>
      </c>
      <c r="C21" s="79">
        <f t="shared" ca="1" si="2"/>
        <v>1.1318804934230397E-3</v>
      </c>
      <c r="D21" s="80">
        <f t="shared" ca="1" si="3"/>
        <v>0.69419829115740517</v>
      </c>
      <c r="E21" s="80">
        <f t="shared" ca="1" si="4"/>
        <v>-22.297799020580662</v>
      </c>
      <c r="F21" s="77">
        <f t="shared" ca="1" si="5"/>
        <v>215.62749021296804</v>
      </c>
      <c r="G21" s="77">
        <f>'OPTION CHAIN'!N15</f>
        <v>243.1</v>
      </c>
      <c r="H21" s="77">
        <f>'OPTION CHAIN'!M15</f>
        <v>15.3</v>
      </c>
      <c r="I21" s="81">
        <f>'OPTION CHAIN'!O15</f>
        <v>22200</v>
      </c>
      <c r="J21" s="77">
        <f>'[1]OPTION CHAIN (2)'!Q49</f>
        <v>10.31</v>
      </c>
      <c r="K21" s="77">
        <f>'[1]OPTION CHAIN (2)'!P49</f>
        <v>68.5</v>
      </c>
      <c r="L21" s="77">
        <f t="shared" ca="1" si="6"/>
        <v>27.608924943775492</v>
      </c>
      <c r="M21" s="77">
        <f t="shared" ca="1" si="7"/>
        <v>-9.0965035583637839</v>
      </c>
      <c r="N21" s="80">
        <f t="shared" ca="1" si="8"/>
        <v>-0.22725005040095769</v>
      </c>
      <c r="O21" s="77">
        <f t="shared" ca="1" si="9"/>
        <v>1.4446105687563478E-3</v>
      </c>
      <c r="P21" s="77">
        <f t="shared" ca="1" si="10"/>
        <v>6.1075101878076934</v>
      </c>
      <c r="Q21" s="77">
        <f t="shared" ca="1" si="11"/>
        <v>-0.41947043430573094</v>
      </c>
      <c r="Z21" s="55" t="str">
        <f t="shared" si="12"/>
        <v>CE22200</v>
      </c>
      <c r="AA21" s="55" t="str">
        <f t="shared" si="13"/>
        <v>PE22200</v>
      </c>
      <c r="AB21" s="55">
        <f t="shared" si="14"/>
        <v>0.1</v>
      </c>
      <c r="AC21" s="55">
        <f t="shared" si="15"/>
        <v>0.153</v>
      </c>
      <c r="AD21" s="55">
        <f t="shared" ca="1" si="16"/>
        <v>8.21917808219178E-3</v>
      </c>
      <c r="AE21" s="55">
        <f t="shared" si="17"/>
        <v>0</v>
      </c>
      <c r="AF21" s="55">
        <f t="shared" ca="1" si="18"/>
        <v>0.50778601612540031</v>
      </c>
      <c r="AG21" s="55">
        <f t="shared" ca="1" si="19"/>
        <v>0.49391508465970463</v>
      </c>
      <c r="AH21" s="55">
        <f t="shared" si="20"/>
        <v>0.10310000000000001</v>
      </c>
      <c r="AI21" s="55">
        <f t="shared" ca="1" si="21"/>
        <v>0.74793378026586266</v>
      </c>
      <c r="AJ21" s="55">
        <f t="shared" ca="1" si="22"/>
        <v>0.73858676697100489</v>
      </c>
      <c r="AL21" s="55"/>
      <c r="AM21" s="55"/>
      <c r="AQ21" s="54"/>
      <c r="AR21" s="54"/>
      <c r="AS21" s="54"/>
      <c r="AT21" s="54"/>
    </row>
    <row r="22" spans="1:50" s="82" customFormat="1" ht="18" customHeight="1" x14ac:dyDescent="0.3">
      <c r="A22" s="77">
        <f t="shared" ca="1" si="0"/>
        <v>1.1569864298017662</v>
      </c>
      <c r="B22" s="78">
        <f t="shared" ca="1" si="1"/>
        <v>7.5884458452732941</v>
      </c>
      <c r="C22" s="79">
        <f t="shared" ca="1" si="2"/>
        <v>1.2394764638266424E-3</v>
      </c>
      <c r="D22" s="80">
        <f t="shared" ca="1" si="3"/>
        <v>0.6382636999318233</v>
      </c>
      <c r="E22" s="80">
        <f t="shared" ca="1" si="4"/>
        <v>-22.73920417766093</v>
      </c>
      <c r="F22" s="77">
        <f t="shared" ca="1" si="5"/>
        <v>179.8450779023533</v>
      </c>
      <c r="G22" s="77">
        <f>'OPTION CHAIN'!N16</f>
        <v>205</v>
      </c>
      <c r="H22" s="77">
        <f>'OPTION CHAIN'!M16</f>
        <v>14.93</v>
      </c>
      <c r="I22" s="81">
        <f>'OPTION CHAIN'!O16</f>
        <v>22250</v>
      </c>
      <c r="J22" s="77">
        <f>'[1]OPTION CHAIN (2)'!Q50</f>
        <v>10.07</v>
      </c>
      <c r="K22" s="77">
        <f>'[1]OPTION CHAIN (2)'!P50</f>
        <v>86</v>
      </c>
      <c r="L22" s="77">
        <f t="shared" ca="1" si="6"/>
        <v>39.333865593669543</v>
      </c>
      <c r="M22" s="77">
        <f t="shared" ca="1" si="7"/>
        <v>-9.9915613452062306</v>
      </c>
      <c r="N22" s="80">
        <f t="shared" ca="1" si="8"/>
        <v>-0.30184053832719659</v>
      </c>
      <c r="O22" s="77">
        <f t="shared" ca="1" si="9"/>
        <v>1.7097651898293098E-3</v>
      </c>
      <c r="P22" s="77">
        <f t="shared" ca="1" si="10"/>
        <v>7.0602598973032071</v>
      </c>
      <c r="Q22" s="77">
        <f t="shared" ca="1" si="11"/>
        <v>-0.55737245473029562</v>
      </c>
      <c r="R22" s="53"/>
      <c r="S22" s="54"/>
      <c r="T22" s="54"/>
      <c r="U22" s="54"/>
      <c r="V22" s="54"/>
      <c r="W22" s="54"/>
      <c r="X22" s="54"/>
      <c r="Y22" s="55"/>
      <c r="Z22" s="55" t="str">
        <f t="shared" si="12"/>
        <v>CE22250</v>
      </c>
      <c r="AA22" s="55" t="str">
        <f t="shared" si="13"/>
        <v>PE22250</v>
      </c>
      <c r="AB22" s="55">
        <f t="shared" si="14"/>
        <v>0.1</v>
      </c>
      <c r="AC22" s="55">
        <f t="shared" si="15"/>
        <v>0.14929999999999999</v>
      </c>
      <c r="AD22" s="55">
        <f t="shared" ca="1" si="16"/>
        <v>8.21917808219178E-3</v>
      </c>
      <c r="AE22" s="55">
        <f t="shared" si="17"/>
        <v>0</v>
      </c>
      <c r="AF22" s="55">
        <f t="shared" ca="1" si="18"/>
        <v>0.35382157958274651</v>
      </c>
      <c r="AG22" s="55">
        <f t="shared" ca="1" si="19"/>
        <v>0.34028608894334544</v>
      </c>
      <c r="AH22" s="55">
        <f t="shared" si="20"/>
        <v>0.1007</v>
      </c>
      <c r="AI22" s="55">
        <f t="shared" ca="1" si="21"/>
        <v>0.51911424288779973</v>
      </c>
      <c r="AJ22" s="55">
        <f t="shared" ca="1" si="22"/>
        <v>0.50998481283161956</v>
      </c>
      <c r="AK22" s="55"/>
      <c r="AL22" s="55"/>
      <c r="AM22" s="55"/>
      <c r="AN22" s="54"/>
      <c r="AO22" s="54"/>
      <c r="AP22" s="54"/>
      <c r="AQ22" s="54"/>
      <c r="AR22" s="54"/>
      <c r="AS22" s="54"/>
      <c r="AT22" s="54"/>
      <c r="AU22" s="56"/>
      <c r="AV22" s="56"/>
      <c r="AW22" s="56"/>
      <c r="AX22" s="56"/>
    </row>
    <row r="23" spans="1:50" ht="18" customHeight="1" x14ac:dyDescent="0.3">
      <c r="A23" s="77">
        <f t="shared" ca="1" si="0"/>
        <v>1.0472726900424605</v>
      </c>
      <c r="B23" s="78">
        <f t="shared" ca="1" si="1"/>
        <v>7.9277707384935727</v>
      </c>
      <c r="C23" s="79">
        <f t="shared" ca="1" si="2"/>
        <v>1.3406983504410295E-3</v>
      </c>
      <c r="D23" s="80">
        <f t="shared" ca="1" si="3"/>
        <v>0.57697617203272267</v>
      </c>
      <c r="E23" s="80">
        <f t="shared" ca="1" si="4"/>
        <v>-22.543984641654415</v>
      </c>
      <c r="F23" s="77">
        <f t="shared" ca="1" si="5"/>
        <v>145.75284014176941</v>
      </c>
      <c r="G23" s="77">
        <f>'OPTION CHAIN'!N17</f>
        <v>170.9</v>
      </c>
      <c r="H23" s="77">
        <f>'OPTION CHAIN'!M17</f>
        <v>14.42</v>
      </c>
      <c r="I23" s="81">
        <f>'OPTION CHAIN'!O17</f>
        <v>22300</v>
      </c>
      <c r="J23" s="77">
        <f>'[1]OPTION CHAIN (2)'!Q51</f>
        <v>9.7899999999999991</v>
      </c>
      <c r="K23" s="77">
        <f>'[1]OPTION CHAIN (2)'!P51</f>
        <v>110.1</v>
      </c>
      <c r="L23" s="77">
        <f t="shared" ca="1" si="6"/>
        <v>54.629472283913856</v>
      </c>
      <c r="M23" s="77">
        <f t="shared" ca="1" si="7"/>
        <v>-10.273937666929649</v>
      </c>
      <c r="N23" s="80">
        <f t="shared" ca="1" si="8"/>
        <v>-0.38943197238659022</v>
      </c>
      <c r="O23" s="77">
        <f t="shared" ca="1" si="9"/>
        <v>1.9345424249847026E-3</v>
      </c>
      <c r="P23" s="77">
        <f t="shared" ca="1" si="10"/>
        <v>7.7663274402887446</v>
      </c>
      <c r="Q23" s="77">
        <f t="shared" ca="1" si="11"/>
        <v>-0.71943598194244496</v>
      </c>
      <c r="Z23" s="55" t="str">
        <f t="shared" si="12"/>
        <v>CE22300</v>
      </c>
      <c r="AA23" s="55" t="str">
        <f t="shared" si="13"/>
        <v>PE22300</v>
      </c>
      <c r="AB23" s="55">
        <f t="shared" si="14"/>
        <v>0.1</v>
      </c>
      <c r="AC23" s="55">
        <f t="shared" si="15"/>
        <v>0.14419999999999999</v>
      </c>
      <c r="AD23" s="55">
        <f t="shared" ca="1" si="16"/>
        <v>8.21917808219178E-3</v>
      </c>
      <c r="AE23" s="55">
        <f t="shared" si="17"/>
        <v>0</v>
      </c>
      <c r="AF23" s="55">
        <f t="shared" ca="1" si="18"/>
        <v>0.19416376284747391</v>
      </c>
      <c r="AG23" s="55">
        <f t="shared" ca="1" si="19"/>
        <v>0.18109063659026267</v>
      </c>
      <c r="AH23" s="55">
        <f t="shared" si="20"/>
        <v>9.7899999999999987E-2</v>
      </c>
      <c r="AI23" s="55">
        <f t="shared" ca="1" si="21"/>
        <v>0.28079981598149828</v>
      </c>
      <c r="AJ23" s="55">
        <f t="shared" ca="1" si="22"/>
        <v>0.27192423303710872</v>
      </c>
      <c r="AL23" s="55"/>
      <c r="AM23" s="55"/>
      <c r="AQ23" s="54"/>
      <c r="AR23" s="54"/>
      <c r="AS23" s="54"/>
      <c r="AT23" s="54"/>
    </row>
    <row r="24" spans="1:50" ht="18" customHeight="1" x14ac:dyDescent="0.3">
      <c r="A24" s="77">
        <f t="shared" ca="1" si="0"/>
        <v>0.92523687301082735</v>
      </c>
      <c r="B24" s="78">
        <f t="shared" ca="1" si="1"/>
        <v>8.0764789052051906</v>
      </c>
      <c r="C24" s="79">
        <f t="shared" ca="1" si="2"/>
        <v>1.393879254036918E-3</v>
      </c>
      <c r="D24" s="80">
        <f t="shared" ca="1" si="3"/>
        <v>0.50919501845975035</v>
      </c>
      <c r="E24" s="80">
        <f t="shared" ca="1" si="4"/>
        <v>-22.104230731794317</v>
      </c>
      <c r="F24" s="77">
        <f t="shared" ca="1" si="5"/>
        <v>116.53498869263603</v>
      </c>
      <c r="G24" s="77">
        <f>'OPTION CHAIN'!N18</f>
        <v>138</v>
      </c>
      <c r="H24" s="77">
        <f>'OPTION CHAIN'!M18</f>
        <v>14.13</v>
      </c>
      <c r="I24" s="81">
        <f>'OPTION CHAIN'!O18</f>
        <v>22350</v>
      </c>
      <c r="J24" s="77">
        <f>'[1]OPTION CHAIN (2)'!Q52</f>
        <v>9.48</v>
      </c>
      <c r="K24" s="77">
        <f>'[1]OPTION CHAIN (2)'!P52</f>
        <v>138.9</v>
      </c>
      <c r="L24" s="77">
        <f t="shared" ca="1" si="6"/>
        <v>74.219372136476522</v>
      </c>
      <c r="M24" s="77">
        <f t="shared" ca="1" si="7"/>
        <v>-9.7497576121762002</v>
      </c>
      <c r="N24" s="80">
        <f t="shared" ca="1" si="8"/>
        <v>-0.48838947321613735</v>
      </c>
      <c r="O24" s="77">
        <f t="shared" ca="1" si="9"/>
        <v>2.077257708210687E-3</v>
      </c>
      <c r="P24" s="77">
        <f t="shared" ca="1" si="10"/>
        <v>8.0752032748611988</v>
      </c>
      <c r="Q24" s="77">
        <f t="shared" ca="1" si="11"/>
        <v>-0.90271906863134843</v>
      </c>
      <c r="Z24" s="55" t="str">
        <f t="shared" si="12"/>
        <v>CE22350</v>
      </c>
      <c r="AA24" s="55" t="str">
        <f t="shared" si="13"/>
        <v>PE22350</v>
      </c>
      <c r="AB24" s="55">
        <f t="shared" si="14"/>
        <v>0.1</v>
      </c>
      <c r="AC24" s="55">
        <f t="shared" si="15"/>
        <v>0.14130000000000001</v>
      </c>
      <c r="AD24" s="55">
        <f t="shared" ca="1" si="16"/>
        <v>8.21917808219178E-3</v>
      </c>
      <c r="AE24" s="55">
        <f t="shared" si="17"/>
        <v>0</v>
      </c>
      <c r="AF24" s="55">
        <f t="shared" ca="1" si="18"/>
        <v>2.3050534323341615E-2</v>
      </c>
      <c r="AG24" s="55">
        <f t="shared" ca="1" si="19"/>
        <v>1.0240321146199102E-2</v>
      </c>
      <c r="AH24" s="55">
        <f t="shared" si="20"/>
        <v>9.4800000000000009E-2</v>
      </c>
      <c r="AI24" s="55">
        <f t="shared" ca="1" si="21"/>
        <v>2.9107384353365868E-2</v>
      </c>
      <c r="AJ24" s="55">
        <f t="shared" ca="1" si="22"/>
        <v>2.0512846425601462E-2</v>
      </c>
      <c r="AL24" s="55"/>
      <c r="AM24" s="55"/>
      <c r="AQ24" s="54"/>
      <c r="AR24" s="54"/>
      <c r="AS24" s="54"/>
      <c r="AT24" s="54"/>
    </row>
    <row r="25" spans="1:50" ht="18" customHeight="1" x14ac:dyDescent="0.3">
      <c r="A25" s="77">
        <f t="shared" ca="1" si="0"/>
        <v>0.79638189706285556</v>
      </c>
      <c r="B25" s="78">
        <f t="shared" ca="1" si="1"/>
        <v>7.9802475416919592</v>
      </c>
      <c r="C25" s="79">
        <f t="shared" ca="1" si="2"/>
        <v>1.4204993814389499E-3</v>
      </c>
      <c r="D25" s="80">
        <f t="shared" ca="1" si="3"/>
        <v>0.43780408636963397</v>
      </c>
      <c r="E25" s="80">
        <f t="shared" ca="1" si="4"/>
        <v>-20.876171543739492</v>
      </c>
      <c r="F25" s="77">
        <f t="shared" ca="1" si="5"/>
        <v>89.654113855282048</v>
      </c>
      <c r="G25" s="77">
        <f>'OPTION CHAIN'!N19</f>
        <v>109.65</v>
      </c>
      <c r="H25" s="77">
        <f>'OPTION CHAIN'!M19</f>
        <v>13.7</v>
      </c>
      <c r="I25" s="81">
        <f>'OPTION CHAIN'!O19</f>
        <v>22400</v>
      </c>
      <c r="J25" s="77">
        <f>'[1]OPTION CHAIN (2)'!Q53</f>
        <v>9.18</v>
      </c>
      <c r="K25" s="77">
        <f>'[1]OPTION CHAIN (2)'!P53</f>
        <v>173.55</v>
      </c>
      <c r="L25" s="77">
        <f t="shared" ca="1" si="6"/>
        <v>99.013865063199773</v>
      </c>
      <c r="M25" s="77">
        <f t="shared" ca="1" si="7"/>
        <v>-8.3488496734241444</v>
      </c>
      <c r="N25" s="80">
        <f t="shared" ca="1" si="8"/>
        <v>-0.59433923219334561</v>
      </c>
      <c r="O25" s="77">
        <f t="shared" ca="1" si="9"/>
        <v>2.0857643149414574E-3</v>
      </c>
      <c r="P25" s="77">
        <f t="shared" ca="1" si="10"/>
        <v>7.8516812604574771</v>
      </c>
      <c r="Q25" s="77">
        <f t="shared" ca="1" si="11"/>
        <v>-1.0992667965227378</v>
      </c>
      <c r="Z25" s="55" t="str">
        <f t="shared" si="12"/>
        <v>CE22400</v>
      </c>
      <c r="AA25" s="55" t="str">
        <f t="shared" si="13"/>
        <v>PE22400</v>
      </c>
      <c r="AB25" s="55">
        <f t="shared" si="14"/>
        <v>0.1</v>
      </c>
      <c r="AC25" s="55">
        <f t="shared" si="15"/>
        <v>0.13699999999999998</v>
      </c>
      <c r="AD25" s="55">
        <f t="shared" ca="1" si="16"/>
        <v>8.21917808219178E-3</v>
      </c>
      <c r="AE25" s="55">
        <f t="shared" si="17"/>
        <v>0</v>
      </c>
      <c r="AF25" s="55">
        <f t="shared" ca="1" si="18"/>
        <v>-0.15653900995278267</v>
      </c>
      <c r="AG25" s="55">
        <f t="shared" ca="1" si="19"/>
        <v>-0.16895938649396114</v>
      </c>
      <c r="AH25" s="55">
        <f t="shared" si="20"/>
        <v>9.1799999999999993E-2</v>
      </c>
      <c r="AI25" s="55">
        <f t="shared" ca="1" si="21"/>
        <v>-0.23872151093721886</v>
      </c>
      <c r="AJ25" s="55">
        <f t="shared" ca="1" si="22"/>
        <v>-0.24704406981663626</v>
      </c>
      <c r="AL25" s="55"/>
      <c r="AM25" s="55"/>
      <c r="AQ25" s="54"/>
      <c r="AR25" s="54"/>
      <c r="AS25" s="54"/>
      <c r="AT25" s="54"/>
    </row>
    <row r="26" spans="1:50" ht="18" customHeight="1" x14ac:dyDescent="0.3">
      <c r="A26" s="77">
        <f t="shared" ca="1" si="0"/>
        <v>0.66560059967192498</v>
      </c>
      <c r="B26" s="78">
        <f t="shared" ca="1" si="1"/>
        <v>7.6155733299988242</v>
      </c>
      <c r="C26" s="79">
        <f t="shared" ca="1" si="2"/>
        <v>1.3849021180165862E-3</v>
      </c>
      <c r="D26" s="80">
        <f t="shared" ca="1" si="3"/>
        <v>0.36557804010070677</v>
      </c>
      <c r="E26" s="80">
        <f t="shared" ca="1" si="4"/>
        <v>-19.239475058120451</v>
      </c>
      <c r="F26" s="77">
        <f t="shared" ca="1" si="5"/>
        <v>67.55670556367204</v>
      </c>
      <c r="G26" s="77">
        <f>'OPTION CHAIN'!N20</f>
        <v>84</v>
      </c>
      <c r="H26" s="77">
        <f>'OPTION CHAIN'!M20</f>
        <v>13.41</v>
      </c>
      <c r="I26" s="81">
        <f>'OPTION CHAIN'!O20</f>
        <v>22450</v>
      </c>
      <c r="J26" s="77">
        <f>'[1]OPTION CHAIN (2)'!Q54</f>
        <v>8.84</v>
      </c>
      <c r="K26" s="77">
        <f>'[1]OPTION CHAIN (2)'!P54</f>
        <v>210.1</v>
      </c>
      <c r="L26" s="77">
        <f t="shared" ca="1" si="6"/>
        <v>128.98310927705097</v>
      </c>
      <c r="M26" s="77">
        <f t="shared" ca="1" si="7"/>
        <v>-6.0390904627974287</v>
      </c>
      <c r="N26" s="80">
        <f t="shared" ca="1" si="8"/>
        <v>-0.70070399084999868</v>
      </c>
      <c r="O26" s="77">
        <f t="shared" ca="1" si="9"/>
        <v>1.9402315621978861E-3</v>
      </c>
      <c r="P26" s="77">
        <f t="shared" ca="1" si="10"/>
        <v>7.0333232355500375</v>
      </c>
      <c r="Q26" s="77">
        <f t="shared" ca="1" si="11"/>
        <v>-1.2970017312738873</v>
      </c>
      <c r="Z26" s="55" t="str">
        <f t="shared" si="12"/>
        <v>CE22450</v>
      </c>
      <c r="AA26" s="55" t="str">
        <f t="shared" si="13"/>
        <v>PE22450</v>
      </c>
      <c r="AB26" s="55">
        <f t="shared" si="14"/>
        <v>0.1</v>
      </c>
      <c r="AC26" s="55">
        <f t="shared" si="15"/>
        <v>0.1341</v>
      </c>
      <c r="AD26" s="55">
        <f t="shared" ca="1" si="16"/>
        <v>8.21917808219178E-3</v>
      </c>
      <c r="AE26" s="55">
        <f t="shared" si="17"/>
        <v>0</v>
      </c>
      <c r="AF26" s="55">
        <f t="shared" ca="1" si="18"/>
        <v>-0.34358809347331848</v>
      </c>
      <c r="AG26" s="55">
        <f t="shared" ca="1" si="19"/>
        <v>-0.35574555693442828</v>
      </c>
      <c r="AH26" s="55">
        <f t="shared" si="20"/>
        <v>8.8399999999999992E-2</v>
      </c>
      <c r="AI26" s="55">
        <f t="shared" ca="1" si="21"/>
        <v>-0.52642634043549441</v>
      </c>
      <c r="AJ26" s="55">
        <f t="shared" ca="1" si="22"/>
        <v>-0.53444065639345184</v>
      </c>
      <c r="AL26" s="55"/>
      <c r="AM26" s="55"/>
      <c r="AQ26" s="54"/>
      <c r="AR26" s="54"/>
      <c r="AS26" s="54"/>
      <c r="AT26" s="54"/>
    </row>
    <row r="27" spans="1:50" ht="18" customHeight="1" x14ac:dyDescent="0.3">
      <c r="A27" s="77">
        <f t="shared" ca="1" si="0"/>
        <v>0.53567297143181636</v>
      </c>
      <c r="B27" s="78">
        <f t="shared" ca="1" si="1"/>
        <v>6.9755818534812066</v>
      </c>
      <c r="C27" s="79">
        <f t="shared" ca="1" si="2"/>
        <v>1.3045120672538363E-3</v>
      </c>
      <c r="D27" s="80">
        <f t="shared" ca="1" si="3"/>
        <v>0.29395761174531021</v>
      </c>
      <c r="E27" s="80">
        <f t="shared" ca="1" si="4"/>
        <v>-16.945841133005207</v>
      </c>
      <c r="F27" s="77">
        <f t="shared" ca="1" si="5"/>
        <v>48.600313234181158</v>
      </c>
      <c r="G27" s="77">
        <f>'OPTION CHAIN'!N21</f>
        <v>61.5</v>
      </c>
      <c r="H27" s="77">
        <f>'OPTION CHAIN'!M21</f>
        <v>13.04</v>
      </c>
      <c r="I27" s="81">
        <f>'OPTION CHAIN'!O21</f>
        <v>22500</v>
      </c>
      <c r="J27" s="77">
        <f>'[1]OPTION CHAIN (2)'!Q55</f>
        <v>8.4</v>
      </c>
      <c r="K27" s="77">
        <f>'[1]OPTION CHAIN (2)'!P55</f>
        <v>261</v>
      </c>
      <c r="L27" s="77">
        <f t="shared" ca="1" si="6"/>
        <v>163.86956499779262</v>
      </c>
      <c r="M27" s="77">
        <f t="shared" ca="1" si="7"/>
        <v>-2.9551158313574981</v>
      </c>
      <c r="N27" s="80">
        <f t="shared" ca="1" si="8"/>
        <v>-0.80137448597529781</v>
      </c>
      <c r="O27" s="77">
        <f t="shared" ca="1" si="9"/>
        <v>1.6390372669483301E-3</v>
      </c>
      <c r="P27" s="77">
        <f t="shared" ca="1" si="10"/>
        <v>5.6457658352233473</v>
      </c>
      <c r="Q27" s="77">
        <f t="shared" ca="1" si="11"/>
        <v>-1.4846869013865562</v>
      </c>
      <c r="Z27" s="55" t="str">
        <f t="shared" si="12"/>
        <v>CE22500</v>
      </c>
      <c r="AA27" s="55" t="str">
        <f t="shared" si="13"/>
        <v>PE22500</v>
      </c>
      <c r="AB27" s="55">
        <f t="shared" si="14"/>
        <v>0.1</v>
      </c>
      <c r="AC27" s="55">
        <f t="shared" si="15"/>
        <v>0.13039999999999999</v>
      </c>
      <c r="AD27" s="55">
        <f t="shared" ca="1" si="16"/>
        <v>8.21917808219178E-3</v>
      </c>
      <c r="AE27" s="55">
        <f t="shared" si="17"/>
        <v>0</v>
      </c>
      <c r="AF27" s="55">
        <f t="shared" ca="1" si="18"/>
        <v>-0.54185960908546171</v>
      </c>
      <c r="AG27" s="55">
        <f t="shared" ca="1" si="19"/>
        <v>-0.55368163172027685</v>
      </c>
      <c r="AH27" s="55">
        <f t="shared" si="20"/>
        <v>8.4000000000000005E-2</v>
      </c>
      <c r="AI27" s="55">
        <f t="shared" ca="1" si="21"/>
        <v>-0.84654097071045353</v>
      </c>
      <c r="AJ27" s="55">
        <f t="shared" ca="1" si="22"/>
        <v>-0.85415638406416883</v>
      </c>
      <c r="AL27" s="55"/>
      <c r="AM27" s="55"/>
      <c r="AQ27" s="54"/>
      <c r="AR27" s="54"/>
      <c r="AS27" s="54"/>
      <c r="AT27" s="54"/>
    </row>
    <row r="28" spans="1:50" ht="18" customHeight="1" x14ac:dyDescent="0.3">
      <c r="A28" s="77">
        <f t="shared" ca="1" si="0"/>
        <v>0.41293812554721432</v>
      </c>
      <c r="B28" s="78">
        <f t="shared" ca="1" si="1"/>
        <v>6.0950008513757332</v>
      </c>
      <c r="C28" s="79">
        <f t="shared" ca="1" si="2"/>
        <v>1.1721947450374641E-3</v>
      </c>
      <c r="D28" s="80">
        <f t="shared" ca="1" si="3"/>
        <v>0.22642562696567856</v>
      </c>
      <c r="E28" s="80">
        <f t="shared" ca="1" si="4"/>
        <v>-14.257228884398097</v>
      </c>
      <c r="F28" s="77">
        <f t="shared" ca="1" si="5"/>
        <v>33.452846665073594</v>
      </c>
      <c r="G28" s="77">
        <f>'OPTION CHAIN'!N22</f>
        <v>43</v>
      </c>
      <c r="H28" s="77">
        <f>'OPTION CHAIN'!M22</f>
        <v>12.68</v>
      </c>
      <c r="I28" s="81">
        <f>'OPTION CHAIN'!O22</f>
        <v>22550</v>
      </c>
      <c r="J28" s="77">
        <f>'[1]OPTION CHAIN (2)'!Q56</f>
        <v>7.84</v>
      </c>
      <c r="K28" s="77">
        <f>'[1]OPTION CHAIN (2)'!P56</f>
        <v>310.39999999999998</v>
      </c>
      <c r="L28" s="77">
        <f t="shared" ca="1" si="6"/>
        <v>203.59823922907162</v>
      </c>
      <c r="M28" s="77">
        <f t="shared" ca="1" si="7"/>
        <v>0.47811737197388826</v>
      </c>
      <c r="N28" s="80">
        <f t="shared" ca="1" si="8"/>
        <v>-0.88873652512121848</v>
      </c>
      <c r="O28" s="77">
        <f t="shared" ca="1" si="9"/>
        <v>1.194129485744676E-3</v>
      </c>
      <c r="P28" s="77">
        <f t="shared" ca="1" si="10"/>
        <v>3.8390364169503695</v>
      </c>
      <c r="Q28" s="77">
        <f t="shared" ca="1" si="11"/>
        <v>-1.6483374870367111</v>
      </c>
      <c r="Z28" s="55" t="str">
        <f t="shared" si="12"/>
        <v>CE22550</v>
      </c>
      <c r="AA28" s="55" t="str">
        <f t="shared" si="13"/>
        <v>PE22550</v>
      </c>
      <c r="AB28" s="55">
        <f t="shared" si="14"/>
        <v>0.1</v>
      </c>
      <c r="AC28" s="55">
        <f t="shared" si="15"/>
        <v>0.1268</v>
      </c>
      <c r="AD28" s="55">
        <f t="shared" ca="1" si="16"/>
        <v>8.21917808219178E-3</v>
      </c>
      <c r="AE28" s="55">
        <f t="shared" si="17"/>
        <v>0</v>
      </c>
      <c r="AF28" s="55">
        <f t="shared" ca="1" si="18"/>
        <v>-0.75067004661666781</v>
      </c>
      <c r="AG28" s="55">
        <f t="shared" ca="1" si="19"/>
        <v>-0.7621656943934666</v>
      </c>
      <c r="AH28" s="55">
        <f t="shared" si="20"/>
        <v>7.8399999999999997E-2</v>
      </c>
      <c r="AI28" s="55">
        <f t="shared" ca="1" si="21"/>
        <v>-1.2198362677313939</v>
      </c>
      <c r="AJ28" s="55">
        <f t="shared" ca="1" si="22"/>
        <v>-1.2269439868615279</v>
      </c>
      <c r="AL28" s="55"/>
      <c r="AM28" s="55"/>
      <c r="AQ28" s="54"/>
      <c r="AR28" s="54"/>
      <c r="AS28" s="54"/>
      <c r="AT28" s="54"/>
    </row>
    <row r="29" spans="1:50" ht="18" customHeight="1" x14ac:dyDescent="0.3">
      <c r="A29" s="77">
        <f t="shared" ca="1" si="0"/>
        <v>0.30423515810598878</v>
      </c>
      <c r="B29" s="78">
        <f t="shared" ca="1" si="1"/>
        <v>5.0602851020256825</v>
      </c>
      <c r="C29" s="79">
        <f t="shared" ca="1" si="2"/>
        <v>9.9758644534988583E-4</v>
      </c>
      <c r="D29" s="80">
        <f t="shared" ca="1" si="3"/>
        <v>0.16670629263515116</v>
      </c>
      <c r="E29" s="80">
        <f t="shared" ca="1" si="4"/>
        <v>-11.446738312362911</v>
      </c>
      <c r="F29" s="77">
        <f t="shared" ca="1" si="5"/>
        <v>22.090677859594052</v>
      </c>
      <c r="G29" s="77">
        <f>'OPTION CHAIN'!N23</f>
        <v>29.9</v>
      </c>
      <c r="H29" s="77">
        <f>'OPTION CHAIN'!M23</f>
        <v>12.37</v>
      </c>
      <c r="I29" s="81">
        <f>'OPTION CHAIN'!O23</f>
        <v>22600</v>
      </c>
      <c r="J29" s="77">
        <f>'[1]OPTION CHAIN (2)'!Q57</f>
        <v>7.15</v>
      </c>
      <c r="K29" s="77">
        <f>'[1]OPTION CHAIN (2)'!P57</f>
        <v>368.6</v>
      </c>
      <c r="L29" s="77">
        <f t="shared" ca="1" si="6"/>
        <v>247.80601280430346</v>
      </c>
      <c r="M29" s="77">
        <f t="shared" ca="1" si="7"/>
        <v>3.5549814133621385</v>
      </c>
      <c r="N29" s="80">
        <f t="shared" ca="1" si="8"/>
        <v>-0.95351088682365936</v>
      </c>
      <c r="O29" s="77">
        <f t="shared" ca="1" si="9"/>
        <v>6.7201456003089814E-4</v>
      </c>
      <c r="P29" s="77">
        <f t="shared" ca="1" si="10"/>
        <v>1.9703322754625106</v>
      </c>
      <c r="Q29" s="77">
        <f t="shared" ca="1" si="11"/>
        <v>-1.7708882124864893</v>
      </c>
      <c r="Z29" s="55" t="str">
        <f t="shared" si="12"/>
        <v>CE22600</v>
      </c>
      <c r="AA29" s="55" t="str">
        <f t="shared" si="13"/>
        <v>PE22600</v>
      </c>
      <c r="AB29" s="55">
        <f t="shared" si="14"/>
        <v>0.1</v>
      </c>
      <c r="AC29" s="55">
        <f t="shared" si="15"/>
        <v>0.12369999999999999</v>
      </c>
      <c r="AD29" s="55">
        <f t="shared" ca="1" si="16"/>
        <v>8.21917808219178E-3</v>
      </c>
      <c r="AE29" s="55">
        <f t="shared" si="17"/>
        <v>0</v>
      </c>
      <c r="AF29" s="55">
        <f t="shared" ca="1" si="18"/>
        <v>-0.96726297983051368</v>
      </c>
      <c r="AG29" s="55">
        <f t="shared" ca="1" si="19"/>
        <v>-0.97847758259068718</v>
      </c>
      <c r="AH29" s="55">
        <f t="shared" si="20"/>
        <v>7.1500000000000008E-2</v>
      </c>
      <c r="AI29" s="55">
        <f t="shared" ca="1" si="21"/>
        <v>-1.6798925357216685</v>
      </c>
      <c r="AJ29" s="55">
        <f t="shared" ca="1" si="22"/>
        <v>-1.6863747030406047</v>
      </c>
      <c r="AL29" s="55"/>
      <c r="AM29" s="55"/>
      <c r="AQ29" s="54"/>
      <c r="AR29" s="54"/>
      <c r="AS29" s="54"/>
      <c r="AT29" s="54"/>
    </row>
    <row r="30" spans="1:50" ht="18" customHeight="1" x14ac:dyDescent="0.3">
      <c r="A30" s="77">
        <f t="shared" ca="1" si="0"/>
        <v>0.21278410490856092</v>
      </c>
      <c r="B30" s="78">
        <f t="shared" ca="1" si="1"/>
        <v>3.967537634507301</v>
      </c>
      <c r="C30" s="79">
        <f t="shared" ca="1" si="2"/>
        <v>8.0093887556242764E-4</v>
      </c>
      <c r="D30" s="80">
        <f t="shared" ca="1" si="3"/>
        <v>0.11652475900451698</v>
      </c>
      <c r="E30" s="80">
        <f t="shared" ca="1" si="4"/>
        <v>-8.6972561205032353</v>
      </c>
      <c r="F30" s="77">
        <f t="shared" ca="1" si="5"/>
        <v>13.870350641001551</v>
      </c>
      <c r="G30" s="77">
        <f>'OPTION CHAIN'!N24</f>
        <v>18.75</v>
      </c>
      <c r="H30" s="77">
        <f>'OPTION CHAIN'!M24</f>
        <v>12.08</v>
      </c>
      <c r="I30" s="81">
        <f>'OPTION CHAIN'!O24</f>
        <v>22650</v>
      </c>
      <c r="J30" s="77">
        <f>'[1]OPTION CHAIN (2)'!Q58</f>
        <v>6.18</v>
      </c>
      <c r="K30" s="77">
        <f>'[1]OPTION CHAIN (2)'!P58</f>
        <v>436.95</v>
      </c>
      <c r="L30" s="77">
        <f t="shared" ca="1" si="6"/>
        <v>295.39906454445736</v>
      </c>
      <c r="M30" s="77">
        <f t="shared" ca="1" si="7"/>
        <v>5.6015285187383226</v>
      </c>
      <c r="N30" s="80">
        <f t="shared" ca="1" si="8"/>
        <v>-0.99033102972206577</v>
      </c>
      <c r="O30" s="77">
        <f t="shared" ca="1" si="9"/>
        <v>2.067988033213324E-4</v>
      </c>
      <c r="P30" s="77">
        <f t="shared" ca="1" si="10"/>
        <v>0.52407234563998673</v>
      </c>
      <c r="Q30" s="77">
        <f t="shared" ca="1" si="11"/>
        <v>-1.8423969104242528</v>
      </c>
      <c r="Z30" s="55" t="str">
        <f t="shared" si="12"/>
        <v>CE22650</v>
      </c>
      <c r="AA30" s="55" t="str">
        <f t="shared" si="13"/>
        <v>PE22650</v>
      </c>
      <c r="AB30" s="55">
        <f t="shared" si="14"/>
        <v>0.1</v>
      </c>
      <c r="AC30" s="55">
        <f t="shared" si="15"/>
        <v>0.1208</v>
      </c>
      <c r="AD30" s="55">
        <f t="shared" ca="1" si="16"/>
        <v>8.21917808219178E-3</v>
      </c>
      <c r="AE30" s="55">
        <f t="shared" si="17"/>
        <v>0</v>
      </c>
      <c r="AF30" s="55">
        <f t="shared" ca="1" si="18"/>
        <v>-1.1925401485817468</v>
      </c>
      <c r="AG30" s="55">
        <f t="shared" ca="1" si="19"/>
        <v>-1.2034918382618516</v>
      </c>
      <c r="AH30" s="55">
        <f t="shared" si="20"/>
        <v>6.1799999999999994E-2</v>
      </c>
      <c r="AI30" s="55">
        <f t="shared" ca="1" si="21"/>
        <v>-2.3389515608724687</v>
      </c>
      <c r="AJ30" s="55">
        <f t="shared" ca="1" si="22"/>
        <v>-2.3445543292684161</v>
      </c>
      <c r="AL30" s="55"/>
      <c r="AM30" s="55"/>
      <c r="AQ30" s="54"/>
      <c r="AR30" s="54"/>
      <c r="AS30" s="54"/>
      <c r="AT30" s="54"/>
    </row>
    <row r="31" spans="1:50" ht="18" customHeight="1" x14ac:dyDescent="0.3">
      <c r="A31" s="77">
        <f t="shared" ca="1" si="0"/>
        <v>0.14408311575814148</v>
      </c>
      <c r="B31" s="78">
        <f t="shared" ca="1" si="1"/>
        <v>2.978150380455387</v>
      </c>
      <c r="C31" s="79">
        <f t="shared" ca="1" si="2"/>
        <v>6.0927817444748498E-4</v>
      </c>
      <c r="D31" s="80">
        <f t="shared" ca="1" si="3"/>
        <v>7.8865876543264365E-2</v>
      </c>
      <c r="E31" s="80">
        <f t="shared" ca="1" si="4"/>
        <v>-6.3968691416985068</v>
      </c>
      <c r="F31" s="77">
        <f t="shared" ca="1" si="5"/>
        <v>8.5685230969154418</v>
      </c>
      <c r="G31" s="77">
        <f>'OPTION CHAIN'!N25</f>
        <v>12.1</v>
      </c>
      <c r="H31" s="77">
        <f>'OPTION CHAIN'!M25</f>
        <v>11.92</v>
      </c>
      <c r="I31" s="81">
        <f>'OPTION CHAIN'!O25</f>
        <v>22700</v>
      </c>
      <c r="J31" s="77">
        <f>'[1]OPTION CHAIN (2)'!Q59</f>
        <v>0</v>
      </c>
      <c r="K31" s="77">
        <f>'[1]OPTION CHAIN (2)'!P59</f>
        <v>518</v>
      </c>
      <c r="L31" s="77" t="str">
        <f t="shared" ca="1" si="6"/>
        <v/>
      </c>
      <c r="M31" s="77" t="str">
        <f t="shared" ca="1" si="7"/>
        <v/>
      </c>
      <c r="N31" s="80" t="str">
        <f t="shared" ca="1" si="8"/>
        <v/>
      </c>
      <c r="O31" s="77" t="str">
        <f t="shared" ca="1" si="9"/>
        <v/>
      </c>
      <c r="P31" s="77" t="str">
        <f t="shared" ca="1" si="10"/>
        <v/>
      </c>
      <c r="Q31" s="77" t="str">
        <f t="shared" ca="1" si="11"/>
        <v/>
      </c>
      <c r="Z31" s="55" t="str">
        <f t="shared" si="12"/>
        <v>CE22700</v>
      </c>
      <c r="AA31" s="55" t="str">
        <f t="shared" si="13"/>
        <v>PE22700</v>
      </c>
      <c r="AB31" s="55">
        <f t="shared" si="14"/>
        <v>0.1</v>
      </c>
      <c r="AC31" s="55">
        <f t="shared" si="15"/>
        <v>0.1192</v>
      </c>
      <c r="AD31" s="55">
        <f t="shared" ca="1" si="16"/>
        <v>8.21917808219178E-3</v>
      </c>
      <c r="AE31" s="55">
        <f t="shared" si="17"/>
        <v>0</v>
      </c>
      <c r="AF31" s="55">
        <f t="shared" ca="1" si="18"/>
        <v>-1.4127414710014097</v>
      </c>
      <c r="AG31" s="55">
        <f t="shared" ca="1" si="19"/>
        <v>-1.4235481051890628</v>
      </c>
      <c r="AH31" s="55">
        <f t="shared" si="20"/>
        <v>0</v>
      </c>
      <c r="AI31" s="55" t="e">
        <f t="shared" ca="1" si="21"/>
        <v>#DIV/0!</v>
      </c>
      <c r="AJ31" s="55" t="e">
        <f t="shared" ca="1" si="22"/>
        <v>#DIV/0!</v>
      </c>
      <c r="AL31" s="55"/>
      <c r="AM31" s="55"/>
      <c r="AQ31" s="54"/>
      <c r="AR31" s="54"/>
      <c r="AS31" s="54"/>
      <c r="AT31" s="54"/>
    </row>
    <row r="32" spans="1:50" ht="18" customHeight="1" x14ac:dyDescent="0.3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AL32" s="55"/>
      <c r="AM32" s="55"/>
      <c r="AQ32" s="54"/>
      <c r="AR32" s="54"/>
      <c r="AS32" s="54"/>
      <c r="AT32" s="54"/>
    </row>
    <row r="33" spans="1:46" ht="18" customHeight="1" x14ac:dyDescent="0.3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AL33" s="55"/>
      <c r="AM33" s="55"/>
      <c r="AQ33" s="54"/>
      <c r="AR33" s="54"/>
      <c r="AS33" s="54"/>
      <c r="AT33" s="54"/>
    </row>
    <row r="34" spans="1:46" ht="18" customHeight="1" x14ac:dyDescent="0.3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AL34" s="55"/>
      <c r="AM34" s="55"/>
      <c r="AQ34" s="54"/>
      <c r="AR34" s="54"/>
      <c r="AS34" s="54"/>
      <c r="AT34" s="54"/>
    </row>
    <row r="35" spans="1:46" ht="18" customHeight="1" x14ac:dyDescent="0.3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AL35" s="55"/>
      <c r="AM35" s="55"/>
      <c r="AQ35" s="54"/>
      <c r="AR35" s="54"/>
      <c r="AS35" s="54"/>
      <c r="AT35" s="54"/>
    </row>
    <row r="36" spans="1:46" ht="18" hidden="1" customHeight="1" x14ac:dyDescent="0.3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AL36" s="55"/>
      <c r="AM36" s="55"/>
      <c r="AQ36" s="54"/>
      <c r="AR36" s="54"/>
      <c r="AS36" s="54"/>
      <c r="AT36" s="54"/>
    </row>
    <row r="37" spans="1:46" ht="18" hidden="1" customHeight="1" x14ac:dyDescent="0.3">
      <c r="A37" s="83"/>
      <c r="B37" s="83"/>
      <c r="C37" s="83"/>
      <c r="D37" s="83"/>
      <c r="E37" s="96"/>
      <c r="F37" s="97"/>
      <c r="G37" s="97"/>
      <c r="H37" s="97"/>
      <c r="I37" s="97"/>
      <c r="J37" s="97"/>
      <c r="K37" s="97"/>
      <c r="L37" s="97"/>
      <c r="M37" s="97"/>
      <c r="N37" s="83"/>
      <c r="O37" s="83"/>
      <c r="P37" s="83"/>
      <c r="Q37" s="83"/>
      <c r="AL37" s="55"/>
      <c r="AM37" s="55"/>
      <c r="AQ37" s="54"/>
      <c r="AR37" s="54"/>
      <c r="AS37" s="54"/>
      <c r="AT37" s="54"/>
    </row>
    <row r="38" spans="1:46" ht="18" hidden="1" customHeight="1" x14ac:dyDescent="0.3">
      <c r="A38" s="83"/>
      <c r="B38" s="83"/>
      <c r="C38" s="83"/>
      <c r="D38" s="83"/>
      <c r="E38" s="97"/>
      <c r="F38" s="97"/>
      <c r="G38" s="97"/>
      <c r="H38" s="97"/>
      <c r="I38" s="97"/>
      <c r="J38" s="97"/>
      <c r="K38" s="97"/>
      <c r="L38" s="97"/>
      <c r="M38" s="97"/>
      <c r="N38" s="83"/>
      <c r="O38" s="83"/>
      <c r="P38" s="83"/>
      <c r="Q38" s="83"/>
      <c r="AL38" s="55"/>
      <c r="AM38" s="55"/>
      <c r="AQ38" s="54"/>
      <c r="AR38" s="54"/>
      <c r="AS38" s="54"/>
      <c r="AT38" s="54"/>
    </row>
    <row r="39" spans="1:46" ht="18" hidden="1" customHeight="1" x14ac:dyDescent="0.3">
      <c r="A39" s="83"/>
      <c r="B39" s="83"/>
      <c r="C39" s="83"/>
      <c r="D39" s="83"/>
      <c r="E39" s="97"/>
      <c r="F39" s="97"/>
      <c r="G39" s="97"/>
      <c r="H39" s="97"/>
      <c r="I39" s="97"/>
      <c r="J39" s="97"/>
      <c r="K39" s="97"/>
      <c r="L39" s="97"/>
      <c r="M39" s="97"/>
      <c r="N39" s="83"/>
      <c r="O39" s="83"/>
      <c r="P39" s="83"/>
      <c r="Q39" s="83"/>
      <c r="AL39" s="55"/>
      <c r="AM39" s="55"/>
      <c r="AQ39" s="54"/>
      <c r="AR39" s="54"/>
      <c r="AS39" s="54"/>
      <c r="AT39" s="54"/>
    </row>
    <row r="40" spans="1:46" ht="18" hidden="1" customHeight="1" x14ac:dyDescent="0.3">
      <c r="A40" s="98" t="s">
        <v>124</v>
      </c>
      <c r="B40" s="98"/>
      <c r="C40" s="98"/>
      <c r="D40" s="98"/>
      <c r="E40" s="98"/>
      <c r="F40" s="98"/>
      <c r="G40" s="98"/>
      <c r="H40" s="99"/>
      <c r="I40" s="84"/>
      <c r="J40" s="100" t="s">
        <v>125</v>
      </c>
      <c r="K40" s="101"/>
      <c r="L40" s="101"/>
      <c r="M40" s="101"/>
      <c r="N40" s="101"/>
      <c r="O40" s="101"/>
      <c r="P40" s="101"/>
      <c r="Q40" s="101"/>
      <c r="AL40" s="55"/>
      <c r="AM40" s="55"/>
      <c r="AQ40" s="54"/>
      <c r="AR40" s="54"/>
      <c r="AS40" s="54"/>
      <c r="AT40" s="54"/>
    </row>
    <row r="41" spans="1:46" ht="18" hidden="1" customHeight="1" x14ac:dyDescent="0.3">
      <c r="A41" s="85" t="s">
        <v>126</v>
      </c>
      <c r="B41" s="85" t="s">
        <v>127</v>
      </c>
      <c r="C41" s="85" t="s">
        <v>128</v>
      </c>
      <c r="D41" s="85" t="s">
        <v>129</v>
      </c>
      <c r="E41" s="85" t="s">
        <v>130</v>
      </c>
      <c r="F41" s="85" t="s">
        <v>131</v>
      </c>
      <c r="G41" s="85" t="s">
        <v>132</v>
      </c>
      <c r="H41" s="85" t="s">
        <v>133</v>
      </c>
      <c r="I41" s="85" t="s">
        <v>134</v>
      </c>
      <c r="J41" s="85" t="s">
        <v>135</v>
      </c>
      <c r="K41" s="85" t="s">
        <v>136</v>
      </c>
      <c r="L41" s="85" t="s">
        <v>137</v>
      </c>
      <c r="M41" s="85" t="s">
        <v>130</v>
      </c>
      <c r="N41" s="85" t="s">
        <v>138</v>
      </c>
      <c r="O41" s="85" t="s">
        <v>139</v>
      </c>
      <c r="P41" s="85" t="s">
        <v>140</v>
      </c>
      <c r="Q41" s="85" t="s">
        <v>126</v>
      </c>
      <c r="Z41" s="75"/>
      <c r="AA41" s="75"/>
      <c r="AB41" s="76" t="s">
        <v>141</v>
      </c>
      <c r="AC41" s="76" t="s">
        <v>142</v>
      </c>
      <c r="AD41" s="76" t="s">
        <v>143</v>
      </c>
      <c r="AE41" s="76" t="s">
        <v>144</v>
      </c>
      <c r="AF41" s="76" t="s">
        <v>145</v>
      </c>
      <c r="AG41" s="76" t="s">
        <v>146</v>
      </c>
      <c r="AH41" s="76" t="s">
        <v>147</v>
      </c>
      <c r="AI41" s="76" t="s">
        <v>148</v>
      </c>
      <c r="AJ41" s="76" t="s">
        <v>149</v>
      </c>
      <c r="AL41" s="55"/>
      <c r="AM41" s="55"/>
      <c r="AQ41" s="54"/>
      <c r="AR41" s="54"/>
      <c r="AS41" s="54"/>
      <c r="AT41" s="54"/>
    </row>
    <row r="42" spans="1:46" ht="18" hidden="1" customHeight="1" x14ac:dyDescent="0.3">
      <c r="A42" s="77" t="str">
        <f t="shared" ref="A42:A60" ca="1" si="23">IFERROR(((((I42*AD42)*EXP(((-1*AB42)*AD42)))*NORMSDIST(AG42))*EXP(((-1*AE42)*AD42)))/100,"")</f>
        <v/>
      </c>
      <c r="B42" s="78" t="str">
        <f ca="1">IFERROR((((((1/SQRT((2*PI())))*EXP(((-1*POWER(AF42,2))/2)))*EXP(((-1*AD42)*AE42)))*$E$71)*SQRT(AD42))/100,"")</f>
        <v/>
      </c>
      <c r="C42" s="77" t="str">
        <f ca="1">IFERROR(((((1/SQRT((2*PI())))*EXP(((-1*POWER(AF42,2))/2)))*EXP(((-1*AD42)*AE42)))/(($E$71*AC42)*SQRT(AD42))),"")</f>
        <v/>
      </c>
      <c r="D42" s="80" t="str">
        <f t="shared" ref="D42:D60" ca="1" si="24">IFERROR(EXP(((-1*AE42)*AD42))*NORMSDIST(AF42),"")</f>
        <v/>
      </c>
      <c r="E42" s="78" t="str">
        <f ca="1">IFERROR(((((-1*(((($E$71*((1/SQRT((2*PI())))*EXP(((-1*POWER(AF42,2))/2))))*AC42)*EXP(((-1*AD42)*AE42)))/(2*SQRT(AD42))))+((AE42*$E$5)*D42))-(((AB42*I42)*EXP(((-1*AB42)*AD42)))*NORMSDIST(AG42))))/365,"")</f>
        <v/>
      </c>
      <c r="F42" s="77" t="str">
        <f ca="1">IFERROR((($E$71*EXP(((-1*AE42)*AD42)))*NORMSDIST(AF42))-((I42*EXP(((-1*AB42)*AD42)))*NORMSDIST(AG42)),"")</f>
        <v/>
      </c>
      <c r="G42" s="77">
        <f>'[1]OPTION CHAIN (2)'!N7</f>
        <v>583.95000000000005</v>
      </c>
      <c r="H42" s="80">
        <f>'[1]OPTION CHAIN (2)'!M7</f>
        <v>18.66</v>
      </c>
      <c r="I42" s="81">
        <f>'[1]OPTION CHAIN (2)'!O7</f>
        <v>18900</v>
      </c>
      <c r="J42" s="80">
        <f>'[1]OPTION CHAIN (2)'!Q7</f>
        <v>11.86</v>
      </c>
      <c r="K42" s="77">
        <f>'[1]OPTION CHAIN (2)'!P7</f>
        <v>3.05</v>
      </c>
      <c r="L42" s="77" t="str">
        <f ca="1">IFERROR(((I42*EXP(((-1*AB42)*AD42)))*NORMSDIST((-1*AJ42)))-(($E$71*EXP(((-1*AE42)*AD42)))*NORMSDIST((-1*AI42))),"")</f>
        <v/>
      </c>
      <c r="M42" s="77" t="str">
        <f ca="1">IFERROR((((((-1*(((($E$71*((1/SQRT((2*PI())))*EXP(((-1*POWER(AI42,2))/2))))*AH42)*EXP(((-1*AD42)*AE42)))))/(2*SQRT(AD42)))-(((AE42*$E$5)*NORMSDIST((-1*AI42)))*EXP(((-1*AD42)*AE42))))+(((AB42*I42)*EXP(((-1*AB42)*AD42)))*NORMSDIST((-1*AJ42)))))/365,"")</f>
        <v/>
      </c>
      <c r="N42" s="80" t="str">
        <f t="shared" ref="N42:N60" ca="1" si="25">IFERROR(EXP(((-1*AE42)*AD42))*((NORMSDIST(AI42))-1),"")</f>
        <v/>
      </c>
      <c r="O42" s="77" t="str">
        <f ca="1">IFERROR(((((1/SQRT((2*PI())))*EXP(((-1*POWER(AI42,2))/2)))*EXP(((-1*AD42)*AE42)))/(($E$71*AH42)*SQRT(AD42))),"")</f>
        <v/>
      </c>
      <c r="P42" s="77" t="str">
        <f ca="1">IFERROR((((((1/SQRT((2*PI())))*EXP(((-1*POWER(AI42,2))/2)))*EXP(((-1*AD42)*AE42)))*$E$71)*SQRT(AD42))/100,"")</f>
        <v/>
      </c>
      <c r="Q42" s="77" t="str">
        <f t="shared" ref="Q42:Q60" ca="1" si="26">IFERROR((((((-1*I42)*AD42)*EXP(((-1*AB42)*AD42)))*NORMSDIST((-1*AJ42)))*EXP(((-1*AE42)*AD42)))/100,"")</f>
        <v/>
      </c>
      <c r="Z42" s="55" t="str">
        <f t="shared" ref="Z42:Z60" si="27">"CE"&amp;I42</f>
        <v>CE18900</v>
      </c>
      <c r="AA42" s="55" t="str">
        <f t="shared" ref="AA42:AA60" si="28">"PE"&amp;I42</f>
        <v>PE18900</v>
      </c>
      <c r="AB42" s="55">
        <f>$E$72/100</f>
        <v>0.1</v>
      </c>
      <c r="AC42" s="55">
        <f t="shared" ref="AC42:AC60" si="29">H42/100</f>
        <v>0.18659999999999999</v>
      </c>
      <c r="AD42" s="55">
        <f ca="1">$E$73/365</f>
        <v>-0.67123287671232879</v>
      </c>
      <c r="AE42" s="55">
        <f t="shared" ref="AE42:AE60" si="30">$G$8/100</f>
        <v>0</v>
      </c>
      <c r="AF42" s="55" t="e">
        <f ca="1">(LN(($E$71/I42))+(((AB42-AE42)+(POWER(AC42,2)/2))*AD42))/(AC42*SQRT(AD42))</f>
        <v>#NUM!</v>
      </c>
      <c r="AG42" s="55" t="e">
        <f ca="1">(LN(($E$71/I42))+(((AB42-AE42)-(POWER(AC42,2)/2))*AD42))/(AC42*SQRT(AD42))</f>
        <v>#NUM!</v>
      </c>
      <c r="AH42" s="55">
        <f t="shared" ref="AH42:AH60" si="31">J42/100</f>
        <v>0.1186</v>
      </c>
      <c r="AI42" s="55" t="e">
        <f ca="1">(LN(($E$71/I42))+(((AB42-AE42)+(POWER(AH42,2)/2))*AD42))/(AH42*SQRT(AD42))</f>
        <v>#NUM!</v>
      </c>
      <c r="AJ42" s="55" t="e">
        <f ca="1">(LN(($E$71/I42))+(((AB42-AE42)-(POWER(AH42,2)/2))*AD42))/(AH42*SQRT(AD42))</f>
        <v>#NUM!</v>
      </c>
      <c r="AL42" s="55"/>
      <c r="AM42" s="55"/>
      <c r="AQ42" s="54"/>
      <c r="AR42" s="54"/>
      <c r="AS42" s="54"/>
      <c r="AT42" s="54"/>
    </row>
    <row r="43" spans="1:46" ht="18" hidden="1" customHeight="1" x14ac:dyDescent="0.3">
      <c r="A43" s="77" t="str">
        <f t="shared" ca="1" si="23"/>
        <v/>
      </c>
      <c r="B43" s="78" t="str">
        <f t="shared" ref="B43:B60" ca="1" si="32">IFERROR((((((1/SQRT((2*PI())))*EXP(((-1*POWER(AF43,2))/2)))*EXP(((-1*AD43)*AE43)))*$E$71)*SQRT(AD43))/100,"")</f>
        <v/>
      </c>
      <c r="C43" s="77" t="str">
        <f t="shared" ref="C43:C60" ca="1" si="33">IFERROR(((((1/SQRT((2*PI())))*EXP(((-1*POWER(AF43,2))/2)))*EXP(((-1*AD43)*AE43)))/(($E$5*AC43)*SQRT(AD43))),"")</f>
        <v/>
      </c>
      <c r="D43" s="80" t="str">
        <f t="shared" ca="1" si="24"/>
        <v/>
      </c>
      <c r="E43" s="78" t="str">
        <f t="shared" ref="E43:E60" ca="1" si="34">IFERROR(((((-1*(((($E$71*((1/SQRT((2*PI())))*EXP(((-1*POWER(AF43,2))/2))))*AC43)*EXP(((-1*AD43)*AE43)))/(2*SQRT(AD43))))+((AE43*$E$5)*D43))-(((AB43*I43)*EXP(((-1*AB43)*AD43)))*NORMSDIST(AG43))))/365,"")</f>
        <v/>
      </c>
      <c r="F43" s="77" t="str">
        <f t="shared" ref="F43:F60" ca="1" si="35">IFERROR((($E$71*EXP(((-1*AE43)*AD43)))*NORMSDIST(AF43))-((I43*EXP(((-1*AB43)*AD43)))*NORMSDIST(AG43)),"")</f>
        <v/>
      </c>
      <c r="G43" s="77">
        <f>'[1]OPTION CHAIN (2)'!N8</f>
        <v>539.29999999999995</v>
      </c>
      <c r="H43" s="80">
        <f>'[1]OPTION CHAIN (2)'!M8</f>
        <v>18.48</v>
      </c>
      <c r="I43" s="81">
        <f>'[1]OPTION CHAIN (2)'!O8</f>
        <v>18950</v>
      </c>
      <c r="J43" s="80">
        <f>'[1]OPTION CHAIN (2)'!Q8</f>
        <v>11.31</v>
      </c>
      <c r="K43" s="77">
        <f>'[1]OPTION CHAIN (2)'!P8</f>
        <v>3.65</v>
      </c>
      <c r="L43" s="77" t="str">
        <f t="shared" ref="L43:L60" ca="1" si="36">IFERROR(((I43*EXP(((-1*AB43)*AD43)))*NORMSDIST((-1*AJ43)))-(($E$71*EXP(((-1*AE43)*AD43)))*NORMSDIST((-1*AI43))),"")</f>
        <v/>
      </c>
      <c r="M43" s="77" t="str">
        <f t="shared" ref="M43:M60" ca="1" si="37">IFERROR((((((-1*(((($E$71*((1/SQRT((2*PI())))*EXP(((-1*POWER(AI43,2))/2))))*AH43)*EXP(((-1*AD43)*AE43)))))/(2*SQRT(AD43)))-(((AE43*$E$5)*NORMSDIST((-1*AI43)))*EXP(((-1*AD43)*AE43))))+(((AB43*I43)*EXP(((-1*AB43)*AD43)))*NORMSDIST((-1*AJ43)))))/365,"")</f>
        <v/>
      </c>
      <c r="N43" s="80" t="str">
        <f t="shared" ca="1" si="25"/>
        <v/>
      </c>
      <c r="O43" s="77" t="str">
        <f t="shared" ref="O43:O60" ca="1" si="38">IFERROR(((((1/SQRT((2*PI())))*EXP(((-1*POWER(AI43,2))/2)))*EXP(((-1*AD43)*AE43)))/(($E$71*AH43)*SQRT(AD43))),"")</f>
        <v/>
      </c>
      <c r="P43" s="77" t="str">
        <f t="shared" ref="P43:P60" ca="1" si="39">IFERROR((((((1/SQRT((2*PI())))*EXP(((-1*POWER(AI43,2))/2)))*EXP(((-1*AD43)*AE43)))*$E$71)*SQRT(AD43))/100,"")</f>
        <v/>
      </c>
      <c r="Q43" s="77" t="str">
        <f t="shared" ca="1" si="26"/>
        <v/>
      </c>
      <c r="Z43" s="55" t="str">
        <f t="shared" si="27"/>
        <v>CE18950</v>
      </c>
      <c r="AA43" s="55" t="str">
        <f t="shared" si="28"/>
        <v>PE18950</v>
      </c>
      <c r="AB43" s="55">
        <f t="shared" ref="AB43:AB60" si="40">$E$72/100</f>
        <v>0.1</v>
      </c>
      <c r="AC43" s="55">
        <f t="shared" si="29"/>
        <v>0.18479999999999999</v>
      </c>
      <c r="AD43" s="55">
        <f t="shared" ref="AD43:AD60" ca="1" si="41">$E$73/365</f>
        <v>-0.67123287671232879</v>
      </c>
      <c r="AE43" s="55">
        <f t="shared" si="30"/>
        <v>0</v>
      </c>
      <c r="AF43" s="55" t="e">
        <f t="shared" ref="AF43:AF60" ca="1" si="42">(LN(($E$71/I43))+(((AB43-AE43)+(POWER(AC43,2)/2))*AD43))/(AC43*SQRT(AD43))</f>
        <v>#NUM!</v>
      </c>
      <c r="AG43" s="55" t="e">
        <f t="shared" ref="AG43:AG60" ca="1" si="43">(LN(($E$71/I43))+(((AB43-AE43)-(POWER(AC43,2)/2))*AD43))/(AC43*SQRT(AD43))</f>
        <v>#NUM!</v>
      </c>
      <c r="AH43" s="55">
        <f t="shared" si="31"/>
        <v>0.11310000000000001</v>
      </c>
      <c r="AI43" s="55" t="e">
        <f t="shared" ref="AI43:AI60" ca="1" si="44">(LN(($E$71/I43))+(((AB43-AE43)+(POWER(AH43,2)/2))*AD43))/(AH43*SQRT(AD43))</f>
        <v>#NUM!</v>
      </c>
      <c r="AJ43" s="55" t="e">
        <f t="shared" ref="AJ43:AJ60" ca="1" si="45">(LN(($E$71/I43))+(((AB43-AE43)-(POWER(AH43,2)/2))*AD43))/(AH43*SQRT(AD43))</f>
        <v>#NUM!</v>
      </c>
      <c r="AL43" s="55"/>
      <c r="AM43" s="55"/>
      <c r="AQ43" s="54"/>
      <c r="AR43" s="54"/>
      <c r="AS43" s="54"/>
      <c r="AT43" s="54"/>
    </row>
    <row r="44" spans="1:46" ht="18" hidden="1" customHeight="1" x14ac:dyDescent="0.3">
      <c r="A44" s="77" t="str">
        <f t="shared" ca="1" si="23"/>
        <v/>
      </c>
      <c r="B44" s="78" t="str">
        <f t="shared" ca="1" si="32"/>
        <v/>
      </c>
      <c r="C44" s="77" t="str">
        <f t="shared" ca="1" si="33"/>
        <v/>
      </c>
      <c r="D44" s="80" t="str">
        <f t="shared" ca="1" si="24"/>
        <v/>
      </c>
      <c r="E44" s="78" t="str">
        <f t="shared" ca="1" si="34"/>
        <v/>
      </c>
      <c r="F44" s="77" t="str">
        <f t="shared" ca="1" si="35"/>
        <v/>
      </c>
      <c r="G44" s="77">
        <f>'[1]OPTION CHAIN (2)'!N9</f>
        <v>480.35</v>
      </c>
      <c r="H44" s="80">
        <f>'[1]OPTION CHAIN (2)'!M9</f>
        <v>15.42</v>
      </c>
      <c r="I44" s="81">
        <f>'[1]OPTION CHAIN (2)'!O9</f>
        <v>19000</v>
      </c>
      <c r="J44" s="80">
        <f>'[1]OPTION CHAIN (2)'!Q9</f>
        <v>10.85</v>
      </c>
      <c r="K44" s="77">
        <f>'[1]OPTION CHAIN (2)'!P9</f>
        <v>4.8</v>
      </c>
      <c r="L44" s="77" t="str">
        <f t="shared" ca="1" si="36"/>
        <v/>
      </c>
      <c r="M44" s="77" t="str">
        <f t="shared" ca="1" si="37"/>
        <v/>
      </c>
      <c r="N44" s="80" t="str">
        <f t="shared" ca="1" si="25"/>
        <v/>
      </c>
      <c r="O44" s="77" t="str">
        <f t="shared" ca="1" si="38"/>
        <v/>
      </c>
      <c r="P44" s="77" t="str">
        <f t="shared" ca="1" si="39"/>
        <v/>
      </c>
      <c r="Q44" s="77" t="str">
        <f t="shared" ca="1" si="26"/>
        <v/>
      </c>
      <c r="Z44" s="55" t="str">
        <f t="shared" si="27"/>
        <v>CE19000</v>
      </c>
      <c r="AA44" s="55" t="str">
        <f t="shared" si="28"/>
        <v>PE19000</v>
      </c>
      <c r="AB44" s="55">
        <f t="shared" si="40"/>
        <v>0.1</v>
      </c>
      <c r="AC44" s="55">
        <f t="shared" si="29"/>
        <v>0.1542</v>
      </c>
      <c r="AD44" s="55">
        <f t="shared" ca="1" si="41"/>
        <v>-0.67123287671232879</v>
      </c>
      <c r="AE44" s="55">
        <f t="shared" si="30"/>
        <v>0</v>
      </c>
      <c r="AF44" s="55" t="e">
        <f t="shared" ca="1" si="42"/>
        <v>#NUM!</v>
      </c>
      <c r="AG44" s="55" t="e">
        <f t="shared" ca="1" si="43"/>
        <v>#NUM!</v>
      </c>
      <c r="AH44" s="55">
        <f t="shared" si="31"/>
        <v>0.1085</v>
      </c>
      <c r="AI44" s="55" t="e">
        <f t="shared" ca="1" si="44"/>
        <v>#NUM!</v>
      </c>
      <c r="AJ44" s="55" t="e">
        <f t="shared" ca="1" si="45"/>
        <v>#NUM!</v>
      </c>
      <c r="AL44" s="55"/>
      <c r="AM44" s="55"/>
      <c r="AQ44" s="54"/>
      <c r="AR44" s="54"/>
      <c r="AS44" s="54"/>
      <c r="AT44" s="54"/>
    </row>
    <row r="45" spans="1:46" ht="18" hidden="1" customHeight="1" x14ac:dyDescent="0.3">
      <c r="A45" s="77" t="str">
        <f t="shared" ca="1" si="23"/>
        <v/>
      </c>
      <c r="B45" s="78" t="str">
        <f t="shared" ca="1" si="32"/>
        <v/>
      </c>
      <c r="C45" s="77" t="str">
        <f t="shared" ca="1" si="33"/>
        <v/>
      </c>
      <c r="D45" s="80" t="str">
        <f t="shared" ca="1" si="24"/>
        <v/>
      </c>
      <c r="E45" s="78" t="str">
        <f t="shared" ca="1" si="34"/>
        <v/>
      </c>
      <c r="F45" s="77" t="str">
        <f t="shared" ca="1" si="35"/>
        <v/>
      </c>
      <c r="G45" s="77">
        <f>'[1]OPTION CHAIN (2)'!N10</f>
        <v>433.85</v>
      </c>
      <c r="H45" s="80">
        <f>'[1]OPTION CHAIN (2)'!M10</f>
        <v>14.87</v>
      </c>
      <c r="I45" s="81">
        <f>'[1]OPTION CHAIN (2)'!O10</f>
        <v>19050</v>
      </c>
      <c r="J45" s="80">
        <f>'[1]OPTION CHAIN (2)'!Q10</f>
        <v>10.55</v>
      </c>
      <c r="K45" s="77">
        <f>'[1]OPTION CHAIN (2)'!P10</f>
        <v>6.4</v>
      </c>
      <c r="L45" s="77" t="str">
        <f t="shared" ca="1" si="36"/>
        <v/>
      </c>
      <c r="M45" s="77" t="str">
        <f t="shared" ca="1" si="37"/>
        <v/>
      </c>
      <c r="N45" s="80" t="str">
        <f t="shared" ca="1" si="25"/>
        <v/>
      </c>
      <c r="O45" s="77" t="str">
        <f t="shared" ca="1" si="38"/>
        <v/>
      </c>
      <c r="P45" s="77" t="str">
        <f t="shared" ca="1" si="39"/>
        <v/>
      </c>
      <c r="Q45" s="77" t="str">
        <f t="shared" ca="1" si="26"/>
        <v/>
      </c>
      <c r="Z45" s="55" t="str">
        <f t="shared" si="27"/>
        <v>CE19050</v>
      </c>
      <c r="AA45" s="55" t="str">
        <f t="shared" si="28"/>
        <v>PE19050</v>
      </c>
      <c r="AB45" s="55">
        <f t="shared" si="40"/>
        <v>0.1</v>
      </c>
      <c r="AC45" s="55">
        <f t="shared" si="29"/>
        <v>0.1487</v>
      </c>
      <c r="AD45" s="55">
        <f t="shared" ca="1" si="41"/>
        <v>-0.67123287671232879</v>
      </c>
      <c r="AE45" s="55">
        <f t="shared" si="30"/>
        <v>0</v>
      </c>
      <c r="AF45" s="55" t="e">
        <f t="shared" ca="1" si="42"/>
        <v>#NUM!</v>
      </c>
      <c r="AG45" s="55" t="e">
        <f t="shared" ca="1" si="43"/>
        <v>#NUM!</v>
      </c>
      <c r="AH45" s="55">
        <f t="shared" si="31"/>
        <v>0.10550000000000001</v>
      </c>
      <c r="AI45" s="55" t="e">
        <f t="shared" ca="1" si="44"/>
        <v>#NUM!</v>
      </c>
      <c r="AJ45" s="55" t="e">
        <f t="shared" ca="1" si="45"/>
        <v>#NUM!</v>
      </c>
      <c r="AL45" s="55"/>
      <c r="AM45" s="55"/>
      <c r="AQ45" s="54"/>
      <c r="AR45" s="54"/>
      <c r="AS45" s="54"/>
      <c r="AT45" s="54"/>
    </row>
    <row r="46" spans="1:46" ht="18" hidden="1" customHeight="1" x14ac:dyDescent="0.3">
      <c r="A46" s="77" t="str">
        <f t="shared" ca="1" si="23"/>
        <v/>
      </c>
      <c r="B46" s="78" t="str">
        <f t="shared" ca="1" si="32"/>
        <v/>
      </c>
      <c r="C46" s="77" t="str">
        <f t="shared" ca="1" si="33"/>
        <v/>
      </c>
      <c r="D46" s="80" t="str">
        <f t="shared" ca="1" si="24"/>
        <v/>
      </c>
      <c r="E46" s="78" t="str">
        <f t="shared" ca="1" si="34"/>
        <v/>
      </c>
      <c r="F46" s="77" t="str">
        <f t="shared" ca="1" si="35"/>
        <v/>
      </c>
      <c r="G46" s="77">
        <f>'[1]OPTION CHAIN (2)'!N11</f>
        <v>381.25</v>
      </c>
      <c r="H46" s="80">
        <f>'[1]OPTION CHAIN (2)'!M11</f>
        <v>13.09</v>
      </c>
      <c r="I46" s="81">
        <f>'[1]OPTION CHAIN (2)'!O11</f>
        <v>19100</v>
      </c>
      <c r="J46" s="80">
        <f>'[1]OPTION CHAIN (2)'!Q11</f>
        <v>10.08</v>
      </c>
      <c r="K46" s="77">
        <f>'[1]OPTION CHAIN (2)'!P11</f>
        <v>8.0500000000000007</v>
      </c>
      <c r="L46" s="77" t="str">
        <f t="shared" ca="1" si="36"/>
        <v/>
      </c>
      <c r="M46" s="77" t="str">
        <f t="shared" ca="1" si="37"/>
        <v/>
      </c>
      <c r="N46" s="80" t="str">
        <f t="shared" ca="1" si="25"/>
        <v/>
      </c>
      <c r="O46" s="77" t="str">
        <f t="shared" ca="1" si="38"/>
        <v/>
      </c>
      <c r="P46" s="77" t="str">
        <f t="shared" ca="1" si="39"/>
        <v/>
      </c>
      <c r="Q46" s="77" t="str">
        <f t="shared" ca="1" si="26"/>
        <v/>
      </c>
      <c r="Z46" s="55" t="str">
        <f t="shared" si="27"/>
        <v>CE19100</v>
      </c>
      <c r="AA46" s="55" t="str">
        <f t="shared" si="28"/>
        <v>PE19100</v>
      </c>
      <c r="AB46" s="55">
        <f t="shared" si="40"/>
        <v>0.1</v>
      </c>
      <c r="AC46" s="55">
        <f t="shared" si="29"/>
        <v>0.13089999999999999</v>
      </c>
      <c r="AD46" s="55">
        <f t="shared" ca="1" si="41"/>
        <v>-0.67123287671232879</v>
      </c>
      <c r="AE46" s="55">
        <f t="shared" si="30"/>
        <v>0</v>
      </c>
      <c r="AF46" s="55" t="e">
        <f t="shared" ca="1" si="42"/>
        <v>#NUM!</v>
      </c>
      <c r="AG46" s="55" t="e">
        <f t="shared" ca="1" si="43"/>
        <v>#NUM!</v>
      </c>
      <c r="AH46" s="55">
        <f t="shared" si="31"/>
        <v>0.1008</v>
      </c>
      <c r="AI46" s="55" t="e">
        <f t="shared" ca="1" si="44"/>
        <v>#NUM!</v>
      </c>
      <c r="AJ46" s="55" t="e">
        <f t="shared" ca="1" si="45"/>
        <v>#NUM!</v>
      </c>
      <c r="AL46" s="55"/>
      <c r="AM46" s="55"/>
      <c r="AQ46" s="54"/>
      <c r="AR46" s="54"/>
      <c r="AS46" s="54"/>
      <c r="AT46" s="54"/>
    </row>
    <row r="47" spans="1:46" ht="18" hidden="1" customHeight="1" x14ac:dyDescent="0.3">
      <c r="A47" s="77" t="str">
        <f t="shared" ca="1" si="23"/>
        <v/>
      </c>
      <c r="B47" s="78" t="str">
        <f t="shared" ca="1" si="32"/>
        <v/>
      </c>
      <c r="C47" s="77" t="str">
        <f t="shared" ca="1" si="33"/>
        <v/>
      </c>
      <c r="D47" s="80" t="str">
        <f t="shared" ca="1" si="24"/>
        <v/>
      </c>
      <c r="E47" s="78" t="str">
        <f t="shared" ca="1" si="34"/>
        <v/>
      </c>
      <c r="F47" s="77" t="str">
        <f t="shared" ca="1" si="35"/>
        <v/>
      </c>
      <c r="G47" s="77">
        <f>'[1]OPTION CHAIN (2)'!N12</f>
        <v>334.25</v>
      </c>
      <c r="H47" s="80">
        <f>'[1]OPTION CHAIN (2)'!M12</f>
        <v>12.31</v>
      </c>
      <c r="I47" s="81">
        <f>'[1]OPTION CHAIN (2)'!O12</f>
        <v>19150</v>
      </c>
      <c r="J47" s="80">
        <f>'[1]OPTION CHAIN (2)'!Q12</f>
        <v>9.6999999999999993</v>
      </c>
      <c r="K47" s="77">
        <f>'[1]OPTION CHAIN (2)'!P12</f>
        <v>11.1</v>
      </c>
      <c r="L47" s="77" t="str">
        <f t="shared" ca="1" si="36"/>
        <v/>
      </c>
      <c r="M47" s="77" t="str">
        <f t="shared" ca="1" si="37"/>
        <v/>
      </c>
      <c r="N47" s="80" t="str">
        <f t="shared" ca="1" si="25"/>
        <v/>
      </c>
      <c r="O47" s="77" t="str">
        <f t="shared" ca="1" si="38"/>
        <v/>
      </c>
      <c r="P47" s="77" t="str">
        <f t="shared" ca="1" si="39"/>
        <v/>
      </c>
      <c r="Q47" s="77" t="str">
        <f t="shared" ca="1" si="26"/>
        <v/>
      </c>
      <c r="Z47" s="55" t="str">
        <f t="shared" si="27"/>
        <v>CE19150</v>
      </c>
      <c r="AA47" s="55" t="str">
        <f t="shared" si="28"/>
        <v>PE19150</v>
      </c>
      <c r="AB47" s="55">
        <f t="shared" si="40"/>
        <v>0.1</v>
      </c>
      <c r="AC47" s="55">
        <f t="shared" si="29"/>
        <v>0.1231</v>
      </c>
      <c r="AD47" s="55">
        <f t="shared" ca="1" si="41"/>
        <v>-0.67123287671232879</v>
      </c>
      <c r="AE47" s="55">
        <f t="shared" si="30"/>
        <v>0</v>
      </c>
      <c r="AF47" s="55" t="e">
        <f t="shared" ca="1" si="42"/>
        <v>#NUM!</v>
      </c>
      <c r="AG47" s="55" t="e">
        <f t="shared" ca="1" si="43"/>
        <v>#NUM!</v>
      </c>
      <c r="AH47" s="55">
        <f t="shared" si="31"/>
        <v>9.6999999999999989E-2</v>
      </c>
      <c r="AI47" s="55" t="e">
        <f t="shared" ca="1" si="44"/>
        <v>#NUM!</v>
      </c>
      <c r="AJ47" s="55" t="e">
        <f t="shared" ca="1" si="45"/>
        <v>#NUM!</v>
      </c>
      <c r="AL47" s="55"/>
      <c r="AM47" s="55"/>
      <c r="AQ47" s="54"/>
      <c r="AR47" s="54"/>
      <c r="AS47" s="54"/>
      <c r="AT47" s="54"/>
    </row>
    <row r="48" spans="1:46" ht="18" hidden="1" customHeight="1" x14ac:dyDescent="0.3">
      <c r="A48" s="77" t="str">
        <f t="shared" ca="1" si="23"/>
        <v/>
      </c>
      <c r="B48" s="78" t="str">
        <f t="shared" ca="1" si="32"/>
        <v/>
      </c>
      <c r="C48" s="77" t="str">
        <f t="shared" ca="1" si="33"/>
        <v/>
      </c>
      <c r="D48" s="80" t="str">
        <f t="shared" ca="1" si="24"/>
        <v/>
      </c>
      <c r="E48" s="78" t="str">
        <f t="shared" ca="1" si="34"/>
        <v/>
      </c>
      <c r="F48" s="77" t="str">
        <f t="shared" ca="1" si="35"/>
        <v/>
      </c>
      <c r="G48" s="77">
        <f>'[1]OPTION CHAIN (2)'!N13</f>
        <v>290.14999999999998</v>
      </c>
      <c r="H48" s="80">
        <f>'[1]OPTION CHAIN (2)'!M13</f>
        <v>11.87</v>
      </c>
      <c r="I48" s="81">
        <f>'[1]OPTION CHAIN (2)'!O13</f>
        <v>19200</v>
      </c>
      <c r="J48" s="80">
        <f>'[1]OPTION CHAIN (2)'!Q13</f>
        <v>9.4499999999999993</v>
      </c>
      <c r="K48" s="77">
        <f>'[1]OPTION CHAIN (2)'!P13</f>
        <v>15.3</v>
      </c>
      <c r="L48" s="77" t="str">
        <f t="shared" ca="1" si="36"/>
        <v/>
      </c>
      <c r="M48" s="77" t="str">
        <f t="shared" ca="1" si="37"/>
        <v/>
      </c>
      <c r="N48" s="80" t="str">
        <f t="shared" ca="1" si="25"/>
        <v/>
      </c>
      <c r="O48" s="77" t="str">
        <f t="shared" ca="1" si="38"/>
        <v/>
      </c>
      <c r="P48" s="77" t="str">
        <f t="shared" ca="1" si="39"/>
        <v/>
      </c>
      <c r="Q48" s="77" t="str">
        <f t="shared" ca="1" si="26"/>
        <v/>
      </c>
      <c r="Z48" s="55" t="str">
        <f t="shared" si="27"/>
        <v>CE19200</v>
      </c>
      <c r="AA48" s="55" t="str">
        <f t="shared" si="28"/>
        <v>PE19200</v>
      </c>
      <c r="AB48" s="55">
        <f t="shared" si="40"/>
        <v>0.1</v>
      </c>
      <c r="AC48" s="55">
        <f t="shared" si="29"/>
        <v>0.11869999999999999</v>
      </c>
      <c r="AD48" s="55">
        <f t="shared" ca="1" si="41"/>
        <v>-0.67123287671232879</v>
      </c>
      <c r="AE48" s="55">
        <f t="shared" si="30"/>
        <v>0</v>
      </c>
      <c r="AF48" s="55" t="e">
        <f t="shared" ca="1" si="42"/>
        <v>#NUM!</v>
      </c>
      <c r="AG48" s="55" t="e">
        <f t="shared" ca="1" si="43"/>
        <v>#NUM!</v>
      </c>
      <c r="AH48" s="55">
        <f t="shared" si="31"/>
        <v>9.4499999999999987E-2</v>
      </c>
      <c r="AI48" s="55" t="e">
        <f t="shared" ca="1" si="44"/>
        <v>#NUM!</v>
      </c>
      <c r="AJ48" s="55" t="e">
        <f t="shared" ca="1" si="45"/>
        <v>#NUM!</v>
      </c>
      <c r="AL48" s="55"/>
      <c r="AM48" s="55"/>
      <c r="AQ48" s="54"/>
      <c r="AR48" s="54"/>
      <c r="AS48" s="54"/>
      <c r="AT48" s="54"/>
    </row>
    <row r="49" spans="1:46" ht="18" hidden="1" customHeight="1" x14ac:dyDescent="0.3">
      <c r="A49" s="77" t="str">
        <f t="shared" ca="1" si="23"/>
        <v/>
      </c>
      <c r="B49" s="78" t="str">
        <f t="shared" ca="1" si="32"/>
        <v/>
      </c>
      <c r="C49" s="77" t="str">
        <f t="shared" ca="1" si="33"/>
        <v/>
      </c>
      <c r="D49" s="80" t="str">
        <f t="shared" ca="1" si="24"/>
        <v/>
      </c>
      <c r="E49" s="78" t="str">
        <f t="shared" ca="1" si="34"/>
        <v/>
      </c>
      <c r="F49" s="77" t="str">
        <f t="shared" ca="1" si="35"/>
        <v/>
      </c>
      <c r="G49" s="77">
        <f>'[1]OPTION CHAIN (2)'!N14</f>
        <v>246.95</v>
      </c>
      <c r="H49" s="80">
        <f>'[1]OPTION CHAIN (2)'!M14</f>
        <v>11.34</v>
      </c>
      <c r="I49" s="81">
        <f>'[1]OPTION CHAIN (2)'!O14</f>
        <v>19250</v>
      </c>
      <c r="J49" s="80">
        <f>'[1]OPTION CHAIN (2)'!Q14</f>
        <v>9.1</v>
      </c>
      <c r="K49" s="77">
        <f>'[1]OPTION CHAIN (2)'!P14</f>
        <v>21.4</v>
      </c>
      <c r="L49" s="77" t="str">
        <f t="shared" ca="1" si="36"/>
        <v/>
      </c>
      <c r="M49" s="77" t="str">
        <f t="shared" ca="1" si="37"/>
        <v/>
      </c>
      <c r="N49" s="80" t="str">
        <f t="shared" ca="1" si="25"/>
        <v/>
      </c>
      <c r="O49" s="77" t="str">
        <f t="shared" ca="1" si="38"/>
        <v/>
      </c>
      <c r="P49" s="77" t="str">
        <f t="shared" ca="1" si="39"/>
        <v/>
      </c>
      <c r="Q49" s="77" t="str">
        <f t="shared" ca="1" si="26"/>
        <v/>
      </c>
      <c r="Z49" s="55" t="str">
        <f t="shared" si="27"/>
        <v>CE19250</v>
      </c>
      <c r="AA49" s="55" t="str">
        <f t="shared" si="28"/>
        <v>PE19250</v>
      </c>
      <c r="AB49" s="55">
        <f t="shared" si="40"/>
        <v>0.1</v>
      </c>
      <c r="AC49" s="55">
        <f t="shared" si="29"/>
        <v>0.1134</v>
      </c>
      <c r="AD49" s="55">
        <f t="shared" ca="1" si="41"/>
        <v>-0.67123287671232879</v>
      </c>
      <c r="AE49" s="55">
        <f t="shared" si="30"/>
        <v>0</v>
      </c>
      <c r="AF49" s="55" t="e">
        <f t="shared" ca="1" si="42"/>
        <v>#NUM!</v>
      </c>
      <c r="AG49" s="55" t="e">
        <f t="shared" ca="1" si="43"/>
        <v>#NUM!</v>
      </c>
      <c r="AH49" s="55">
        <f t="shared" si="31"/>
        <v>9.0999999999999998E-2</v>
      </c>
      <c r="AI49" s="55" t="e">
        <f t="shared" ca="1" si="44"/>
        <v>#NUM!</v>
      </c>
      <c r="AJ49" s="55" t="e">
        <f t="shared" ca="1" si="45"/>
        <v>#NUM!</v>
      </c>
      <c r="AL49" s="55"/>
      <c r="AM49" s="55"/>
      <c r="AQ49" s="54"/>
      <c r="AR49" s="54"/>
      <c r="AS49" s="54"/>
      <c r="AT49" s="54"/>
    </row>
    <row r="50" spans="1:46" ht="18" hidden="1" customHeight="1" x14ac:dyDescent="0.3">
      <c r="A50" s="77" t="str">
        <f t="shared" ca="1" si="23"/>
        <v/>
      </c>
      <c r="B50" s="78" t="str">
        <f t="shared" ca="1" si="32"/>
        <v/>
      </c>
      <c r="C50" s="77" t="str">
        <f t="shared" ca="1" si="33"/>
        <v/>
      </c>
      <c r="D50" s="80" t="str">
        <f t="shared" ca="1" si="24"/>
        <v/>
      </c>
      <c r="E50" s="78" t="str">
        <f t="shared" ca="1" si="34"/>
        <v/>
      </c>
      <c r="F50" s="77" t="str">
        <f t="shared" ca="1" si="35"/>
        <v/>
      </c>
      <c r="G50" s="77">
        <f>'[1]OPTION CHAIN (2)'!N15</f>
        <v>204.95</v>
      </c>
      <c r="H50" s="80">
        <f>'[1]OPTION CHAIN (2)'!M15</f>
        <v>10.75</v>
      </c>
      <c r="I50" s="81">
        <f>'[1]OPTION CHAIN (2)'!O15</f>
        <v>19300</v>
      </c>
      <c r="J50" s="80">
        <f>'[1]OPTION CHAIN (2)'!Q15</f>
        <v>8.7799999999999994</v>
      </c>
      <c r="K50" s="77">
        <f>'[1]OPTION CHAIN (2)'!P15</f>
        <v>29.4</v>
      </c>
      <c r="L50" s="77" t="str">
        <f t="shared" ca="1" si="36"/>
        <v/>
      </c>
      <c r="M50" s="77" t="str">
        <f t="shared" ca="1" si="37"/>
        <v/>
      </c>
      <c r="N50" s="80" t="str">
        <f t="shared" ca="1" si="25"/>
        <v/>
      </c>
      <c r="O50" s="77" t="str">
        <f t="shared" ca="1" si="38"/>
        <v/>
      </c>
      <c r="P50" s="77" t="str">
        <f t="shared" ca="1" si="39"/>
        <v/>
      </c>
      <c r="Q50" s="77" t="str">
        <f t="shared" ca="1" si="26"/>
        <v/>
      </c>
      <c r="Z50" s="55" t="str">
        <f t="shared" si="27"/>
        <v>CE19300</v>
      </c>
      <c r="AA50" s="55" t="str">
        <f t="shared" si="28"/>
        <v>PE19300</v>
      </c>
      <c r="AB50" s="55">
        <f t="shared" si="40"/>
        <v>0.1</v>
      </c>
      <c r="AC50" s="55">
        <f t="shared" si="29"/>
        <v>0.1075</v>
      </c>
      <c r="AD50" s="55">
        <f t="shared" ca="1" si="41"/>
        <v>-0.67123287671232879</v>
      </c>
      <c r="AE50" s="55">
        <f t="shared" si="30"/>
        <v>0</v>
      </c>
      <c r="AF50" s="55" t="e">
        <f t="shared" ca="1" si="42"/>
        <v>#NUM!</v>
      </c>
      <c r="AG50" s="55" t="e">
        <f t="shared" ca="1" si="43"/>
        <v>#NUM!</v>
      </c>
      <c r="AH50" s="55">
        <f t="shared" si="31"/>
        <v>8.7799999999999989E-2</v>
      </c>
      <c r="AI50" s="55" t="e">
        <f t="shared" ca="1" si="44"/>
        <v>#NUM!</v>
      </c>
      <c r="AJ50" s="55" t="e">
        <f t="shared" ca="1" si="45"/>
        <v>#NUM!</v>
      </c>
      <c r="AL50" s="55"/>
      <c r="AM50" s="55"/>
      <c r="AQ50" s="54"/>
      <c r="AR50" s="54"/>
      <c r="AS50" s="54"/>
      <c r="AT50" s="54"/>
    </row>
    <row r="51" spans="1:46" ht="18" hidden="1" customHeight="1" x14ac:dyDescent="0.3">
      <c r="A51" s="77" t="str">
        <f t="shared" ca="1" si="23"/>
        <v/>
      </c>
      <c r="B51" s="78" t="str">
        <f t="shared" ca="1" si="32"/>
        <v/>
      </c>
      <c r="C51" s="77" t="str">
        <f t="shared" ca="1" si="33"/>
        <v/>
      </c>
      <c r="D51" s="80" t="str">
        <f t="shared" ca="1" si="24"/>
        <v/>
      </c>
      <c r="E51" s="78" t="str">
        <f t="shared" ca="1" si="34"/>
        <v/>
      </c>
      <c r="F51" s="77" t="str">
        <f t="shared" ca="1" si="35"/>
        <v/>
      </c>
      <c r="G51" s="77">
        <f>'[1]OPTION CHAIN (2)'!N16</f>
        <v>166.6</v>
      </c>
      <c r="H51" s="80">
        <f>'[1]OPTION CHAIN (2)'!M16</f>
        <v>10.32</v>
      </c>
      <c r="I51" s="81">
        <f>'[1]OPTION CHAIN (2)'!O16</f>
        <v>19350</v>
      </c>
      <c r="J51" s="80">
        <f>'[1]OPTION CHAIN (2)'!Q16</f>
        <v>8.61</v>
      </c>
      <c r="K51" s="77">
        <f>'[1]OPTION CHAIN (2)'!P16</f>
        <v>40.799999999999997</v>
      </c>
      <c r="L51" s="77" t="str">
        <f t="shared" ca="1" si="36"/>
        <v/>
      </c>
      <c r="M51" s="77" t="str">
        <f t="shared" ca="1" si="37"/>
        <v/>
      </c>
      <c r="N51" s="80" t="str">
        <f t="shared" ca="1" si="25"/>
        <v/>
      </c>
      <c r="O51" s="77" t="str">
        <f t="shared" ca="1" si="38"/>
        <v/>
      </c>
      <c r="P51" s="77" t="str">
        <f t="shared" ca="1" si="39"/>
        <v/>
      </c>
      <c r="Q51" s="77" t="str">
        <f t="shared" ca="1" si="26"/>
        <v/>
      </c>
      <c r="Z51" s="55" t="str">
        <f t="shared" si="27"/>
        <v>CE19350</v>
      </c>
      <c r="AA51" s="55" t="str">
        <f t="shared" si="28"/>
        <v>PE19350</v>
      </c>
      <c r="AB51" s="55">
        <f t="shared" si="40"/>
        <v>0.1</v>
      </c>
      <c r="AC51" s="55">
        <f t="shared" si="29"/>
        <v>0.1032</v>
      </c>
      <c r="AD51" s="55">
        <f t="shared" ca="1" si="41"/>
        <v>-0.67123287671232879</v>
      </c>
      <c r="AE51" s="55">
        <f t="shared" si="30"/>
        <v>0</v>
      </c>
      <c r="AF51" s="55" t="e">
        <f t="shared" ca="1" si="42"/>
        <v>#NUM!</v>
      </c>
      <c r="AG51" s="55" t="e">
        <f t="shared" ca="1" si="43"/>
        <v>#NUM!</v>
      </c>
      <c r="AH51" s="55">
        <f t="shared" si="31"/>
        <v>8.6099999999999996E-2</v>
      </c>
      <c r="AI51" s="55" t="e">
        <f t="shared" ca="1" si="44"/>
        <v>#NUM!</v>
      </c>
      <c r="AJ51" s="55" t="e">
        <f t="shared" ca="1" si="45"/>
        <v>#NUM!</v>
      </c>
      <c r="AL51" s="55"/>
      <c r="AM51" s="55"/>
      <c r="AQ51" s="54"/>
      <c r="AR51" s="54"/>
      <c r="AS51" s="54"/>
      <c r="AT51" s="54"/>
    </row>
    <row r="52" spans="1:46" ht="18" hidden="1" customHeight="1" x14ac:dyDescent="0.3">
      <c r="A52" s="77" t="str">
        <f t="shared" ca="1" si="23"/>
        <v/>
      </c>
      <c r="B52" s="78" t="str">
        <f t="shared" ca="1" si="32"/>
        <v/>
      </c>
      <c r="C52" s="77" t="str">
        <f t="shared" ca="1" si="33"/>
        <v/>
      </c>
      <c r="D52" s="80" t="str">
        <f t="shared" ca="1" si="24"/>
        <v/>
      </c>
      <c r="E52" s="78" t="str">
        <f t="shared" ca="1" si="34"/>
        <v/>
      </c>
      <c r="F52" s="77" t="str">
        <f t="shared" ca="1" si="35"/>
        <v/>
      </c>
      <c r="G52" s="77">
        <f>'[1]OPTION CHAIN (2)'!N17</f>
        <v>130.25</v>
      </c>
      <c r="H52" s="80">
        <f>'[1]OPTION CHAIN (2)'!M17</f>
        <v>9.8000000000000007</v>
      </c>
      <c r="I52" s="81">
        <f>'[1]OPTION CHAIN (2)'!O17</f>
        <v>19400</v>
      </c>
      <c r="J52" s="80">
        <f>'[1]OPTION CHAIN (2)'!Q17</f>
        <v>8.3699999999999992</v>
      </c>
      <c r="K52" s="77">
        <f>'[1]OPTION CHAIN (2)'!P17</f>
        <v>56.45</v>
      </c>
      <c r="L52" s="77" t="str">
        <f t="shared" ca="1" si="36"/>
        <v/>
      </c>
      <c r="M52" s="77" t="str">
        <f t="shared" ca="1" si="37"/>
        <v/>
      </c>
      <c r="N52" s="80" t="str">
        <f t="shared" ca="1" si="25"/>
        <v/>
      </c>
      <c r="O52" s="77" t="str">
        <f t="shared" ca="1" si="38"/>
        <v/>
      </c>
      <c r="P52" s="77" t="str">
        <f t="shared" ca="1" si="39"/>
        <v/>
      </c>
      <c r="Q52" s="77" t="str">
        <f t="shared" ca="1" si="26"/>
        <v/>
      </c>
      <c r="Z52" s="55" t="str">
        <f t="shared" si="27"/>
        <v>CE19400</v>
      </c>
      <c r="AA52" s="55" t="str">
        <f t="shared" si="28"/>
        <v>PE19400</v>
      </c>
      <c r="AB52" s="55">
        <f t="shared" si="40"/>
        <v>0.1</v>
      </c>
      <c r="AC52" s="55">
        <f t="shared" si="29"/>
        <v>9.8000000000000004E-2</v>
      </c>
      <c r="AD52" s="55">
        <f t="shared" ca="1" si="41"/>
        <v>-0.67123287671232879</v>
      </c>
      <c r="AE52" s="55">
        <f t="shared" si="30"/>
        <v>0</v>
      </c>
      <c r="AF52" s="55" t="e">
        <f t="shared" ca="1" si="42"/>
        <v>#NUM!</v>
      </c>
      <c r="AG52" s="55" t="e">
        <f t="shared" ca="1" si="43"/>
        <v>#NUM!</v>
      </c>
      <c r="AH52" s="55">
        <f t="shared" si="31"/>
        <v>8.3699999999999997E-2</v>
      </c>
      <c r="AI52" s="55" t="e">
        <f t="shared" ca="1" si="44"/>
        <v>#NUM!</v>
      </c>
      <c r="AJ52" s="55" t="e">
        <f t="shared" ca="1" si="45"/>
        <v>#NUM!</v>
      </c>
      <c r="AL52" s="55"/>
      <c r="AM52" s="55"/>
      <c r="AQ52" s="54"/>
      <c r="AR52" s="54"/>
      <c r="AS52" s="54"/>
      <c r="AT52" s="54"/>
    </row>
    <row r="53" spans="1:46" ht="18" hidden="1" customHeight="1" x14ac:dyDescent="0.3">
      <c r="A53" s="77" t="str">
        <f t="shared" ca="1" si="23"/>
        <v/>
      </c>
      <c r="B53" s="78" t="str">
        <f t="shared" ca="1" si="32"/>
        <v/>
      </c>
      <c r="C53" s="77" t="str">
        <f t="shared" ca="1" si="33"/>
        <v/>
      </c>
      <c r="D53" s="80" t="str">
        <f t="shared" ca="1" si="24"/>
        <v/>
      </c>
      <c r="E53" s="78" t="str">
        <f t="shared" ca="1" si="34"/>
        <v/>
      </c>
      <c r="F53" s="77" t="str">
        <f t="shared" ca="1" si="35"/>
        <v/>
      </c>
      <c r="G53" s="77">
        <f>'[1]OPTION CHAIN (2)'!N18</f>
        <v>99.75</v>
      </c>
      <c r="H53" s="80">
        <f>'[1]OPTION CHAIN (2)'!M18</f>
        <v>9.52</v>
      </c>
      <c r="I53" s="81">
        <f>'[1]OPTION CHAIN (2)'!O18</f>
        <v>19450</v>
      </c>
      <c r="J53" s="80">
        <f>'[1]OPTION CHAIN (2)'!Q18</f>
        <v>8.0500000000000007</v>
      </c>
      <c r="K53" s="77">
        <f>'[1]OPTION CHAIN (2)'!P18</f>
        <v>75.599999999999994</v>
      </c>
      <c r="L53" s="77" t="str">
        <f t="shared" ca="1" si="36"/>
        <v/>
      </c>
      <c r="M53" s="77" t="str">
        <f t="shared" ca="1" si="37"/>
        <v/>
      </c>
      <c r="N53" s="80" t="str">
        <f t="shared" ca="1" si="25"/>
        <v/>
      </c>
      <c r="O53" s="77" t="str">
        <f t="shared" ca="1" si="38"/>
        <v/>
      </c>
      <c r="P53" s="77" t="str">
        <f t="shared" ca="1" si="39"/>
        <v/>
      </c>
      <c r="Q53" s="77" t="str">
        <f t="shared" ca="1" si="26"/>
        <v/>
      </c>
      <c r="Z53" s="55" t="str">
        <f t="shared" si="27"/>
        <v>CE19450</v>
      </c>
      <c r="AA53" s="55" t="str">
        <f t="shared" si="28"/>
        <v>PE19450</v>
      </c>
      <c r="AB53" s="55">
        <f t="shared" si="40"/>
        <v>0.1</v>
      </c>
      <c r="AC53" s="55">
        <f t="shared" si="29"/>
        <v>9.5199999999999993E-2</v>
      </c>
      <c r="AD53" s="55">
        <f t="shared" ca="1" si="41"/>
        <v>-0.67123287671232879</v>
      </c>
      <c r="AE53" s="55">
        <f t="shared" si="30"/>
        <v>0</v>
      </c>
      <c r="AF53" s="55" t="e">
        <f t="shared" ca="1" si="42"/>
        <v>#NUM!</v>
      </c>
      <c r="AG53" s="55" t="e">
        <f t="shared" ca="1" si="43"/>
        <v>#NUM!</v>
      </c>
      <c r="AH53" s="55">
        <f t="shared" si="31"/>
        <v>8.0500000000000002E-2</v>
      </c>
      <c r="AI53" s="55" t="e">
        <f t="shared" ca="1" si="44"/>
        <v>#NUM!</v>
      </c>
      <c r="AJ53" s="55" t="e">
        <f t="shared" ca="1" si="45"/>
        <v>#NUM!</v>
      </c>
      <c r="AL53" s="55"/>
      <c r="AM53" s="55"/>
      <c r="AQ53" s="54"/>
      <c r="AR53" s="54"/>
      <c r="AS53" s="54"/>
      <c r="AT53" s="54"/>
    </row>
    <row r="54" spans="1:46" ht="18" hidden="1" customHeight="1" x14ac:dyDescent="0.3">
      <c r="A54" s="77" t="str">
        <f t="shared" ca="1" si="23"/>
        <v/>
      </c>
      <c r="B54" s="78" t="str">
        <f t="shared" ca="1" si="32"/>
        <v/>
      </c>
      <c r="C54" s="77" t="str">
        <f t="shared" ca="1" si="33"/>
        <v/>
      </c>
      <c r="D54" s="80" t="str">
        <f t="shared" ca="1" si="24"/>
        <v/>
      </c>
      <c r="E54" s="78" t="str">
        <f t="shared" ca="1" si="34"/>
        <v/>
      </c>
      <c r="F54" s="77" t="str">
        <f t="shared" ca="1" si="35"/>
        <v/>
      </c>
      <c r="G54" s="77">
        <f>'[1]OPTION CHAIN (2)'!N19</f>
        <v>74</v>
      </c>
      <c r="H54" s="80">
        <f>'[1]OPTION CHAIN (2)'!M19</f>
        <v>9.3000000000000007</v>
      </c>
      <c r="I54" s="81">
        <f>'[1]OPTION CHAIN (2)'!O19</f>
        <v>19500</v>
      </c>
      <c r="J54" s="80">
        <f>'[1]OPTION CHAIN (2)'!Q19</f>
        <v>7.75</v>
      </c>
      <c r="K54" s="77">
        <f>'[1]OPTION CHAIN (2)'!P19</f>
        <v>99</v>
      </c>
      <c r="L54" s="77" t="str">
        <f t="shared" ca="1" si="36"/>
        <v/>
      </c>
      <c r="M54" s="77" t="str">
        <f t="shared" ca="1" si="37"/>
        <v/>
      </c>
      <c r="N54" s="80" t="str">
        <f t="shared" ca="1" si="25"/>
        <v/>
      </c>
      <c r="O54" s="77" t="str">
        <f t="shared" ca="1" si="38"/>
        <v/>
      </c>
      <c r="P54" s="77" t="str">
        <f t="shared" ca="1" si="39"/>
        <v/>
      </c>
      <c r="Q54" s="77" t="str">
        <f t="shared" ca="1" si="26"/>
        <v/>
      </c>
      <c r="Z54" s="55" t="str">
        <f t="shared" si="27"/>
        <v>CE19500</v>
      </c>
      <c r="AA54" s="55" t="str">
        <f t="shared" si="28"/>
        <v>PE19500</v>
      </c>
      <c r="AB54" s="55">
        <f t="shared" si="40"/>
        <v>0.1</v>
      </c>
      <c r="AC54" s="55">
        <f t="shared" si="29"/>
        <v>9.3000000000000013E-2</v>
      </c>
      <c r="AD54" s="55">
        <f t="shared" ca="1" si="41"/>
        <v>-0.67123287671232879</v>
      </c>
      <c r="AE54" s="55">
        <f t="shared" si="30"/>
        <v>0</v>
      </c>
      <c r="AF54" s="55" t="e">
        <f t="shared" ca="1" si="42"/>
        <v>#NUM!</v>
      </c>
      <c r="AG54" s="55" t="e">
        <f t="shared" ca="1" si="43"/>
        <v>#NUM!</v>
      </c>
      <c r="AH54" s="55">
        <f t="shared" si="31"/>
        <v>7.7499999999999999E-2</v>
      </c>
      <c r="AI54" s="55" t="e">
        <f t="shared" ca="1" si="44"/>
        <v>#NUM!</v>
      </c>
      <c r="AJ54" s="55" t="e">
        <f t="shared" ca="1" si="45"/>
        <v>#NUM!</v>
      </c>
      <c r="AL54" s="55"/>
      <c r="AM54" s="55"/>
      <c r="AQ54" s="54"/>
      <c r="AR54" s="54"/>
      <c r="AS54" s="54"/>
      <c r="AT54" s="54"/>
    </row>
    <row r="55" spans="1:46" ht="18" hidden="1" customHeight="1" x14ac:dyDescent="0.3">
      <c r="A55" s="77" t="str">
        <f t="shared" ca="1" si="23"/>
        <v/>
      </c>
      <c r="B55" s="78" t="str">
        <f t="shared" ca="1" si="32"/>
        <v/>
      </c>
      <c r="C55" s="77" t="str">
        <f t="shared" ca="1" si="33"/>
        <v/>
      </c>
      <c r="D55" s="80" t="str">
        <f t="shared" ca="1" si="24"/>
        <v/>
      </c>
      <c r="E55" s="78" t="str">
        <f t="shared" ca="1" si="34"/>
        <v/>
      </c>
      <c r="F55" s="77" t="str">
        <f t="shared" ca="1" si="35"/>
        <v/>
      </c>
      <c r="G55" s="77">
        <f>'[1]OPTION CHAIN (2)'!N20</f>
        <v>52.8</v>
      </c>
      <c r="H55" s="80">
        <f>'[1]OPTION CHAIN (2)'!M20</f>
        <v>9.1</v>
      </c>
      <c r="I55" s="81">
        <f>'[1]OPTION CHAIN (2)'!O20</f>
        <v>19550</v>
      </c>
      <c r="J55" s="80">
        <f>'[1]OPTION CHAIN (2)'!Q20</f>
        <v>7.5</v>
      </c>
      <c r="K55" s="77">
        <f>'[1]OPTION CHAIN (2)'!P20</f>
        <v>128.35</v>
      </c>
      <c r="L55" s="77" t="str">
        <f t="shared" ca="1" si="36"/>
        <v/>
      </c>
      <c r="M55" s="77" t="str">
        <f t="shared" ca="1" si="37"/>
        <v/>
      </c>
      <c r="N55" s="80" t="str">
        <f t="shared" ca="1" si="25"/>
        <v/>
      </c>
      <c r="O55" s="77" t="str">
        <f t="shared" ca="1" si="38"/>
        <v/>
      </c>
      <c r="P55" s="77" t="str">
        <f t="shared" ca="1" si="39"/>
        <v/>
      </c>
      <c r="Q55" s="77" t="str">
        <f t="shared" ca="1" si="26"/>
        <v/>
      </c>
      <c r="Z55" s="55" t="str">
        <f t="shared" si="27"/>
        <v>CE19550</v>
      </c>
      <c r="AA55" s="55" t="str">
        <f t="shared" si="28"/>
        <v>PE19550</v>
      </c>
      <c r="AB55" s="55">
        <f t="shared" si="40"/>
        <v>0.1</v>
      </c>
      <c r="AC55" s="55">
        <f t="shared" si="29"/>
        <v>9.0999999999999998E-2</v>
      </c>
      <c r="AD55" s="55">
        <f t="shared" ca="1" si="41"/>
        <v>-0.67123287671232879</v>
      </c>
      <c r="AE55" s="55">
        <f t="shared" si="30"/>
        <v>0</v>
      </c>
      <c r="AF55" s="55" t="e">
        <f t="shared" ca="1" si="42"/>
        <v>#NUM!</v>
      </c>
      <c r="AG55" s="55" t="e">
        <f t="shared" ca="1" si="43"/>
        <v>#NUM!</v>
      </c>
      <c r="AH55" s="55">
        <f t="shared" si="31"/>
        <v>7.4999999999999997E-2</v>
      </c>
      <c r="AI55" s="55" t="e">
        <f t="shared" ca="1" si="44"/>
        <v>#NUM!</v>
      </c>
      <c r="AJ55" s="55" t="e">
        <f t="shared" ca="1" si="45"/>
        <v>#NUM!</v>
      </c>
      <c r="AL55" s="55"/>
      <c r="AM55" s="55"/>
      <c r="AQ55" s="54"/>
      <c r="AR55" s="54"/>
      <c r="AS55" s="54"/>
      <c r="AT55" s="54"/>
    </row>
    <row r="56" spans="1:46" ht="18" hidden="1" customHeight="1" x14ac:dyDescent="0.3">
      <c r="A56" s="77" t="str">
        <f t="shared" ca="1" si="23"/>
        <v/>
      </c>
      <c r="B56" s="78" t="str">
        <f t="shared" ca="1" si="32"/>
        <v/>
      </c>
      <c r="C56" s="77" t="str">
        <f t="shared" ca="1" si="33"/>
        <v/>
      </c>
      <c r="D56" s="80" t="str">
        <f t="shared" ca="1" si="24"/>
        <v/>
      </c>
      <c r="E56" s="78" t="str">
        <f t="shared" ca="1" si="34"/>
        <v/>
      </c>
      <c r="F56" s="77" t="str">
        <f t="shared" ca="1" si="35"/>
        <v/>
      </c>
      <c r="G56" s="77">
        <f>'[1]OPTION CHAIN (2)'!N21</f>
        <v>36.799999999999997</v>
      </c>
      <c r="H56" s="80">
        <f>'[1]OPTION CHAIN (2)'!M21</f>
        <v>9.01</v>
      </c>
      <c r="I56" s="81">
        <f>'[1]OPTION CHAIN (2)'!O21</f>
        <v>19600</v>
      </c>
      <c r="J56" s="80">
        <f>'[1]OPTION CHAIN (2)'!Q21</f>
        <v>7.04</v>
      </c>
      <c r="K56" s="77">
        <f>'[1]OPTION CHAIN (2)'!P21</f>
        <v>159.80000000000001</v>
      </c>
      <c r="L56" s="77" t="str">
        <f t="shared" ca="1" si="36"/>
        <v/>
      </c>
      <c r="M56" s="77" t="str">
        <f t="shared" ca="1" si="37"/>
        <v/>
      </c>
      <c r="N56" s="80" t="str">
        <f t="shared" ca="1" si="25"/>
        <v/>
      </c>
      <c r="O56" s="77" t="str">
        <f t="shared" ca="1" si="38"/>
        <v/>
      </c>
      <c r="P56" s="77" t="str">
        <f t="shared" ca="1" si="39"/>
        <v/>
      </c>
      <c r="Q56" s="77" t="str">
        <f t="shared" ca="1" si="26"/>
        <v/>
      </c>
      <c r="Z56" s="55" t="str">
        <f t="shared" si="27"/>
        <v>CE19600</v>
      </c>
      <c r="AA56" s="55" t="str">
        <f t="shared" si="28"/>
        <v>PE19600</v>
      </c>
      <c r="AB56" s="55">
        <f t="shared" si="40"/>
        <v>0.1</v>
      </c>
      <c r="AC56" s="55">
        <f t="shared" si="29"/>
        <v>9.01E-2</v>
      </c>
      <c r="AD56" s="55">
        <f t="shared" ca="1" si="41"/>
        <v>-0.67123287671232879</v>
      </c>
      <c r="AE56" s="55">
        <f t="shared" si="30"/>
        <v>0</v>
      </c>
      <c r="AF56" s="55" t="e">
        <f t="shared" ca="1" si="42"/>
        <v>#NUM!</v>
      </c>
      <c r="AG56" s="55" t="e">
        <f t="shared" ca="1" si="43"/>
        <v>#NUM!</v>
      </c>
      <c r="AH56" s="55">
        <f t="shared" si="31"/>
        <v>7.0400000000000004E-2</v>
      </c>
      <c r="AI56" s="55" t="e">
        <f t="shared" ca="1" si="44"/>
        <v>#NUM!</v>
      </c>
      <c r="AJ56" s="55" t="e">
        <f t="shared" ca="1" si="45"/>
        <v>#NUM!</v>
      </c>
      <c r="AL56" s="55"/>
      <c r="AM56" s="55"/>
      <c r="AQ56" s="54"/>
      <c r="AR56" s="54"/>
      <c r="AS56" s="54"/>
      <c r="AT56" s="54"/>
    </row>
    <row r="57" spans="1:46" ht="18" hidden="1" customHeight="1" x14ac:dyDescent="0.3">
      <c r="A57" s="77" t="str">
        <f t="shared" ca="1" si="23"/>
        <v/>
      </c>
      <c r="B57" s="78" t="str">
        <f t="shared" ca="1" si="32"/>
        <v/>
      </c>
      <c r="C57" s="77" t="str">
        <f t="shared" ca="1" si="33"/>
        <v/>
      </c>
      <c r="D57" s="80" t="str">
        <f t="shared" ca="1" si="24"/>
        <v/>
      </c>
      <c r="E57" s="78" t="str">
        <f t="shared" ca="1" si="34"/>
        <v/>
      </c>
      <c r="F57" s="77" t="str">
        <f t="shared" ca="1" si="35"/>
        <v/>
      </c>
      <c r="G57" s="77">
        <f>'[1]OPTION CHAIN (2)'!N22</f>
        <v>24.6</v>
      </c>
      <c r="H57" s="80">
        <f>'[1]OPTION CHAIN (2)'!M22</f>
        <v>8.92</v>
      </c>
      <c r="I57" s="81">
        <f>'[1]OPTION CHAIN (2)'!O22</f>
        <v>19650</v>
      </c>
      <c r="J57" s="80">
        <f>'[1]OPTION CHAIN (2)'!Q22</f>
        <v>6.37</v>
      </c>
      <c r="K57" s="77">
        <f>'[1]OPTION CHAIN (2)'!P22</f>
        <v>198.6</v>
      </c>
      <c r="L57" s="77" t="str">
        <f t="shared" ca="1" si="36"/>
        <v/>
      </c>
      <c r="M57" s="77" t="str">
        <f t="shared" ca="1" si="37"/>
        <v/>
      </c>
      <c r="N57" s="80" t="str">
        <f t="shared" ca="1" si="25"/>
        <v/>
      </c>
      <c r="O57" s="77" t="str">
        <f t="shared" ca="1" si="38"/>
        <v/>
      </c>
      <c r="P57" s="77" t="str">
        <f t="shared" ca="1" si="39"/>
        <v/>
      </c>
      <c r="Q57" s="77" t="str">
        <f t="shared" ca="1" si="26"/>
        <v/>
      </c>
      <c r="Z57" s="55" t="str">
        <f t="shared" si="27"/>
        <v>CE19650</v>
      </c>
      <c r="AA57" s="55" t="str">
        <f t="shared" si="28"/>
        <v>PE19650</v>
      </c>
      <c r="AB57" s="55">
        <f t="shared" si="40"/>
        <v>0.1</v>
      </c>
      <c r="AC57" s="55">
        <f t="shared" si="29"/>
        <v>8.9200000000000002E-2</v>
      </c>
      <c r="AD57" s="55">
        <f t="shared" ca="1" si="41"/>
        <v>-0.67123287671232879</v>
      </c>
      <c r="AE57" s="55">
        <f t="shared" si="30"/>
        <v>0</v>
      </c>
      <c r="AF57" s="55" t="e">
        <f t="shared" ca="1" si="42"/>
        <v>#NUM!</v>
      </c>
      <c r="AG57" s="55" t="e">
        <f t="shared" ca="1" si="43"/>
        <v>#NUM!</v>
      </c>
      <c r="AH57" s="55">
        <f t="shared" si="31"/>
        <v>6.3700000000000007E-2</v>
      </c>
      <c r="AI57" s="55" t="e">
        <f t="shared" ca="1" si="44"/>
        <v>#NUM!</v>
      </c>
      <c r="AJ57" s="55" t="e">
        <f t="shared" ca="1" si="45"/>
        <v>#NUM!</v>
      </c>
      <c r="AL57" s="55"/>
      <c r="AM57" s="55"/>
      <c r="AQ57" s="54"/>
      <c r="AR57" s="54"/>
      <c r="AS57" s="54"/>
      <c r="AT57" s="54"/>
    </row>
    <row r="58" spans="1:46" ht="18" hidden="1" customHeight="1" x14ac:dyDescent="0.3">
      <c r="A58" s="77" t="str">
        <f t="shared" ca="1" si="23"/>
        <v/>
      </c>
      <c r="B58" s="78" t="str">
        <f t="shared" ca="1" si="32"/>
        <v/>
      </c>
      <c r="C58" s="77" t="str">
        <f t="shared" ca="1" si="33"/>
        <v/>
      </c>
      <c r="D58" s="80" t="str">
        <f t="shared" ca="1" si="24"/>
        <v/>
      </c>
      <c r="E58" s="78" t="str">
        <f t="shared" ca="1" si="34"/>
        <v/>
      </c>
      <c r="F58" s="77" t="str">
        <f t="shared" ca="1" si="35"/>
        <v/>
      </c>
      <c r="G58" s="77">
        <f>'[1]OPTION CHAIN (2)'!N23</f>
        <v>16.3</v>
      </c>
      <c r="H58" s="80">
        <f>'[1]OPTION CHAIN (2)'!M23</f>
        <v>8.93</v>
      </c>
      <c r="I58" s="81">
        <f>'[1]OPTION CHAIN (2)'!O23</f>
        <v>19700</v>
      </c>
      <c r="J58" s="80">
        <f>'[1]OPTION CHAIN (2)'!Q23</f>
        <v>0</v>
      </c>
      <c r="K58" s="77">
        <f>'[1]OPTION CHAIN (2)'!P23</f>
        <v>239.2</v>
      </c>
      <c r="L58" s="77" t="str">
        <f t="shared" ca="1" si="36"/>
        <v/>
      </c>
      <c r="M58" s="77" t="str">
        <f t="shared" ca="1" si="37"/>
        <v/>
      </c>
      <c r="N58" s="80" t="str">
        <f t="shared" ca="1" si="25"/>
        <v/>
      </c>
      <c r="O58" s="77" t="str">
        <f t="shared" ca="1" si="38"/>
        <v/>
      </c>
      <c r="P58" s="77" t="str">
        <f t="shared" ca="1" si="39"/>
        <v/>
      </c>
      <c r="Q58" s="77" t="str">
        <f t="shared" ca="1" si="26"/>
        <v/>
      </c>
      <c r="Z58" s="55" t="str">
        <f t="shared" si="27"/>
        <v>CE19700</v>
      </c>
      <c r="AA58" s="55" t="str">
        <f t="shared" si="28"/>
        <v>PE19700</v>
      </c>
      <c r="AB58" s="55">
        <f t="shared" si="40"/>
        <v>0.1</v>
      </c>
      <c r="AC58" s="55">
        <f t="shared" si="29"/>
        <v>8.929999999999999E-2</v>
      </c>
      <c r="AD58" s="55">
        <f t="shared" ca="1" si="41"/>
        <v>-0.67123287671232879</v>
      </c>
      <c r="AE58" s="55">
        <f t="shared" si="30"/>
        <v>0</v>
      </c>
      <c r="AF58" s="55" t="e">
        <f t="shared" ca="1" si="42"/>
        <v>#NUM!</v>
      </c>
      <c r="AG58" s="55" t="e">
        <f t="shared" ca="1" si="43"/>
        <v>#NUM!</v>
      </c>
      <c r="AH58" s="55">
        <f t="shared" si="31"/>
        <v>0</v>
      </c>
      <c r="AI58" s="55" t="e">
        <f t="shared" ca="1" si="44"/>
        <v>#NUM!</v>
      </c>
      <c r="AJ58" s="55" t="e">
        <f t="shared" ca="1" si="45"/>
        <v>#NUM!</v>
      </c>
      <c r="AL58" s="55"/>
      <c r="AM58" s="55"/>
      <c r="AQ58" s="54"/>
      <c r="AR58" s="54"/>
      <c r="AS58" s="54"/>
      <c r="AT58" s="54"/>
    </row>
    <row r="59" spans="1:46" ht="18" hidden="1" customHeight="1" x14ac:dyDescent="0.3">
      <c r="A59" s="77" t="str">
        <f t="shared" ca="1" si="23"/>
        <v/>
      </c>
      <c r="B59" s="78" t="str">
        <f t="shared" ca="1" si="32"/>
        <v/>
      </c>
      <c r="C59" s="77" t="str">
        <f t="shared" ca="1" si="33"/>
        <v/>
      </c>
      <c r="D59" s="80" t="str">
        <f t="shared" ca="1" si="24"/>
        <v/>
      </c>
      <c r="E59" s="78" t="str">
        <f t="shared" ca="1" si="34"/>
        <v/>
      </c>
      <c r="F59" s="77" t="str">
        <f t="shared" ca="1" si="35"/>
        <v/>
      </c>
      <c r="G59" s="77">
        <f>'[1]OPTION CHAIN (2)'!N24</f>
        <v>10.1</v>
      </c>
      <c r="H59" s="80">
        <f>'[1]OPTION CHAIN (2)'!M24</f>
        <v>8.86</v>
      </c>
      <c r="I59" s="81">
        <f>'[1]OPTION CHAIN (2)'!O24</f>
        <v>19750</v>
      </c>
      <c r="J59" s="80">
        <f>'[1]OPTION CHAIN (2)'!Q24</f>
        <v>0</v>
      </c>
      <c r="K59" s="77">
        <f>'[1]OPTION CHAIN (2)'!P24</f>
        <v>282.95</v>
      </c>
      <c r="L59" s="77" t="str">
        <f t="shared" ca="1" si="36"/>
        <v/>
      </c>
      <c r="M59" s="77" t="str">
        <f t="shared" ca="1" si="37"/>
        <v/>
      </c>
      <c r="N59" s="80" t="str">
        <f t="shared" ca="1" si="25"/>
        <v/>
      </c>
      <c r="O59" s="77" t="str">
        <f t="shared" ca="1" si="38"/>
        <v/>
      </c>
      <c r="P59" s="77" t="str">
        <f t="shared" ca="1" si="39"/>
        <v/>
      </c>
      <c r="Q59" s="77" t="str">
        <f t="shared" ca="1" si="26"/>
        <v/>
      </c>
      <c r="Z59" s="55" t="str">
        <f t="shared" si="27"/>
        <v>CE19750</v>
      </c>
      <c r="AA59" s="55" t="str">
        <f t="shared" si="28"/>
        <v>PE19750</v>
      </c>
      <c r="AB59" s="55">
        <f t="shared" si="40"/>
        <v>0.1</v>
      </c>
      <c r="AC59" s="55">
        <f t="shared" si="29"/>
        <v>8.8599999999999998E-2</v>
      </c>
      <c r="AD59" s="55">
        <f t="shared" ca="1" si="41"/>
        <v>-0.67123287671232879</v>
      </c>
      <c r="AE59" s="55">
        <f t="shared" si="30"/>
        <v>0</v>
      </c>
      <c r="AF59" s="55" t="e">
        <f t="shared" ca="1" si="42"/>
        <v>#NUM!</v>
      </c>
      <c r="AG59" s="55" t="e">
        <f t="shared" ca="1" si="43"/>
        <v>#NUM!</v>
      </c>
      <c r="AH59" s="55">
        <f t="shared" si="31"/>
        <v>0</v>
      </c>
      <c r="AI59" s="55" t="e">
        <f t="shared" ca="1" si="44"/>
        <v>#NUM!</v>
      </c>
      <c r="AJ59" s="55" t="e">
        <f t="shared" ca="1" si="45"/>
        <v>#NUM!</v>
      </c>
      <c r="AL59" s="55"/>
      <c r="AM59" s="55"/>
      <c r="AQ59" s="54"/>
      <c r="AR59" s="54"/>
      <c r="AS59" s="54"/>
      <c r="AT59" s="54"/>
    </row>
    <row r="60" spans="1:46" ht="18" hidden="1" customHeight="1" x14ac:dyDescent="0.3">
      <c r="A60" s="77" t="str">
        <f t="shared" ca="1" si="23"/>
        <v/>
      </c>
      <c r="B60" s="78" t="str">
        <f t="shared" ca="1" si="32"/>
        <v/>
      </c>
      <c r="C60" s="77" t="str">
        <f t="shared" ca="1" si="33"/>
        <v/>
      </c>
      <c r="D60" s="80" t="str">
        <f t="shared" ca="1" si="24"/>
        <v/>
      </c>
      <c r="E60" s="78" t="str">
        <f t="shared" ca="1" si="34"/>
        <v/>
      </c>
      <c r="F60" s="77" t="str">
        <f t="shared" ca="1" si="35"/>
        <v/>
      </c>
      <c r="G60" s="77">
        <f>'[1]OPTION CHAIN (2)'!N25</f>
        <v>6.5</v>
      </c>
      <c r="H60" s="80">
        <f>'[1]OPTION CHAIN (2)'!M25</f>
        <v>8.9600000000000009</v>
      </c>
      <c r="I60" s="81">
        <f>'[1]OPTION CHAIN (2)'!O25</f>
        <v>19800</v>
      </c>
      <c r="J60" s="80">
        <f>'[1]OPTION CHAIN (2)'!Q25</f>
        <v>0</v>
      </c>
      <c r="K60" s="77">
        <f>'[1]OPTION CHAIN (2)'!P25</f>
        <v>330.35</v>
      </c>
      <c r="L60" s="77" t="str">
        <f t="shared" ca="1" si="36"/>
        <v/>
      </c>
      <c r="M60" s="77" t="str">
        <f t="shared" ca="1" si="37"/>
        <v/>
      </c>
      <c r="N60" s="80" t="str">
        <f t="shared" ca="1" si="25"/>
        <v/>
      </c>
      <c r="O60" s="77" t="str">
        <f t="shared" ca="1" si="38"/>
        <v/>
      </c>
      <c r="P60" s="77" t="str">
        <f t="shared" ca="1" si="39"/>
        <v/>
      </c>
      <c r="Q60" s="77" t="str">
        <f t="shared" ca="1" si="26"/>
        <v/>
      </c>
      <c r="Z60" s="55" t="str">
        <f t="shared" si="27"/>
        <v>CE19800</v>
      </c>
      <c r="AA60" s="55" t="str">
        <f t="shared" si="28"/>
        <v>PE19800</v>
      </c>
      <c r="AB60" s="55">
        <f t="shared" si="40"/>
        <v>0.1</v>
      </c>
      <c r="AC60" s="55">
        <f t="shared" si="29"/>
        <v>8.9600000000000013E-2</v>
      </c>
      <c r="AD60" s="55">
        <f t="shared" ca="1" si="41"/>
        <v>-0.67123287671232879</v>
      </c>
      <c r="AE60" s="55">
        <f t="shared" si="30"/>
        <v>0</v>
      </c>
      <c r="AF60" s="55" t="e">
        <f t="shared" ca="1" si="42"/>
        <v>#NUM!</v>
      </c>
      <c r="AG60" s="55" t="e">
        <f t="shared" ca="1" si="43"/>
        <v>#NUM!</v>
      </c>
      <c r="AH60" s="55">
        <f t="shared" si="31"/>
        <v>0</v>
      </c>
      <c r="AI60" s="55" t="e">
        <f t="shared" ca="1" si="44"/>
        <v>#NUM!</v>
      </c>
      <c r="AJ60" s="55" t="e">
        <f t="shared" ca="1" si="45"/>
        <v>#NUM!</v>
      </c>
      <c r="AL60" s="55"/>
      <c r="AM60" s="55"/>
      <c r="AQ60" s="54"/>
      <c r="AR60" s="54"/>
      <c r="AS60" s="54"/>
      <c r="AT60" s="54"/>
    </row>
    <row r="61" spans="1:46" ht="18" hidden="1" customHeight="1" x14ac:dyDescent="0.3">
      <c r="I61" s="81"/>
      <c r="J61" s="80"/>
      <c r="K61" s="77"/>
      <c r="L61" s="77"/>
      <c r="M61" s="77"/>
      <c r="N61" s="80"/>
      <c r="O61" s="77"/>
      <c r="P61" s="77"/>
      <c r="Q61" s="77"/>
      <c r="AL61" s="55"/>
      <c r="AM61" s="55"/>
      <c r="AQ61" s="54"/>
      <c r="AR61" s="54"/>
      <c r="AS61" s="54"/>
      <c r="AT61" s="54"/>
    </row>
    <row r="62" spans="1:46" ht="18" hidden="1" customHeight="1" x14ac:dyDescent="0.3">
      <c r="I62" s="81"/>
      <c r="J62" s="80"/>
      <c r="K62" s="77"/>
      <c r="L62" s="77"/>
      <c r="M62" s="77"/>
      <c r="N62" s="80"/>
      <c r="O62" s="77"/>
      <c r="P62" s="77"/>
      <c r="Q62" s="77"/>
      <c r="AL62" s="55"/>
      <c r="AM62" s="55"/>
      <c r="AQ62" s="54"/>
      <c r="AR62" s="54"/>
      <c r="AS62" s="54"/>
      <c r="AT62" s="54"/>
    </row>
    <row r="63" spans="1:46" ht="18" hidden="1" customHeight="1" x14ac:dyDescent="0.3">
      <c r="I63" s="81"/>
      <c r="J63" s="80"/>
      <c r="K63" s="77"/>
      <c r="L63" s="77"/>
      <c r="M63" s="77"/>
      <c r="N63" s="80"/>
      <c r="O63" s="77"/>
      <c r="P63" s="77"/>
      <c r="Q63" s="77"/>
      <c r="AL63" s="55"/>
      <c r="AM63" s="55"/>
      <c r="AQ63" s="54"/>
      <c r="AR63" s="54"/>
      <c r="AS63" s="54"/>
      <c r="AT63" s="54"/>
    </row>
    <row r="64" spans="1:46" ht="18" hidden="1" customHeight="1" x14ac:dyDescent="0.3">
      <c r="AL64" s="55"/>
      <c r="AM64" s="55"/>
      <c r="AQ64" s="54"/>
      <c r="AR64" s="54"/>
      <c r="AS64" s="54"/>
      <c r="AT64" s="54"/>
    </row>
    <row r="65" spans="1:46" ht="18" hidden="1" customHeight="1" x14ac:dyDescent="0.3">
      <c r="AL65" s="55"/>
      <c r="AM65" s="55"/>
      <c r="AQ65" s="54"/>
      <c r="AR65" s="54"/>
      <c r="AS65" s="54"/>
      <c r="AT65" s="54"/>
    </row>
    <row r="66" spans="1:46" ht="18" hidden="1" customHeight="1" x14ac:dyDescent="0.3">
      <c r="AL66" s="55"/>
      <c r="AM66" s="55"/>
      <c r="AQ66" s="54"/>
      <c r="AR66" s="54"/>
      <c r="AS66" s="54"/>
      <c r="AT66" s="54"/>
    </row>
    <row r="67" spans="1:46" ht="18" hidden="1" customHeight="1" thickBot="1" x14ac:dyDescent="0.35">
      <c r="AL67" s="55"/>
      <c r="AM67" s="55"/>
      <c r="AQ67" s="54"/>
      <c r="AR67" s="54"/>
      <c r="AS67" s="54"/>
      <c r="AT67" s="54"/>
    </row>
    <row r="68" spans="1:46" ht="18" hidden="1" customHeight="1" thickTop="1" x14ac:dyDescent="0.4">
      <c r="C68" s="58" t="s">
        <v>115</v>
      </c>
      <c r="D68" s="59"/>
      <c r="E68" s="60"/>
      <c r="F68" s="61"/>
      <c r="G68" s="61"/>
      <c r="H68" s="62"/>
      <c r="Q68" s="57" t="s">
        <v>116</v>
      </c>
      <c r="AL68" s="55"/>
      <c r="AM68" s="55"/>
      <c r="AQ68" s="54"/>
      <c r="AR68" s="54"/>
      <c r="AS68" s="54"/>
      <c r="AT68" s="54"/>
    </row>
    <row r="69" spans="1:46" ht="18" hidden="1" customHeight="1" x14ac:dyDescent="0.4">
      <c r="C69" s="63" t="s">
        <v>117</v>
      </c>
      <c r="D69" s="63"/>
      <c r="E69" s="64" t="str">
        <f>'[1]OPTION CHAIN (2)'!AC5</f>
        <v>17-Aug-2023</v>
      </c>
      <c r="F69" s="65" t="s">
        <v>118</v>
      </c>
      <c r="G69" s="66">
        <f>'[1]OPTION CHAIN'!O5</f>
        <v>19428.3</v>
      </c>
      <c r="H69" s="67"/>
      <c r="Q69" s="68">
        <f ca="1">TODAY()</f>
        <v>45404</v>
      </c>
      <c r="AL69" s="55"/>
      <c r="AM69" s="55"/>
      <c r="AQ69" s="54"/>
      <c r="AR69" s="54"/>
      <c r="AS69" s="54"/>
      <c r="AT69" s="54"/>
    </row>
    <row r="70" spans="1:46" ht="18" hidden="1" customHeight="1" x14ac:dyDescent="0.4">
      <c r="C70" s="63" t="s">
        <v>119</v>
      </c>
      <c r="D70" s="63"/>
      <c r="E70" s="69">
        <f ca="1">DAYS360(Q69,E69)</f>
        <v>-245</v>
      </c>
      <c r="F70" s="61"/>
      <c r="G70" s="61"/>
      <c r="H70" s="62"/>
      <c r="Q70" s="57">
        <f ca="1">WEEKDAY(Q69)</f>
        <v>2</v>
      </c>
      <c r="AL70" s="55"/>
      <c r="AM70" s="55"/>
      <c r="AQ70" s="54"/>
      <c r="AR70" s="54"/>
      <c r="AS70" s="54"/>
      <c r="AT70" s="54"/>
    </row>
    <row r="71" spans="1:46" ht="18" hidden="1" customHeight="1" x14ac:dyDescent="0.4">
      <c r="C71" s="63" t="s">
        <v>120</v>
      </c>
      <c r="D71" s="63"/>
      <c r="E71" s="70">
        <f>G69</f>
        <v>19428.3</v>
      </c>
      <c r="F71" s="61"/>
      <c r="G71" s="61"/>
      <c r="H71" s="62"/>
      <c r="AL71" s="55"/>
      <c r="AM71" s="55"/>
      <c r="AQ71" s="54"/>
      <c r="AR71" s="54"/>
      <c r="AS71" s="54"/>
      <c r="AT71" s="54"/>
    </row>
    <row r="72" spans="1:46" ht="18" hidden="1" customHeight="1" x14ac:dyDescent="0.4">
      <c r="C72" s="63" t="s">
        <v>121</v>
      </c>
      <c r="D72" s="63"/>
      <c r="E72" s="70">
        <v>10</v>
      </c>
      <c r="F72" s="71"/>
      <c r="G72" s="71"/>
      <c r="H72" s="67"/>
      <c r="AL72" s="55"/>
      <c r="AM72" s="55"/>
      <c r="AQ72" s="54"/>
      <c r="AR72" s="54"/>
      <c r="AS72" s="54"/>
      <c r="AT72" s="54"/>
    </row>
    <row r="73" spans="1:46" ht="18" hidden="1" customHeight="1" x14ac:dyDescent="0.4">
      <c r="C73" s="63" t="s">
        <v>122</v>
      </c>
      <c r="D73" s="63"/>
      <c r="E73" s="72">
        <f ca="1">IF(AND(Q70&gt;1,Q70&lt;7),E70,IF(Q70=1,E70+2,IF(Q70=7,E70+1)))</f>
        <v>-245</v>
      </c>
      <c r="F73" s="71"/>
      <c r="G73" s="71"/>
      <c r="H73" s="67"/>
      <c r="AL73" s="55"/>
      <c r="AM73" s="55"/>
      <c r="AQ73" s="54"/>
      <c r="AR73" s="54"/>
      <c r="AS73" s="54"/>
      <c r="AT73" s="54"/>
    </row>
    <row r="74" spans="1:46" ht="18" hidden="1" customHeight="1" x14ac:dyDescent="0.4">
      <c r="C74" s="63" t="s">
        <v>123</v>
      </c>
      <c r="D74" s="63"/>
      <c r="E74" s="70">
        <v>0</v>
      </c>
      <c r="F74" s="71"/>
      <c r="G74" s="71"/>
      <c r="H74" s="67"/>
      <c r="AL74" s="55"/>
      <c r="AM74" s="55"/>
      <c r="AQ74" s="54"/>
      <c r="AR74" s="54"/>
      <c r="AS74" s="54"/>
      <c r="AT74" s="54"/>
    </row>
    <row r="75" spans="1:46" ht="18" hidden="1" customHeight="1" x14ac:dyDescent="0.3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AL75" s="55"/>
      <c r="AM75" s="55"/>
      <c r="AQ75" s="54"/>
      <c r="AR75" s="54"/>
      <c r="AS75" s="54"/>
      <c r="AT75" s="54"/>
    </row>
    <row r="76" spans="1:46" ht="18" customHeight="1" x14ac:dyDescent="0.3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AL76" s="55"/>
      <c r="AM76" s="55"/>
      <c r="AQ76" s="54"/>
      <c r="AR76" s="54"/>
      <c r="AS76" s="54"/>
      <c r="AT76" s="54"/>
    </row>
    <row r="77" spans="1:46" ht="18" customHeight="1" x14ac:dyDescent="0.3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AL77" s="55"/>
      <c r="AM77" s="55"/>
      <c r="AQ77" s="54"/>
      <c r="AR77" s="54"/>
      <c r="AS77" s="54"/>
      <c r="AT77" s="54"/>
    </row>
    <row r="78" spans="1:46" ht="18" customHeight="1" x14ac:dyDescent="0.3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AL78" s="55"/>
      <c r="AM78" s="55"/>
      <c r="AQ78" s="54"/>
      <c r="AR78" s="54"/>
      <c r="AS78" s="54"/>
      <c r="AT78" s="54"/>
    </row>
    <row r="79" spans="1:46" ht="18" customHeight="1" x14ac:dyDescent="0.3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AL79" s="55"/>
      <c r="AM79" s="55"/>
      <c r="AQ79" s="54"/>
      <c r="AR79" s="54"/>
      <c r="AS79" s="54"/>
      <c r="AT79" s="54"/>
    </row>
    <row r="80" spans="1:46" ht="18" customHeight="1" x14ac:dyDescent="0.3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AL80" s="55"/>
      <c r="AM80" s="55"/>
      <c r="AQ80" s="54"/>
      <c r="AR80" s="54"/>
      <c r="AS80" s="54"/>
      <c r="AT80" s="54"/>
    </row>
    <row r="81" spans="1:46" ht="18" customHeight="1" x14ac:dyDescent="0.3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AL81" s="55"/>
      <c r="AM81" s="55"/>
      <c r="AQ81" s="54"/>
      <c r="AR81" s="54"/>
      <c r="AS81" s="54"/>
      <c r="AT81" s="54"/>
    </row>
    <row r="82" spans="1:46" ht="18" customHeight="1" x14ac:dyDescent="0.3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AL82" s="55"/>
      <c r="AM82" s="55"/>
      <c r="AQ82" s="54"/>
      <c r="AR82" s="54"/>
      <c r="AS82" s="54"/>
      <c r="AT82" s="54"/>
    </row>
    <row r="83" spans="1:46" ht="18" customHeight="1" x14ac:dyDescent="0.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AL83" s="55"/>
      <c r="AM83" s="55"/>
      <c r="AQ83" s="54"/>
      <c r="AR83" s="54"/>
      <c r="AS83" s="54"/>
      <c r="AT83" s="54"/>
    </row>
    <row r="84" spans="1:46" ht="18" customHeight="1" x14ac:dyDescent="0.3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AL84" s="55"/>
      <c r="AM84" s="55"/>
      <c r="AQ84" s="54"/>
      <c r="AR84" s="54"/>
      <c r="AS84" s="54"/>
      <c r="AT84" s="54"/>
    </row>
    <row r="85" spans="1:46" ht="18" customHeight="1" x14ac:dyDescent="0.3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AL85" s="55"/>
      <c r="AM85" s="55"/>
      <c r="AQ85" s="54"/>
      <c r="AR85" s="54"/>
      <c r="AS85" s="54"/>
      <c r="AT85" s="54"/>
    </row>
    <row r="86" spans="1:46" ht="18" customHeight="1" x14ac:dyDescent="0.3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AL86" s="55"/>
      <c r="AM86" s="55"/>
      <c r="AQ86" s="54"/>
      <c r="AR86" s="54"/>
      <c r="AS86" s="54"/>
      <c r="AT86" s="54"/>
    </row>
    <row r="87" spans="1:46" ht="18" customHeight="1" x14ac:dyDescent="0.3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AL87" s="55"/>
      <c r="AM87" s="55"/>
      <c r="AQ87" s="54"/>
      <c r="AR87" s="54"/>
      <c r="AS87" s="54"/>
      <c r="AT87" s="54"/>
    </row>
    <row r="88" spans="1:46" ht="18" customHeight="1" x14ac:dyDescent="0.3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AL88" s="55"/>
      <c r="AM88" s="55"/>
      <c r="AQ88" s="54"/>
      <c r="AR88" s="54"/>
      <c r="AS88" s="54"/>
      <c r="AT88" s="54"/>
    </row>
    <row r="89" spans="1:46" ht="18" customHeight="1" x14ac:dyDescent="0.3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AL89" s="55"/>
      <c r="AM89" s="55"/>
      <c r="AQ89" s="54"/>
      <c r="AR89" s="54"/>
      <c r="AS89" s="54"/>
      <c r="AT89" s="54"/>
    </row>
    <row r="90" spans="1:46" ht="18" customHeight="1" x14ac:dyDescent="0.3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AL90" s="55"/>
      <c r="AM90" s="55"/>
      <c r="AQ90" s="54"/>
      <c r="AR90" s="54"/>
      <c r="AS90" s="54"/>
      <c r="AT90" s="54"/>
    </row>
    <row r="91" spans="1:46" ht="18" customHeight="1" x14ac:dyDescent="0.3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AL91" s="55"/>
      <c r="AM91" s="55"/>
      <c r="AQ91" s="54"/>
      <c r="AR91" s="54"/>
      <c r="AS91" s="54"/>
      <c r="AT91" s="54"/>
    </row>
    <row r="92" spans="1:46" ht="18" customHeight="1" x14ac:dyDescent="0.3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AL92" s="55"/>
      <c r="AM92" s="55"/>
      <c r="AQ92" s="54"/>
      <c r="AR92" s="54"/>
      <c r="AS92" s="54"/>
      <c r="AT92" s="54"/>
    </row>
    <row r="93" spans="1:46" ht="18" customHeight="1" x14ac:dyDescent="0.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AL93" s="55"/>
      <c r="AM93" s="55"/>
      <c r="AQ93" s="54"/>
      <c r="AR93" s="54"/>
      <c r="AS93" s="54"/>
      <c r="AT93" s="54"/>
    </row>
    <row r="94" spans="1:46" ht="18" customHeight="1" x14ac:dyDescent="0.3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AL94" s="55"/>
      <c r="AM94" s="55"/>
      <c r="AQ94" s="54"/>
      <c r="AR94" s="54"/>
      <c r="AS94" s="54"/>
      <c r="AT94" s="54"/>
    </row>
    <row r="95" spans="1:46" ht="18" customHeight="1" x14ac:dyDescent="0.3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AL95" s="55"/>
      <c r="AM95" s="55"/>
      <c r="AQ95" s="54"/>
      <c r="AR95" s="54"/>
      <c r="AS95" s="54"/>
      <c r="AT95" s="54"/>
    </row>
    <row r="96" spans="1:46" ht="18" customHeight="1" x14ac:dyDescent="0.3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AL96" s="55"/>
      <c r="AM96" s="55"/>
      <c r="AQ96" s="54"/>
      <c r="AR96" s="54"/>
      <c r="AS96" s="54"/>
      <c r="AT96" s="54"/>
    </row>
    <row r="97" spans="1:46" ht="18" customHeight="1" x14ac:dyDescent="0.3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AL97" s="55"/>
      <c r="AM97" s="55"/>
      <c r="AQ97" s="54"/>
      <c r="AR97" s="54"/>
      <c r="AS97" s="54"/>
      <c r="AT97" s="54"/>
    </row>
    <row r="98" spans="1:46" ht="18" customHeight="1" x14ac:dyDescent="0.3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AL98" s="55"/>
      <c r="AM98" s="55"/>
      <c r="AQ98" s="54"/>
      <c r="AR98" s="54"/>
      <c r="AS98" s="54"/>
      <c r="AT98" s="54"/>
    </row>
    <row r="99" spans="1:46" ht="18" customHeight="1" x14ac:dyDescent="0.3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AL99" s="55"/>
      <c r="AM99" s="55"/>
      <c r="AQ99" s="54"/>
      <c r="AR99" s="54"/>
      <c r="AS99" s="54"/>
      <c r="AT99" s="54"/>
    </row>
    <row r="100" spans="1:46" ht="18" customHeight="1" x14ac:dyDescent="0.3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AL100" s="55"/>
      <c r="AM100" s="55"/>
      <c r="AQ100" s="54"/>
      <c r="AR100" s="54"/>
      <c r="AS100" s="54"/>
      <c r="AT100" s="54"/>
    </row>
    <row r="101" spans="1:46" ht="18" customHeight="1" x14ac:dyDescent="0.3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Q101" s="54"/>
      <c r="AR101" s="54"/>
      <c r="AS101" s="54"/>
      <c r="AT101" s="54"/>
    </row>
    <row r="102" spans="1:46" ht="18" customHeight="1" x14ac:dyDescent="0.3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Q102" s="54"/>
      <c r="AR102" s="54"/>
      <c r="AS102" s="54"/>
      <c r="AT102" s="54"/>
    </row>
    <row r="103" spans="1:46" ht="18" customHeight="1" x14ac:dyDescent="0.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Q103" s="54"/>
      <c r="AR103" s="54"/>
      <c r="AS103" s="54"/>
      <c r="AT103" s="54"/>
    </row>
    <row r="104" spans="1:46" ht="18" customHeight="1" x14ac:dyDescent="0.3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Q104" s="54"/>
      <c r="AR104" s="54"/>
      <c r="AS104" s="54"/>
      <c r="AT104" s="54"/>
    </row>
    <row r="105" spans="1:46" ht="18" customHeight="1" x14ac:dyDescent="0.3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Q105" s="54"/>
      <c r="AR105" s="54"/>
      <c r="AS105" s="54"/>
      <c r="AT105" s="54"/>
    </row>
    <row r="106" spans="1:46" ht="18" customHeight="1" x14ac:dyDescent="0.3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Q106" s="54"/>
      <c r="AR106" s="54"/>
      <c r="AS106" s="54"/>
      <c r="AT106" s="54"/>
    </row>
    <row r="107" spans="1:46" ht="18" customHeight="1" x14ac:dyDescent="0.3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Q107" s="54"/>
      <c r="AR107" s="54"/>
      <c r="AS107" s="54"/>
      <c r="AT107" s="54"/>
    </row>
    <row r="108" spans="1:46" ht="18" customHeight="1" x14ac:dyDescent="0.3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Q108" s="54"/>
      <c r="AR108" s="54"/>
      <c r="AS108" s="54"/>
      <c r="AT108" s="54"/>
    </row>
    <row r="109" spans="1:46" ht="18" customHeight="1" x14ac:dyDescent="0.3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Q109" s="54"/>
      <c r="AR109" s="54"/>
      <c r="AS109" s="54"/>
      <c r="AT109" s="54"/>
    </row>
    <row r="110" spans="1:46" ht="18" customHeight="1" x14ac:dyDescent="0.3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Q110" s="54"/>
      <c r="AR110" s="54"/>
      <c r="AS110" s="54"/>
      <c r="AT110" s="54"/>
    </row>
    <row r="111" spans="1:46" ht="18" customHeight="1" x14ac:dyDescent="0.3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Q111" s="54"/>
      <c r="AR111" s="54"/>
      <c r="AS111" s="54"/>
      <c r="AT111" s="54"/>
    </row>
    <row r="112" spans="1:46" ht="18" customHeight="1" x14ac:dyDescent="0.3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Q112" s="54"/>
      <c r="AR112" s="54"/>
      <c r="AS112" s="54"/>
      <c r="AT112" s="54"/>
    </row>
    <row r="113" spans="1:46" ht="18" customHeight="1" x14ac:dyDescent="0.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Q113" s="54"/>
      <c r="AR113" s="54"/>
      <c r="AS113" s="54"/>
      <c r="AT113" s="54"/>
    </row>
    <row r="114" spans="1:46" ht="18" customHeight="1" x14ac:dyDescent="0.3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Q114" s="54"/>
      <c r="AR114" s="54"/>
      <c r="AS114" s="54"/>
      <c r="AT114" s="54"/>
    </row>
    <row r="115" spans="1:46" ht="18" customHeight="1" x14ac:dyDescent="0.3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Q115" s="54"/>
      <c r="AR115" s="54"/>
      <c r="AS115" s="54"/>
      <c r="AT115" s="54"/>
    </row>
    <row r="116" spans="1:46" ht="18" customHeight="1" x14ac:dyDescent="0.3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Q116" s="54"/>
      <c r="AR116" s="54"/>
      <c r="AS116" s="54"/>
      <c r="AT116" s="54"/>
    </row>
    <row r="117" spans="1:46" ht="18" customHeight="1" x14ac:dyDescent="0.3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Q117" s="54"/>
      <c r="AR117" s="54"/>
      <c r="AS117" s="54"/>
      <c r="AT117" s="54"/>
    </row>
    <row r="118" spans="1:46" ht="18" customHeight="1" x14ac:dyDescent="0.3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Q118" s="54"/>
      <c r="AR118" s="54"/>
      <c r="AS118" s="54"/>
      <c r="AT118" s="54"/>
    </row>
    <row r="119" spans="1:46" ht="18" customHeight="1" x14ac:dyDescent="0.3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Q119" s="54"/>
      <c r="AR119" s="54"/>
      <c r="AS119" s="54"/>
      <c r="AT119" s="54"/>
    </row>
    <row r="120" spans="1:46" ht="18" customHeight="1" x14ac:dyDescent="0.3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Q120" s="54"/>
      <c r="AR120" s="54"/>
      <c r="AS120" s="54"/>
      <c r="AT120" s="54"/>
    </row>
    <row r="121" spans="1:46" ht="18" customHeight="1" x14ac:dyDescent="0.3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Q121" s="54"/>
      <c r="AR121" s="54"/>
      <c r="AS121" s="54"/>
      <c r="AT121" s="54"/>
    </row>
    <row r="122" spans="1:46" ht="18" customHeight="1" x14ac:dyDescent="0.3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</row>
    <row r="123" spans="1:46" ht="18" customHeight="1" x14ac:dyDescent="0.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</row>
    <row r="124" spans="1:46" ht="18" customHeight="1" x14ac:dyDescent="0.3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</row>
    <row r="125" spans="1:46" ht="18" customHeight="1" x14ac:dyDescent="0.3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</row>
    <row r="126" spans="1:46" ht="18" customHeight="1" x14ac:dyDescent="0.3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</row>
    <row r="127" spans="1:46" ht="18" customHeight="1" x14ac:dyDescent="0.3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</row>
    <row r="128" spans="1:46" ht="18" customHeight="1" x14ac:dyDescent="0.3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</row>
    <row r="129" spans="1:17" ht="18" customHeight="1" x14ac:dyDescent="0.3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</row>
    <row r="130" spans="1:17" ht="18" customHeight="1" x14ac:dyDescent="0.3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</row>
    <row r="131" spans="1:17" ht="18" customHeight="1" x14ac:dyDescent="0.3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</row>
    <row r="132" spans="1:17" ht="18" customHeight="1" x14ac:dyDescent="0.3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</row>
    <row r="133" spans="1:17" ht="18" customHeight="1" x14ac:dyDescent="0.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</row>
    <row r="134" spans="1:17" ht="18" customHeight="1" x14ac:dyDescent="0.3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</row>
    <row r="135" spans="1:17" ht="18" customHeight="1" x14ac:dyDescent="0.3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</row>
    <row r="136" spans="1:17" ht="18" customHeight="1" x14ac:dyDescent="0.3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</row>
    <row r="137" spans="1:17" ht="18" customHeight="1" x14ac:dyDescent="0.3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</row>
    <row r="138" spans="1:17" ht="18" customHeight="1" x14ac:dyDescent="0.3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</row>
    <row r="139" spans="1:17" ht="18" customHeight="1" x14ac:dyDescent="0.3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</row>
    <row r="140" spans="1:17" ht="18" customHeight="1" x14ac:dyDescent="0.3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</row>
    <row r="141" spans="1:17" ht="18" customHeight="1" x14ac:dyDescent="0.3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</row>
    <row r="142" spans="1:17" ht="18" customHeight="1" x14ac:dyDescent="0.3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</row>
    <row r="143" spans="1:17" ht="18" customHeight="1" x14ac:dyDescent="0.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</row>
    <row r="144" spans="1:17" ht="18" customHeight="1" x14ac:dyDescent="0.3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</row>
    <row r="145" spans="1:17" ht="18" customHeight="1" x14ac:dyDescent="0.3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</row>
    <row r="146" spans="1:17" ht="18" customHeight="1" x14ac:dyDescent="0.3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</row>
    <row r="147" spans="1:17" ht="18" customHeight="1" x14ac:dyDescent="0.3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</row>
    <row r="148" spans="1:17" ht="18" customHeight="1" x14ac:dyDescent="0.3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</row>
    <row r="149" spans="1:17" ht="18" customHeight="1" x14ac:dyDescent="0.3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</row>
    <row r="150" spans="1:17" ht="18" customHeight="1" x14ac:dyDescent="0.3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</row>
    <row r="151" spans="1:17" ht="18" customHeight="1" x14ac:dyDescent="0.3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</row>
    <row r="152" spans="1:17" ht="18" customHeight="1" x14ac:dyDescent="0.3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</row>
    <row r="153" spans="1:17" ht="18" customHeight="1" x14ac:dyDescent="0.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</row>
    <row r="154" spans="1:17" ht="18" customHeight="1" x14ac:dyDescent="0.3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</row>
    <row r="155" spans="1:17" ht="18" customHeight="1" x14ac:dyDescent="0.3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</row>
    <row r="156" spans="1:17" ht="18" customHeight="1" x14ac:dyDescent="0.3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</row>
    <row r="157" spans="1:17" ht="18" customHeight="1" x14ac:dyDescent="0.3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</row>
    <row r="158" spans="1:17" ht="18" customHeight="1" x14ac:dyDescent="0.3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</row>
    <row r="159" spans="1:17" ht="18" customHeight="1" x14ac:dyDescent="0.3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</row>
    <row r="160" spans="1:17" ht="18" customHeight="1" x14ac:dyDescent="0.3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</row>
    <row r="161" spans="1:17" ht="18" customHeight="1" x14ac:dyDescent="0.3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</row>
    <row r="162" spans="1:17" ht="18" customHeight="1" x14ac:dyDescent="0.3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</row>
    <row r="163" spans="1:17" ht="18" customHeight="1" x14ac:dyDescent="0.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</row>
    <row r="164" spans="1:17" ht="18" customHeight="1" x14ac:dyDescent="0.3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</row>
    <row r="165" spans="1:17" ht="18" customHeight="1" x14ac:dyDescent="0.3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</row>
    <row r="166" spans="1:17" ht="18" customHeight="1" x14ac:dyDescent="0.3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</row>
    <row r="167" spans="1:17" ht="18" customHeight="1" x14ac:dyDescent="0.3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</row>
    <row r="168" spans="1:17" ht="18" customHeight="1" x14ac:dyDescent="0.3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</row>
    <row r="169" spans="1:17" ht="18" customHeight="1" x14ac:dyDescent="0.3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</row>
    <row r="170" spans="1:17" ht="18" customHeight="1" x14ac:dyDescent="0.3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</row>
    <row r="171" spans="1:17" ht="18" customHeight="1" x14ac:dyDescent="0.3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</row>
    <row r="172" spans="1:17" ht="18" customHeight="1" x14ac:dyDescent="0.3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</row>
    <row r="173" spans="1:17" ht="18" customHeight="1" x14ac:dyDescent="0.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</row>
    <row r="174" spans="1:17" ht="18" customHeight="1" x14ac:dyDescent="0.3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</row>
    <row r="175" spans="1:17" ht="18" customHeight="1" x14ac:dyDescent="0.3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</row>
    <row r="176" spans="1:17" ht="18" customHeight="1" x14ac:dyDescent="0.3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</row>
    <row r="177" spans="1:17" ht="18" customHeight="1" x14ac:dyDescent="0.3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</row>
    <row r="178" spans="1:17" ht="18" customHeight="1" x14ac:dyDescent="0.3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</row>
    <row r="179" spans="1:17" ht="18" customHeight="1" x14ac:dyDescent="0.3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</row>
    <row r="180" spans="1:17" ht="18" customHeight="1" x14ac:dyDescent="0.3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</row>
    <row r="181" spans="1:17" ht="18" customHeight="1" x14ac:dyDescent="0.3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</row>
    <row r="182" spans="1:17" ht="18" customHeight="1" x14ac:dyDescent="0.3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</row>
    <row r="183" spans="1:17" ht="18" customHeight="1" x14ac:dyDescent="0.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</row>
    <row r="184" spans="1:17" ht="18" customHeight="1" x14ac:dyDescent="0.3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</row>
    <row r="185" spans="1:17" ht="18" customHeight="1" x14ac:dyDescent="0.3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</row>
    <row r="186" spans="1:17" ht="18" customHeight="1" x14ac:dyDescent="0.3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</row>
    <row r="187" spans="1:17" ht="18" customHeight="1" x14ac:dyDescent="0.3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</row>
    <row r="188" spans="1:17" ht="18" customHeight="1" x14ac:dyDescent="0.3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</row>
    <row r="189" spans="1:17" ht="18" customHeight="1" x14ac:dyDescent="0.3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</row>
    <row r="190" spans="1:17" ht="18" customHeight="1" x14ac:dyDescent="0.3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</row>
    <row r="191" spans="1:17" ht="18" customHeight="1" x14ac:dyDescent="0.3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</row>
    <row r="192" spans="1:17" ht="18" customHeight="1" x14ac:dyDescent="0.3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</row>
    <row r="193" spans="1:17" ht="18" customHeight="1" x14ac:dyDescent="0.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</row>
    <row r="194" spans="1:17" ht="18" customHeight="1" x14ac:dyDescent="0.3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</row>
    <row r="195" spans="1:17" ht="18" customHeight="1" x14ac:dyDescent="0.3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</row>
    <row r="196" spans="1:17" ht="18" customHeight="1" x14ac:dyDescent="0.3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</row>
    <row r="197" spans="1:17" ht="18" customHeight="1" x14ac:dyDescent="0.3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</row>
    <row r="198" spans="1:17" ht="18" customHeight="1" x14ac:dyDescent="0.3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</row>
    <row r="199" spans="1:17" ht="18" customHeight="1" x14ac:dyDescent="0.3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</row>
    <row r="200" spans="1:17" ht="18" customHeight="1" x14ac:dyDescent="0.3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</row>
    <row r="201" spans="1:17" ht="18" customHeight="1" x14ac:dyDescent="0.3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</row>
    <row r="202" spans="1:17" ht="18" customHeight="1" x14ac:dyDescent="0.3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</row>
    <row r="203" spans="1:17" ht="18" customHeight="1" x14ac:dyDescent="0.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</row>
    <row r="204" spans="1:17" ht="18" customHeight="1" x14ac:dyDescent="0.3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</row>
    <row r="205" spans="1:17" ht="18" customHeight="1" x14ac:dyDescent="0.3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</row>
    <row r="206" spans="1:17" ht="18" customHeight="1" x14ac:dyDescent="0.3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</row>
    <row r="207" spans="1:17" ht="18" customHeight="1" x14ac:dyDescent="0.3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</row>
    <row r="208" spans="1:17" ht="18" customHeight="1" x14ac:dyDescent="0.3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</row>
    <row r="209" spans="1:17" ht="18" customHeight="1" x14ac:dyDescent="0.3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</row>
    <row r="210" spans="1:17" ht="18" customHeight="1" x14ac:dyDescent="0.3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</row>
    <row r="211" spans="1:17" ht="18" customHeight="1" x14ac:dyDescent="0.3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</row>
    <row r="212" spans="1:17" ht="18" customHeight="1" x14ac:dyDescent="0.3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</row>
    <row r="213" spans="1:17" ht="18" customHeight="1" x14ac:dyDescent="0.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</row>
    <row r="214" spans="1:17" ht="18" customHeight="1" x14ac:dyDescent="0.3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</row>
    <row r="215" spans="1:17" ht="18" customHeight="1" x14ac:dyDescent="0.3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</row>
    <row r="216" spans="1:17" ht="18" customHeight="1" x14ac:dyDescent="0.3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</row>
    <row r="217" spans="1:17" ht="18" customHeight="1" x14ac:dyDescent="0.3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</row>
    <row r="218" spans="1:17" ht="18" customHeight="1" x14ac:dyDescent="0.3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</row>
    <row r="219" spans="1:17" ht="18" customHeight="1" x14ac:dyDescent="0.3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</row>
    <row r="220" spans="1:17" ht="18" customHeight="1" x14ac:dyDescent="0.3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</row>
    <row r="221" spans="1:17" ht="18" customHeight="1" x14ac:dyDescent="0.3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</row>
    <row r="222" spans="1:17" ht="18" customHeight="1" x14ac:dyDescent="0.3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</row>
    <row r="223" spans="1:17" ht="18" customHeight="1" x14ac:dyDescent="0.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</row>
    <row r="224" spans="1:17" ht="18" customHeight="1" x14ac:dyDescent="0.3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</row>
    <row r="225" spans="1:17" ht="18" customHeight="1" x14ac:dyDescent="0.3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</row>
    <row r="226" spans="1:17" ht="18" customHeight="1" x14ac:dyDescent="0.3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</row>
    <row r="227" spans="1:17" ht="18" customHeight="1" x14ac:dyDescent="0.3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</row>
    <row r="228" spans="1:17" ht="18" customHeight="1" x14ac:dyDescent="0.3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</row>
    <row r="229" spans="1:17" ht="18" customHeight="1" x14ac:dyDescent="0.3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</row>
    <row r="230" spans="1:17" ht="18" customHeight="1" x14ac:dyDescent="0.3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</row>
    <row r="231" spans="1:17" ht="18" customHeight="1" x14ac:dyDescent="0.3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</row>
    <row r="232" spans="1:17" ht="18" customHeight="1" x14ac:dyDescent="0.3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</row>
    <row r="233" spans="1:17" ht="18" customHeight="1" x14ac:dyDescent="0.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</row>
    <row r="234" spans="1:17" ht="18" customHeight="1" x14ac:dyDescent="0.3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</row>
    <row r="235" spans="1:17" ht="18" customHeight="1" x14ac:dyDescent="0.3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</row>
    <row r="236" spans="1:17" ht="18" customHeight="1" x14ac:dyDescent="0.3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</row>
    <row r="237" spans="1:17" ht="18" customHeight="1" x14ac:dyDescent="0.3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</row>
    <row r="238" spans="1:17" ht="18" customHeight="1" x14ac:dyDescent="0.3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</row>
    <row r="239" spans="1:17" ht="18" customHeight="1" x14ac:dyDescent="0.3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</row>
    <row r="240" spans="1:17" ht="18" customHeight="1" x14ac:dyDescent="0.3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</row>
    <row r="241" spans="1:17" ht="18" customHeight="1" x14ac:dyDescent="0.3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</row>
    <row r="242" spans="1:17" ht="18" customHeight="1" x14ac:dyDescent="0.3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</row>
    <row r="243" spans="1:17" ht="18" customHeight="1" x14ac:dyDescent="0.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</row>
    <row r="244" spans="1:17" ht="18" customHeight="1" x14ac:dyDescent="0.3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</row>
    <row r="245" spans="1:17" ht="18" customHeight="1" x14ac:dyDescent="0.3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</row>
    <row r="246" spans="1:17" ht="18" customHeight="1" x14ac:dyDescent="0.3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</row>
    <row r="247" spans="1:17" ht="18" customHeight="1" x14ac:dyDescent="0.3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</row>
    <row r="248" spans="1:17" ht="18" customHeight="1" x14ac:dyDescent="0.3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</row>
    <row r="249" spans="1:17" ht="18" customHeight="1" x14ac:dyDescent="0.3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</row>
    <row r="250" spans="1:17" ht="18" customHeight="1" x14ac:dyDescent="0.3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</row>
    <row r="251" spans="1:17" ht="18" customHeight="1" x14ac:dyDescent="0.3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</row>
    <row r="252" spans="1:17" ht="18" customHeight="1" x14ac:dyDescent="0.3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</row>
    <row r="253" spans="1:17" ht="18" customHeight="1" x14ac:dyDescent="0.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</row>
    <row r="254" spans="1:17" ht="18" customHeight="1" x14ac:dyDescent="0.3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</row>
    <row r="255" spans="1:17" ht="18" customHeight="1" x14ac:dyDescent="0.3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</row>
    <row r="256" spans="1:17" ht="18" customHeight="1" x14ac:dyDescent="0.3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</row>
    <row r="257" spans="1:17" ht="18" customHeight="1" x14ac:dyDescent="0.3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</row>
    <row r="258" spans="1:17" ht="18" customHeight="1" x14ac:dyDescent="0.3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</row>
    <row r="259" spans="1:17" ht="18" customHeight="1" x14ac:dyDescent="0.3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</row>
    <row r="260" spans="1:17" ht="18" customHeight="1" x14ac:dyDescent="0.3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</row>
    <row r="261" spans="1:17" ht="18" customHeight="1" x14ac:dyDescent="0.3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</row>
    <row r="262" spans="1:17" ht="18" customHeight="1" x14ac:dyDescent="0.3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</row>
    <row r="263" spans="1:17" ht="18" customHeight="1" x14ac:dyDescent="0.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</row>
    <row r="264" spans="1:17" ht="18" customHeight="1" x14ac:dyDescent="0.3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</row>
    <row r="265" spans="1:17" ht="18" customHeight="1" x14ac:dyDescent="0.3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</row>
    <row r="266" spans="1:17" ht="18" customHeight="1" x14ac:dyDescent="0.3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</row>
    <row r="267" spans="1:17" ht="18" customHeight="1" x14ac:dyDescent="0.3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</row>
    <row r="268" spans="1:17" ht="18" customHeight="1" x14ac:dyDescent="0.3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</row>
    <row r="269" spans="1:17" ht="18" customHeight="1" x14ac:dyDescent="0.3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</row>
    <row r="270" spans="1:17" ht="18" customHeight="1" x14ac:dyDescent="0.3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</row>
    <row r="271" spans="1:17" ht="18" customHeight="1" x14ac:dyDescent="0.3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</row>
    <row r="272" spans="1:17" ht="18" customHeight="1" x14ac:dyDescent="0.3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</row>
    <row r="273" spans="1:17" ht="18" customHeight="1" x14ac:dyDescent="0.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</row>
    <row r="274" spans="1:17" ht="18" customHeight="1" x14ac:dyDescent="0.3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</row>
    <row r="275" spans="1:17" ht="18" customHeight="1" x14ac:dyDescent="0.3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</row>
    <row r="276" spans="1:17" ht="18" customHeight="1" x14ac:dyDescent="0.3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</row>
    <row r="277" spans="1:17" ht="18" customHeight="1" x14ac:dyDescent="0.3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</row>
    <row r="278" spans="1:17" ht="18" customHeight="1" x14ac:dyDescent="0.3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</row>
    <row r="279" spans="1:17" ht="18" customHeight="1" x14ac:dyDescent="0.3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</row>
    <row r="280" spans="1:17" ht="18" customHeight="1" x14ac:dyDescent="0.3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</row>
    <row r="281" spans="1:17" ht="18" customHeight="1" x14ac:dyDescent="0.3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</row>
    <row r="282" spans="1:17" ht="18" customHeight="1" x14ac:dyDescent="0.3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</row>
    <row r="283" spans="1:17" ht="18" customHeight="1" x14ac:dyDescent="0.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</row>
    <row r="284" spans="1:17" ht="18" customHeight="1" x14ac:dyDescent="0.3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</row>
    <row r="285" spans="1:17" ht="18" customHeight="1" x14ac:dyDescent="0.3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</row>
    <row r="286" spans="1:17" ht="18" customHeight="1" x14ac:dyDescent="0.3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</row>
    <row r="287" spans="1:17" ht="18" customHeight="1" x14ac:dyDescent="0.3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</row>
    <row r="288" spans="1:17" ht="18" customHeight="1" x14ac:dyDescent="0.3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</row>
    <row r="289" spans="1:17" ht="18" customHeight="1" x14ac:dyDescent="0.3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</row>
    <row r="290" spans="1:17" ht="18" customHeight="1" x14ac:dyDescent="0.3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</row>
  </sheetData>
  <sheetProtection sheet="1" objects="1" scenarios="1"/>
  <mergeCells count="6">
    <mergeCell ref="A1:Q1"/>
    <mergeCell ref="A11:H11"/>
    <mergeCell ref="J11:Q11"/>
    <mergeCell ref="E37:M39"/>
    <mergeCell ref="A40:H40"/>
    <mergeCell ref="J40:Q40"/>
  </mergeCells>
  <conditionalFormatting sqref="A13:A3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42:A60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B31">
    <cfRule type="colorScale" priority="17">
      <colorScale>
        <cfvo type="min"/>
        <cfvo type="max"/>
        <color rgb="FFFFEF9C"/>
        <color rgb="FF63BE7B"/>
      </colorScale>
    </cfRule>
  </conditionalFormatting>
  <conditionalFormatting sqref="B42:B60">
    <cfRule type="colorScale" priority="4">
      <colorScale>
        <cfvo type="min"/>
        <cfvo type="max"/>
        <color rgb="FFFFEF9C"/>
        <color rgb="FF63BE7B"/>
      </colorScale>
    </cfRule>
  </conditionalFormatting>
  <conditionalFormatting sqref="C13:C3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:C6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:E31">
    <cfRule type="colorScale" priority="19">
      <colorScale>
        <cfvo type="min"/>
        <cfvo type="max"/>
        <color rgb="FF63BE7B"/>
        <color rgb="FFFFEF9C"/>
      </colorScale>
    </cfRule>
  </conditionalFormatting>
  <conditionalFormatting sqref="E42:E60">
    <cfRule type="colorScale" priority="6">
      <colorScale>
        <cfvo type="min"/>
        <cfvo type="max"/>
        <color rgb="FFFFEF9C"/>
        <color rgb="FF63BE7B"/>
      </colorScale>
    </cfRule>
  </conditionalFormatting>
  <conditionalFormatting sqref="H13:H3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H6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3:J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:J6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3:M31">
    <cfRule type="colorScale" priority="15">
      <colorScale>
        <cfvo type="min"/>
        <cfvo type="max"/>
        <color rgb="FF63BE7B"/>
        <color rgb="FFFFEF9C"/>
      </colorScale>
    </cfRule>
  </conditionalFormatting>
  <conditionalFormatting sqref="M42:M6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3:N3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42:N6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3:O3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3:P31">
    <cfRule type="colorScale" priority="12">
      <colorScale>
        <cfvo type="min"/>
        <cfvo type="max"/>
        <color rgb="FFFFEF9C"/>
        <color rgb="FF63BE7B"/>
      </colorScale>
    </cfRule>
  </conditionalFormatting>
  <conditionalFormatting sqref="P42:P63">
    <cfRule type="colorScale" priority="3">
      <colorScale>
        <cfvo type="min"/>
        <cfvo type="max"/>
        <color rgb="FFFCFCFF"/>
        <color rgb="FFF8696B"/>
      </colorScale>
    </cfRule>
  </conditionalFormatting>
  <conditionalFormatting sqref="Q13:Q3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42:Q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E64F-AF7F-4BD7-BBFB-6B075F4ECA54}">
  <sheetPr codeName="Sheet5"/>
  <dimension ref="A2:K17"/>
  <sheetViews>
    <sheetView workbookViewId="0">
      <selection sqref="A1:X20"/>
    </sheetView>
  </sheetViews>
  <sheetFormatPr defaultRowHeight="14.4" x14ac:dyDescent="0.3"/>
  <sheetData>
    <row r="2" spans="1:11" x14ac:dyDescent="0.3"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</row>
    <row r="3" spans="1:11" x14ac:dyDescent="0.3">
      <c r="A3" t="s">
        <v>89</v>
      </c>
      <c r="B3" t="s">
        <v>87</v>
      </c>
      <c r="C3" t="s">
        <v>90</v>
      </c>
      <c r="D3" t="s">
        <v>90</v>
      </c>
      <c r="E3" t="s">
        <v>91</v>
      </c>
      <c r="F3" t="s">
        <v>92</v>
      </c>
      <c r="G3" t="s">
        <v>92</v>
      </c>
      <c r="H3" t="s">
        <v>93</v>
      </c>
      <c r="I3" t="s">
        <v>94</v>
      </c>
      <c r="K3" t="s">
        <v>95</v>
      </c>
    </row>
    <row r="4" spans="1:11" x14ac:dyDescent="0.3">
      <c r="A4" t="s">
        <v>96</v>
      </c>
      <c r="C4" t="s">
        <v>90</v>
      </c>
      <c r="D4" t="s">
        <v>97</v>
      </c>
      <c r="E4" t="s">
        <v>98</v>
      </c>
      <c r="F4" t="s">
        <v>92</v>
      </c>
      <c r="G4" t="s">
        <v>92</v>
      </c>
      <c r="H4" t="s">
        <v>93</v>
      </c>
      <c r="I4" t="s">
        <v>94</v>
      </c>
      <c r="K4" t="s">
        <v>99</v>
      </c>
    </row>
    <row r="5" spans="1:11" x14ac:dyDescent="0.3">
      <c r="A5" t="s">
        <v>100</v>
      </c>
      <c r="C5" t="s">
        <v>97</v>
      </c>
      <c r="D5" t="s">
        <v>97</v>
      </c>
      <c r="E5" t="s">
        <v>101</v>
      </c>
      <c r="F5" t="s">
        <v>93</v>
      </c>
      <c r="G5" t="s">
        <v>93</v>
      </c>
      <c r="H5" t="s">
        <v>92</v>
      </c>
      <c r="I5" t="s">
        <v>102</v>
      </c>
      <c r="K5" t="s">
        <v>103</v>
      </c>
    </row>
    <row r="6" spans="1:11" x14ac:dyDescent="0.3">
      <c r="A6" t="s">
        <v>104</v>
      </c>
      <c r="C6" t="s">
        <v>97</v>
      </c>
      <c r="D6" t="s">
        <v>90</v>
      </c>
      <c r="E6" t="s">
        <v>105</v>
      </c>
      <c r="F6" t="s">
        <v>93</v>
      </c>
      <c r="G6" t="s">
        <v>93</v>
      </c>
      <c r="H6" t="s">
        <v>92</v>
      </c>
      <c r="I6" t="s">
        <v>102</v>
      </c>
      <c r="K6" t="s">
        <v>106</v>
      </c>
    </row>
    <row r="8" spans="1:11" x14ac:dyDescent="0.3">
      <c r="A8" t="s">
        <v>107</v>
      </c>
      <c r="B8" t="s">
        <v>88</v>
      </c>
      <c r="C8" t="s">
        <v>90</v>
      </c>
      <c r="D8" t="s">
        <v>90</v>
      </c>
      <c r="E8" t="s">
        <v>91</v>
      </c>
      <c r="F8" t="s">
        <v>93</v>
      </c>
      <c r="G8" t="s">
        <v>93</v>
      </c>
      <c r="H8" t="s">
        <v>92</v>
      </c>
      <c r="I8" t="s">
        <v>102</v>
      </c>
    </row>
    <row r="9" spans="1:11" x14ac:dyDescent="0.3">
      <c r="A9" t="s">
        <v>108</v>
      </c>
      <c r="C9" t="s">
        <v>90</v>
      </c>
      <c r="D9" t="s">
        <v>97</v>
      </c>
      <c r="E9" t="s">
        <v>98</v>
      </c>
      <c r="F9" t="s">
        <v>93</v>
      </c>
      <c r="G9" t="s">
        <v>93</v>
      </c>
      <c r="H9" t="s">
        <v>92</v>
      </c>
      <c r="I9" t="s">
        <v>102</v>
      </c>
    </row>
    <row r="10" spans="1:11" x14ac:dyDescent="0.3">
      <c r="A10" t="s">
        <v>109</v>
      </c>
      <c r="C10" t="s">
        <v>97</v>
      </c>
      <c r="D10" t="s">
        <v>97</v>
      </c>
      <c r="E10" t="s">
        <v>101</v>
      </c>
      <c r="F10" t="s">
        <v>92</v>
      </c>
      <c r="G10" t="s">
        <v>92</v>
      </c>
      <c r="H10" t="s">
        <v>93</v>
      </c>
      <c r="I10" t="s">
        <v>94</v>
      </c>
    </row>
    <row r="11" spans="1:11" x14ac:dyDescent="0.3">
      <c r="A11" t="s">
        <v>110</v>
      </c>
      <c r="C11" t="s">
        <v>97</v>
      </c>
      <c r="D11" t="s">
        <v>90</v>
      </c>
      <c r="E11" t="s">
        <v>105</v>
      </c>
      <c r="F11" t="s">
        <v>92</v>
      </c>
      <c r="G11" t="s">
        <v>92</v>
      </c>
      <c r="H11" t="s">
        <v>93</v>
      </c>
      <c r="I11" t="s">
        <v>94</v>
      </c>
    </row>
    <row r="14" spans="1:11" x14ac:dyDescent="0.3">
      <c r="B14" t="s">
        <v>111</v>
      </c>
    </row>
    <row r="15" spans="1:11" x14ac:dyDescent="0.3">
      <c r="B15" t="s">
        <v>112</v>
      </c>
    </row>
    <row r="16" spans="1:11" x14ac:dyDescent="0.3">
      <c r="B16" t="s">
        <v>113</v>
      </c>
    </row>
    <row r="17" spans="2:2" x14ac:dyDescent="0.3">
      <c r="B17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Nifty50</vt:lpstr>
      <vt:lpstr>ND</vt:lpstr>
      <vt:lpstr>OPTION CHAIN</vt:lpstr>
      <vt:lpstr>GREEKS</vt:lpstr>
      <vt:lpstr>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Vivek Garg</cp:lastModifiedBy>
  <dcterms:created xsi:type="dcterms:W3CDTF">2023-10-30T06:35:41Z</dcterms:created>
  <dcterms:modified xsi:type="dcterms:W3CDTF">2024-04-22T13:25:20Z</dcterms:modified>
</cp:coreProperties>
</file>