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c/Desktop/Garima/Bootcamp_UCBerkely/Module Challenges/challenge1/Instructions/"/>
    </mc:Choice>
  </mc:AlternateContent>
  <xr:revisionPtr revIDLastSave="0" documentId="8_{9D613A8D-B130-F840-88DE-14C0AD4B3937}" xr6:coauthVersionLast="47" xr6:coauthVersionMax="47" xr10:uidLastSave="{00000000-0000-0000-0000-000000000000}"/>
  <bookViews>
    <workbookView xWindow="1020" yWindow="1000" windowWidth="27980" windowHeight="16500" xr2:uid="{00000000-000D-0000-FFFF-FFFF00000000}"/>
  </bookViews>
  <sheets>
    <sheet name="Crowdfunding" sheetId="1" r:id="rId1"/>
    <sheet name="Campaign successful" sheetId="3" r:id="rId2"/>
    <sheet name="Sub-Category outcomes" sheetId="6" r:id="rId3"/>
    <sheet name="Date based outcomes" sheetId="10" r:id="rId4"/>
    <sheet name="Goal amount vs count category" sheetId="11" r:id="rId5"/>
    <sheet name="Statistics" sheetId="12" r:id="rId6"/>
    <sheet name="Additional plots needed" sheetId="14" r:id="rId7"/>
    <sheet name="Additional plots needed2" sheetId="16" r:id="rId8"/>
    <sheet name="Additional plots needed3" sheetId="18" r:id="rId9"/>
  </sheets>
  <definedNames>
    <definedName name="_xlnm._FilterDatabase" localSheetId="0" hidden="1">Crowdfunding!$A$1:$U$1001</definedName>
    <definedName name="_xlchart.v1.0" hidden="1">Statistics!$A$1</definedName>
    <definedName name="_xlchart.v1.1" hidden="1">Statistics!$A$2:$A$1048141</definedName>
    <definedName name="_xlchart.v1.10" hidden="1">Statistics!$D$2:$D$1048141</definedName>
    <definedName name="_xlchart.v1.11" hidden="1">Statistics!$D$2:$D$566</definedName>
    <definedName name="_xlchart.v1.2" hidden="1">Statistics!$A$2:$A$566</definedName>
    <definedName name="_xlchart.v1.3" hidden="1">Statistics!$B$1</definedName>
    <definedName name="_xlchart.v1.4" hidden="1">Statistics!$B$2:$B$1048141</definedName>
    <definedName name="_xlchart.v1.5" hidden="1">Statistics!$B$2:$B$566</definedName>
    <definedName name="_xlchart.v1.6" hidden="1">Statistics!$C$1</definedName>
    <definedName name="_xlchart.v1.7" hidden="1">Statistics!$C$2:$C$1048141</definedName>
    <definedName name="_xlchart.v1.8" hidden="1">Statistics!$C$2:$C$566</definedName>
    <definedName name="_xlchart.v1.9" hidden="1">Statistics!$D$1</definedName>
  </definedNames>
  <calcPr calcId="191029"/>
  <pivotCaches>
    <pivotCache cacheId="7" r:id="rId10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L3" i="12"/>
  <c r="L2" i="12"/>
  <c r="K3" i="12"/>
  <c r="K2" i="12"/>
  <c r="J3" i="12"/>
  <c r="J2" i="12"/>
  <c r="I3" i="12"/>
  <c r="I2" i="12"/>
  <c r="H3" i="12"/>
  <c r="H2" i="12"/>
  <c r="G3" i="12"/>
  <c r="G2" i="12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P72" i="1" s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88" i="1"/>
  <c r="P88" i="1" s="1"/>
  <c r="M89" i="1"/>
  <c r="P89" i="1" s="1"/>
  <c r="M90" i="1"/>
  <c r="P90" i="1" s="1"/>
  <c r="M91" i="1"/>
  <c r="P91" i="1" s="1"/>
  <c r="M92" i="1"/>
  <c r="P92" i="1" s="1"/>
  <c r="M93" i="1"/>
  <c r="P93" i="1" s="1"/>
  <c r="M94" i="1"/>
  <c r="P94" i="1" s="1"/>
  <c r="M95" i="1"/>
  <c r="P95" i="1" s="1"/>
  <c r="M96" i="1"/>
  <c r="P96" i="1" s="1"/>
  <c r="M97" i="1"/>
  <c r="P97" i="1" s="1"/>
  <c r="M98" i="1"/>
  <c r="P98" i="1" s="1"/>
  <c r="M99" i="1"/>
  <c r="P99" i="1" s="1"/>
  <c r="M100" i="1"/>
  <c r="P100" i="1" s="1"/>
  <c r="M101" i="1"/>
  <c r="P101" i="1" s="1"/>
  <c r="M102" i="1"/>
  <c r="P102" i="1" s="1"/>
  <c r="M103" i="1"/>
  <c r="P103" i="1" s="1"/>
  <c r="M104" i="1"/>
  <c r="P104" i="1" s="1"/>
  <c r="M105" i="1"/>
  <c r="P105" i="1" s="1"/>
  <c r="M106" i="1"/>
  <c r="P106" i="1" s="1"/>
  <c r="M107" i="1"/>
  <c r="P107" i="1" s="1"/>
  <c r="M108" i="1"/>
  <c r="P108" i="1" s="1"/>
  <c r="M109" i="1"/>
  <c r="P109" i="1" s="1"/>
  <c r="M110" i="1"/>
  <c r="P110" i="1" s="1"/>
  <c r="M111" i="1"/>
  <c r="P111" i="1" s="1"/>
  <c r="M112" i="1"/>
  <c r="P112" i="1" s="1"/>
  <c r="M113" i="1"/>
  <c r="P113" i="1" s="1"/>
  <c r="M114" i="1"/>
  <c r="P114" i="1" s="1"/>
  <c r="M115" i="1"/>
  <c r="P115" i="1" s="1"/>
  <c r="M116" i="1"/>
  <c r="P116" i="1" s="1"/>
  <c r="M117" i="1"/>
  <c r="P117" i="1" s="1"/>
  <c r="M118" i="1"/>
  <c r="P118" i="1" s="1"/>
  <c r="M119" i="1"/>
  <c r="P119" i="1" s="1"/>
  <c r="M120" i="1"/>
  <c r="P120" i="1" s="1"/>
  <c r="M121" i="1"/>
  <c r="P121" i="1" s="1"/>
  <c r="M122" i="1"/>
  <c r="P122" i="1" s="1"/>
  <c r="M123" i="1"/>
  <c r="P123" i="1" s="1"/>
  <c r="M124" i="1"/>
  <c r="P124" i="1" s="1"/>
  <c r="M125" i="1"/>
  <c r="P125" i="1" s="1"/>
  <c r="M126" i="1"/>
  <c r="P126" i="1" s="1"/>
  <c r="M127" i="1"/>
  <c r="P127" i="1" s="1"/>
  <c r="M128" i="1"/>
  <c r="P128" i="1" s="1"/>
  <c r="M129" i="1"/>
  <c r="P129" i="1" s="1"/>
  <c r="M130" i="1"/>
  <c r="P130" i="1" s="1"/>
  <c r="M131" i="1"/>
  <c r="P131" i="1" s="1"/>
  <c r="M132" i="1"/>
  <c r="P132" i="1" s="1"/>
  <c r="M133" i="1"/>
  <c r="P133" i="1" s="1"/>
  <c r="M134" i="1"/>
  <c r="P134" i="1" s="1"/>
  <c r="M135" i="1"/>
  <c r="P135" i="1" s="1"/>
  <c r="M136" i="1"/>
  <c r="P136" i="1" s="1"/>
  <c r="M137" i="1"/>
  <c r="P137" i="1" s="1"/>
  <c r="M138" i="1"/>
  <c r="P138" i="1" s="1"/>
  <c r="M139" i="1"/>
  <c r="P139" i="1" s="1"/>
  <c r="M140" i="1"/>
  <c r="P140" i="1" s="1"/>
  <c r="M141" i="1"/>
  <c r="P141" i="1" s="1"/>
  <c r="M142" i="1"/>
  <c r="P142" i="1" s="1"/>
  <c r="M143" i="1"/>
  <c r="P143" i="1" s="1"/>
  <c r="M144" i="1"/>
  <c r="P144" i="1" s="1"/>
  <c r="M145" i="1"/>
  <c r="P145" i="1" s="1"/>
  <c r="M146" i="1"/>
  <c r="P146" i="1" s="1"/>
  <c r="M147" i="1"/>
  <c r="P147" i="1" s="1"/>
  <c r="M148" i="1"/>
  <c r="P148" i="1" s="1"/>
  <c r="M149" i="1"/>
  <c r="P149" i="1" s="1"/>
  <c r="M150" i="1"/>
  <c r="P150" i="1" s="1"/>
  <c r="M151" i="1"/>
  <c r="P151" i="1" s="1"/>
  <c r="M152" i="1"/>
  <c r="P152" i="1" s="1"/>
  <c r="M153" i="1"/>
  <c r="P153" i="1" s="1"/>
  <c r="M154" i="1"/>
  <c r="P154" i="1" s="1"/>
  <c r="M155" i="1"/>
  <c r="P155" i="1" s="1"/>
  <c r="M156" i="1"/>
  <c r="P156" i="1" s="1"/>
  <c r="M157" i="1"/>
  <c r="P157" i="1" s="1"/>
  <c r="M158" i="1"/>
  <c r="P158" i="1" s="1"/>
  <c r="M159" i="1"/>
  <c r="P159" i="1" s="1"/>
  <c r="M160" i="1"/>
  <c r="P160" i="1" s="1"/>
  <c r="M161" i="1"/>
  <c r="P161" i="1" s="1"/>
  <c r="M162" i="1"/>
  <c r="P162" i="1" s="1"/>
  <c r="M163" i="1"/>
  <c r="P163" i="1" s="1"/>
  <c r="M164" i="1"/>
  <c r="P164" i="1" s="1"/>
  <c r="M165" i="1"/>
  <c r="P165" i="1" s="1"/>
  <c r="M166" i="1"/>
  <c r="P166" i="1" s="1"/>
  <c r="M167" i="1"/>
  <c r="P167" i="1" s="1"/>
  <c r="M168" i="1"/>
  <c r="P168" i="1" s="1"/>
  <c r="M169" i="1"/>
  <c r="P169" i="1" s="1"/>
  <c r="M170" i="1"/>
  <c r="P170" i="1" s="1"/>
  <c r="M171" i="1"/>
  <c r="P171" i="1" s="1"/>
  <c r="M172" i="1"/>
  <c r="P172" i="1" s="1"/>
  <c r="M173" i="1"/>
  <c r="P173" i="1" s="1"/>
  <c r="M174" i="1"/>
  <c r="P174" i="1" s="1"/>
  <c r="M175" i="1"/>
  <c r="P175" i="1" s="1"/>
  <c r="M176" i="1"/>
  <c r="P176" i="1" s="1"/>
  <c r="M177" i="1"/>
  <c r="P177" i="1" s="1"/>
  <c r="M178" i="1"/>
  <c r="P178" i="1" s="1"/>
  <c r="M179" i="1"/>
  <c r="P179" i="1" s="1"/>
  <c r="M180" i="1"/>
  <c r="P180" i="1" s="1"/>
  <c r="M181" i="1"/>
  <c r="P181" i="1" s="1"/>
  <c r="M182" i="1"/>
  <c r="P182" i="1" s="1"/>
  <c r="M183" i="1"/>
  <c r="P183" i="1" s="1"/>
  <c r="M184" i="1"/>
  <c r="P184" i="1" s="1"/>
  <c r="M185" i="1"/>
  <c r="P185" i="1" s="1"/>
  <c r="M186" i="1"/>
  <c r="P186" i="1" s="1"/>
  <c r="M187" i="1"/>
  <c r="P187" i="1" s="1"/>
  <c r="M188" i="1"/>
  <c r="P188" i="1" s="1"/>
  <c r="M189" i="1"/>
  <c r="P189" i="1" s="1"/>
  <c r="M190" i="1"/>
  <c r="P190" i="1" s="1"/>
  <c r="M191" i="1"/>
  <c r="P191" i="1" s="1"/>
  <c r="M192" i="1"/>
  <c r="P192" i="1" s="1"/>
  <c r="M193" i="1"/>
  <c r="P193" i="1" s="1"/>
  <c r="M194" i="1"/>
  <c r="P194" i="1" s="1"/>
  <c r="M195" i="1"/>
  <c r="P195" i="1" s="1"/>
  <c r="M196" i="1"/>
  <c r="P196" i="1" s="1"/>
  <c r="M197" i="1"/>
  <c r="P197" i="1" s="1"/>
  <c r="M198" i="1"/>
  <c r="P198" i="1" s="1"/>
  <c r="M199" i="1"/>
  <c r="P199" i="1" s="1"/>
  <c r="M200" i="1"/>
  <c r="P200" i="1" s="1"/>
  <c r="M201" i="1"/>
  <c r="P201" i="1" s="1"/>
  <c r="M202" i="1"/>
  <c r="P202" i="1" s="1"/>
  <c r="M203" i="1"/>
  <c r="P203" i="1" s="1"/>
  <c r="M204" i="1"/>
  <c r="P204" i="1" s="1"/>
  <c r="M205" i="1"/>
  <c r="P205" i="1" s="1"/>
  <c r="M206" i="1"/>
  <c r="P206" i="1" s="1"/>
  <c r="M207" i="1"/>
  <c r="P207" i="1" s="1"/>
  <c r="M208" i="1"/>
  <c r="P208" i="1" s="1"/>
  <c r="M209" i="1"/>
  <c r="P209" i="1" s="1"/>
  <c r="M210" i="1"/>
  <c r="P210" i="1" s="1"/>
  <c r="M211" i="1"/>
  <c r="P211" i="1" s="1"/>
  <c r="M212" i="1"/>
  <c r="P212" i="1" s="1"/>
  <c r="M213" i="1"/>
  <c r="P213" i="1" s="1"/>
  <c r="M214" i="1"/>
  <c r="P214" i="1" s="1"/>
  <c r="M215" i="1"/>
  <c r="P215" i="1" s="1"/>
  <c r="M216" i="1"/>
  <c r="P216" i="1" s="1"/>
  <c r="M217" i="1"/>
  <c r="P217" i="1" s="1"/>
  <c r="M218" i="1"/>
  <c r="P218" i="1" s="1"/>
  <c r="M219" i="1"/>
  <c r="P219" i="1" s="1"/>
  <c r="M220" i="1"/>
  <c r="P220" i="1" s="1"/>
  <c r="M221" i="1"/>
  <c r="P221" i="1" s="1"/>
  <c r="M222" i="1"/>
  <c r="P222" i="1" s="1"/>
  <c r="M223" i="1"/>
  <c r="P223" i="1" s="1"/>
  <c r="M224" i="1"/>
  <c r="P224" i="1" s="1"/>
  <c r="M225" i="1"/>
  <c r="P225" i="1" s="1"/>
  <c r="M226" i="1"/>
  <c r="P226" i="1" s="1"/>
  <c r="M227" i="1"/>
  <c r="P227" i="1" s="1"/>
  <c r="M228" i="1"/>
  <c r="P228" i="1" s="1"/>
  <c r="M229" i="1"/>
  <c r="P229" i="1" s="1"/>
  <c r="M230" i="1"/>
  <c r="P230" i="1" s="1"/>
  <c r="M231" i="1"/>
  <c r="P231" i="1" s="1"/>
  <c r="M232" i="1"/>
  <c r="P232" i="1" s="1"/>
  <c r="M233" i="1"/>
  <c r="P233" i="1" s="1"/>
  <c r="M234" i="1"/>
  <c r="P234" i="1" s="1"/>
  <c r="M235" i="1"/>
  <c r="P235" i="1" s="1"/>
  <c r="M236" i="1"/>
  <c r="P236" i="1" s="1"/>
  <c r="M237" i="1"/>
  <c r="P237" i="1" s="1"/>
  <c r="M238" i="1"/>
  <c r="P238" i="1" s="1"/>
  <c r="M239" i="1"/>
  <c r="P239" i="1" s="1"/>
  <c r="M240" i="1"/>
  <c r="P240" i="1" s="1"/>
  <c r="M241" i="1"/>
  <c r="P241" i="1" s="1"/>
  <c r="M242" i="1"/>
  <c r="P242" i="1" s="1"/>
  <c r="M243" i="1"/>
  <c r="P243" i="1" s="1"/>
  <c r="M244" i="1"/>
  <c r="P244" i="1" s="1"/>
  <c r="M245" i="1"/>
  <c r="P245" i="1" s="1"/>
  <c r="M246" i="1"/>
  <c r="P246" i="1" s="1"/>
  <c r="M247" i="1"/>
  <c r="P247" i="1" s="1"/>
  <c r="M248" i="1"/>
  <c r="P248" i="1" s="1"/>
  <c r="M249" i="1"/>
  <c r="P249" i="1" s="1"/>
  <c r="M250" i="1"/>
  <c r="P250" i="1" s="1"/>
  <c r="M251" i="1"/>
  <c r="P251" i="1" s="1"/>
  <c r="M252" i="1"/>
  <c r="P252" i="1" s="1"/>
  <c r="M253" i="1"/>
  <c r="P253" i="1" s="1"/>
  <c r="M254" i="1"/>
  <c r="P254" i="1" s="1"/>
  <c r="M255" i="1"/>
  <c r="P255" i="1" s="1"/>
  <c r="M256" i="1"/>
  <c r="P256" i="1" s="1"/>
  <c r="M257" i="1"/>
  <c r="P257" i="1" s="1"/>
  <c r="M258" i="1"/>
  <c r="P258" i="1" s="1"/>
  <c r="M259" i="1"/>
  <c r="P259" i="1" s="1"/>
  <c r="M260" i="1"/>
  <c r="P260" i="1" s="1"/>
  <c r="M261" i="1"/>
  <c r="P261" i="1" s="1"/>
  <c r="M262" i="1"/>
  <c r="P262" i="1" s="1"/>
  <c r="M263" i="1"/>
  <c r="P263" i="1" s="1"/>
  <c r="M264" i="1"/>
  <c r="P264" i="1" s="1"/>
  <c r="M265" i="1"/>
  <c r="P265" i="1" s="1"/>
  <c r="M266" i="1"/>
  <c r="P266" i="1" s="1"/>
  <c r="M267" i="1"/>
  <c r="P267" i="1" s="1"/>
  <c r="M268" i="1"/>
  <c r="P268" i="1" s="1"/>
  <c r="M269" i="1"/>
  <c r="P269" i="1" s="1"/>
  <c r="M270" i="1"/>
  <c r="P270" i="1" s="1"/>
  <c r="M271" i="1"/>
  <c r="P271" i="1" s="1"/>
  <c r="M272" i="1"/>
  <c r="P272" i="1" s="1"/>
  <c r="M273" i="1"/>
  <c r="P273" i="1" s="1"/>
  <c r="M274" i="1"/>
  <c r="P274" i="1" s="1"/>
  <c r="M275" i="1"/>
  <c r="P275" i="1" s="1"/>
  <c r="M276" i="1"/>
  <c r="P276" i="1" s="1"/>
  <c r="M277" i="1"/>
  <c r="P277" i="1" s="1"/>
  <c r="M278" i="1"/>
  <c r="P278" i="1" s="1"/>
  <c r="M279" i="1"/>
  <c r="P279" i="1" s="1"/>
  <c r="M280" i="1"/>
  <c r="P280" i="1" s="1"/>
  <c r="M281" i="1"/>
  <c r="P281" i="1" s="1"/>
  <c r="M282" i="1"/>
  <c r="P282" i="1" s="1"/>
  <c r="M283" i="1"/>
  <c r="P283" i="1" s="1"/>
  <c r="M284" i="1"/>
  <c r="P284" i="1" s="1"/>
  <c r="M285" i="1"/>
  <c r="P285" i="1" s="1"/>
  <c r="M286" i="1"/>
  <c r="P286" i="1" s="1"/>
  <c r="M287" i="1"/>
  <c r="P287" i="1" s="1"/>
  <c r="M288" i="1"/>
  <c r="P288" i="1" s="1"/>
  <c r="M289" i="1"/>
  <c r="P289" i="1" s="1"/>
  <c r="M290" i="1"/>
  <c r="P290" i="1" s="1"/>
  <c r="M291" i="1"/>
  <c r="P291" i="1" s="1"/>
  <c r="M292" i="1"/>
  <c r="P292" i="1" s="1"/>
  <c r="M293" i="1"/>
  <c r="P293" i="1" s="1"/>
  <c r="M294" i="1"/>
  <c r="P294" i="1" s="1"/>
  <c r="M295" i="1"/>
  <c r="P295" i="1" s="1"/>
  <c r="M296" i="1"/>
  <c r="P296" i="1" s="1"/>
  <c r="M297" i="1"/>
  <c r="P297" i="1" s="1"/>
  <c r="M298" i="1"/>
  <c r="P298" i="1" s="1"/>
  <c r="M299" i="1"/>
  <c r="P299" i="1" s="1"/>
  <c r="M300" i="1"/>
  <c r="P300" i="1" s="1"/>
  <c r="M301" i="1"/>
  <c r="P301" i="1" s="1"/>
  <c r="M302" i="1"/>
  <c r="P302" i="1" s="1"/>
  <c r="M303" i="1"/>
  <c r="P303" i="1" s="1"/>
  <c r="M304" i="1"/>
  <c r="P304" i="1" s="1"/>
  <c r="M305" i="1"/>
  <c r="P305" i="1" s="1"/>
  <c r="M306" i="1"/>
  <c r="P306" i="1" s="1"/>
  <c r="M307" i="1"/>
  <c r="P307" i="1" s="1"/>
  <c r="M308" i="1"/>
  <c r="P308" i="1" s="1"/>
  <c r="M309" i="1"/>
  <c r="P309" i="1" s="1"/>
  <c r="M310" i="1"/>
  <c r="P310" i="1" s="1"/>
  <c r="M311" i="1"/>
  <c r="P311" i="1" s="1"/>
  <c r="M312" i="1"/>
  <c r="P312" i="1" s="1"/>
  <c r="M313" i="1"/>
  <c r="P313" i="1" s="1"/>
  <c r="M314" i="1"/>
  <c r="P314" i="1" s="1"/>
  <c r="M315" i="1"/>
  <c r="P315" i="1" s="1"/>
  <c r="M316" i="1"/>
  <c r="P316" i="1" s="1"/>
  <c r="M317" i="1"/>
  <c r="P317" i="1" s="1"/>
  <c r="M318" i="1"/>
  <c r="P318" i="1" s="1"/>
  <c r="M319" i="1"/>
  <c r="P319" i="1" s="1"/>
  <c r="M320" i="1"/>
  <c r="P320" i="1" s="1"/>
  <c r="M321" i="1"/>
  <c r="P321" i="1" s="1"/>
  <c r="M322" i="1"/>
  <c r="P322" i="1" s="1"/>
  <c r="M323" i="1"/>
  <c r="P323" i="1" s="1"/>
  <c r="M324" i="1"/>
  <c r="P324" i="1" s="1"/>
  <c r="M325" i="1"/>
  <c r="P325" i="1" s="1"/>
  <c r="M326" i="1"/>
  <c r="P326" i="1" s="1"/>
  <c r="M327" i="1"/>
  <c r="P327" i="1" s="1"/>
  <c r="M328" i="1"/>
  <c r="P328" i="1" s="1"/>
  <c r="M329" i="1"/>
  <c r="P329" i="1" s="1"/>
  <c r="M330" i="1"/>
  <c r="P330" i="1" s="1"/>
  <c r="M331" i="1"/>
  <c r="P331" i="1" s="1"/>
  <c r="M332" i="1"/>
  <c r="P332" i="1" s="1"/>
  <c r="M333" i="1"/>
  <c r="P333" i="1" s="1"/>
  <c r="M334" i="1"/>
  <c r="P334" i="1" s="1"/>
  <c r="M335" i="1"/>
  <c r="P335" i="1" s="1"/>
  <c r="M336" i="1"/>
  <c r="P336" i="1" s="1"/>
  <c r="M337" i="1"/>
  <c r="P337" i="1" s="1"/>
  <c r="M338" i="1"/>
  <c r="P338" i="1" s="1"/>
  <c r="M339" i="1"/>
  <c r="P339" i="1" s="1"/>
  <c r="M340" i="1"/>
  <c r="P340" i="1" s="1"/>
  <c r="M341" i="1"/>
  <c r="P341" i="1" s="1"/>
  <c r="M342" i="1"/>
  <c r="P342" i="1" s="1"/>
  <c r="M343" i="1"/>
  <c r="P343" i="1" s="1"/>
  <c r="M344" i="1"/>
  <c r="P344" i="1" s="1"/>
  <c r="M345" i="1"/>
  <c r="P345" i="1" s="1"/>
  <c r="M346" i="1"/>
  <c r="P346" i="1" s="1"/>
  <c r="M347" i="1"/>
  <c r="P347" i="1" s="1"/>
  <c r="M348" i="1"/>
  <c r="P348" i="1" s="1"/>
  <c r="M349" i="1"/>
  <c r="P349" i="1" s="1"/>
  <c r="M350" i="1"/>
  <c r="P350" i="1" s="1"/>
  <c r="M351" i="1"/>
  <c r="P351" i="1" s="1"/>
  <c r="M352" i="1"/>
  <c r="P352" i="1" s="1"/>
  <c r="M353" i="1"/>
  <c r="P353" i="1" s="1"/>
  <c r="M354" i="1"/>
  <c r="P354" i="1" s="1"/>
  <c r="M355" i="1"/>
  <c r="P355" i="1" s="1"/>
  <c r="M356" i="1"/>
  <c r="P356" i="1" s="1"/>
  <c r="M357" i="1"/>
  <c r="P357" i="1" s="1"/>
  <c r="M358" i="1"/>
  <c r="P358" i="1" s="1"/>
  <c r="M359" i="1"/>
  <c r="P359" i="1" s="1"/>
  <c r="M360" i="1"/>
  <c r="P360" i="1" s="1"/>
  <c r="M361" i="1"/>
  <c r="P361" i="1" s="1"/>
  <c r="M362" i="1"/>
  <c r="P362" i="1" s="1"/>
  <c r="M363" i="1"/>
  <c r="P363" i="1" s="1"/>
  <c r="M364" i="1"/>
  <c r="P364" i="1" s="1"/>
  <c r="M365" i="1"/>
  <c r="P365" i="1" s="1"/>
  <c r="M366" i="1"/>
  <c r="P366" i="1" s="1"/>
  <c r="M367" i="1"/>
  <c r="P367" i="1" s="1"/>
  <c r="M368" i="1"/>
  <c r="P368" i="1" s="1"/>
  <c r="M369" i="1"/>
  <c r="P369" i="1" s="1"/>
  <c r="M370" i="1"/>
  <c r="P370" i="1" s="1"/>
  <c r="M371" i="1"/>
  <c r="P371" i="1" s="1"/>
  <c r="M372" i="1"/>
  <c r="P372" i="1" s="1"/>
  <c r="M373" i="1"/>
  <c r="P373" i="1" s="1"/>
  <c r="M374" i="1"/>
  <c r="P374" i="1" s="1"/>
  <c r="M375" i="1"/>
  <c r="P375" i="1" s="1"/>
  <c r="M376" i="1"/>
  <c r="P376" i="1" s="1"/>
  <c r="M377" i="1"/>
  <c r="P377" i="1" s="1"/>
  <c r="M378" i="1"/>
  <c r="P378" i="1" s="1"/>
  <c r="M379" i="1"/>
  <c r="P379" i="1" s="1"/>
  <c r="M380" i="1"/>
  <c r="P380" i="1" s="1"/>
  <c r="M381" i="1"/>
  <c r="P381" i="1" s="1"/>
  <c r="M382" i="1"/>
  <c r="P382" i="1" s="1"/>
  <c r="M383" i="1"/>
  <c r="P383" i="1" s="1"/>
  <c r="M384" i="1"/>
  <c r="P384" i="1" s="1"/>
  <c r="M385" i="1"/>
  <c r="P385" i="1" s="1"/>
  <c r="M386" i="1"/>
  <c r="P386" i="1" s="1"/>
  <c r="M387" i="1"/>
  <c r="P387" i="1" s="1"/>
  <c r="M388" i="1"/>
  <c r="P388" i="1" s="1"/>
  <c r="M389" i="1"/>
  <c r="P389" i="1" s="1"/>
  <c r="M390" i="1"/>
  <c r="P390" i="1" s="1"/>
  <c r="M391" i="1"/>
  <c r="P391" i="1" s="1"/>
  <c r="M392" i="1"/>
  <c r="P392" i="1" s="1"/>
  <c r="M393" i="1"/>
  <c r="P393" i="1" s="1"/>
  <c r="M394" i="1"/>
  <c r="P394" i="1" s="1"/>
  <c r="M395" i="1"/>
  <c r="P395" i="1" s="1"/>
  <c r="M396" i="1"/>
  <c r="P396" i="1" s="1"/>
  <c r="M397" i="1"/>
  <c r="P397" i="1" s="1"/>
  <c r="M398" i="1"/>
  <c r="P398" i="1" s="1"/>
  <c r="M399" i="1"/>
  <c r="P399" i="1" s="1"/>
  <c r="M400" i="1"/>
  <c r="P400" i="1" s="1"/>
  <c r="M401" i="1"/>
  <c r="P401" i="1" s="1"/>
  <c r="M402" i="1"/>
  <c r="P402" i="1" s="1"/>
  <c r="M403" i="1"/>
  <c r="P403" i="1" s="1"/>
  <c r="M404" i="1"/>
  <c r="P404" i="1" s="1"/>
  <c r="M405" i="1"/>
  <c r="P405" i="1" s="1"/>
  <c r="M406" i="1"/>
  <c r="P406" i="1" s="1"/>
  <c r="M407" i="1"/>
  <c r="P407" i="1" s="1"/>
  <c r="M408" i="1"/>
  <c r="P408" i="1" s="1"/>
  <c r="M409" i="1"/>
  <c r="P409" i="1" s="1"/>
  <c r="M410" i="1"/>
  <c r="P410" i="1" s="1"/>
  <c r="M411" i="1"/>
  <c r="P411" i="1" s="1"/>
  <c r="M412" i="1"/>
  <c r="P412" i="1" s="1"/>
  <c r="M413" i="1"/>
  <c r="P413" i="1" s="1"/>
  <c r="M414" i="1"/>
  <c r="P414" i="1" s="1"/>
  <c r="M415" i="1"/>
  <c r="P415" i="1" s="1"/>
  <c r="M416" i="1"/>
  <c r="P416" i="1" s="1"/>
  <c r="M417" i="1"/>
  <c r="P417" i="1" s="1"/>
  <c r="M418" i="1"/>
  <c r="P418" i="1" s="1"/>
  <c r="M419" i="1"/>
  <c r="P419" i="1" s="1"/>
  <c r="M420" i="1"/>
  <c r="P420" i="1" s="1"/>
  <c r="M421" i="1"/>
  <c r="P421" i="1" s="1"/>
  <c r="M422" i="1"/>
  <c r="P422" i="1" s="1"/>
  <c r="M423" i="1"/>
  <c r="P423" i="1" s="1"/>
  <c r="M424" i="1"/>
  <c r="P424" i="1" s="1"/>
  <c r="M425" i="1"/>
  <c r="P425" i="1" s="1"/>
  <c r="M426" i="1"/>
  <c r="P426" i="1" s="1"/>
  <c r="M427" i="1"/>
  <c r="P427" i="1" s="1"/>
  <c r="M428" i="1"/>
  <c r="P428" i="1" s="1"/>
  <c r="M429" i="1"/>
  <c r="P429" i="1" s="1"/>
  <c r="M430" i="1"/>
  <c r="P430" i="1" s="1"/>
  <c r="M431" i="1"/>
  <c r="P431" i="1" s="1"/>
  <c r="M432" i="1"/>
  <c r="P432" i="1" s="1"/>
  <c r="M433" i="1"/>
  <c r="P433" i="1" s="1"/>
  <c r="M434" i="1"/>
  <c r="P434" i="1" s="1"/>
  <c r="M435" i="1"/>
  <c r="P435" i="1" s="1"/>
  <c r="M436" i="1"/>
  <c r="P436" i="1" s="1"/>
  <c r="M437" i="1"/>
  <c r="P437" i="1" s="1"/>
  <c r="M438" i="1"/>
  <c r="P438" i="1" s="1"/>
  <c r="M439" i="1"/>
  <c r="P439" i="1" s="1"/>
  <c r="M440" i="1"/>
  <c r="P440" i="1" s="1"/>
  <c r="M441" i="1"/>
  <c r="P441" i="1" s="1"/>
  <c r="M442" i="1"/>
  <c r="P442" i="1" s="1"/>
  <c r="M443" i="1"/>
  <c r="P443" i="1" s="1"/>
  <c r="M444" i="1"/>
  <c r="P444" i="1" s="1"/>
  <c r="M445" i="1"/>
  <c r="P445" i="1" s="1"/>
  <c r="M446" i="1"/>
  <c r="P446" i="1" s="1"/>
  <c r="M447" i="1"/>
  <c r="P447" i="1" s="1"/>
  <c r="M448" i="1"/>
  <c r="P448" i="1" s="1"/>
  <c r="M449" i="1"/>
  <c r="P449" i="1" s="1"/>
  <c r="M450" i="1"/>
  <c r="P450" i="1" s="1"/>
  <c r="M451" i="1"/>
  <c r="P451" i="1" s="1"/>
  <c r="M452" i="1"/>
  <c r="P452" i="1" s="1"/>
  <c r="M453" i="1"/>
  <c r="P453" i="1" s="1"/>
  <c r="M454" i="1"/>
  <c r="P454" i="1" s="1"/>
  <c r="M455" i="1"/>
  <c r="P455" i="1" s="1"/>
  <c r="M456" i="1"/>
  <c r="P456" i="1" s="1"/>
  <c r="M457" i="1"/>
  <c r="P457" i="1" s="1"/>
  <c r="M458" i="1"/>
  <c r="P458" i="1" s="1"/>
  <c r="M459" i="1"/>
  <c r="P459" i="1" s="1"/>
  <c r="M460" i="1"/>
  <c r="P460" i="1" s="1"/>
  <c r="M461" i="1"/>
  <c r="P461" i="1" s="1"/>
  <c r="M462" i="1"/>
  <c r="P462" i="1" s="1"/>
  <c r="M463" i="1"/>
  <c r="P463" i="1" s="1"/>
  <c r="M464" i="1"/>
  <c r="P464" i="1" s="1"/>
  <c r="M465" i="1"/>
  <c r="P465" i="1" s="1"/>
  <c r="M466" i="1"/>
  <c r="P466" i="1" s="1"/>
  <c r="M467" i="1"/>
  <c r="P467" i="1" s="1"/>
  <c r="M468" i="1"/>
  <c r="P468" i="1" s="1"/>
  <c r="M469" i="1"/>
  <c r="P469" i="1" s="1"/>
  <c r="M470" i="1"/>
  <c r="P470" i="1" s="1"/>
  <c r="M471" i="1"/>
  <c r="P471" i="1" s="1"/>
  <c r="M472" i="1"/>
  <c r="P472" i="1" s="1"/>
  <c r="M473" i="1"/>
  <c r="P473" i="1" s="1"/>
  <c r="M474" i="1"/>
  <c r="P474" i="1" s="1"/>
  <c r="M475" i="1"/>
  <c r="P475" i="1" s="1"/>
  <c r="M476" i="1"/>
  <c r="P476" i="1" s="1"/>
  <c r="M477" i="1"/>
  <c r="P477" i="1" s="1"/>
  <c r="M478" i="1"/>
  <c r="P478" i="1" s="1"/>
  <c r="M479" i="1"/>
  <c r="P479" i="1" s="1"/>
  <c r="M480" i="1"/>
  <c r="P480" i="1" s="1"/>
  <c r="M481" i="1"/>
  <c r="P481" i="1" s="1"/>
  <c r="M482" i="1"/>
  <c r="P482" i="1" s="1"/>
  <c r="M483" i="1"/>
  <c r="P483" i="1" s="1"/>
  <c r="M484" i="1"/>
  <c r="P484" i="1" s="1"/>
  <c r="M485" i="1"/>
  <c r="P485" i="1" s="1"/>
  <c r="M486" i="1"/>
  <c r="P486" i="1" s="1"/>
  <c r="M487" i="1"/>
  <c r="P487" i="1" s="1"/>
  <c r="M488" i="1"/>
  <c r="P488" i="1" s="1"/>
  <c r="M489" i="1"/>
  <c r="P489" i="1" s="1"/>
  <c r="M490" i="1"/>
  <c r="P490" i="1" s="1"/>
  <c r="M491" i="1"/>
  <c r="P491" i="1" s="1"/>
  <c r="M492" i="1"/>
  <c r="P492" i="1" s="1"/>
  <c r="M493" i="1"/>
  <c r="P493" i="1" s="1"/>
  <c r="M494" i="1"/>
  <c r="P494" i="1" s="1"/>
  <c r="M495" i="1"/>
  <c r="P495" i="1" s="1"/>
  <c r="M496" i="1"/>
  <c r="P496" i="1" s="1"/>
  <c r="M497" i="1"/>
  <c r="P497" i="1" s="1"/>
  <c r="M498" i="1"/>
  <c r="P498" i="1" s="1"/>
  <c r="M499" i="1"/>
  <c r="P499" i="1" s="1"/>
  <c r="M500" i="1"/>
  <c r="P500" i="1" s="1"/>
  <c r="M501" i="1"/>
  <c r="P501" i="1" s="1"/>
  <c r="M502" i="1"/>
  <c r="P502" i="1" s="1"/>
  <c r="M503" i="1"/>
  <c r="P503" i="1" s="1"/>
  <c r="M504" i="1"/>
  <c r="P504" i="1" s="1"/>
  <c r="M505" i="1"/>
  <c r="P505" i="1" s="1"/>
  <c r="M506" i="1"/>
  <c r="P506" i="1" s="1"/>
  <c r="M507" i="1"/>
  <c r="P507" i="1" s="1"/>
  <c r="M508" i="1"/>
  <c r="P508" i="1" s="1"/>
  <c r="M509" i="1"/>
  <c r="P509" i="1" s="1"/>
  <c r="M510" i="1"/>
  <c r="P510" i="1" s="1"/>
  <c r="M511" i="1"/>
  <c r="P511" i="1" s="1"/>
  <c r="M512" i="1"/>
  <c r="P512" i="1" s="1"/>
  <c r="M513" i="1"/>
  <c r="P513" i="1" s="1"/>
  <c r="M514" i="1"/>
  <c r="P514" i="1" s="1"/>
  <c r="M515" i="1"/>
  <c r="P515" i="1" s="1"/>
  <c r="M516" i="1"/>
  <c r="P516" i="1" s="1"/>
  <c r="M517" i="1"/>
  <c r="P517" i="1" s="1"/>
  <c r="M518" i="1"/>
  <c r="P518" i="1" s="1"/>
  <c r="M519" i="1"/>
  <c r="P519" i="1" s="1"/>
  <c r="M520" i="1"/>
  <c r="P520" i="1" s="1"/>
  <c r="M521" i="1"/>
  <c r="P521" i="1" s="1"/>
  <c r="M522" i="1"/>
  <c r="P522" i="1" s="1"/>
  <c r="M523" i="1"/>
  <c r="P523" i="1" s="1"/>
  <c r="M524" i="1"/>
  <c r="P524" i="1" s="1"/>
  <c r="M525" i="1"/>
  <c r="P525" i="1" s="1"/>
  <c r="M526" i="1"/>
  <c r="P526" i="1" s="1"/>
  <c r="M527" i="1"/>
  <c r="P527" i="1" s="1"/>
  <c r="M528" i="1"/>
  <c r="P528" i="1" s="1"/>
  <c r="M529" i="1"/>
  <c r="P529" i="1" s="1"/>
  <c r="M530" i="1"/>
  <c r="P530" i="1" s="1"/>
  <c r="M531" i="1"/>
  <c r="P531" i="1" s="1"/>
  <c r="M532" i="1"/>
  <c r="P532" i="1" s="1"/>
  <c r="M533" i="1"/>
  <c r="P533" i="1" s="1"/>
  <c r="M534" i="1"/>
  <c r="P534" i="1" s="1"/>
  <c r="M535" i="1"/>
  <c r="P535" i="1" s="1"/>
  <c r="M536" i="1"/>
  <c r="P536" i="1" s="1"/>
  <c r="M537" i="1"/>
  <c r="P537" i="1" s="1"/>
  <c r="M538" i="1"/>
  <c r="P538" i="1" s="1"/>
  <c r="M539" i="1"/>
  <c r="P539" i="1" s="1"/>
  <c r="M540" i="1"/>
  <c r="P540" i="1" s="1"/>
  <c r="M541" i="1"/>
  <c r="P541" i="1" s="1"/>
  <c r="M542" i="1"/>
  <c r="P542" i="1" s="1"/>
  <c r="M543" i="1"/>
  <c r="P543" i="1" s="1"/>
  <c r="M544" i="1"/>
  <c r="P544" i="1" s="1"/>
  <c r="M545" i="1"/>
  <c r="P545" i="1" s="1"/>
  <c r="M546" i="1"/>
  <c r="P546" i="1" s="1"/>
  <c r="M547" i="1"/>
  <c r="P547" i="1" s="1"/>
  <c r="M548" i="1"/>
  <c r="P548" i="1" s="1"/>
  <c r="M549" i="1"/>
  <c r="P549" i="1" s="1"/>
  <c r="M550" i="1"/>
  <c r="P550" i="1" s="1"/>
  <c r="M551" i="1"/>
  <c r="P551" i="1" s="1"/>
  <c r="M552" i="1"/>
  <c r="P552" i="1" s="1"/>
  <c r="M553" i="1"/>
  <c r="P553" i="1" s="1"/>
  <c r="M554" i="1"/>
  <c r="P554" i="1" s="1"/>
  <c r="M555" i="1"/>
  <c r="P555" i="1" s="1"/>
  <c r="M556" i="1"/>
  <c r="P556" i="1" s="1"/>
  <c r="M557" i="1"/>
  <c r="P557" i="1" s="1"/>
  <c r="M558" i="1"/>
  <c r="P558" i="1" s="1"/>
  <c r="M559" i="1"/>
  <c r="P559" i="1" s="1"/>
  <c r="M560" i="1"/>
  <c r="P560" i="1" s="1"/>
  <c r="M561" i="1"/>
  <c r="P561" i="1" s="1"/>
  <c r="M562" i="1"/>
  <c r="P562" i="1" s="1"/>
  <c r="M563" i="1"/>
  <c r="P563" i="1" s="1"/>
  <c r="M564" i="1"/>
  <c r="P564" i="1" s="1"/>
  <c r="M565" i="1"/>
  <c r="P565" i="1" s="1"/>
  <c r="M566" i="1"/>
  <c r="P566" i="1" s="1"/>
  <c r="M567" i="1"/>
  <c r="P567" i="1" s="1"/>
  <c r="M568" i="1"/>
  <c r="P568" i="1" s="1"/>
  <c r="M569" i="1"/>
  <c r="P569" i="1" s="1"/>
  <c r="M570" i="1"/>
  <c r="P570" i="1" s="1"/>
  <c r="M571" i="1"/>
  <c r="P571" i="1" s="1"/>
  <c r="M572" i="1"/>
  <c r="P572" i="1" s="1"/>
  <c r="M573" i="1"/>
  <c r="P573" i="1" s="1"/>
  <c r="M574" i="1"/>
  <c r="P574" i="1" s="1"/>
  <c r="M575" i="1"/>
  <c r="P575" i="1" s="1"/>
  <c r="M576" i="1"/>
  <c r="P576" i="1" s="1"/>
  <c r="M577" i="1"/>
  <c r="P577" i="1" s="1"/>
  <c r="M578" i="1"/>
  <c r="P578" i="1" s="1"/>
  <c r="M579" i="1"/>
  <c r="P579" i="1" s="1"/>
  <c r="M580" i="1"/>
  <c r="P580" i="1" s="1"/>
  <c r="M581" i="1"/>
  <c r="P581" i="1" s="1"/>
  <c r="M582" i="1"/>
  <c r="P582" i="1" s="1"/>
  <c r="M583" i="1"/>
  <c r="P583" i="1" s="1"/>
  <c r="M584" i="1"/>
  <c r="P584" i="1" s="1"/>
  <c r="M585" i="1"/>
  <c r="P585" i="1" s="1"/>
  <c r="M586" i="1"/>
  <c r="P586" i="1" s="1"/>
  <c r="M587" i="1"/>
  <c r="P587" i="1" s="1"/>
  <c r="M588" i="1"/>
  <c r="P588" i="1" s="1"/>
  <c r="M589" i="1"/>
  <c r="P589" i="1" s="1"/>
  <c r="M590" i="1"/>
  <c r="P590" i="1" s="1"/>
  <c r="M591" i="1"/>
  <c r="P591" i="1" s="1"/>
  <c r="M592" i="1"/>
  <c r="P592" i="1" s="1"/>
  <c r="M593" i="1"/>
  <c r="P593" i="1" s="1"/>
  <c r="M594" i="1"/>
  <c r="P594" i="1" s="1"/>
  <c r="M595" i="1"/>
  <c r="P595" i="1" s="1"/>
  <c r="M596" i="1"/>
  <c r="P596" i="1" s="1"/>
  <c r="M597" i="1"/>
  <c r="P597" i="1" s="1"/>
  <c r="M598" i="1"/>
  <c r="P598" i="1" s="1"/>
  <c r="M599" i="1"/>
  <c r="P599" i="1" s="1"/>
  <c r="M600" i="1"/>
  <c r="P600" i="1" s="1"/>
  <c r="M601" i="1"/>
  <c r="P601" i="1" s="1"/>
  <c r="M602" i="1"/>
  <c r="P602" i="1" s="1"/>
  <c r="M603" i="1"/>
  <c r="P603" i="1" s="1"/>
  <c r="M604" i="1"/>
  <c r="P604" i="1" s="1"/>
  <c r="M605" i="1"/>
  <c r="P605" i="1" s="1"/>
  <c r="M606" i="1"/>
  <c r="P606" i="1" s="1"/>
  <c r="M607" i="1"/>
  <c r="P607" i="1" s="1"/>
  <c r="M608" i="1"/>
  <c r="P608" i="1" s="1"/>
  <c r="M609" i="1"/>
  <c r="P609" i="1" s="1"/>
  <c r="M610" i="1"/>
  <c r="P610" i="1" s="1"/>
  <c r="M611" i="1"/>
  <c r="P611" i="1" s="1"/>
  <c r="M612" i="1"/>
  <c r="P612" i="1" s="1"/>
  <c r="M613" i="1"/>
  <c r="P613" i="1" s="1"/>
  <c r="M614" i="1"/>
  <c r="P614" i="1" s="1"/>
  <c r="M615" i="1"/>
  <c r="P615" i="1" s="1"/>
  <c r="M616" i="1"/>
  <c r="P616" i="1" s="1"/>
  <c r="M617" i="1"/>
  <c r="P617" i="1" s="1"/>
  <c r="M618" i="1"/>
  <c r="P618" i="1" s="1"/>
  <c r="M619" i="1"/>
  <c r="P619" i="1" s="1"/>
  <c r="M620" i="1"/>
  <c r="P620" i="1" s="1"/>
  <c r="M621" i="1"/>
  <c r="P621" i="1" s="1"/>
  <c r="M622" i="1"/>
  <c r="P622" i="1" s="1"/>
  <c r="M623" i="1"/>
  <c r="P623" i="1" s="1"/>
  <c r="M624" i="1"/>
  <c r="P624" i="1" s="1"/>
  <c r="M625" i="1"/>
  <c r="P625" i="1" s="1"/>
  <c r="M626" i="1"/>
  <c r="P626" i="1" s="1"/>
  <c r="M627" i="1"/>
  <c r="P627" i="1" s="1"/>
  <c r="M628" i="1"/>
  <c r="P628" i="1" s="1"/>
  <c r="M629" i="1"/>
  <c r="P629" i="1" s="1"/>
  <c r="M630" i="1"/>
  <c r="P630" i="1" s="1"/>
  <c r="M631" i="1"/>
  <c r="P631" i="1" s="1"/>
  <c r="M632" i="1"/>
  <c r="P632" i="1" s="1"/>
  <c r="M633" i="1"/>
  <c r="P633" i="1" s="1"/>
  <c r="M634" i="1"/>
  <c r="P634" i="1" s="1"/>
  <c r="M635" i="1"/>
  <c r="P635" i="1" s="1"/>
  <c r="M636" i="1"/>
  <c r="P636" i="1" s="1"/>
  <c r="M637" i="1"/>
  <c r="P637" i="1" s="1"/>
  <c r="M638" i="1"/>
  <c r="P638" i="1" s="1"/>
  <c r="M639" i="1"/>
  <c r="P639" i="1" s="1"/>
  <c r="M640" i="1"/>
  <c r="P640" i="1" s="1"/>
  <c r="M641" i="1"/>
  <c r="P641" i="1" s="1"/>
  <c r="M642" i="1"/>
  <c r="P642" i="1" s="1"/>
  <c r="M643" i="1"/>
  <c r="P643" i="1" s="1"/>
  <c r="M644" i="1"/>
  <c r="P644" i="1" s="1"/>
  <c r="M645" i="1"/>
  <c r="P645" i="1" s="1"/>
  <c r="M646" i="1"/>
  <c r="P646" i="1" s="1"/>
  <c r="M647" i="1"/>
  <c r="P647" i="1" s="1"/>
  <c r="M648" i="1"/>
  <c r="P648" i="1" s="1"/>
  <c r="M649" i="1"/>
  <c r="P649" i="1" s="1"/>
  <c r="M650" i="1"/>
  <c r="P650" i="1" s="1"/>
  <c r="M651" i="1"/>
  <c r="P651" i="1" s="1"/>
  <c r="M652" i="1"/>
  <c r="P652" i="1" s="1"/>
  <c r="M653" i="1"/>
  <c r="P653" i="1" s="1"/>
  <c r="M654" i="1"/>
  <c r="P654" i="1" s="1"/>
  <c r="M655" i="1"/>
  <c r="P655" i="1" s="1"/>
  <c r="M656" i="1"/>
  <c r="P656" i="1" s="1"/>
  <c r="M657" i="1"/>
  <c r="P657" i="1" s="1"/>
  <c r="M658" i="1"/>
  <c r="P658" i="1" s="1"/>
  <c r="M659" i="1"/>
  <c r="P659" i="1" s="1"/>
  <c r="M660" i="1"/>
  <c r="P660" i="1" s="1"/>
  <c r="M661" i="1"/>
  <c r="P661" i="1" s="1"/>
  <c r="M662" i="1"/>
  <c r="P662" i="1" s="1"/>
  <c r="M663" i="1"/>
  <c r="P663" i="1" s="1"/>
  <c r="M664" i="1"/>
  <c r="P664" i="1" s="1"/>
  <c r="M665" i="1"/>
  <c r="P665" i="1" s="1"/>
  <c r="M666" i="1"/>
  <c r="P666" i="1" s="1"/>
  <c r="M667" i="1"/>
  <c r="P667" i="1" s="1"/>
  <c r="M668" i="1"/>
  <c r="P668" i="1" s="1"/>
  <c r="M669" i="1"/>
  <c r="P669" i="1" s="1"/>
  <c r="M670" i="1"/>
  <c r="P670" i="1" s="1"/>
  <c r="M671" i="1"/>
  <c r="P671" i="1" s="1"/>
  <c r="M672" i="1"/>
  <c r="P672" i="1" s="1"/>
  <c r="M673" i="1"/>
  <c r="P673" i="1" s="1"/>
  <c r="M674" i="1"/>
  <c r="P674" i="1" s="1"/>
  <c r="M675" i="1"/>
  <c r="P675" i="1" s="1"/>
  <c r="M676" i="1"/>
  <c r="P676" i="1" s="1"/>
  <c r="M677" i="1"/>
  <c r="P677" i="1" s="1"/>
  <c r="M678" i="1"/>
  <c r="P678" i="1" s="1"/>
  <c r="M679" i="1"/>
  <c r="P679" i="1" s="1"/>
  <c r="M680" i="1"/>
  <c r="P680" i="1" s="1"/>
  <c r="M681" i="1"/>
  <c r="P681" i="1" s="1"/>
  <c r="M682" i="1"/>
  <c r="P682" i="1" s="1"/>
  <c r="M683" i="1"/>
  <c r="P683" i="1" s="1"/>
  <c r="M684" i="1"/>
  <c r="P684" i="1" s="1"/>
  <c r="M685" i="1"/>
  <c r="P685" i="1" s="1"/>
  <c r="M686" i="1"/>
  <c r="P686" i="1" s="1"/>
  <c r="M687" i="1"/>
  <c r="P687" i="1" s="1"/>
  <c r="M688" i="1"/>
  <c r="P688" i="1" s="1"/>
  <c r="M689" i="1"/>
  <c r="P689" i="1" s="1"/>
  <c r="M690" i="1"/>
  <c r="P690" i="1" s="1"/>
  <c r="M691" i="1"/>
  <c r="P691" i="1" s="1"/>
  <c r="M692" i="1"/>
  <c r="P692" i="1" s="1"/>
  <c r="M693" i="1"/>
  <c r="P693" i="1" s="1"/>
  <c r="M694" i="1"/>
  <c r="P694" i="1" s="1"/>
  <c r="M695" i="1"/>
  <c r="P695" i="1" s="1"/>
  <c r="M696" i="1"/>
  <c r="P696" i="1" s="1"/>
  <c r="M697" i="1"/>
  <c r="P697" i="1" s="1"/>
  <c r="M698" i="1"/>
  <c r="P698" i="1" s="1"/>
  <c r="M699" i="1"/>
  <c r="P699" i="1" s="1"/>
  <c r="M700" i="1"/>
  <c r="P700" i="1" s="1"/>
  <c r="M701" i="1"/>
  <c r="P701" i="1" s="1"/>
  <c r="M702" i="1"/>
  <c r="P702" i="1" s="1"/>
  <c r="M703" i="1"/>
  <c r="P703" i="1" s="1"/>
  <c r="M704" i="1"/>
  <c r="P704" i="1" s="1"/>
  <c r="M705" i="1"/>
  <c r="P705" i="1" s="1"/>
  <c r="M706" i="1"/>
  <c r="P706" i="1" s="1"/>
  <c r="M707" i="1"/>
  <c r="P707" i="1" s="1"/>
  <c r="M708" i="1"/>
  <c r="P708" i="1" s="1"/>
  <c r="M709" i="1"/>
  <c r="P709" i="1" s="1"/>
  <c r="M710" i="1"/>
  <c r="P710" i="1" s="1"/>
  <c r="M711" i="1"/>
  <c r="P711" i="1" s="1"/>
  <c r="M712" i="1"/>
  <c r="P712" i="1" s="1"/>
  <c r="M713" i="1"/>
  <c r="P713" i="1" s="1"/>
  <c r="M714" i="1"/>
  <c r="P714" i="1" s="1"/>
  <c r="M715" i="1"/>
  <c r="P715" i="1" s="1"/>
  <c r="M716" i="1"/>
  <c r="P716" i="1" s="1"/>
  <c r="M717" i="1"/>
  <c r="P717" i="1" s="1"/>
  <c r="M718" i="1"/>
  <c r="P718" i="1" s="1"/>
  <c r="M719" i="1"/>
  <c r="P719" i="1" s="1"/>
  <c r="M720" i="1"/>
  <c r="P720" i="1" s="1"/>
  <c r="M721" i="1"/>
  <c r="P721" i="1" s="1"/>
  <c r="M722" i="1"/>
  <c r="P722" i="1" s="1"/>
  <c r="M723" i="1"/>
  <c r="P723" i="1" s="1"/>
  <c r="M724" i="1"/>
  <c r="P724" i="1" s="1"/>
  <c r="M725" i="1"/>
  <c r="P725" i="1" s="1"/>
  <c r="M726" i="1"/>
  <c r="P726" i="1" s="1"/>
  <c r="M727" i="1"/>
  <c r="P727" i="1" s="1"/>
  <c r="M728" i="1"/>
  <c r="P728" i="1" s="1"/>
  <c r="M729" i="1"/>
  <c r="P729" i="1" s="1"/>
  <c r="M730" i="1"/>
  <c r="P730" i="1" s="1"/>
  <c r="M731" i="1"/>
  <c r="P731" i="1" s="1"/>
  <c r="M732" i="1"/>
  <c r="P732" i="1" s="1"/>
  <c r="M733" i="1"/>
  <c r="P733" i="1" s="1"/>
  <c r="M734" i="1"/>
  <c r="P734" i="1" s="1"/>
  <c r="M735" i="1"/>
  <c r="P735" i="1" s="1"/>
  <c r="M736" i="1"/>
  <c r="P736" i="1" s="1"/>
  <c r="M737" i="1"/>
  <c r="P737" i="1" s="1"/>
  <c r="M738" i="1"/>
  <c r="P738" i="1" s="1"/>
  <c r="M739" i="1"/>
  <c r="P739" i="1" s="1"/>
  <c r="M740" i="1"/>
  <c r="P740" i="1" s="1"/>
  <c r="M741" i="1"/>
  <c r="P741" i="1" s="1"/>
  <c r="M742" i="1"/>
  <c r="P742" i="1" s="1"/>
  <c r="M743" i="1"/>
  <c r="P743" i="1" s="1"/>
  <c r="M744" i="1"/>
  <c r="P744" i="1" s="1"/>
  <c r="M745" i="1"/>
  <c r="P745" i="1" s="1"/>
  <c r="M746" i="1"/>
  <c r="P746" i="1" s="1"/>
  <c r="M747" i="1"/>
  <c r="P747" i="1" s="1"/>
  <c r="M748" i="1"/>
  <c r="P748" i="1" s="1"/>
  <c r="M749" i="1"/>
  <c r="P749" i="1" s="1"/>
  <c r="M750" i="1"/>
  <c r="P750" i="1" s="1"/>
  <c r="M751" i="1"/>
  <c r="P751" i="1" s="1"/>
  <c r="M752" i="1"/>
  <c r="P752" i="1" s="1"/>
  <c r="M753" i="1"/>
  <c r="P753" i="1" s="1"/>
  <c r="M754" i="1"/>
  <c r="P754" i="1" s="1"/>
  <c r="M755" i="1"/>
  <c r="P755" i="1" s="1"/>
  <c r="M756" i="1"/>
  <c r="P756" i="1" s="1"/>
  <c r="M757" i="1"/>
  <c r="P757" i="1" s="1"/>
  <c r="M758" i="1"/>
  <c r="P758" i="1" s="1"/>
  <c r="M759" i="1"/>
  <c r="P759" i="1" s="1"/>
  <c r="M760" i="1"/>
  <c r="P760" i="1" s="1"/>
  <c r="M761" i="1"/>
  <c r="P761" i="1" s="1"/>
  <c r="M762" i="1"/>
  <c r="P762" i="1" s="1"/>
  <c r="M763" i="1"/>
  <c r="P763" i="1" s="1"/>
  <c r="M764" i="1"/>
  <c r="P764" i="1" s="1"/>
  <c r="M765" i="1"/>
  <c r="P765" i="1" s="1"/>
  <c r="M766" i="1"/>
  <c r="P766" i="1" s="1"/>
  <c r="M767" i="1"/>
  <c r="P767" i="1" s="1"/>
  <c r="M768" i="1"/>
  <c r="P768" i="1" s="1"/>
  <c r="M769" i="1"/>
  <c r="P769" i="1" s="1"/>
  <c r="M770" i="1"/>
  <c r="P770" i="1" s="1"/>
  <c r="M771" i="1"/>
  <c r="P771" i="1" s="1"/>
  <c r="M772" i="1"/>
  <c r="P772" i="1" s="1"/>
  <c r="M773" i="1"/>
  <c r="P773" i="1" s="1"/>
  <c r="M774" i="1"/>
  <c r="P774" i="1" s="1"/>
  <c r="M775" i="1"/>
  <c r="P775" i="1" s="1"/>
  <c r="M776" i="1"/>
  <c r="P776" i="1" s="1"/>
  <c r="M777" i="1"/>
  <c r="P777" i="1" s="1"/>
  <c r="M778" i="1"/>
  <c r="P778" i="1" s="1"/>
  <c r="M779" i="1"/>
  <c r="P779" i="1" s="1"/>
  <c r="M780" i="1"/>
  <c r="P780" i="1" s="1"/>
  <c r="M781" i="1"/>
  <c r="P781" i="1" s="1"/>
  <c r="M782" i="1"/>
  <c r="P782" i="1" s="1"/>
  <c r="M783" i="1"/>
  <c r="P783" i="1" s="1"/>
  <c r="M784" i="1"/>
  <c r="P784" i="1" s="1"/>
  <c r="M785" i="1"/>
  <c r="P785" i="1" s="1"/>
  <c r="M786" i="1"/>
  <c r="P786" i="1" s="1"/>
  <c r="M787" i="1"/>
  <c r="P787" i="1" s="1"/>
  <c r="M788" i="1"/>
  <c r="P788" i="1" s="1"/>
  <c r="M789" i="1"/>
  <c r="P789" i="1" s="1"/>
  <c r="M790" i="1"/>
  <c r="P790" i="1" s="1"/>
  <c r="M791" i="1"/>
  <c r="P791" i="1" s="1"/>
  <c r="M792" i="1"/>
  <c r="P792" i="1" s="1"/>
  <c r="M793" i="1"/>
  <c r="P793" i="1" s="1"/>
  <c r="M794" i="1"/>
  <c r="P794" i="1" s="1"/>
  <c r="M795" i="1"/>
  <c r="P795" i="1" s="1"/>
  <c r="M796" i="1"/>
  <c r="P796" i="1" s="1"/>
  <c r="M797" i="1"/>
  <c r="P797" i="1" s="1"/>
  <c r="M798" i="1"/>
  <c r="P798" i="1" s="1"/>
  <c r="M799" i="1"/>
  <c r="P799" i="1" s="1"/>
  <c r="M800" i="1"/>
  <c r="P800" i="1" s="1"/>
  <c r="M801" i="1"/>
  <c r="P801" i="1" s="1"/>
  <c r="M802" i="1"/>
  <c r="P802" i="1" s="1"/>
  <c r="M803" i="1"/>
  <c r="P803" i="1" s="1"/>
  <c r="M804" i="1"/>
  <c r="P804" i="1" s="1"/>
  <c r="M805" i="1"/>
  <c r="P805" i="1" s="1"/>
  <c r="M806" i="1"/>
  <c r="P806" i="1" s="1"/>
  <c r="M807" i="1"/>
  <c r="P807" i="1" s="1"/>
  <c r="M808" i="1"/>
  <c r="P808" i="1" s="1"/>
  <c r="M809" i="1"/>
  <c r="P809" i="1" s="1"/>
  <c r="M810" i="1"/>
  <c r="P810" i="1" s="1"/>
  <c r="M811" i="1"/>
  <c r="P811" i="1" s="1"/>
  <c r="M812" i="1"/>
  <c r="P812" i="1" s="1"/>
  <c r="M813" i="1"/>
  <c r="P813" i="1" s="1"/>
  <c r="M814" i="1"/>
  <c r="P814" i="1" s="1"/>
  <c r="M815" i="1"/>
  <c r="P815" i="1" s="1"/>
  <c r="M816" i="1"/>
  <c r="P816" i="1" s="1"/>
  <c r="M817" i="1"/>
  <c r="P817" i="1" s="1"/>
  <c r="M818" i="1"/>
  <c r="P818" i="1" s="1"/>
  <c r="M819" i="1"/>
  <c r="P819" i="1" s="1"/>
  <c r="M820" i="1"/>
  <c r="P820" i="1" s="1"/>
  <c r="M821" i="1"/>
  <c r="P821" i="1" s="1"/>
  <c r="M822" i="1"/>
  <c r="P822" i="1" s="1"/>
  <c r="M823" i="1"/>
  <c r="P823" i="1" s="1"/>
  <c r="M824" i="1"/>
  <c r="P824" i="1" s="1"/>
  <c r="M825" i="1"/>
  <c r="P825" i="1" s="1"/>
  <c r="M826" i="1"/>
  <c r="P826" i="1" s="1"/>
  <c r="M827" i="1"/>
  <c r="P827" i="1" s="1"/>
  <c r="M828" i="1"/>
  <c r="P828" i="1" s="1"/>
  <c r="M829" i="1"/>
  <c r="P829" i="1" s="1"/>
  <c r="M830" i="1"/>
  <c r="P830" i="1" s="1"/>
  <c r="M831" i="1"/>
  <c r="P831" i="1" s="1"/>
  <c r="M832" i="1"/>
  <c r="P832" i="1" s="1"/>
  <c r="M833" i="1"/>
  <c r="P833" i="1" s="1"/>
  <c r="M834" i="1"/>
  <c r="P834" i="1" s="1"/>
  <c r="M835" i="1"/>
  <c r="P835" i="1" s="1"/>
  <c r="M836" i="1"/>
  <c r="P836" i="1" s="1"/>
  <c r="M837" i="1"/>
  <c r="P837" i="1" s="1"/>
  <c r="M838" i="1"/>
  <c r="P838" i="1" s="1"/>
  <c r="M839" i="1"/>
  <c r="P839" i="1" s="1"/>
  <c r="M840" i="1"/>
  <c r="P840" i="1" s="1"/>
  <c r="M841" i="1"/>
  <c r="P841" i="1" s="1"/>
  <c r="M842" i="1"/>
  <c r="P842" i="1" s="1"/>
  <c r="M843" i="1"/>
  <c r="P843" i="1" s="1"/>
  <c r="M844" i="1"/>
  <c r="P844" i="1" s="1"/>
  <c r="M845" i="1"/>
  <c r="P845" i="1" s="1"/>
  <c r="M846" i="1"/>
  <c r="P846" i="1" s="1"/>
  <c r="M847" i="1"/>
  <c r="P847" i="1" s="1"/>
  <c r="M848" i="1"/>
  <c r="P848" i="1" s="1"/>
  <c r="M849" i="1"/>
  <c r="P849" i="1" s="1"/>
  <c r="M850" i="1"/>
  <c r="P850" i="1" s="1"/>
  <c r="M851" i="1"/>
  <c r="P851" i="1" s="1"/>
  <c r="M852" i="1"/>
  <c r="P852" i="1" s="1"/>
  <c r="M853" i="1"/>
  <c r="P853" i="1" s="1"/>
  <c r="M854" i="1"/>
  <c r="P854" i="1" s="1"/>
  <c r="M855" i="1"/>
  <c r="P855" i="1" s="1"/>
  <c r="M856" i="1"/>
  <c r="P856" i="1" s="1"/>
  <c r="M857" i="1"/>
  <c r="P857" i="1" s="1"/>
  <c r="M858" i="1"/>
  <c r="P858" i="1" s="1"/>
  <c r="M859" i="1"/>
  <c r="P859" i="1" s="1"/>
  <c r="M860" i="1"/>
  <c r="P860" i="1" s="1"/>
  <c r="M861" i="1"/>
  <c r="P861" i="1" s="1"/>
  <c r="M862" i="1"/>
  <c r="P862" i="1" s="1"/>
  <c r="M863" i="1"/>
  <c r="P863" i="1" s="1"/>
  <c r="M864" i="1"/>
  <c r="P864" i="1" s="1"/>
  <c r="M865" i="1"/>
  <c r="P865" i="1" s="1"/>
  <c r="M866" i="1"/>
  <c r="P866" i="1" s="1"/>
  <c r="M867" i="1"/>
  <c r="P867" i="1" s="1"/>
  <c r="M868" i="1"/>
  <c r="P868" i="1" s="1"/>
  <c r="M869" i="1"/>
  <c r="P869" i="1" s="1"/>
  <c r="M870" i="1"/>
  <c r="P870" i="1" s="1"/>
  <c r="M871" i="1"/>
  <c r="P871" i="1" s="1"/>
  <c r="M872" i="1"/>
  <c r="P872" i="1" s="1"/>
  <c r="M873" i="1"/>
  <c r="P873" i="1" s="1"/>
  <c r="M874" i="1"/>
  <c r="P874" i="1" s="1"/>
  <c r="M875" i="1"/>
  <c r="P875" i="1" s="1"/>
  <c r="M876" i="1"/>
  <c r="P876" i="1" s="1"/>
  <c r="M877" i="1"/>
  <c r="P877" i="1" s="1"/>
  <c r="M878" i="1"/>
  <c r="P878" i="1" s="1"/>
  <c r="M879" i="1"/>
  <c r="P879" i="1" s="1"/>
  <c r="M880" i="1"/>
  <c r="P880" i="1" s="1"/>
  <c r="M881" i="1"/>
  <c r="P881" i="1" s="1"/>
  <c r="M882" i="1"/>
  <c r="P882" i="1" s="1"/>
  <c r="M883" i="1"/>
  <c r="P883" i="1" s="1"/>
  <c r="M884" i="1"/>
  <c r="P884" i="1" s="1"/>
  <c r="M885" i="1"/>
  <c r="P885" i="1" s="1"/>
  <c r="M886" i="1"/>
  <c r="P886" i="1" s="1"/>
  <c r="M887" i="1"/>
  <c r="P887" i="1" s="1"/>
  <c r="M888" i="1"/>
  <c r="P888" i="1" s="1"/>
  <c r="M889" i="1"/>
  <c r="P889" i="1" s="1"/>
  <c r="M890" i="1"/>
  <c r="P890" i="1" s="1"/>
  <c r="M891" i="1"/>
  <c r="P891" i="1" s="1"/>
  <c r="M892" i="1"/>
  <c r="P892" i="1" s="1"/>
  <c r="M893" i="1"/>
  <c r="P893" i="1" s="1"/>
  <c r="M894" i="1"/>
  <c r="P894" i="1" s="1"/>
  <c r="M895" i="1"/>
  <c r="P895" i="1" s="1"/>
  <c r="M896" i="1"/>
  <c r="P896" i="1" s="1"/>
  <c r="M897" i="1"/>
  <c r="P897" i="1" s="1"/>
  <c r="M898" i="1"/>
  <c r="P898" i="1" s="1"/>
  <c r="M899" i="1"/>
  <c r="P899" i="1" s="1"/>
  <c r="M900" i="1"/>
  <c r="P900" i="1" s="1"/>
  <c r="M901" i="1"/>
  <c r="P901" i="1" s="1"/>
  <c r="M902" i="1"/>
  <c r="P902" i="1" s="1"/>
  <c r="M903" i="1"/>
  <c r="P903" i="1" s="1"/>
  <c r="M904" i="1"/>
  <c r="P904" i="1" s="1"/>
  <c r="M905" i="1"/>
  <c r="P905" i="1" s="1"/>
  <c r="M906" i="1"/>
  <c r="P906" i="1" s="1"/>
  <c r="M907" i="1"/>
  <c r="P907" i="1" s="1"/>
  <c r="M908" i="1"/>
  <c r="P908" i="1" s="1"/>
  <c r="M909" i="1"/>
  <c r="P909" i="1" s="1"/>
  <c r="M910" i="1"/>
  <c r="P910" i="1" s="1"/>
  <c r="M911" i="1"/>
  <c r="P911" i="1" s="1"/>
  <c r="M912" i="1"/>
  <c r="P912" i="1" s="1"/>
  <c r="M913" i="1"/>
  <c r="P913" i="1" s="1"/>
  <c r="M914" i="1"/>
  <c r="P914" i="1" s="1"/>
  <c r="M915" i="1"/>
  <c r="P915" i="1" s="1"/>
  <c r="M916" i="1"/>
  <c r="P916" i="1" s="1"/>
  <c r="M917" i="1"/>
  <c r="P917" i="1" s="1"/>
  <c r="M918" i="1"/>
  <c r="P918" i="1" s="1"/>
  <c r="M919" i="1"/>
  <c r="P919" i="1" s="1"/>
  <c r="M920" i="1"/>
  <c r="P920" i="1" s="1"/>
  <c r="M921" i="1"/>
  <c r="P921" i="1" s="1"/>
  <c r="M922" i="1"/>
  <c r="P922" i="1" s="1"/>
  <c r="M923" i="1"/>
  <c r="P923" i="1" s="1"/>
  <c r="M924" i="1"/>
  <c r="P924" i="1" s="1"/>
  <c r="M925" i="1"/>
  <c r="P925" i="1" s="1"/>
  <c r="M926" i="1"/>
  <c r="P926" i="1" s="1"/>
  <c r="M927" i="1"/>
  <c r="P927" i="1" s="1"/>
  <c r="M928" i="1"/>
  <c r="P928" i="1" s="1"/>
  <c r="M929" i="1"/>
  <c r="P929" i="1" s="1"/>
  <c r="M930" i="1"/>
  <c r="P930" i="1" s="1"/>
  <c r="M931" i="1"/>
  <c r="P931" i="1" s="1"/>
  <c r="M932" i="1"/>
  <c r="P932" i="1" s="1"/>
  <c r="M933" i="1"/>
  <c r="P933" i="1" s="1"/>
  <c r="M934" i="1"/>
  <c r="P934" i="1" s="1"/>
  <c r="M935" i="1"/>
  <c r="P935" i="1" s="1"/>
  <c r="M936" i="1"/>
  <c r="P936" i="1" s="1"/>
  <c r="M937" i="1"/>
  <c r="P937" i="1" s="1"/>
  <c r="M938" i="1"/>
  <c r="P938" i="1" s="1"/>
  <c r="M939" i="1"/>
  <c r="P939" i="1" s="1"/>
  <c r="M940" i="1"/>
  <c r="P940" i="1" s="1"/>
  <c r="M941" i="1"/>
  <c r="P941" i="1" s="1"/>
  <c r="M942" i="1"/>
  <c r="P942" i="1" s="1"/>
  <c r="M943" i="1"/>
  <c r="P943" i="1" s="1"/>
  <c r="M944" i="1"/>
  <c r="P944" i="1" s="1"/>
  <c r="M945" i="1"/>
  <c r="P945" i="1" s="1"/>
  <c r="M946" i="1"/>
  <c r="P946" i="1" s="1"/>
  <c r="M947" i="1"/>
  <c r="P947" i="1" s="1"/>
  <c r="M948" i="1"/>
  <c r="P948" i="1" s="1"/>
  <c r="M949" i="1"/>
  <c r="P949" i="1" s="1"/>
  <c r="M950" i="1"/>
  <c r="P950" i="1" s="1"/>
  <c r="M951" i="1"/>
  <c r="P951" i="1" s="1"/>
  <c r="M952" i="1"/>
  <c r="P952" i="1" s="1"/>
  <c r="M953" i="1"/>
  <c r="P953" i="1" s="1"/>
  <c r="M954" i="1"/>
  <c r="P954" i="1" s="1"/>
  <c r="M955" i="1"/>
  <c r="P955" i="1" s="1"/>
  <c r="M956" i="1"/>
  <c r="P956" i="1" s="1"/>
  <c r="M957" i="1"/>
  <c r="P957" i="1" s="1"/>
  <c r="M958" i="1"/>
  <c r="P958" i="1" s="1"/>
  <c r="M959" i="1"/>
  <c r="P959" i="1" s="1"/>
  <c r="M960" i="1"/>
  <c r="P960" i="1" s="1"/>
  <c r="M961" i="1"/>
  <c r="P961" i="1" s="1"/>
  <c r="M962" i="1"/>
  <c r="P962" i="1" s="1"/>
  <c r="M963" i="1"/>
  <c r="P963" i="1" s="1"/>
  <c r="M964" i="1"/>
  <c r="P964" i="1" s="1"/>
  <c r="M965" i="1"/>
  <c r="P965" i="1" s="1"/>
  <c r="M966" i="1"/>
  <c r="P966" i="1" s="1"/>
  <c r="M967" i="1"/>
  <c r="P967" i="1" s="1"/>
  <c r="M968" i="1"/>
  <c r="P968" i="1" s="1"/>
  <c r="M969" i="1"/>
  <c r="P969" i="1" s="1"/>
  <c r="M970" i="1"/>
  <c r="P970" i="1" s="1"/>
  <c r="M971" i="1"/>
  <c r="P971" i="1" s="1"/>
  <c r="M972" i="1"/>
  <c r="P972" i="1" s="1"/>
  <c r="M973" i="1"/>
  <c r="P973" i="1" s="1"/>
  <c r="M974" i="1"/>
  <c r="P974" i="1" s="1"/>
  <c r="M975" i="1"/>
  <c r="P975" i="1" s="1"/>
  <c r="M976" i="1"/>
  <c r="P976" i="1" s="1"/>
  <c r="M977" i="1"/>
  <c r="P977" i="1" s="1"/>
  <c r="M978" i="1"/>
  <c r="P978" i="1" s="1"/>
  <c r="M979" i="1"/>
  <c r="P979" i="1" s="1"/>
  <c r="M980" i="1"/>
  <c r="P980" i="1" s="1"/>
  <c r="M981" i="1"/>
  <c r="P981" i="1" s="1"/>
  <c r="M982" i="1"/>
  <c r="P982" i="1" s="1"/>
  <c r="M983" i="1"/>
  <c r="P983" i="1" s="1"/>
  <c r="M984" i="1"/>
  <c r="P984" i="1" s="1"/>
  <c r="M985" i="1"/>
  <c r="P985" i="1" s="1"/>
  <c r="M986" i="1"/>
  <c r="P986" i="1" s="1"/>
  <c r="M987" i="1"/>
  <c r="P987" i="1" s="1"/>
  <c r="M988" i="1"/>
  <c r="P988" i="1" s="1"/>
  <c r="M989" i="1"/>
  <c r="P989" i="1" s="1"/>
  <c r="M990" i="1"/>
  <c r="P990" i="1" s="1"/>
  <c r="M991" i="1"/>
  <c r="P991" i="1" s="1"/>
  <c r="M992" i="1"/>
  <c r="P992" i="1" s="1"/>
  <c r="M993" i="1"/>
  <c r="P993" i="1" s="1"/>
  <c r="M994" i="1"/>
  <c r="P994" i="1" s="1"/>
  <c r="M995" i="1"/>
  <c r="P995" i="1" s="1"/>
  <c r="M996" i="1"/>
  <c r="P996" i="1" s="1"/>
  <c r="M997" i="1"/>
  <c r="P997" i="1" s="1"/>
  <c r="M998" i="1"/>
  <c r="P998" i="1" s="1"/>
  <c r="M999" i="1"/>
  <c r="P999" i="1" s="1"/>
  <c r="M1000" i="1"/>
  <c r="P1000" i="1" s="1"/>
  <c r="M1001" i="1"/>
  <c r="P1001" i="1" s="1"/>
  <c r="M2" i="1"/>
  <c r="P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7" i="11" l="1"/>
  <c r="E8" i="11"/>
  <c r="E4" i="11"/>
  <c r="E12" i="11"/>
  <c r="E2" i="11"/>
  <c r="E3" i="11"/>
  <c r="E9" i="11"/>
  <c r="E10" i="11"/>
  <c r="E11" i="11"/>
  <c r="E6" i="11"/>
  <c r="E13" i="11"/>
  <c r="E5" i="11"/>
</calcChain>
</file>

<file path=xl/sharedStrings.xml><?xml version="1.0" encoding="utf-8"?>
<sst xmlns="http://schemas.openxmlformats.org/spreadsheetml/2006/main" count="7124" uniqueCount="2132">
  <si>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</si>
  <si>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</si>
  <si>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</si>
  <si>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</si>
  <si>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</si>
  <si>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</si>
  <si>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</si>
  <si>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</si>
  <si>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</si>
  <si>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</si>
  <si>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</si>
  <si>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</si>
  <si>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</si>
  <si>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</si>
  <si>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</si>
  <si>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</si>
  <si>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</si>
  <si>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</si>
  <si>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</si>
  <si>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</si>
  <si>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</si>
  <si>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</si>
  <si>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</si>
  <si>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</si>
  <si>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</si>
  <si>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</si>
  <si>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</si>
  <si>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</si>
  <si>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</si>
  <si>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</si>
  <si>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</si>
  <si>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</si>
  <si>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</si>
  <si>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</si>
  <si>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</si>
  <si>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</si>
  <si>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</si>
  <si>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</si>
  <si>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</si>
  <si>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</si>
  <si>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</si>
  <si>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</si>
  <si>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</si>
  <si>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</si>
  <si>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</si>
  <si>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</si>
  <si>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</si>
  <si>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</si>
  <si>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</si>
  <si>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</si>
  <si>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</si>
  <si>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</si>
  <si>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</si>
  <si>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</si>
  <si>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</si>
  <si>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</si>
  <si>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</si>
  <si>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</si>
  <si>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</si>
  <si>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</si>
  <si>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</si>
  <si>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</si>
  <si>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</si>
  <si>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</si>
  <si>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</si>
  <si>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</si>
  <si>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</si>
  <si>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</si>
  <si>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</si>
  <si>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</si>
  <si>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</si>
  <si>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</si>
  <si>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</si>
  <si>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</si>
  <si>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</si>
  <si>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</si>
  <si>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</si>
  <si>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</si>
  <si>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</si>
  <si>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</si>
  <si>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</si>
  <si>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</si>
  <si>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</si>
  <si>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</si>
  <si>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</si>
  <si>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</si>
  <si>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</si>
  <si>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</si>
  <si>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</si>
  <si>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</si>
  <si>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</si>
  <si>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</si>
  <si>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</si>
  <si>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</si>
  <si>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</si>
  <si>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</si>
  <si>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</si>
  <si>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</si>
  <si>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</si>
  <si>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</si>
  <si>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</si>
  <si>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</si>
  <si>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</si>
  <si>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</si>
  <si>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</si>
  <si>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</si>
  <si>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</si>
  <si>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</si>
  <si>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</si>
  <si>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</si>
  <si>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</si>
  <si>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</si>
  <si>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</si>
  <si>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</si>
  <si>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</si>
  <si>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</si>
  <si>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</si>
  <si>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</si>
  <si>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</si>
  <si>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</si>
  <si>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</si>
  <si>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</si>
  <si>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</si>
  <si>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</si>
  <si>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</si>
  <si>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</si>
  <si>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</si>
  <si>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</si>
  <si>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</si>
  <si>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</si>
  <si>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</si>
  <si>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</si>
  <si>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</si>
  <si>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</si>
  <si>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</si>
  <si>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</si>
  <si>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</si>
  <si>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</si>
  <si>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</si>
  <si>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</si>
  <si>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</si>
  <si>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</si>
  <si>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</si>
  <si>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</si>
  <si>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</si>
  <si>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</si>
  <si>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</si>
  <si>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</si>
  <si>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</si>
  <si>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</si>
  <si>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</si>
  <si>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</si>
  <si>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</si>
  <si>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</si>
  <si>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</si>
  <si>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</si>
  <si>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</si>
  <si>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</si>
  <si>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</si>
  <si>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</si>
  <si>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</si>
  <si>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</si>
  <si>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</si>
  <si>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</si>
  <si>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</si>
  <si>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</si>
  <si>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</si>
  <si>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</si>
  <si>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</si>
  <si>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</si>
  <si>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</si>
  <si>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</si>
  <si>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</si>
  <si>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</si>
  <si>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</si>
  <si>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</si>
  <si>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</si>
  <si>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</si>
  <si>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</si>
  <si>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</si>
  <si>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</si>
  <si>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</si>
  <si>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</si>
  <si>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</si>
  <si>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</si>
  <si>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</si>
  <si>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</si>
  <si>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</si>
  <si>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</si>
  <si>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</si>
  <si>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</si>
  <si>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</si>
  <si>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</si>
  <si>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</si>
  <si>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</si>
  <si>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</si>
  <si>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</si>
  <si>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</si>
  <si>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</si>
  <si>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</si>
  <si>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</si>
  <si>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</si>
  <si>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</si>
  <si>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</si>
  <si>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</si>
  <si>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</si>
  <si>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</si>
  <si>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</si>
  <si>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</si>
  <si>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</si>
  <si>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</si>
  <si>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</si>
  <si>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</si>
  <si>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</si>
  <si>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</si>
  <si>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</si>
  <si>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</si>
  <si>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</si>
  <si>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</si>
  <si>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</si>
  <si>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</si>
  <si>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</si>
  <si>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</si>
  <si>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</si>
  <si>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</si>
  <si>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</si>
  <si>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</si>
  <si>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</si>
  <si>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</si>
  <si>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</si>
  <si>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</si>
  <si>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</si>
  <si>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</si>
  <si>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</si>
  <si>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</si>
  <si>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</si>
  <si>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</si>
  <si>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</si>
  <si>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</si>
  <si>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</si>
  <si>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</si>
  <si>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</si>
  <si>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</si>
  <si>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</si>
  <si>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</si>
  <si>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</si>
  <si>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</si>
  <si>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</si>
  <si>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</si>
  <si>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</si>
  <si>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</si>
  <si>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</si>
  <si>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</si>
  <si>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</si>
  <si>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</si>
  <si>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</si>
  <si>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</si>
  <si>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</si>
  <si>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</si>
  <si>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</si>
  <si>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</si>
  <si>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</si>
  <si>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</si>
  <si>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</si>
  <si>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</si>
  <si>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</si>
  <si>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</si>
  <si>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</si>
  <si>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</si>
  <si>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</si>
  <si>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</si>
  <si>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</si>
  <si>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</si>
  <si>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</si>
  <si>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</si>
  <si>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</si>
  <si>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</si>
  <si>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</si>
  <si>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</si>
  <si>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</si>
  <si>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</si>
  <si>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</si>
  <si>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</si>
  <si>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</si>
  <si>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</si>
  <si>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</si>
  <si>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</si>
  <si>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</si>
  <si>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</si>
  <si>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</si>
  <si>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</si>
  <si>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</si>
  <si>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</si>
  <si>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</si>
  <si>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</si>
  <si>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</si>
  <si>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</si>
  <si>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</si>
  <si>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</si>
  <si>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</si>
  <si>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</si>
  <si>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</si>
  <si>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</si>
  <si>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</si>
  <si>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</si>
  <si>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</si>
  <si>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</si>
  <si>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</si>
  <si>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</si>
  <si>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</si>
  <si>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</si>
  <si>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</si>
  <si>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</si>
  <si>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</si>
  <si>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</si>
  <si>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</si>
  <si>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</si>
  <si>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</si>
  <si>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</si>
  <si>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</si>
  <si>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</si>
  <si>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</si>
  <si>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</si>
  <si>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</si>
  <si>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</si>
  <si>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</si>
  <si>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</si>
  <si>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</si>
  <si>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</si>
  <si>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</si>
  <si>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</si>
  <si>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</si>
  <si>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</si>
  <si>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</si>
  <si>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</si>
  <si>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</si>
  <si>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</si>
  <si>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</si>
  <si>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</si>
  <si>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</si>
  <si>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</si>
  <si>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</si>
  <si>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</si>
  <si>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</si>
  <si>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</si>
  <si>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</si>
  <si>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</si>
  <si>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</si>
  <si>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</si>
  <si>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</si>
  <si>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</si>
  <si>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</si>
  <si>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</si>
  <si>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</si>
  <si>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</si>
  <si>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</si>
  <si>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</si>
  <si>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</si>
  <si>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</si>
  <si>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</si>
  <si>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</si>
  <si>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</si>
  <si>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</si>
  <si>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</si>
  <si>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</si>
  <si>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</si>
  <si>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</si>
  <si>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</si>
  <si>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</si>
  <si>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</si>
  <si>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</si>
  <si>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</si>
  <si>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</si>
  <si>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</si>
  <si>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</si>
  <si>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</si>
  <si>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</si>
  <si>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</si>
  <si>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</si>
  <si>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</si>
  <si>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</si>
  <si>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</si>
  <si>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</si>
  <si>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</si>
  <si>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</si>
  <si>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</si>
  <si>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</si>
  <si>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</si>
  <si>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</si>
  <si>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</si>
  <si>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</si>
  <si>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</si>
  <si>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</si>
  <si>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</si>
  <si>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</si>
  <si>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</si>
  <si>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</si>
  <si>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</si>
  <si>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</si>
  <si>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</si>
  <si>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</si>
  <si>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</si>
  <si>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</si>
  <si>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</si>
  <si>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</si>
  <si>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</si>
  <si>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</si>
  <si>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</si>
  <si>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</si>
  <si>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</si>
  <si>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</si>
  <si>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</si>
  <si>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</si>
  <si>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</si>
  <si>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</si>
  <si>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</si>
  <si>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</si>
  <si>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</si>
  <si>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</si>
  <si>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</si>
  <si>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</si>
  <si>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</si>
  <si>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</si>
  <si>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</si>
  <si>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</si>
  <si>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</si>
  <si>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</si>
  <si>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</si>
  <si>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</si>
  <si>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</si>
  <si>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</si>
  <si>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</si>
  <si>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</si>
  <si>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</si>
  <si>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</si>
  <si>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</si>
  <si>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</si>
  <si>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</si>
  <si>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</si>
  <si>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</si>
  <si>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</si>
  <si>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</si>
  <si>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</si>
  <si>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</si>
  <si>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</si>
  <si>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</si>
  <si>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</si>
  <si>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</si>
  <si>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</si>
  <si>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</si>
  <si>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</si>
  <si>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</si>
  <si>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</si>
  <si>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</si>
  <si>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</si>
  <si>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</si>
  <si>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</si>
  <si>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</si>
  <si>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</si>
  <si>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</si>
  <si>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</si>
  <si>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</si>
  <si>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</si>
  <si>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</si>
  <si>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</si>
  <si>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</si>
  <si>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</si>
  <si>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</si>
  <si>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</si>
  <si>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</si>
  <si>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</si>
  <si>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</si>
  <si>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</si>
  <si>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</si>
  <si>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</si>
  <si>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</si>
  <si>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</si>
  <si>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</si>
  <si>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</si>
  <si>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</si>
  <si>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</si>
  <si>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</si>
  <si>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</si>
  <si>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</si>
  <si>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</si>
  <si>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</si>
  <si>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</si>
  <si>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</si>
  <si>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</si>
  <si>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</si>
  <si>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</si>
  <si>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</si>
  <si>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</si>
  <si>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</si>
  <si>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</si>
  <si>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</si>
  <si>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</si>
  <si>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</si>
  <si>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</si>
  <si>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</si>
  <si>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</si>
  <si>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</si>
  <si>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</si>
  <si>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</si>
  <si>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</si>
  <si>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</si>
  <si>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</si>
  <si>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</si>
  <si>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</si>
  <si>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</si>
  <si>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</si>
  <si>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</si>
  <si>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</si>
  <si>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</si>
  <si>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</si>
  <si>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</si>
  <si>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</si>
  <si>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</si>
  <si>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</si>
  <si>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</si>
  <si>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</si>
  <si>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</si>
  <si>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</si>
  <si>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</si>
  <si>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</si>
  <si>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</si>
  <si>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</si>
  <si>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</si>
  <si>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</si>
  <si>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</si>
  <si>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</si>
  <si>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</si>
  <si>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</si>
  <si>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</si>
  <si>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</si>
  <si>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</si>
  <si>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</si>
  <si>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</si>
  <si>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</si>
  <si>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</si>
  <si>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</si>
  <si>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</si>
  <si>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</si>
  <si>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</si>
  <si>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</si>
  <si>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</si>
  <si>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</si>
  <si>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</si>
  <si>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</si>
  <si>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</si>
  <si>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</si>
  <si>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</si>
  <si>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</si>
  <si>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</si>
  <si>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</si>
  <si>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</si>
  <si>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</si>
  <si>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</si>
  <si>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</si>
  <si>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</si>
  <si>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</si>
  <si>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</si>
  <si>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</si>
  <si>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</si>
  <si>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</si>
  <si>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</si>
  <si>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</si>
  <si>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</si>
  <si>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</si>
  <si>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</si>
  <si>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</si>
  <si>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</si>
  <si>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</si>
  <si>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</si>
  <si>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</si>
  <si>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</si>
  <si>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</si>
  <si>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</si>
  <si>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</si>
  <si>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</si>
  <si>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</si>
  <si>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</si>
  <si>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</si>
  <si>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</si>
  <si>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</si>
  <si>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</si>
  <si>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</si>
  <si>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</si>
  <si>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</si>
  <si>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</si>
  <si>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</si>
  <si>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</si>
  <si>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</si>
  <si>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</si>
  <si>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</si>
  <si>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</si>
  <si>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</si>
  <si>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</si>
  <si>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</si>
  <si>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</si>
  <si>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</si>
  <si>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</si>
  <si>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</si>
  <si>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</si>
  <si>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</si>
  <si>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</si>
  <si>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</si>
  <si>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</si>
  <si>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</si>
  <si>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</si>
  <si>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</si>
  <si>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</si>
  <si>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</si>
  <si>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</si>
  <si>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</si>
  <si>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</si>
  <si>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</si>
  <si>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</si>
  <si>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</si>
  <si>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</si>
  <si>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</si>
  <si>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</si>
  <si>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</si>
  <si>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</si>
  <si>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</si>
  <si>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</si>
  <si>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</si>
  <si>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</si>
  <si>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</si>
  <si>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</si>
  <si>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</si>
  <si>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</si>
  <si>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</si>
  <si>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</si>
  <si>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</si>
  <si>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</si>
  <si>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</si>
  <si>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</si>
  <si>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</si>
  <si>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</si>
  <si>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</si>
  <si>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</si>
  <si>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</si>
  <si>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</si>
  <si>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</si>
  <si>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</si>
  <si>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</si>
  <si>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</si>
  <si>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</si>
  <si>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</si>
  <si>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</si>
  <si>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</si>
  <si>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</si>
  <si>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</si>
  <si>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</si>
  <si>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</si>
  <si>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</si>
  <si>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</si>
  <si>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</si>
  <si>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</si>
  <si>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</si>
  <si>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</si>
  <si>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</si>
  <si>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</si>
  <si>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</si>
  <si>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</si>
  <si>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</si>
  <si>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</si>
  <si>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</si>
  <si>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</si>
  <si>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</si>
  <si>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</si>
  <si>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</si>
  <si>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</si>
  <si>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</si>
  <si>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</si>
  <si>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</si>
  <si>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</si>
  <si>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</si>
  <si>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</si>
  <si>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</si>
  <si>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</si>
  <si>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</si>
  <si>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</si>
  <si>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</si>
  <si>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</si>
  <si>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</si>
  <si>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</si>
  <si>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</si>
  <si>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</si>
  <si>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</si>
  <si>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</si>
  <si>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</si>
  <si>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</si>
  <si>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</si>
  <si>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</si>
  <si>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</si>
  <si>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</si>
  <si>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</si>
  <si>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</si>
  <si>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</si>
  <si>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</si>
  <si>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</si>
  <si>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</si>
  <si>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</si>
  <si>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</si>
  <si>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</si>
  <si>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</si>
  <si>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</si>
  <si>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</si>
  <si>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</si>
  <si>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</si>
  <si>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</si>
  <si>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</si>
  <si>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</si>
  <si>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</si>
  <si>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</si>
  <si>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</si>
  <si>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</si>
  <si>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</si>
  <si>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</si>
  <si>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</si>
  <si>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</si>
  <si>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</si>
  <si>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</si>
  <si>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</si>
  <si>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</si>
  <si>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</si>
  <si>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</si>
  <si>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</si>
  <si>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</si>
  <si>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</si>
  <si>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</si>
  <si>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</si>
  <si>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</si>
  <si>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</si>
  <si>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</si>
  <si>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</si>
  <si>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</si>
  <si>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</si>
  <si>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</si>
  <si>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</si>
  <si>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</si>
  <si>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</si>
  <si>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</si>
  <si>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</si>
  <si>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</si>
  <si>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</si>
  <si>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</si>
  <si>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</si>
  <si>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</si>
  <si>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</si>
  <si>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</si>
  <si>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</si>
  <si>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</si>
  <si>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</si>
  <si>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</si>
  <si>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</si>
  <si>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</si>
  <si>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</si>
  <si>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</si>
  <si>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</si>
  <si>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</si>
  <si>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</si>
  <si>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</si>
  <si>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</si>
  <si>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</si>
  <si>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</si>
  <si>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</si>
  <si>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</si>
  <si>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</si>
  <si>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</si>
  <si>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</si>
  <si>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</si>
  <si>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</si>
  <si>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</si>
  <si>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</si>
  <si>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</si>
  <si>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</si>
  <si>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</si>
  <si>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</si>
  <si>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</si>
  <si>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</si>
  <si>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</si>
  <si>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</si>
  <si>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</si>
  <si>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</si>
  <si>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</si>
  <si>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</si>
  <si>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</si>
  <si>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</si>
  <si>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</si>
  <si>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</si>
  <si>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</si>
  <si>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</si>
  <si>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</si>
  <si>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</si>
  <si>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</si>
  <si>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</si>
  <si>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</si>
  <si>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</si>
  <si>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</si>
  <si>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</si>
  <si>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</si>
  <si>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</si>
  <si>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</si>
  <si>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</si>
  <si>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</si>
  <si>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</si>
  <si>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</si>
  <si>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</si>
  <si>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</si>
  <si>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</si>
  <si>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</si>
  <si>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</si>
  <si>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</si>
  <si>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</si>
  <si>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</si>
  <si>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</si>
  <si>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</si>
  <si>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</si>
  <si>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</si>
  <si>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</si>
  <si>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</si>
  <si>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</si>
  <si>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</si>
  <si>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</si>
  <si>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</si>
  <si>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</si>
  <si>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</si>
  <si>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</si>
  <si>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</si>
  <si>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</si>
  <si>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</si>
  <si>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</si>
  <si>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</si>
  <si>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</si>
  <si>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</si>
  <si>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</si>
  <si>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</si>
  <si>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</si>
  <si>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</si>
  <si>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</si>
  <si>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</si>
  <si>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</si>
  <si>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</si>
  <si>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</si>
  <si>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</si>
  <si>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</si>
  <si>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</si>
  <si>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</si>
  <si>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</si>
  <si>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</si>
  <si>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</si>
  <si>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</si>
  <si>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</si>
  <si>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</si>
  <si>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</si>
  <si>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</si>
  <si>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</si>
  <si>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</si>
  <si>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</si>
  <si>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</si>
  <si>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</si>
  <si>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</si>
  <si>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</si>
  <si>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</si>
  <si>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</si>
  <si>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</si>
  <si>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</si>
  <si>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</si>
  <si>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</si>
  <si>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</si>
  <si>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</si>
  <si>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</si>
  <si>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</si>
  <si>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</si>
  <si>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</si>
  <si>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</si>
  <si>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</si>
  <si>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</si>
  <si>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</si>
  <si>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</si>
  <si>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</si>
  <si>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</si>
  <si>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</si>
  <si>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</si>
  <si>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</si>
  <si>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</si>
  <si>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</si>
  <si>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</si>
  <si>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</si>
  <si>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</si>
  <si>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</si>
  <si>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</si>
  <si>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</si>
  <si>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</si>
  <si>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</si>
  <si>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</si>
  <si>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</si>
  <si>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</si>
  <si>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</si>
  <si>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</si>
  <si>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</si>
  <si>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</si>
  <si>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</si>
  <si>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</si>
  <si>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</si>
  <si>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</si>
  <si>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</si>
  <si>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</si>
  <si>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</si>
  <si>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</si>
  <si>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</si>
  <si>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</si>
  <si>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</si>
  <si>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</si>
  <si>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</si>
  <si>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</si>
  <si>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</si>
  <si>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</si>
  <si>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</si>
  <si>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</si>
  <si>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</si>
  <si>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</si>
  <si>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</si>
  <si>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</si>
  <si>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</si>
  <si>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</si>
  <si>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</si>
  <si>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</si>
  <si>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</si>
  <si>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</si>
  <si>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</si>
  <si>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</si>
  <si>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</si>
  <si>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</si>
  <si>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</si>
  <si>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</si>
  <si>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</si>
  <si>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</si>
  <si>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</si>
  <si>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</si>
  <si>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</si>
  <si>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</si>
  <si>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</si>
  <si>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</si>
  <si>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</si>
  <si>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</si>
  <si>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</si>
  <si>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</si>
  <si>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</si>
  <si>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</si>
  <si>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</si>
  <si>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</si>
  <si>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</si>
  <si>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</si>
  <si>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</si>
  <si>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</si>
  <si>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</si>
  <si>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</si>
  <si>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</si>
  <si>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</si>
  <si>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</si>
  <si>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</si>
  <si>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</si>
  <si>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</si>
  <si>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</si>
  <si>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</si>
  <si>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</si>
  <si>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</si>
  <si>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</si>
  <si>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</si>
  <si>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</si>
  <si>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</si>
  <si>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</si>
  <si>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</si>
  <si>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</si>
  <si>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</si>
  <si>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</si>
  <si>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</si>
  <si>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</si>
  <si>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</si>
  <si>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</si>
  <si>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</si>
  <si>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</si>
  <si>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</si>
  <si>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</si>
  <si>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</si>
  <si>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</si>
  <si>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</si>
  <si>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</si>
  <si>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</si>
  <si>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</si>
  <si>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</si>
  <si>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</si>
  <si>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</si>
  <si>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</si>
  <si>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</si>
  <si>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</si>
  <si>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</si>
  <si>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</si>
  <si>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</si>
  <si>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</si>
  <si>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</si>
  <si>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</si>
  <si>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</si>
  <si>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</si>
  <si>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</si>
  <si>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</si>
  <si>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</si>
  <si>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</si>
  <si>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</si>
  <si>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</si>
  <si>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</si>
  <si>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</si>
  <si>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</si>
  <si>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</si>
  <si>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</si>
  <si>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</si>
  <si>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</si>
  <si>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</si>
  <si>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</si>
  <si>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</si>
  <si>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</si>
  <si>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</si>
  <si>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</si>
  <si>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</si>
  <si>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</si>
  <si>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</si>
  <si>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</si>
  <si>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</si>
  <si>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</si>
  <si>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</si>
  <si>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</si>
  <si>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</si>
  <si>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</si>
  <si>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</si>
  <si>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</si>
  <si>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</si>
  <si>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</si>
  <si>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</si>
  <si>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</si>
  <si>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</si>
  <si>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</si>
  <si>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</si>
  <si>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</si>
  <si>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</si>
  <si>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</si>
  <si>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</si>
  <si>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</si>
  <si>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</si>
  <si>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</si>
  <si>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</si>
  <si>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</si>
  <si>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</si>
  <si>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</si>
  <si>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</si>
  <si>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</si>
  <si>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</si>
  <si>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</si>
  <si>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</si>
  <si>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</si>
  <si>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</si>
  <si>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</si>
  <si>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</si>
  <si>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</si>
  <si>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</si>
  <si>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</si>
  <si>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</si>
  <si>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</si>
  <si>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</si>
  <si>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</si>
  <si>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</si>
  <si>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</si>
  <si>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</si>
  <si>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</si>
  <si>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</si>
  <si>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</si>
  <si>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</si>
  <si>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</si>
  <si>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</si>
  <si>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</si>
  <si>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</si>
  <si>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</si>
  <si>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</si>
  <si>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</si>
  <si>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</si>
  <si>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</si>
  <si>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</si>
  <si>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</si>
  <si>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</si>
  <si>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</si>
  <si>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</si>
  <si>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</si>
  <si>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</si>
  <si>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</si>
  <si>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</si>
  <si>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</si>
  <si>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</si>
  <si>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</si>
  <si>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</si>
  <si>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</si>
  <si>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</si>
  <si>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</si>
  <si>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</si>
  <si>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</si>
  <si>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</si>
  <si>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</si>
  <si>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</si>
  <si>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</si>
  <si>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</si>
  <si>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</si>
  <si>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</si>
  <si>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</si>
  <si>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</si>
  <si>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</si>
  <si>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</si>
  <si>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</si>
  <si>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</si>
  <si>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</si>
  <si>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</si>
  <si>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</si>
  <si>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</si>
  <si>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</si>
  <si>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</si>
  <si>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</si>
  <si>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</si>
  <si>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</si>
  <si>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</si>
  <si>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</si>
  <si>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</si>
  <si>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</si>
  <si>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</si>
  <si>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</si>
  <si>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</si>
  <si>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</si>
  <si>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</si>
  <si>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</si>
  <si>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</si>
  <si>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</si>
  <si>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</si>
  <si>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</si>
  <si>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</si>
  <si>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</si>
  <si>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</si>
  <si>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</si>
  <si>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</si>
  <si>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</si>
  <si>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</si>
  <si>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</si>
  <si>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</si>
  <si>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</si>
  <si>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</si>
  <si>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</si>
  <si>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</si>
  <si>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</si>
  <si>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</si>
  <si>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</si>
  <si>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</si>
  <si>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</si>
  <si>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</si>
  <si>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</si>
  <si>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</si>
  <si>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</si>
  <si>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</si>
  <si>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</si>
  <si>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</si>
  <si>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</si>
  <si>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</si>
  <si>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</si>
  <si>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</si>
  <si>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</si>
  <si>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</si>
  <si>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</si>
  <si>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</si>
  <si>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</si>
  <si>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</si>
  <si>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</si>
  <si>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</si>
  <si>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</si>
  <si>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</si>
  <si>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</si>
  <si>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</si>
  <si>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</si>
  <si>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</si>
  <si>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</si>
  <si>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</si>
  <si>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</si>
  <si>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</si>
  <si>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</si>
  <si>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</si>
  <si>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</si>
  <si>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</si>
  <si>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</si>
  <si>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</si>
  <si>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</si>
  <si>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</si>
  <si>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</si>
  <si>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</si>
  <si>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</si>
  <si>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</si>
  <si>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</si>
  <si>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</si>
  <si>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</si>
  <si>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</si>
  <si>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</si>
  <si>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</si>
  <si>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</si>
  <si>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</si>
  <si>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</si>
  <si>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</si>
  <si>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</si>
  <si>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</si>
  <si>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</si>
  <si>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</si>
  <si>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</si>
  <si>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</si>
  <si>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</si>
  <si>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</si>
  <si>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</si>
  <si>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</si>
  <si>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</si>
  <si>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</si>
  <si>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</si>
  <si>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</si>
  <si>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</si>
  <si>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</si>
  <si>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</si>
  <si>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</si>
  <si>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</si>
  <si>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</si>
  <si>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</si>
  <si>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</si>
  <si>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</si>
  <si>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</si>
  <si>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</si>
  <si>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</si>
  <si>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</si>
  <si>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</si>
  <si>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</si>
  <si>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</si>
  <si>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</si>
  <si>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</si>
  <si>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</si>
  <si>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</si>
  <si>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</si>
  <si>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</si>
  <si>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</si>
  <si>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</si>
  <si>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</si>
  <si>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</si>
  <si>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</si>
  <si>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</si>
  <si>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</si>
  <si>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</si>
  <si>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</si>
  <si>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</si>
  <si>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</si>
  <si>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</si>
  <si>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</si>
  <si>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</si>
  <si>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</si>
  <si>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</si>
  <si>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</si>
  <si>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</si>
  <si>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</si>
  <si>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</si>
  <si>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</si>
  <si>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</si>
  <si>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</si>
  <si>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</si>
  <si>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</si>
  <si>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</si>
  <si>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</si>
  <si>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</si>
  <si>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</si>
  <si>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</si>
  <si>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</si>
  <si>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</si>
  <si>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</si>
  <si>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</si>
  <si>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</si>
  <si>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</si>
  <si>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</si>
  <si>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</si>
  <si>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</si>
  <si>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</si>
  <si>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</si>
  <si>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</si>
  <si>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</si>
  <si>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</si>
  <si>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</si>
  <si>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</si>
  <si>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</si>
  <si>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</si>
  <si>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</si>
  <si>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</si>
  <si>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</si>
  <si>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</si>
  <si>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</si>
  <si>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</si>
  <si>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</si>
  <si>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</si>
  <si>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</si>
  <si>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</si>
  <si>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</si>
  <si>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</si>
  <si>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</si>
  <si>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</si>
  <si>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</si>
  <si>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</si>
  <si>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</si>
  <si>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</si>
  <si>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</si>
  <si>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</si>
  <si>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</si>
  <si>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</si>
  <si>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</si>
  <si>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</si>
  <si>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</si>
  <si>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</si>
  <si>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</si>
  <si>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</si>
  <si>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</si>
  <si>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</si>
  <si>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</si>
  <si>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</si>
  <si>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</si>
  <si>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</si>
  <si>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</si>
  <si>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</si>
  <si>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</si>
  <si>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</si>
  <si>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</si>
  <si>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</si>
  <si>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</si>
  <si>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</si>
  <si>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</si>
  <si>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</si>
  <si>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</si>
  <si>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</si>
  <si>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</si>
  <si>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</si>
  <si>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</si>
  <si>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</si>
  <si>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</si>
  <si>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</si>
  <si>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</si>
  <si>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</si>
  <si>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</si>
  <si>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</si>
  <si>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</si>
  <si>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</si>
  <si>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</si>
  <si>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</si>
  <si>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</si>
  <si>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</si>
  <si>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</si>
  <si>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</si>
  <si>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</si>
  <si>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</si>
  <si>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</si>
  <si>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</si>
  <si>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</si>
  <si>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</si>
  <si>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</si>
  <si>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</si>
  <si>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</si>
  <si>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</si>
  <si>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</si>
  <si>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</si>
  <si>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</si>
  <si>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</si>
  <si>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</si>
  <si>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</si>
  <si>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</si>
  <si>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</si>
  <si>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</si>
  <si>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</si>
  <si>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</si>
  <si>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</si>
  <si>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</si>
  <si>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</si>
  <si>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</si>
  <si>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</si>
  <si>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</si>
  <si>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</si>
  <si>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</si>
  <si>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</si>
  <si>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</si>
  <si>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</si>
  <si>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</si>
  <si>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</si>
  <si>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</si>
  <si>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</si>
  <si>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</si>
  <si>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</si>
  <si>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</si>
  <si>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</si>
  <si>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</si>
  <si>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</si>
  <si>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</si>
  <si>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</si>
  <si>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</si>
  <si>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</si>
  <si>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</si>
  <si>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</si>
  <si>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</si>
  <si>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</si>
  <si>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</si>
  <si>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</si>
  <si>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</si>
  <si>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</si>
  <si>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</si>
  <si>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</si>
  <si>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</si>
  <si>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</si>
  <si>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</si>
  <si>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</si>
  <si>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</si>
  <si>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</si>
  <si>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</si>
  <si>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</si>
  <si>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</si>
  <si>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</si>
  <si>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</si>
  <si>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</si>
  <si>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</si>
  <si>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</si>
  <si>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</si>
  <si>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</si>
  <si>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</si>
  <si>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</si>
  <si>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</si>
  <si>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</si>
  <si>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</si>
  <si>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</si>
  <si>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</si>
  <si>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</si>
  <si>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</si>
  <si>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</si>
  <si>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</si>
  <si>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</si>
  <si>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</si>
  <si>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</si>
  <si>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</si>
  <si>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</si>
  <si>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</si>
  <si>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</si>
  <si>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</si>
  <si>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</si>
  <si>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</si>
  <si>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</si>
  <si>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</si>
  <si>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</si>
  <si>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</si>
  <si>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</si>
  <si>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</si>
  <si>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</si>
  <si>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</si>
  <si>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</si>
  <si>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</si>
  <si>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</si>
  <si>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</si>
  <si>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</si>
  <si>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</si>
  <si>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</si>
  <si>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</si>
  <si>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</si>
  <si>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</si>
  <si>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</si>
  <si>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</si>
  <si>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</si>
  <si>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</si>
  <si>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</si>
  <si>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</si>
  <si>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</si>
  <si>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</si>
  <si>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</si>
  <si>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</si>
  <si>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</si>
  <si>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</si>
  <si>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</si>
  <si>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</si>
  <si>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</si>
  <si>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</si>
  <si>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</si>
  <si>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</si>
  <si>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</si>
  <si>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</si>
  <si>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</si>
  <si>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</si>
  <si>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</si>
  <si>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</si>
  <si>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</si>
  <si>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</si>
  <si>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</si>
  <si>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</si>
  <si>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</si>
  <si>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</si>
  <si>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</si>
  <si>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</si>
  <si>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</si>
  <si>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</si>
  <si>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</si>
  <si>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</si>
  <si>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</si>
  <si>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</si>
  <si>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</si>
  <si>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</si>
  <si>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</si>
  <si>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</si>
  <si>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</si>
  <si>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</si>
  <si>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</si>
  <si>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</si>
  <si>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</si>
  <si>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</si>
  <si>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</si>
  <si>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</si>
  <si>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</si>
  <si>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</si>
  <si>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</si>
  <si>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</si>
  <si>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</si>
  <si>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</si>
  <si>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</si>
  <si>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</si>
  <si>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</si>
  <si>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</si>
  <si>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</si>
  <si>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</si>
  <si>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</si>
  <si>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</si>
  <si>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</si>
  <si>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</si>
  <si>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</si>
  <si>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</si>
  <si>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</si>
  <si>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</si>
  <si>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</si>
  <si>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</si>
  <si>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</si>
  <si>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</si>
  <si>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</si>
  <si>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</si>
  <si>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</si>
  <si>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</si>
  <si>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</si>
  <si>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</si>
  <si>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</si>
  <si>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</si>
  <si>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</si>
  <si>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</si>
  <si>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</si>
  <si>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</si>
  <si>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</si>
  <si>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</si>
  <si>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</si>
  <si>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</si>
  <si>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</si>
  <si>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</si>
  <si>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</si>
  <si>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</si>
  <si>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</si>
  <si>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</si>
  <si>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</si>
  <si>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</si>
  <si>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</si>
  <si>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</si>
  <si>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</si>
  <si>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</si>
  <si>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</si>
  <si>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</si>
  <si>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</si>
  <si>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</si>
  <si>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</si>
  <si>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</si>
  <si>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</si>
  <si>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</si>
  <si>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</si>
  <si>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</si>
  <si>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</si>
  <si>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</si>
  <si>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</si>
  <si>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</si>
  <si>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</si>
  <si>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</si>
  <si>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</si>
  <si>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</si>
  <si>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</si>
  <si>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</si>
  <si>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</si>
  <si>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</si>
  <si>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</si>
  <si>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</si>
  <si>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</si>
  <si>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</si>
  <si>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</si>
  <si>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</si>
  <si>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</si>
  <si>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</si>
  <si>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</si>
  <si>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</si>
  <si>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</si>
  <si>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</si>
  <si>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</si>
  <si>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</si>
  <si>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</si>
  <si>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</si>
  <si>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</si>
  <si>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</si>
  <si>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</si>
  <si>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</si>
  <si>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</si>
  <si>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</si>
  <si>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</si>
  <si>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</si>
  <si>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</si>
  <si>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</si>
  <si>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</si>
  <si>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</si>
  <si>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</si>
  <si>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</si>
  <si>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</si>
  <si>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</si>
  <si>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</si>
  <si>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</si>
  <si>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</si>
  <si>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</si>
  <si>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</si>
  <si>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</si>
  <si>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</si>
  <si>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</si>
  <si>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</si>
  <si>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</si>
  <si>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</si>
  <si>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</si>
  <si>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</si>
  <si>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</si>
  <si>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</si>
  <si>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</si>
  <si>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</si>
  <si>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</si>
  <si>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</si>
  <si>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</si>
  <si>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</si>
  <si>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</si>
  <si>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</si>
  <si>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</si>
  <si>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</si>
  <si>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</si>
  <si>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</si>
  <si>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</si>
  <si>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</si>
  <si>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</si>
  <si>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</si>
  <si>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</si>
  <si>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</si>
  <si>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</si>
  <si>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</si>
  <si>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</si>
  <si>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</si>
  <si>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</si>
  <si>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</si>
  <si>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</si>
  <si>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</si>
  <si>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</si>
  <si>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</si>
  <si>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</si>
  <si>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</si>
  <si>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</si>
  <si>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</si>
  <si>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</si>
  <si>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</si>
  <si>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</si>
  <si>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</si>
  <si>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</si>
  <si>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</si>
  <si>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</si>
  <si>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</si>
  <si>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</si>
  <si>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</si>
  <si>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</si>
  <si>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</si>
  <si>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</si>
  <si>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</si>
  <si>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</si>
  <si>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</si>
  <si>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</si>
  <si>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</si>
  <si>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</si>
  <si>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</si>
  <si>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</si>
  <si>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</si>
  <si>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</si>
  <si>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</si>
  <si>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</si>
  <si>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</si>
  <si>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</si>
  <si>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</si>
  <si>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</si>
  <si>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</si>
  <si>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</si>
  <si>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</si>
  <si>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</si>
  <si>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</si>
  <si>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</si>
  <si>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</si>
  <si>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</si>
  <si>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</si>
  <si>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</si>
  <si>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</si>
  <si>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</si>
  <si>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</si>
  <si>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</si>
  <si>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</si>
  <si>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</si>
  <si>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</si>
  <si>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</si>
  <si>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</si>
  <si>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</si>
  <si>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</si>
  <si>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</si>
  <si>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</si>
  <si>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</si>
  <si>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</si>
  <si>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</si>
  <si>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</si>
  <si>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</si>
  <si>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</si>
  <si>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</si>
  <si>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</si>
  <si>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</si>
  <si>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</si>
  <si>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</si>
  <si>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</si>
  <si>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</si>
  <si>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</si>
  <si>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</si>
  <si>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</si>
  <si>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</si>
  <si>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</si>
  <si>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</si>
  <si>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</si>
  <si>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</si>
  <si>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</si>
  <si>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</si>
  <si>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</si>
  <si>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</si>
  <si>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</si>
  <si>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</si>
  <si>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</si>
  <si>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</si>
  <si>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</si>
  <si>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</si>
  <si>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</si>
  <si>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</si>
  <si>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</si>
  <si>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</si>
  <si>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</si>
  <si>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</si>
  <si>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</si>
  <si>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</si>
  <si>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</si>
  <si>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</si>
  <si>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</si>
  <si>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</si>
  <si>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</si>
  <si>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</si>
  <si>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</si>
  <si>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</si>
  <si>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</si>
  <si>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</si>
  <si>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</si>
  <si>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</si>
  <si>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</si>
  <si>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</si>
  <si>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</si>
  <si>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</si>
  <si>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</si>
  <si>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</si>
  <si>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</si>
  <si>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</si>
  <si>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</si>
  <si>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</si>
  <si>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</si>
  <si>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</si>
  <si>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</si>
  <si>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</si>
  <si>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</si>
  <si>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</si>
  <si>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</si>
  <si>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</si>
  <si>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</si>
  <si>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</si>
  <si>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</si>
  <si>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</si>
  <si>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</si>
  <si>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</si>
  <si>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</si>
  <si>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</si>
  <si>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</si>
  <si>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</si>
  <si>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</si>
  <si>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</si>
  <si>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</si>
  <si>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</si>
  <si>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</si>
  <si>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</si>
  <si>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</si>
  <si>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</si>
  <si>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</si>
  <si>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</si>
  <si>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</si>
  <si>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</si>
  <si>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</si>
  <si>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</si>
  <si>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</si>
  <si>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</si>
  <si>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</si>
  <si>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</si>
  <si>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</si>
  <si>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</si>
  <si>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</si>
  <si>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</si>
  <si>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</si>
  <si>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</si>
  <si>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</si>
  <si>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</si>
  <si>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</si>
  <si>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</si>
  <si>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</si>
  <si>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</si>
  <si>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</si>
  <si>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</si>
  <si>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</si>
  <si>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</si>
  <si>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</si>
  <si>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</si>
  <si>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</si>
  <si>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</si>
  <si>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</si>
  <si>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</si>
  <si>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</si>
  <si>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</si>
  <si>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</si>
  <si>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</si>
  <si>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</si>
  <si>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</si>
  <si>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</si>
  <si>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</si>
  <si>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</si>
  <si>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</si>
  <si>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</si>
  <si>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</si>
  <si>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</si>
  <si>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</si>
  <si>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</si>
  <si>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</si>
  <si>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</si>
  <si>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</si>
  <si>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</si>
  <si>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</si>
  <si>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</si>
  <si>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</si>
  <si>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</si>
  <si>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</si>
  <si>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</si>
  <si>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</si>
  <si>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</si>
  <si>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</si>
  <si>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</si>
  <si>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</si>
  <si>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</si>
  <si>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</si>
  <si>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</si>
  <si>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</si>
  <si>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</si>
  <si>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</si>
  <si>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</si>
  <si>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</si>
  <si>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</si>
  <si>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</si>
  <si>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</si>
  <si>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</si>
  <si>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</si>
  <si>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</si>
  <si>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</si>
  <si>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</si>
  <si>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</si>
  <si>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</si>
  <si>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</si>
  <si>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</si>
  <si>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</si>
  <si>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</si>
  <si>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</si>
  <si>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</si>
  <si>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</si>
  <si>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</si>
  <si>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</si>
  <si>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</si>
  <si>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</si>
  <si>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</si>
  <si>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</si>
  <si>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</si>
  <si>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</si>
  <si>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</si>
  <si>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</si>
  <si>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</si>
  <si>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</si>
  <si>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</si>
  <si>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</si>
  <si>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</si>
  <si>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</si>
  <si>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</si>
  <si>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</si>
  <si>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</si>
  <si>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</si>
  <si>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</si>
  <si>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</si>
  <si>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</si>
  <si>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</si>
  <si>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</si>
  <si>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</si>
  <si>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</si>
  <si>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</si>
  <si>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</si>
  <si>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</si>
  <si>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</si>
  <si>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</si>
  <si>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</si>
  <si>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</si>
  <si>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</si>
  <si>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</si>
  <si>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</si>
  <si>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</si>
  <si>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</si>
  <si>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</si>
  <si>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</si>
  <si>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</si>
  <si>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</si>
  <si>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</si>
  <si>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</si>
  <si>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</si>
  <si>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</si>
  <si>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</si>
  <si>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</si>
  <si>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</si>
  <si>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</si>
  <si>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</si>
  <si>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</si>
  <si>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</si>
  <si>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</si>
  <si>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</si>
  <si>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</si>
  <si>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</si>
  <si>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</si>
  <si>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</si>
  <si>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</si>
  <si>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</si>
  <si>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</si>
  <si>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</si>
  <si>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</si>
  <si>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</si>
  <si>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</si>
  <si>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</si>
  <si>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</si>
  <si>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</si>
  <si>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</si>
  <si>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</si>
  <si>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</si>
  <si>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</si>
  <si>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</si>
  <si>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</si>
  <si>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</si>
  <si>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</si>
  <si>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</si>
  <si>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</si>
  <si>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</si>
  <si>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</si>
  <si>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</si>
  <si>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</si>
  <si>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</si>
  <si>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</si>
  <si>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</si>
  <si>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</si>
  <si>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</si>
  <si>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</si>
  <si>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</si>
  <si>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</si>
  <si>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</si>
  <si>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</si>
  <si>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</si>
  <si>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</si>
  <si>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</si>
  <si>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</si>
  <si>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</si>
  <si>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</si>
  <si>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</si>
  <si>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</si>
  <si>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</si>
  <si>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</si>
  <si>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</si>
  <si>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</si>
  <si>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</si>
  <si>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</si>
  <si>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</si>
  <si>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</si>
  <si>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</si>
  <si>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</si>
  <si>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</si>
  <si>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</si>
  <si>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</si>
  <si>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</si>
  <si>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</si>
  <si>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</si>
  <si>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</si>
  <si>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</si>
  <si>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</si>
  <si>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</si>
  <si>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</si>
  <si>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</si>
  <si>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</si>
  <si>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</si>
  <si>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</si>
  <si>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</si>
  <si>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</si>
  <si>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</si>
  <si>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</si>
  <si>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</si>
  <si>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Sub-Category</t>
  </si>
  <si>
    <t>(All)</t>
  </si>
  <si>
    <t>Row Labels</t>
  </si>
  <si>
    <t>Grand Total</t>
  </si>
  <si>
    <t>Count of outcome</t>
  </si>
  <si>
    <t>food</t>
  </si>
  <si>
    <t>theater</t>
  </si>
  <si>
    <t>film &amp; video</t>
  </si>
  <si>
    <t>music</t>
  </si>
  <si>
    <t>photography</t>
  </si>
  <si>
    <t>publishing</t>
  </si>
  <si>
    <t>technology</t>
  </si>
  <si>
    <t>games</t>
  </si>
  <si>
    <t>journalism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</si>
  <si>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</si>
  <si>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</si>
  <si>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</si>
  <si>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</si>
  <si>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</si>
  <si>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</si>
  <si>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</si>
  <si>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</si>
  <si>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</si>
  <si>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</si>
  <si>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</si>
  <si>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</si>
  <si>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</si>
  <si>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</si>
  <si>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</si>
  <si>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</si>
  <si>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</si>
  <si>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</si>
  <si>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</si>
  <si>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</si>
  <si>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</si>
  <si>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</si>
  <si>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</si>
  <si>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</si>
  <si>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</si>
  <si>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</si>
  <si>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</si>
  <si>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</si>
  <si>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</si>
  <si>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</si>
  <si>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</si>
  <si>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</si>
  <si>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</si>
  <si>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</si>
  <si>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</si>
  <si>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</si>
  <si>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</si>
  <si>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</si>
  <si>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</si>
  <si>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</si>
  <si>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</si>
  <si>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</si>
  <si>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</si>
  <si>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</si>
  <si>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</si>
  <si>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</si>
  <si>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</si>
  <si>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</si>
  <si>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</si>
  <si>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</si>
  <si>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</si>
  <si>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</si>
  <si>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</si>
  <si>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</si>
  <si>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</si>
  <si>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</si>
  <si>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</si>
  <si>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</si>
  <si>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</si>
  <si>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</si>
  <si>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</si>
  <si>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Unsuccessful</t>
  </si>
  <si>
    <t>Outcomes</t>
  </si>
  <si>
    <t>Successful</t>
  </si>
  <si>
    <t>Mean</t>
  </si>
  <si>
    <t>Median</t>
  </si>
  <si>
    <t>Minimum</t>
  </si>
  <si>
    <t>Maximum</t>
  </si>
  <si>
    <t>Variance</t>
  </si>
  <si>
    <t>Standard Deviation</t>
  </si>
  <si>
    <t>(Multiple Items)</t>
  </si>
  <si>
    <t>2010</t>
  </si>
  <si>
    <t>2018</t>
  </si>
  <si>
    <t>Sum of Average Donations</t>
  </si>
  <si>
    <t>Sum of pledged</t>
  </si>
  <si>
    <t>Sum of goal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</si>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</sst>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6B6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6" fillId="0" borderId="0" xfId="0" applyFont="1"/>
    <xf numFmtId="0" fontId="0" fillId="33" borderId="0" xfId="0" applyFill="1"/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C666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C666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C6660"/>
        </patternFill>
      </fill>
    </dxf>
    <dxf>
      <fill>
        <patternFill>
          <bgColor theme="8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C6B66"/>
      <color rgb="FFFC6660"/>
      <color rgb="FFFFB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[module1_excel_challenge_GC.xlsx]Campaign successful!PivotTable8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successful'!$B$4:$B$5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successful'!$A$6:$A$15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successful'!$B$6:$B$15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5-1347-AAC1-ADA7C89DB768}"/>
            </c:ext>
          </c:extLst>
        </c:ser>
        <c:ser>
          <c:idx val="1"/>
          <c:order val="1"/>
          <c:tx>
            <c:strRef>
              <c:f>'Campaign successful'!$C$4:$C$5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successful'!$A$6:$A$15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successful'!$C$6:$C$15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5-1347-AAC1-ADA7C89DB768}"/>
            </c:ext>
          </c:extLst>
        </c:ser>
        <c:ser>
          <c:idx val="2"/>
          <c:order val="2"/>
          <c:tx>
            <c:strRef>
              <c:f>'Campaign successful'!$D$4:$D$5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successful'!$A$6:$A$15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successful'!$D$6:$D$15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5-1347-AAC1-ADA7C89DB768}"/>
            </c:ext>
          </c:extLst>
        </c:ser>
        <c:ser>
          <c:idx val="3"/>
          <c:order val="3"/>
          <c:tx>
            <c:strRef>
              <c:f>'Campaign successful'!$E$4:$E$5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successful'!$A$6:$A$15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successful'!$E$6:$E$15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5-1347-AAC1-ADA7C89D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061631"/>
        <c:axId val="465086623"/>
      </c:barChart>
      <c:catAx>
        <c:axId val="4650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86623"/>
        <c:crosses val="autoZero"/>
        <c:auto val="1"/>
        <c:lblAlgn val="ctr"/>
        <c:lblOffset val="100"/>
        <c:noMultiLvlLbl val="0"/>
      </c:catAx>
      <c:valAx>
        <c:axId val="4650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[module1_excel_challenge_GC.xlsx]Sub-Category outcomes!PivotTable11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7-3E4A-AAC8-8845D1BE8F80}"/>
            </c:ext>
          </c:extLst>
        </c:ser>
        <c:ser>
          <c:idx val="1"/>
          <c:order val="1"/>
          <c:tx>
            <c:strRef>
              <c:f>'Sub-Category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3-3B4C-94CC-4674BD93D5EB}"/>
            </c:ext>
          </c:extLst>
        </c:ser>
        <c:ser>
          <c:idx val="2"/>
          <c:order val="2"/>
          <c:tx>
            <c:strRef>
              <c:f>'Sub-Category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3-3B4C-94CC-4674BD93D5EB}"/>
            </c:ext>
          </c:extLst>
        </c:ser>
        <c:ser>
          <c:idx val="3"/>
          <c:order val="3"/>
          <c:tx>
            <c:strRef>
              <c:f>'Sub-Category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3-3B4C-94CC-4674BD93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548463"/>
        <c:axId val="715538303"/>
      </c:barChart>
      <c:catAx>
        <c:axId val="7155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38303"/>
        <c:crosses val="autoZero"/>
        <c:auto val="1"/>
        <c:lblAlgn val="ctr"/>
        <c:lblOffset val="100"/>
        <c:noMultiLvlLbl val="0"/>
      </c:catAx>
      <c:valAx>
        <c:axId val="7155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[module1_excel_challenge_GC.xlsx]Date based outcomes!PivotTable15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based outcomes'!$B$5:$B$6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based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based outcomes'!$B$7:$B$19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C-8A49-99CB-E7DC13217813}"/>
            </c:ext>
          </c:extLst>
        </c:ser>
        <c:ser>
          <c:idx val="1"/>
          <c:order val="1"/>
          <c:tx>
            <c:strRef>
              <c:f>'Date based outcomes'!$C$5:$C$6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based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based outcomes'!$C$7:$C$19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0-544D-8AAE-97587D7D552D}"/>
            </c:ext>
          </c:extLst>
        </c:ser>
        <c:ser>
          <c:idx val="2"/>
          <c:order val="2"/>
          <c:tx>
            <c:strRef>
              <c:f>'Date based outcomes'!$D$5:$D$6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based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based outcomes'!$D$7:$D$19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0-544D-8AAE-97587D7D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19903"/>
        <c:axId val="616209711"/>
      </c:lineChart>
      <c:catAx>
        <c:axId val="6163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09711"/>
        <c:crosses val="autoZero"/>
        <c:auto val="1"/>
        <c:lblAlgn val="ctr"/>
        <c:lblOffset val="100"/>
        <c:noMultiLvlLbl val="0"/>
      </c:catAx>
      <c:valAx>
        <c:axId val="6162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 vs count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amount vs count category'!$F$1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amount vs count category'!$A$2:$A$13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count category'!$F$2:$F$13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0.86772486772486768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6-5F4C-8F99-9D70D162910C}"/>
            </c:ext>
          </c:extLst>
        </c:ser>
        <c:ser>
          <c:idx val="1"/>
          <c:order val="1"/>
          <c:tx>
            <c:strRef>
              <c:f>'Goal amount vs count category'!$G$1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amount vs count category'!$A$2:$A$13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count category'!$G$2:$G$13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6-5F4C-8F99-9D70D162910C}"/>
            </c:ext>
          </c:extLst>
        </c:ser>
        <c:ser>
          <c:idx val="2"/>
          <c:order val="2"/>
          <c:tx>
            <c:strRef>
              <c:f>'Goal amount vs count category'!$H$1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amount vs count category'!$A$2:$A$13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count category'!$H$2:$H$13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0.13227513227513227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6-5F4C-8F99-9D70D1629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790271"/>
        <c:axId val="1355794783"/>
      </c:lineChart>
      <c:catAx>
        <c:axId val="135579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category</a:t>
                </a:r>
              </a:p>
            </c:rich>
          </c:tx>
          <c:layout>
            <c:manualLayout>
              <c:xMode val="edge"/>
              <c:yMode val="edge"/>
              <c:x val="0.39259711286089233"/>
              <c:y val="0.772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94783"/>
        <c:crosses val="autoZero"/>
        <c:auto val="1"/>
        <c:lblAlgn val="ctr"/>
        <c:lblOffset val="100"/>
        <c:noMultiLvlLbl val="0"/>
      </c:catAx>
      <c:valAx>
        <c:axId val="13557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[module1_excel_challenge_GC.xlsx]Additional plots needed!PivotTable1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017185522109466E-2"/>
          <c:y val="4.0302267002518891E-2"/>
          <c:w val="0.76484598825691752"/>
          <c:h val="0.83793708720918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'Additional plots needed'!$B$4</c:f>
              <c:strCache>
                <c:ptCount val="1"/>
                <c:pt idx="0">
                  <c:v>Sum of pledged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'Additional plots needed'!$A$5:$A$14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needed'!$B$5:$B$14</c:f>
              <c:numCache>
                <c:formatCode>General</c:formatCode>
                <c:ptCount val="9"/>
                <c:pt idx="0">
                  <c:v>7510076</c:v>
                </c:pt>
                <c:pt idx="1">
                  <c:v>1735179</c:v>
                </c:pt>
                <c:pt idx="2">
                  <c:v>2015817</c:v>
                </c:pt>
                <c:pt idx="3">
                  <c:v>36176</c:v>
                </c:pt>
                <c:pt idx="4">
                  <c:v>7480097</c:v>
                </c:pt>
                <c:pt idx="5">
                  <c:v>1223931</c:v>
                </c:pt>
                <c:pt idx="6">
                  <c:v>3149827</c:v>
                </c:pt>
                <c:pt idx="7">
                  <c:v>3833725</c:v>
                </c:pt>
                <c:pt idx="8">
                  <c:v>15763227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B047-D842-A457-6F8FC3A6B0CB}"/>
            </c:ext>
          </c:extLst>
        </c:ser>
        <c:ser>
          <c:idx val="1"/>
          <c:order val="1"/>
          <c:tx>
            <c:strRef>
              <c:f>'Additional plots needed'!$C$4</c:f>
              <c:strCache>
                <c:ptCount val="1"/>
                <c:pt idx="0">
                  <c:v>Sum of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'Additional plots needed'!$A$5:$A$14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needed'!$C$5:$C$14</c:f>
              <c:numCache>
                <c:formatCode>General</c:formatCode>
                <c:ptCount val="9"/>
                <c:pt idx="0">
                  <c:v>8744700</c:v>
                </c:pt>
                <c:pt idx="1">
                  <c:v>1921300</c:v>
                </c:pt>
                <c:pt idx="2">
                  <c:v>2858000</c:v>
                </c:pt>
                <c:pt idx="3">
                  <c:v>25700</c:v>
                </c:pt>
                <c:pt idx="4">
                  <c:v>7026300</c:v>
                </c:pt>
                <c:pt idx="5">
                  <c:v>1351700</c:v>
                </c:pt>
                <c:pt idx="6">
                  <c:v>3240100</c:v>
                </c:pt>
                <c:pt idx="7">
                  <c:v>3177400</c:v>
                </c:pt>
                <c:pt idx="8">
                  <c:v>15637900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B047-D842-A457-6F8FC3A6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0900367"/>
        <c:axId val="1150902095"/>
      </c:barChart>
      <c:catAx>
        <c:axId val="115090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02095"/>
        <c:crosses val="autoZero"/>
        <c:auto val="1"/>
        <c:lblAlgn val="ctr"/>
        <c:lblOffset val="100"/>
        <c:noMultiLvlLbl val="0"/>
      </c:catAx>
      <c:valAx>
        <c:axId val="11509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[module1_excel_challenge_GC.xlsx]Additional plots needed2!PivotTable1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106977038218127E-2"/>
          <c:y val="5.1446945337620578E-2"/>
          <c:w val="0.84708829995715296"/>
          <c:h val="0.89006430868167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'Additional plots needed2'!$B$4:$B$5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'Additional plots needed2'!$A$6:$A$15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needed2'!$B$6:$B$15</c:f>
              <c:numCache>
                <c:formatCode>General</c:formatCode>
                <c:ptCount val="9"/>
                <c:pt idx="0">
                  <c:v>912.58999999999992</c:v>
                </c:pt>
                <c:pt idx="1">
                  <c:v>101.13</c:v>
                </c:pt>
                <c:pt idx="2">
                  <c:v>333.15999999999997</c:v>
                </c:pt>
                <c:pt idx="4">
                  <c:v>1213.9799999999996</c:v>
                </c:pt>
                <c:pt idx="5">
                  <c:v>502.16</c:v>
                </c:pt>
                <c:pt idx="6">
                  <c:v>753.77</c:v>
                </c:pt>
                <c:pt idx="7">
                  <c:v>439.35</c:v>
                </c:pt>
                <c:pt idx="8">
                  <c:v>2983.5300000000007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F-C344-92D8-B9BFBE5A5ED3}"/>
            </c:ext>
          </c:extLst>
        </c:ser>
        <c:ser>
          <c:idx val="1"/>
          <c:order val="1"/>
          <c:tx>
            <c:strRef>
              <c:f>'Additional plots needed2'!$C$4:$C$5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'Additional plots needed2'!$A$6:$A$15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needed2'!$C$6:$C$15</c:f>
              <c:numCache>
                <c:formatCode>General</c:formatCode>
                <c:ptCount val="9"/>
                <c:pt idx="0">
                  <c:v>1588.3100000000002</c:v>
                </c:pt>
                <c:pt idx="1">
                  <c:v>466.15000000000003</c:v>
                </c:pt>
                <c:pt idx="2">
                  <c:v>211.14</c:v>
                </c:pt>
                <c:pt idx="4">
                  <c:v>1296.3500000000001</c:v>
                </c:pt>
                <c:pt idx="5">
                  <c:v>267.82</c:v>
                </c:pt>
                <c:pt idx="6">
                  <c:v>312.2</c:v>
                </c:pt>
                <c:pt idx="7">
                  <c:v>299.91999999999996</c:v>
                </c:pt>
                <c:pt idx="8">
                  <c:v>2279.65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F-C344-92D8-B9BFBE5A5ED3}"/>
            </c:ext>
          </c:extLst>
        </c:ser>
        <c:ser>
          <c:idx val="2"/>
          <c:order val="2"/>
          <c:tx>
            <c:strRef>
              <c:f>'Additional plots needed2'!$D$4:$D$5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'Additional plots needed2'!$A$6:$A$15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needed2'!$D$6:$D$15</c:f>
              <c:numCache>
                <c:formatCode>General</c:formatCode>
                <c:ptCount val="9"/>
                <c:pt idx="0">
                  <c:v>1143.5600000000002</c:v>
                </c:pt>
                <c:pt idx="1">
                  <c:v>231.82</c:v>
                </c:pt>
                <c:pt idx="2">
                  <c:v>396.81</c:v>
                </c:pt>
                <c:pt idx="4">
                  <c:v>791.77</c:v>
                </c:pt>
                <c:pt idx="5">
                  <c:v>236.97000000000003</c:v>
                </c:pt>
                <c:pt idx="6">
                  <c:v>592.49</c:v>
                </c:pt>
                <c:pt idx="7">
                  <c:v>993.6099999999999</c:v>
                </c:pt>
                <c:pt idx="8">
                  <c:v>1248.3900000000001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F-C344-92D8-B9BFBE5A5ED3}"/>
            </c:ext>
          </c:extLst>
        </c:ser>
        <c:ser>
          <c:idx val="3"/>
          <c:order val="3"/>
          <c:tx>
            <c:strRef>
              <c:f>'Additional plots needed2'!$E$4:$E$5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'Additional plots needed2'!$A$6:$A$15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needed2'!$E$6:$E$15</c:f>
              <c:numCache>
                <c:formatCode>General</c:formatCode>
                <c:ptCount val="9"/>
                <c:pt idx="0">
                  <c:v>1137.1400000000001</c:v>
                </c:pt>
                <c:pt idx="1">
                  <c:v>116.05</c:v>
                </c:pt>
                <c:pt idx="2">
                  <c:v>414.94</c:v>
                </c:pt>
                <c:pt idx="4">
                  <c:v>756.89</c:v>
                </c:pt>
                <c:pt idx="5">
                  <c:v>165.27</c:v>
                </c:pt>
                <c:pt idx="6">
                  <c:v>312.02999999999997</c:v>
                </c:pt>
                <c:pt idx="7">
                  <c:v>917.7299999999999</c:v>
                </c:pt>
                <c:pt idx="8">
                  <c:v>2094.8200000000006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F-C344-92D8-B9BFBE5A5ED3}"/>
            </c:ext>
          </c:extLst>
        </c:ser>
        <c:ser>
          <c:idx val="4"/>
          <c:order val="4"/>
          <c:tx>
            <c:strRef>
              <c:f>'Additional plots needed2'!$F$4:$F$5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'Additional plots needed2'!$A$6:$A$15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needed2'!$F$6:$F$15</c:f>
              <c:numCache>
                <c:formatCode>General</c:formatCode>
                <c:ptCount val="9"/>
                <c:pt idx="0">
                  <c:v>1058.04</c:v>
                </c:pt>
                <c:pt idx="1">
                  <c:v>235.01</c:v>
                </c:pt>
                <c:pt idx="2">
                  <c:v>402.79</c:v>
                </c:pt>
                <c:pt idx="3">
                  <c:v>54</c:v>
                </c:pt>
                <c:pt idx="4">
                  <c:v>1293.03</c:v>
                </c:pt>
                <c:pt idx="5">
                  <c:v>291.63</c:v>
                </c:pt>
                <c:pt idx="6">
                  <c:v>659.19</c:v>
                </c:pt>
                <c:pt idx="7">
                  <c:v>444.18</c:v>
                </c:pt>
                <c:pt idx="8">
                  <c:v>2166.79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CF-C344-92D8-B9BFBE5A5ED3}"/>
            </c:ext>
          </c:extLst>
        </c:ser>
        <c:ser>
          <c:idx val="5"/>
          <c:order val="5"/>
          <c:tx>
            <c:strRef>
              <c:f>'Additional plots needed2'!$G$4:$G$5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'Additional plots needed2'!$A$6:$A$15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needed2'!$G$6:$G$15</c:f>
              <c:numCache>
                <c:formatCode>General</c:formatCode>
                <c:ptCount val="9"/>
                <c:pt idx="0">
                  <c:v>1210.9199999999998</c:v>
                </c:pt>
                <c:pt idx="1">
                  <c:v>193.07999999999998</c:v>
                </c:pt>
                <c:pt idx="2">
                  <c:v>569.65</c:v>
                </c:pt>
                <c:pt idx="4">
                  <c:v>1152.31</c:v>
                </c:pt>
                <c:pt idx="5">
                  <c:v>250.85999999999999</c:v>
                </c:pt>
                <c:pt idx="6">
                  <c:v>600.73</c:v>
                </c:pt>
                <c:pt idx="7">
                  <c:v>958.39</c:v>
                </c:pt>
                <c:pt idx="8">
                  <c:v>2279.579999999999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CF-C344-92D8-B9BFBE5A5ED3}"/>
            </c:ext>
          </c:extLst>
        </c:ser>
        <c:ser>
          <c:idx val="6"/>
          <c:order val="6"/>
          <c:tx>
            <c:strRef>
              <c:f>'Additional plots needed2'!$H$4:$H$5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plots needed2'!$A$6:$A$15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needed2'!$H$6:$H$15</c:f>
              <c:numCache>
                <c:formatCode>General</c:formatCode>
                <c:ptCount val="9"/>
                <c:pt idx="0">
                  <c:v>1025.9399999999998</c:v>
                </c:pt>
                <c:pt idx="1">
                  <c:v>477.35</c:v>
                </c:pt>
                <c:pt idx="2">
                  <c:v>348.76000000000005</c:v>
                </c:pt>
                <c:pt idx="4">
                  <c:v>1307.5100000000002</c:v>
                </c:pt>
                <c:pt idx="5">
                  <c:v>156.04000000000002</c:v>
                </c:pt>
                <c:pt idx="6">
                  <c:v>463.95</c:v>
                </c:pt>
                <c:pt idx="7">
                  <c:v>516.53</c:v>
                </c:pt>
                <c:pt idx="8">
                  <c:v>2692.3800000000006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CF-C344-92D8-B9BFBE5A5ED3}"/>
            </c:ext>
          </c:extLst>
        </c:ser>
        <c:ser>
          <c:idx val="7"/>
          <c:order val="7"/>
          <c:tx>
            <c:strRef>
              <c:f>'Additional plots needed2'!$I$4:$I$5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plots needed2'!$A$6:$A$15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needed2'!$I$6:$I$15</c:f>
              <c:numCache>
                <c:formatCode>General</c:formatCode>
                <c:ptCount val="9"/>
                <c:pt idx="0">
                  <c:v>1161.0600000000002</c:v>
                </c:pt>
                <c:pt idx="1">
                  <c:v>509.78</c:v>
                </c:pt>
                <c:pt idx="2">
                  <c:v>206.17</c:v>
                </c:pt>
                <c:pt idx="4">
                  <c:v>996.05</c:v>
                </c:pt>
                <c:pt idx="5">
                  <c:v>203.65</c:v>
                </c:pt>
                <c:pt idx="6">
                  <c:v>248.25</c:v>
                </c:pt>
                <c:pt idx="7">
                  <c:v>335.25</c:v>
                </c:pt>
                <c:pt idx="8">
                  <c:v>2975.03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CF-C344-92D8-B9BFBE5A5ED3}"/>
            </c:ext>
          </c:extLst>
        </c:ser>
        <c:ser>
          <c:idx val="8"/>
          <c:order val="8"/>
          <c:tx>
            <c:strRef>
              <c:f>'Additional plots needed2'!$J$4:$J$5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plots needed2'!$A$6:$A$15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needed2'!$J$6:$J$15</c:f>
              <c:numCache>
                <c:formatCode>General</c:formatCode>
                <c:ptCount val="9"/>
                <c:pt idx="0">
                  <c:v>1337.5900000000001</c:v>
                </c:pt>
                <c:pt idx="1">
                  <c:v>431.19</c:v>
                </c:pt>
                <c:pt idx="2">
                  <c:v>99.95</c:v>
                </c:pt>
                <c:pt idx="4">
                  <c:v>1411.21</c:v>
                </c:pt>
                <c:pt idx="5">
                  <c:v>274.73</c:v>
                </c:pt>
                <c:pt idx="6">
                  <c:v>492.45</c:v>
                </c:pt>
                <c:pt idx="7">
                  <c:v>675.91000000000008</c:v>
                </c:pt>
                <c:pt idx="8">
                  <c:v>2107.2499999999995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CF-C344-92D8-B9BFBE5A5ED3}"/>
            </c:ext>
          </c:extLst>
        </c:ser>
        <c:ser>
          <c:idx val="9"/>
          <c:order val="9"/>
          <c:tx>
            <c:strRef>
              <c:f>'Additional plots needed2'!$K$4:$K$5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plots needed2'!$A$6:$A$15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needed2'!$K$6:$K$15</c:f>
              <c:numCache>
                <c:formatCode>General</c:formatCode>
                <c:ptCount val="9"/>
                <c:pt idx="0">
                  <c:v>1432.4899999999998</c:v>
                </c:pt>
                <c:pt idx="1">
                  <c:v>379.99000000000007</c:v>
                </c:pt>
                <c:pt idx="2">
                  <c:v>411.22</c:v>
                </c:pt>
                <c:pt idx="3">
                  <c:v>67.960000000000008</c:v>
                </c:pt>
                <c:pt idx="4">
                  <c:v>957.4799999999999</c:v>
                </c:pt>
                <c:pt idx="5">
                  <c:v>370.6</c:v>
                </c:pt>
                <c:pt idx="6">
                  <c:v>546.79</c:v>
                </c:pt>
                <c:pt idx="7">
                  <c:v>609.33000000000004</c:v>
                </c:pt>
                <c:pt idx="8">
                  <c:v>2807.4600000000009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CF-C344-92D8-B9BFBE5A5ED3}"/>
            </c:ext>
          </c:extLst>
        </c:ser>
        <c:ser>
          <c:idx val="10"/>
          <c:order val="10"/>
          <c:tx>
            <c:strRef>
              <c:f>'Additional plots needed2'!$L$4:$L$5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plots needed2'!$A$6:$A$15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needed2'!$L$6:$L$15</c:f>
              <c:numCache>
                <c:formatCode>General</c:formatCode>
                <c:ptCount val="9"/>
                <c:pt idx="4">
                  <c:v>84.33</c:v>
                </c:pt>
                <c:pt idx="8">
                  <c:v>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CF-C344-92D8-B9BFBE5A5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896528"/>
        <c:axId val="367917072"/>
      </c:barChart>
      <c:catAx>
        <c:axId val="3678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7072"/>
        <c:crosses val="autoZero"/>
        <c:auto val="1"/>
        <c:lblAlgn val="ctr"/>
        <c:lblOffset val="100"/>
        <c:noMultiLvlLbl val="0"/>
      </c:catAx>
      <c:valAx>
        <c:axId val="3679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[module1_excel_challenge_GC.xlsx]Additional plots needed3!PivotTable1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106977038218127E-2"/>
          <c:y val="5.1446945337620578E-2"/>
          <c:w val="0.84708829995715296"/>
          <c:h val="0.89006430868167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'Additional plots needed3'!$B$4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'Additional plots needed3'!$A$5:$A$14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needed3'!$B$5:$B$14</c:f>
              <c:numCache>
                <c:formatCode>General</c:formatCode>
                <c:ptCount val="9"/>
                <c:pt idx="0">
                  <c:v>178</c:v>
                </c:pt>
                <c:pt idx="1">
                  <c:v>46</c:v>
                </c:pt>
                <c:pt idx="2">
                  <c:v>48</c:v>
                </c:pt>
                <c:pt idx="3">
                  <c:v>4</c:v>
                </c:pt>
                <c:pt idx="4">
                  <c:v>175</c:v>
                </c:pt>
                <c:pt idx="5">
                  <c:v>42</c:v>
                </c:pt>
                <c:pt idx="6">
                  <c:v>67</c:v>
                </c:pt>
                <c:pt idx="7">
                  <c:v>96</c:v>
                </c:pt>
                <c:pt idx="8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93F-8049-BA30-9F1F847B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896528"/>
        <c:axId val="367917072"/>
      </c:barChart>
      <c:catAx>
        <c:axId val="3678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7072"/>
        <c:crosses val="autoZero"/>
        <c:auto val="1"/>
        <c:lblAlgn val="ctr"/>
        <c:lblOffset val="100"/>
        <c:noMultiLvlLbl val="0"/>
      </c:catAx>
      <c:valAx>
        <c:axId val="3679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[module1_excel_challenge_GC.xlsx]Additional plots needed3!PivotTable1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'Additional plots needed3'!$B$4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'Additional plots needed3'!$A$5:$A$14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'Additional plots needed3'!$B$5:$B$14</c:f>
              <c:numCache>
                <c:formatCode>General</c:formatCode>
                <c:ptCount val="9"/>
                <c:pt idx="0">
                  <c:v>178</c:v>
                </c:pt>
                <c:pt idx="1">
                  <c:v>46</c:v>
                </c:pt>
                <c:pt idx="2">
                  <c:v>48</c:v>
                </c:pt>
                <c:pt idx="3">
                  <c:v>4</c:v>
                </c:pt>
                <c:pt idx="4">
                  <c:v>175</c:v>
                </c:pt>
                <c:pt idx="5">
                  <c:v>42</c:v>
                </c:pt>
                <c:pt idx="6">
                  <c:v>67</c:v>
                </c:pt>
                <c:pt idx="7">
                  <c:v>96</c:v>
                </c:pt>
                <c:pt idx="8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5-634C-A8FB-38AD3FD3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_xlchart.v1.5</cx:f>
      </cx:numDim>
    </cx:data>
    <cx:data id="1">
      <cx:strDim type="cat">
        <cx:f>_xlchart.v1.2</cx:f>
      </cx:strDim>
      <cx:numDim type="val">
        <cx:f>_xlchart.v1.8</cx:f>
      </cx:numDim>
    </cx:data>
    <cx:data id="2">
      <cx:strDim type="cat">
        <cx:f>_xlchart.v1.2</cx:f>
      </cx:strDim>
      <cx:numDim type="val">
        <cx:f>_xlchart.v1.11</cx:f>
      </cx:numDim>
    </cx:data>
  </cx:chartData>
  <cx:chart>
    <cx:title pos="t" align="ctr" overlay="0">
      <cx:tx>
        <cx:txData>
          <cx:v>Stats (successful vs failed)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Stats (successful vs failed) </a:t>
          </a:r>
        </a:p>
      </cx:txPr>
    </cx:title>
    <cx:plotArea>
      <cx:plotAreaRegion>
        <cx:series layoutId="boxWhisker" uniqueId="{194FB75B-E798-EE45-A246-B736E295B923}">
          <cx:tx>
            <cx:txData>
              <cx:f>_xlchart.v1.3</cx:f>
              <cx:v>backers_count</cx:v>
            </cx:txData>
          </cx:tx>
          <cx:dataId val="0"/>
          <cx:layoutPr>
            <cx:statistics quartileMethod="exclusive"/>
          </cx:layoutPr>
        </cx:series>
        <cx:series layoutId="boxWhisker" uniqueId="{A24AE647-5890-974C-BBF5-CFB3A2DE0761}">
          <cx:tx>
            <cx:txData>
              <cx:f>_xlchart.v1.6</cx:f>
              <cx:v>outcome</cx:v>
            </cx:txData>
          </cx:tx>
          <cx:dataId val="1"/>
          <cx:layoutPr>
            <cx:statistics quartileMethod="exclusive"/>
          </cx:layoutPr>
        </cx:series>
        <cx:series layoutId="boxWhisker" uniqueId="{13DE5C03-3371-5143-AA9E-0282178E54FC}">
          <cx:tx>
            <cx:txData>
              <cx:f>_xlchart.v1.9</cx:f>
              <cx:v>backers_count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72514</xdr:colOff>
      <xdr:row>7</xdr:row>
      <xdr:rowOff>161960</xdr:rowOff>
    </xdr:from>
    <xdr:to>
      <xdr:col>15</xdr:col>
      <xdr:colOff>273</xdr:colOff>
      <xdr:row>36</xdr:row>
      <xdr:rowOff>136559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00C41-53B2-E939-CEF3-D3BFAB486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10</xdr:row>
      <xdr:rowOff>101600</xdr:rowOff>
    </xdr:from>
    <xdr:to>
      <xdr:col>15</xdr:col>
      <xdr:colOff>419100</xdr:colOff>
      <xdr:row>38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FA0C3-BA76-9D6C-E100-6C419248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8</xdr:row>
      <xdr:rowOff>139700</xdr:rowOff>
    </xdr:from>
    <xdr:to>
      <xdr:col>16</xdr:col>
      <xdr:colOff>457200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C8B11-0AB7-70D7-E66E-C94F145ED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1059756</xdr:colOff>
      <xdr:row>13</xdr:row>
      <xdr:rowOff>149199</xdr:rowOff>
    </xdr:from>
    <xdr:to>
      <xdr:col>5</xdr:col>
      <xdr:colOff>1186756</xdr:colOff>
      <xdr:row>27</xdr:row>
      <xdr:rowOff>53575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6ADD0-0F30-18BA-11D4-42F86D8F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21303</xdr:colOff>
      <xdr:row>4</xdr:row>
      <xdr:rowOff>109330</xdr:rowOff>
    </xdr:from>
    <xdr:to>
      <xdr:col>12</xdr:col>
      <xdr:colOff>124916</xdr:colOff>
      <xdr:row>21</xdr:row>
      <xdr:rowOff>124918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6B07A6-B5B1-D8CB-4AE1-3604FEC573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2614" y="942117"/>
              <a:ext cx="6349515" cy="3554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6</xdr:row>
      <xdr:rowOff>190500</xdr:rowOff>
    </xdr:from>
    <xdr:to>
      <xdr:col>24</xdr:col>
      <xdr:colOff>266700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1F056-8D52-8375-2D61-394A3643F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869950</xdr:colOff>
      <xdr:row>15</xdr:row>
      <xdr:rowOff>177800</xdr:rowOff>
    </xdr:from>
    <xdr:to>
      <xdr:col>12</xdr:col>
      <xdr:colOff>546100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6D5E5-E287-F653-355D-1A9C429A6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13</xdr:row>
      <xdr:rowOff>25400</xdr:rowOff>
    </xdr:from>
    <xdr:to>
      <xdr:col>11</xdr:col>
      <xdr:colOff>711200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89A45-63A1-D545-8B2C-7069B967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508000</xdr:colOff>
      <xdr:row>0</xdr:row>
      <xdr:rowOff>114300</xdr:rowOff>
    </xdr:from>
    <xdr:to>
      <xdr:col>8</xdr:col>
      <xdr:colOff>419100</xdr:colOff>
      <xdr:row>22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00EF38-DB8B-8894-A799-4C17C4B8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C" refreshedDate="45143.991257175927" createdVersion="8" refreshedVersion="8" minRefreshableVersion="3" recordCount="1001" xr:uid="{1E455476-8301-EF48-A46A-F286FB29980A}">
  <cacheSource type="worksheet">
    <worksheetSource ref="A1:U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0">
      <sharedItems containsString="0" containsBlank="1" containsNumber="1" minValue="0" maxValue="2338.8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s" numFmtId="0">
      <sharedItems containsString="0" containsBlank="1" containsNumber="1" minValue="0" maxValue="113.17" count="806">
        <n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Year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x v="0"/>
    <x v="0"/>
    <n v="0"/>
    <x v="0"/>
    <x v="0"/>
    <x v="0"/>
    <x v="0"/>
    <s v="CAD"/>
    <n v="1448690400"/>
    <x v="0"/>
    <n v="1450159200"/>
    <d v="2015-12-15T06:00:00"/>
    <x v="0"/>
    <b v="0"/>
    <b v="0"/>
    <s v="food/food trucks"/>
    <x v="0"/>
    <x v="0"/>
  </r>
  <r>
    <n v="1"/>
    <x v="1"/>
    <s v="Managed bottom-line architecture"/>
    <x v="1"/>
    <x v="1"/>
    <n v="1040"/>
    <x v="1"/>
    <x v="1"/>
    <x v="1"/>
    <x v="1"/>
    <s v="USD"/>
    <n v="1408424400"/>
    <x v="1"/>
    <n v="1408597200"/>
    <d v="2014-08-21T05:00:00"/>
    <x v="1"/>
    <b v="0"/>
    <b v="1"/>
    <s v="music/rock"/>
    <x v="1"/>
    <x v="1"/>
  </r>
  <r>
    <n v="2"/>
    <x v="2"/>
    <s v="Function-based leadingedge pricing structure"/>
    <x v="2"/>
    <x v="2"/>
    <n v="131.47999999999999"/>
    <x v="1"/>
    <x v="2"/>
    <x v="2"/>
    <x v="2"/>
    <s v="AUD"/>
    <n v="1384668000"/>
    <x v="2"/>
    <n v="1384840800"/>
    <d v="2013-11-19T06:00:00"/>
    <x v="2"/>
    <b v="0"/>
    <b v="0"/>
    <s v="technology/web"/>
    <x v="2"/>
    <x v="2"/>
  </r>
  <r>
    <n v="3"/>
    <x v="3"/>
    <s v="Vision-oriented fresh-thinking conglomeration"/>
    <x v="3"/>
    <x v="3"/>
    <n v="58.98"/>
    <x v="0"/>
    <x v="3"/>
    <x v="3"/>
    <x v="1"/>
    <s v="USD"/>
    <n v="1565499600"/>
    <x v="3"/>
    <n v="1568955600"/>
    <d v="2019-09-20T05:00:00"/>
    <x v="3"/>
    <b v="0"/>
    <b v="0"/>
    <s v="music/rock"/>
    <x v="1"/>
    <x v="1"/>
  </r>
  <r>
    <n v="4"/>
    <x v="4"/>
    <s v="Proactive foreground core"/>
    <x v="4"/>
    <x v="4"/>
    <n v="69.28"/>
    <x v="0"/>
    <x v="4"/>
    <x v="4"/>
    <x v="1"/>
    <s v="USD"/>
    <n v="1547964000"/>
    <x v="4"/>
    <n v="1548309600"/>
    <d v="2019-01-24T06:00:00"/>
    <x v="3"/>
    <b v="0"/>
    <b v="0"/>
    <s v="theater/plays"/>
    <x v="3"/>
    <x v="3"/>
  </r>
  <r>
    <n v="5"/>
    <x v="5"/>
    <s v="Open-source optimizing database"/>
    <x v="4"/>
    <x v="5"/>
    <n v="173.62"/>
    <x v="1"/>
    <x v="5"/>
    <x v="5"/>
    <x v="3"/>
    <s v="DKK"/>
    <n v="1346130000"/>
    <x v="5"/>
    <n v="1347080400"/>
    <d v="2012-09-08T05:00:00"/>
    <x v="4"/>
    <b v="0"/>
    <b v="0"/>
    <s v="theater/plays"/>
    <x v="3"/>
    <x v="3"/>
  </r>
  <r>
    <n v="6"/>
    <x v="6"/>
    <s v="Operative upward-trending algorithm"/>
    <x v="5"/>
    <x v="6"/>
    <n v="20.96"/>
    <x v="0"/>
    <x v="6"/>
    <x v="6"/>
    <x v="4"/>
    <s v="GBP"/>
    <n v="1505278800"/>
    <x v="6"/>
    <n v="1505365200"/>
    <d v="2017-09-14T05:00:00"/>
    <x v="5"/>
    <b v="0"/>
    <b v="0"/>
    <s v="film &amp; video/documentary"/>
    <x v="4"/>
    <x v="4"/>
  </r>
  <r>
    <n v="7"/>
    <x v="7"/>
    <s v="Centralized cohesive challenge"/>
    <x v="6"/>
    <x v="7"/>
    <n v="327.58"/>
    <x v="1"/>
    <x v="7"/>
    <x v="7"/>
    <x v="3"/>
    <s v="DKK"/>
    <n v="1439442000"/>
    <x v="7"/>
    <n v="1439614800"/>
    <d v="2015-08-15T05:00:00"/>
    <x v="0"/>
    <b v="0"/>
    <b v="0"/>
    <s v="theater/plays"/>
    <x v="3"/>
    <x v="3"/>
  </r>
  <r>
    <n v="8"/>
    <x v="8"/>
    <s v="Exclusive attitude-oriented intranet"/>
    <x v="7"/>
    <x v="8"/>
    <n v="19.93"/>
    <x v="2"/>
    <x v="8"/>
    <x v="8"/>
    <x v="3"/>
    <s v="DKK"/>
    <n v="1281330000"/>
    <x v="8"/>
    <n v="1281502800"/>
    <d v="2010-08-11T05:00:00"/>
    <x v="6"/>
    <b v="0"/>
    <b v="0"/>
    <s v="theater/plays"/>
    <x v="3"/>
    <x v="3"/>
  </r>
  <r>
    <n v="9"/>
    <x v="9"/>
    <s v="Open-source fresh-thinking model"/>
    <x v="8"/>
    <x v="9"/>
    <n v="51.74"/>
    <x v="0"/>
    <x v="9"/>
    <x v="9"/>
    <x v="1"/>
    <s v="USD"/>
    <n v="1379566800"/>
    <x v="9"/>
    <n v="1383804000"/>
    <d v="2013-11-07T06:00:00"/>
    <x v="2"/>
    <b v="0"/>
    <b v="0"/>
    <s v="music/electric music"/>
    <x v="1"/>
    <x v="5"/>
  </r>
  <r>
    <n v="10"/>
    <x v="10"/>
    <s v="Monitored empowering installation"/>
    <x v="5"/>
    <x v="10"/>
    <n v="266.12"/>
    <x v="1"/>
    <x v="10"/>
    <x v="10"/>
    <x v="1"/>
    <s v="USD"/>
    <n v="1281762000"/>
    <x v="10"/>
    <n v="1285909200"/>
    <d v="2010-10-01T05:00:00"/>
    <x v="6"/>
    <b v="0"/>
    <b v="0"/>
    <s v="film &amp; video/drama"/>
    <x v="4"/>
    <x v="6"/>
  </r>
  <r>
    <n v="11"/>
    <x v="11"/>
    <s v="Grass-roots zero administration system engine"/>
    <x v="9"/>
    <x v="11"/>
    <n v="48.1"/>
    <x v="0"/>
    <x v="11"/>
    <x v="11"/>
    <x v="1"/>
    <s v="USD"/>
    <n v="1285045200"/>
    <x v="11"/>
    <n v="1285563600"/>
    <d v="2010-09-27T05:00:00"/>
    <x v="6"/>
    <b v="0"/>
    <b v="1"/>
    <s v="theater/plays"/>
    <x v="3"/>
    <x v="3"/>
  </r>
  <r>
    <n v="12"/>
    <x v="12"/>
    <s v="Assimilated hybrid intranet"/>
    <x v="9"/>
    <x v="12"/>
    <n v="89.35"/>
    <x v="0"/>
    <x v="12"/>
    <x v="12"/>
    <x v="1"/>
    <s v="USD"/>
    <n v="1571720400"/>
    <x v="12"/>
    <n v="1572411600"/>
    <d v="2019-10-30T05:00:00"/>
    <x v="3"/>
    <b v="0"/>
    <b v="0"/>
    <s v="film &amp; video/drama"/>
    <x v="4"/>
    <x v="6"/>
  </r>
  <r>
    <n v="13"/>
    <x v="13"/>
    <s v="Multi-tiered directional open architecture"/>
    <x v="3"/>
    <x v="13"/>
    <n v="245.12"/>
    <x v="1"/>
    <x v="13"/>
    <x v="13"/>
    <x v="1"/>
    <s v="USD"/>
    <n v="1465621200"/>
    <x v="13"/>
    <n v="1466658000"/>
    <d v="2016-06-23T05:00:00"/>
    <x v="7"/>
    <b v="0"/>
    <b v="0"/>
    <s v="music/indie rock"/>
    <x v="1"/>
    <x v="7"/>
  </r>
  <r>
    <n v="14"/>
    <x v="14"/>
    <s v="Cloned directional synergy"/>
    <x v="10"/>
    <x v="14"/>
    <n v="66.77"/>
    <x v="0"/>
    <x v="14"/>
    <x v="14"/>
    <x v="1"/>
    <s v="USD"/>
    <n v="1331013600"/>
    <x v="14"/>
    <n v="1333342800"/>
    <d v="2012-04-02T05:00:00"/>
    <x v="4"/>
    <b v="0"/>
    <b v="0"/>
    <s v="music/indie rock"/>
    <x v="1"/>
    <x v="7"/>
  </r>
  <r>
    <n v="15"/>
    <x v="15"/>
    <s v="Extended eco-centric pricing structure"/>
    <x v="11"/>
    <x v="15"/>
    <n v="47.31"/>
    <x v="0"/>
    <x v="15"/>
    <x v="15"/>
    <x v="1"/>
    <s v="USD"/>
    <n v="1575957600"/>
    <x v="15"/>
    <n v="1576303200"/>
    <d v="2019-12-14T06:00:00"/>
    <x v="3"/>
    <b v="0"/>
    <b v="0"/>
    <s v="technology/wearables"/>
    <x v="2"/>
    <x v="8"/>
  </r>
  <r>
    <n v="16"/>
    <x v="16"/>
    <s v="Cross-platform systemic adapter"/>
    <x v="12"/>
    <x v="16"/>
    <n v="649.47"/>
    <x v="1"/>
    <x v="16"/>
    <x v="16"/>
    <x v="1"/>
    <s v="USD"/>
    <n v="1390370400"/>
    <x v="16"/>
    <n v="1392271200"/>
    <d v="2014-02-13T06:00:00"/>
    <x v="1"/>
    <b v="0"/>
    <b v="0"/>
    <s v="publishing/nonfiction"/>
    <x v="5"/>
    <x v="9"/>
  </r>
  <r>
    <n v="17"/>
    <x v="17"/>
    <s v="Seamless 4thgeneration methodology"/>
    <x v="13"/>
    <x v="17"/>
    <n v="159.38999999999999"/>
    <x v="1"/>
    <x v="17"/>
    <x v="17"/>
    <x v="1"/>
    <s v="USD"/>
    <n v="1294812000"/>
    <x v="17"/>
    <n v="1294898400"/>
    <d v="2011-01-13T06:00:00"/>
    <x v="8"/>
    <b v="0"/>
    <b v="0"/>
    <s v="film &amp; video/animation"/>
    <x v="4"/>
    <x v="10"/>
  </r>
  <r>
    <n v="18"/>
    <x v="18"/>
    <s v="Exclusive needs-based adapter"/>
    <x v="14"/>
    <x v="18"/>
    <n v="66.91"/>
    <x v="3"/>
    <x v="18"/>
    <x v="18"/>
    <x v="1"/>
    <s v="USD"/>
    <n v="1536382800"/>
    <x v="18"/>
    <n v="1537074000"/>
    <d v="2018-09-16T05:00:00"/>
    <x v="9"/>
    <b v="0"/>
    <b v="0"/>
    <s v="theater/plays"/>
    <x v="3"/>
    <x v="3"/>
  </r>
  <r>
    <n v="19"/>
    <x v="19"/>
    <s v="Down-sized cohesive archive"/>
    <x v="15"/>
    <x v="19"/>
    <n v="48.53"/>
    <x v="0"/>
    <x v="19"/>
    <x v="19"/>
    <x v="1"/>
    <s v="USD"/>
    <n v="1551679200"/>
    <x v="19"/>
    <n v="1553490000"/>
    <d v="2019-03-25T05:00:00"/>
    <x v="3"/>
    <b v="0"/>
    <b v="1"/>
    <s v="theater/plays"/>
    <x v="3"/>
    <x v="3"/>
  </r>
  <r>
    <n v="20"/>
    <x v="20"/>
    <s v="Proactive composite alliance"/>
    <x v="16"/>
    <x v="20"/>
    <n v="112.24"/>
    <x v="1"/>
    <x v="20"/>
    <x v="20"/>
    <x v="1"/>
    <s v="USD"/>
    <n v="1406523600"/>
    <x v="20"/>
    <n v="1406523600"/>
    <d v="2014-07-28T05:00:00"/>
    <x v="1"/>
    <b v="0"/>
    <b v="0"/>
    <s v="film &amp; video/drama"/>
    <x v="4"/>
    <x v="6"/>
  </r>
  <r>
    <n v="21"/>
    <x v="21"/>
    <s v="Re-engineered intangible definition"/>
    <x v="17"/>
    <x v="21"/>
    <n v="40.99"/>
    <x v="0"/>
    <x v="21"/>
    <x v="21"/>
    <x v="1"/>
    <s v="USD"/>
    <n v="1313384400"/>
    <x v="21"/>
    <n v="1316322000"/>
    <d v="2011-09-18T05:00:00"/>
    <x v="8"/>
    <b v="0"/>
    <b v="0"/>
    <s v="theater/plays"/>
    <x v="3"/>
    <x v="3"/>
  </r>
  <r>
    <n v="22"/>
    <x v="22"/>
    <s v="Enhanced dynamic definition"/>
    <x v="18"/>
    <x v="22"/>
    <n v="128.07"/>
    <x v="1"/>
    <x v="22"/>
    <x v="22"/>
    <x v="1"/>
    <s v="USD"/>
    <n v="1522731600"/>
    <x v="22"/>
    <n v="1524027600"/>
    <d v="2018-04-18T05:00:00"/>
    <x v="9"/>
    <b v="0"/>
    <b v="0"/>
    <s v="theater/plays"/>
    <x v="3"/>
    <x v="3"/>
  </r>
  <r>
    <n v="23"/>
    <x v="23"/>
    <s v="Devolved next generation adapter"/>
    <x v="6"/>
    <x v="23"/>
    <n v="332.04"/>
    <x v="1"/>
    <x v="23"/>
    <x v="23"/>
    <x v="4"/>
    <s v="GBP"/>
    <n v="1550124000"/>
    <x v="23"/>
    <n v="1554699600"/>
    <d v="2019-04-08T05:00:00"/>
    <x v="3"/>
    <b v="0"/>
    <b v="0"/>
    <s v="film &amp; video/documentary"/>
    <x v="4"/>
    <x v="4"/>
  </r>
  <r>
    <n v="24"/>
    <x v="24"/>
    <s v="Cross-platform intermediate frame"/>
    <x v="19"/>
    <x v="24"/>
    <n v="112.83"/>
    <x v="1"/>
    <x v="24"/>
    <x v="24"/>
    <x v="1"/>
    <s v="USD"/>
    <n v="1403326800"/>
    <x v="24"/>
    <n v="1403499600"/>
    <d v="2014-06-23T05:00:00"/>
    <x v="1"/>
    <b v="0"/>
    <b v="0"/>
    <s v="technology/wearables"/>
    <x v="2"/>
    <x v="8"/>
  </r>
  <r>
    <n v="25"/>
    <x v="25"/>
    <s v="Monitored impactful analyzer"/>
    <x v="20"/>
    <x v="25"/>
    <n v="216.44"/>
    <x v="1"/>
    <x v="25"/>
    <x v="25"/>
    <x v="1"/>
    <s v="USD"/>
    <n v="1305694800"/>
    <x v="25"/>
    <n v="1307422800"/>
    <d v="2011-06-07T05:00:00"/>
    <x v="8"/>
    <b v="0"/>
    <b v="1"/>
    <s v="games/video games"/>
    <x v="6"/>
    <x v="11"/>
  </r>
  <r>
    <n v="26"/>
    <x v="26"/>
    <s v="Optional responsive customer loyalty"/>
    <x v="21"/>
    <x v="26"/>
    <n v="48.2"/>
    <x v="3"/>
    <x v="26"/>
    <x v="26"/>
    <x v="1"/>
    <s v="USD"/>
    <n v="1533013200"/>
    <x v="26"/>
    <n v="1535346000"/>
    <d v="2018-08-27T05:00:00"/>
    <x v="9"/>
    <b v="0"/>
    <b v="0"/>
    <s v="theater/plays"/>
    <x v="3"/>
    <x v="3"/>
  </r>
  <r>
    <n v="27"/>
    <x v="27"/>
    <s v="Diverse transitional migration"/>
    <x v="22"/>
    <x v="27"/>
    <n v="79.95"/>
    <x v="0"/>
    <x v="27"/>
    <x v="27"/>
    <x v="1"/>
    <s v="USD"/>
    <n v="1443848400"/>
    <x v="27"/>
    <n v="1444539600"/>
    <d v="2015-10-11T05:00:00"/>
    <x v="0"/>
    <b v="0"/>
    <b v="0"/>
    <s v="music/rock"/>
    <x v="1"/>
    <x v="1"/>
  </r>
  <r>
    <n v="28"/>
    <x v="28"/>
    <s v="Synchronized global task-force"/>
    <x v="23"/>
    <x v="28"/>
    <n v="105.23"/>
    <x v="1"/>
    <x v="28"/>
    <x v="28"/>
    <x v="1"/>
    <s v="USD"/>
    <n v="1265695200"/>
    <x v="28"/>
    <n v="1267682400"/>
    <d v="2010-03-04T06:00:00"/>
    <x v="6"/>
    <b v="0"/>
    <b v="1"/>
    <s v="theater/plays"/>
    <x v="3"/>
    <x v="3"/>
  </r>
  <r>
    <n v="29"/>
    <x v="29"/>
    <s v="Focused 6thgeneration forecast"/>
    <x v="24"/>
    <x v="29"/>
    <n v="328.9"/>
    <x v="1"/>
    <x v="29"/>
    <x v="29"/>
    <x v="5"/>
    <s v="CHF"/>
    <n v="1532062800"/>
    <x v="29"/>
    <n v="1535518800"/>
    <d v="2018-08-29T05:00:00"/>
    <x v="9"/>
    <b v="0"/>
    <b v="0"/>
    <s v="film &amp; video/shorts"/>
    <x v="4"/>
    <x v="12"/>
  </r>
  <r>
    <n v="30"/>
    <x v="30"/>
    <s v="Down-sized analyzing challenge"/>
    <x v="25"/>
    <x v="30"/>
    <n v="160.61000000000001"/>
    <x v="1"/>
    <x v="30"/>
    <x v="30"/>
    <x v="1"/>
    <s v="USD"/>
    <n v="1558674000"/>
    <x v="30"/>
    <n v="1559106000"/>
    <d v="2019-05-29T05:00:00"/>
    <x v="3"/>
    <b v="0"/>
    <b v="0"/>
    <s v="film &amp; video/animation"/>
    <x v="4"/>
    <x v="10"/>
  </r>
  <r>
    <n v="31"/>
    <x v="31"/>
    <s v="Progressive needs-based focus group"/>
    <x v="26"/>
    <x v="31"/>
    <n v="310"/>
    <x v="1"/>
    <x v="31"/>
    <x v="31"/>
    <x v="4"/>
    <s v="GBP"/>
    <n v="1451973600"/>
    <x v="31"/>
    <n v="1454392800"/>
    <d v="2016-02-02T06:00:00"/>
    <x v="7"/>
    <b v="0"/>
    <b v="0"/>
    <s v="games/video games"/>
    <x v="6"/>
    <x v="11"/>
  </r>
  <r>
    <n v="32"/>
    <x v="32"/>
    <s v="Ergonomic 6thgeneration success"/>
    <x v="27"/>
    <x v="32"/>
    <n v="86.81"/>
    <x v="0"/>
    <x v="32"/>
    <x v="32"/>
    <x v="6"/>
    <s v="EUR"/>
    <n v="1515564000"/>
    <x v="32"/>
    <n v="1517896800"/>
    <d v="2018-02-06T06:00:00"/>
    <x v="9"/>
    <b v="0"/>
    <b v="0"/>
    <s v="film &amp; video/documentary"/>
    <x v="4"/>
    <x v="4"/>
  </r>
  <r>
    <n v="33"/>
    <x v="33"/>
    <s v="Exclusive interactive approach"/>
    <x v="28"/>
    <x v="33"/>
    <n v="377.82"/>
    <x v="1"/>
    <x v="33"/>
    <x v="33"/>
    <x v="1"/>
    <s v="USD"/>
    <n v="1412485200"/>
    <x v="33"/>
    <n v="1415685600"/>
    <d v="2014-11-11T06:00:00"/>
    <x v="1"/>
    <b v="0"/>
    <b v="0"/>
    <s v="theater/plays"/>
    <x v="3"/>
    <x v="3"/>
  </r>
  <r>
    <n v="34"/>
    <x v="34"/>
    <s v="Reverse-engineered asynchronous archive"/>
    <x v="29"/>
    <x v="34"/>
    <n v="150.81"/>
    <x v="1"/>
    <x v="34"/>
    <x v="34"/>
    <x v="1"/>
    <s v="USD"/>
    <n v="1490245200"/>
    <x v="34"/>
    <n v="1490677200"/>
    <d v="2017-03-28T05:00:00"/>
    <x v="5"/>
    <b v="0"/>
    <b v="0"/>
    <s v="film &amp; video/documentary"/>
    <x v="4"/>
    <x v="4"/>
  </r>
  <r>
    <n v="35"/>
    <x v="35"/>
    <s v="Synergized intangible challenge"/>
    <x v="30"/>
    <x v="35"/>
    <n v="150.30000000000001"/>
    <x v="1"/>
    <x v="35"/>
    <x v="35"/>
    <x v="3"/>
    <s v="DKK"/>
    <n v="1547877600"/>
    <x v="35"/>
    <n v="1551506400"/>
    <d v="2019-03-02T06:00:00"/>
    <x v="3"/>
    <b v="0"/>
    <b v="1"/>
    <s v="film &amp; video/drama"/>
    <x v="4"/>
    <x v="6"/>
  </r>
  <r>
    <n v="36"/>
    <x v="36"/>
    <s v="Monitored multi-state encryption"/>
    <x v="31"/>
    <x v="36"/>
    <n v="157.29"/>
    <x v="1"/>
    <x v="36"/>
    <x v="36"/>
    <x v="1"/>
    <s v="USD"/>
    <n v="1298700000"/>
    <x v="36"/>
    <n v="1300856400"/>
    <d v="2011-03-23T05:00:00"/>
    <x v="8"/>
    <b v="0"/>
    <b v="0"/>
    <s v="theater/plays"/>
    <x v="3"/>
    <x v="3"/>
  </r>
  <r>
    <n v="37"/>
    <x v="37"/>
    <s v="Profound attitude-oriented functionalities"/>
    <x v="32"/>
    <x v="37"/>
    <n v="139.99"/>
    <x v="1"/>
    <x v="37"/>
    <x v="20"/>
    <x v="1"/>
    <s v="USD"/>
    <n v="1570338000"/>
    <x v="37"/>
    <n v="1573192800"/>
    <d v="2019-11-08T06:00:00"/>
    <x v="3"/>
    <b v="0"/>
    <b v="1"/>
    <s v="publishing/fiction"/>
    <x v="5"/>
    <x v="13"/>
  </r>
  <r>
    <n v="38"/>
    <x v="38"/>
    <s v="Digitized client-driven database"/>
    <x v="33"/>
    <x v="38"/>
    <n v="325.32"/>
    <x v="1"/>
    <x v="38"/>
    <x v="37"/>
    <x v="1"/>
    <s v="USD"/>
    <n v="1287378000"/>
    <x v="38"/>
    <n v="1287810000"/>
    <d v="2010-10-23T05:00:00"/>
    <x v="6"/>
    <b v="0"/>
    <b v="0"/>
    <s v="photography/photography books"/>
    <x v="7"/>
    <x v="14"/>
  </r>
  <r>
    <n v="39"/>
    <x v="39"/>
    <s v="Organized bi-directional function"/>
    <x v="34"/>
    <x v="39"/>
    <n v="50.78"/>
    <x v="0"/>
    <x v="39"/>
    <x v="38"/>
    <x v="3"/>
    <s v="DKK"/>
    <n v="1361772000"/>
    <x v="39"/>
    <n v="1362978000"/>
    <d v="2013-03-11T05:00:00"/>
    <x v="2"/>
    <b v="0"/>
    <b v="0"/>
    <s v="theater/plays"/>
    <x v="3"/>
    <x v="3"/>
  </r>
  <r>
    <n v="40"/>
    <x v="40"/>
    <s v="Reduced stable middleware"/>
    <x v="35"/>
    <x v="40"/>
    <n v="169.07"/>
    <x v="1"/>
    <x v="40"/>
    <x v="39"/>
    <x v="1"/>
    <s v="USD"/>
    <n v="1275714000"/>
    <x v="40"/>
    <n v="1277355600"/>
    <d v="2010-06-24T05:00:00"/>
    <x v="6"/>
    <b v="0"/>
    <b v="1"/>
    <s v="technology/wearables"/>
    <x v="2"/>
    <x v="8"/>
  </r>
  <r>
    <n v="41"/>
    <x v="41"/>
    <s v="Universal 5thgeneration neural-net"/>
    <x v="36"/>
    <x v="41"/>
    <n v="212.93"/>
    <x v="1"/>
    <x v="41"/>
    <x v="40"/>
    <x v="6"/>
    <s v="EUR"/>
    <n v="1346734800"/>
    <x v="41"/>
    <n v="1348981200"/>
    <d v="2012-09-30T05:00:00"/>
    <x v="4"/>
    <b v="0"/>
    <b v="1"/>
    <s v="music/rock"/>
    <x v="1"/>
    <x v="1"/>
  </r>
  <r>
    <n v="42"/>
    <x v="42"/>
    <s v="Virtual uniform frame"/>
    <x v="37"/>
    <x v="42"/>
    <n v="443.94"/>
    <x v="1"/>
    <x v="42"/>
    <x v="41"/>
    <x v="1"/>
    <s v="USD"/>
    <n v="1309755600"/>
    <x v="42"/>
    <n v="1310533200"/>
    <d v="2011-07-13T05:00:00"/>
    <x v="8"/>
    <b v="0"/>
    <b v="0"/>
    <s v="food/food trucks"/>
    <x v="0"/>
    <x v="0"/>
  </r>
  <r>
    <n v="43"/>
    <x v="43"/>
    <s v="Profound explicit paradigm"/>
    <x v="38"/>
    <x v="43"/>
    <n v="185.94"/>
    <x v="1"/>
    <x v="43"/>
    <x v="42"/>
    <x v="1"/>
    <s v="USD"/>
    <n v="1406178000"/>
    <x v="43"/>
    <n v="1407560400"/>
    <d v="2014-08-09T05:00:00"/>
    <x v="1"/>
    <b v="0"/>
    <b v="0"/>
    <s v="publishing/radio &amp; podcasts"/>
    <x v="5"/>
    <x v="15"/>
  </r>
  <r>
    <n v="44"/>
    <x v="44"/>
    <s v="Visionary real-time groupware"/>
    <x v="39"/>
    <x v="44"/>
    <n v="658.81"/>
    <x v="1"/>
    <x v="13"/>
    <x v="43"/>
    <x v="3"/>
    <s v="DKK"/>
    <n v="1552798800"/>
    <x v="44"/>
    <n v="1552885200"/>
    <d v="2019-03-18T05:00:00"/>
    <x v="3"/>
    <b v="0"/>
    <b v="0"/>
    <s v="publishing/fiction"/>
    <x v="5"/>
    <x v="13"/>
  </r>
  <r>
    <n v="45"/>
    <x v="45"/>
    <s v="Networked tertiary Graphical User Interface"/>
    <x v="40"/>
    <x v="45"/>
    <n v="47.68"/>
    <x v="0"/>
    <x v="44"/>
    <x v="44"/>
    <x v="1"/>
    <s v="USD"/>
    <n v="1478062800"/>
    <x v="45"/>
    <n v="1479362400"/>
    <d v="2016-11-17T06:00:00"/>
    <x v="7"/>
    <b v="0"/>
    <b v="1"/>
    <s v="theater/plays"/>
    <x v="3"/>
    <x v="3"/>
  </r>
  <r>
    <n v="46"/>
    <x v="46"/>
    <s v="Virtual grid-enabled task-force"/>
    <x v="41"/>
    <x v="46"/>
    <n v="114.78"/>
    <x v="1"/>
    <x v="45"/>
    <x v="45"/>
    <x v="1"/>
    <s v="USD"/>
    <n v="1278565200"/>
    <x v="46"/>
    <n v="1280552400"/>
    <d v="2010-07-31T05:00:00"/>
    <x v="6"/>
    <b v="0"/>
    <b v="0"/>
    <s v="music/rock"/>
    <x v="1"/>
    <x v="1"/>
  </r>
  <r>
    <n v="47"/>
    <x v="47"/>
    <s v="Function-based multi-state software"/>
    <x v="42"/>
    <x v="47"/>
    <n v="475.27"/>
    <x v="1"/>
    <x v="46"/>
    <x v="46"/>
    <x v="1"/>
    <s v="USD"/>
    <n v="1396069200"/>
    <x v="47"/>
    <n v="1398661200"/>
    <d v="2014-04-28T05:00:00"/>
    <x v="1"/>
    <b v="0"/>
    <b v="0"/>
    <s v="theater/plays"/>
    <x v="3"/>
    <x v="3"/>
  </r>
  <r>
    <n v="48"/>
    <x v="48"/>
    <s v="Optimized leadingedge concept"/>
    <x v="43"/>
    <x v="48"/>
    <n v="386.97"/>
    <x v="1"/>
    <x v="47"/>
    <x v="47"/>
    <x v="1"/>
    <s v="USD"/>
    <n v="1435208400"/>
    <x v="48"/>
    <n v="1436245200"/>
    <d v="2015-07-07T05:00:00"/>
    <x v="0"/>
    <b v="0"/>
    <b v="0"/>
    <s v="theater/plays"/>
    <x v="3"/>
    <x v="3"/>
  </r>
  <r>
    <n v="49"/>
    <x v="49"/>
    <s v="Sharable holistic interface"/>
    <x v="44"/>
    <x v="49"/>
    <n v="189.63"/>
    <x v="1"/>
    <x v="48"/>
    <x v="48"/>
    <x v="1"/>
    <s v="USD"/>
    <n v="1571547600"/>
    <x v="49"/>
    <n v="1575439200"/>
    <d v="2019-12-04T06:00:00"/>
    <x v="3"/>
    <b v="0"/>
    <b v="0"/>
    <s v="music/rock"/>
    <x v="1"/>
    <x v="1"/>
  </r>
  <r>
    <n v="50"/>
    <x v="50"/>
    <s v="Down-sized system-worthy secured line"/>
    <x v="0"/>
    <x v="50"/>
    <n v="2"/>
    <x v="0"/>
    <x v="49"/>
    <x v="49"/>
    <x v="6"/>
    <s v="EUR"/>
    <n v="1375333200"/>
    <x v="50"/>
    <n v="1377752400"/>
    <d v="2013-08-29T05:00:00"/>
    <x v="2"/>
    <b v="0"/>
    <b v="0"/>
    <s v="music/metal"/>
    <x v="1"/>
    <x v="16"/>
  </r>
  <r>
    <n v="51"/>
    <x v="51"/>
    <s v="Inverse secondary infrastructure"/>
    <x v="45"/>
    <x v="51"/>
    <n v="91.87"/>
    <x v="0"/>
    <x v="50"/>
    <x v="50"/>
    <x v="4"/>
    <s v="GBP"/>
    <n v="1332824400"/>
    <x v="51"/>
    <n v="1334206800"/>
    <d v="2012-04-12T05:00:00"/>
    <x v="4"/>
    <b v="0"/>
    <b v="1"/>
    <s v="technology/wearables"/>
    <x v="2"/>
    <x v="8"/>
  </r>
  <r>
    <n v="52"/>
    <x v="52"/>
    <s v="Organic foreground leverage"/>
    <x v="44"/>
    <x v="52"/>
    <n v="34.15"/>
    <x v="0"/>
    <x v="51"/>
    <x v="51"/>
    <x v="1"/>
    <s v="USD"/>
    <n v="1284526800"/>
    <x v="52"/>
    <n v="1284872400"/>
    <d v="2010-09-19T05:00:00"/>
    <x v="6"/>
    <b v="0"/>
    <b v="0"/>
    <s v="theater/plays"/>
    <x v="3"/>
    <x v="3"/>
  </r>
  <r>
    <n v="53"/>
    <x v="53"/>
    <s v="Reverse-engineered static concept"/>
    <x v="35"/>
    <x v="53"/>
    <n v="140.41"/>
    <x v="1"/>
    <x v="52"/>
    <x v="52"/>
    <x v="1"/>
    <s v="USD"/>
    <n v="1400562000"/>
    <x v="53"/>
    <n v="1403931600"/>
    <d v="2014-06-28T05:00:00"/>
    <x v="1"/>
    <b v="0"/>
    <b v="0"/>
    <s v="film &amp; video/drama"/>
    <x v="4"/>
    <x v="6"/>
  </r>
  <r>
    <n v="54"/>
    <x v="54"/>
    <s v="Multi-channeled neutral customer loyalty"/>
    <x v="46"/>
    <x v="54"/>
    <n v="89.87"/>
    <x v="0"/>
    <x v="53"/>
    <x v="53"/>
    <x v="1"/>
    <s v="USD"/>
    <n v="1520748000"/>
    <x v="54"/>
    <n v="1521262800"/>
    <d v="2018-03-17T05:00:00"/>
    <x v="9"/>
    <b v="0"/>
    <b v="0"/>
    <s v="technology/wearables"/>
    <x v="2"/>
    <x v="8"/>
  </r>
  <r>
    <n v="55"/>
    <x v="55"/>
    <s v="Reverse-engineered bifurcated strategy"/>
    <x v="47"/>
    <x v="55"/>
    <n v="177.97"/>
    <x v="1"/>
    <x v="54"/>
    <x v="54"/>
    <x v="1"/>
    <s v="USD"/>
    <n v="1532926800"/>
    <x v="55"/>
    <n v="1533358800"/>
    <d v="2018-08-04T05:00:00"/>
    <x v="9"/>
    <b v="0"/>
    <b v="0"/>
    <s v="music/jazz"/>
    <x v="1"/>
    <x v="17"/>
  </r>
  <r>
    <n v="56"/>
    <x v="56"/>
    <s v="Horizontal context-sensitive knowledge user"/>
    <x v="48"/>
    <x v="56"/>
    <n v="143.66"/>
    <x v="1"/>
    <x v="55"/>
    <x v="55"/>
    <x v="1"/>
    <s v="USD"/>
    <n v="1420869600"/>
    <x v="56"/>
    <n v="1421474400"/>
    <d v="2015-01-17T06:00:00"/>
    <x v="0"/>
    <b v="0"/>
    <b v="0"/>
    <s v="technology/wearables"/>
    <x v="2"/>
    <x v="8"/>
  </r>
  <r>
    <n v="57"/>
    <x v="57"/>
    <s v="Cross-group multi-state task-force"/>
    <x v="49"/>
    <x v="57"/>
    <n v="215.28"/>
    <x v="1"/>
    <x v="56"/>
    <x v="56"/>
    <x v="1"/>
    <s v="USD"/>
    <n v="1504242000"/>
    <x v="57"/>
    <n v="1505278800"/>
    <d v="2017-09-13T05:00:00"/>
    <x v="5"/>
    <b v="0"/>
    <b v="0"/>
    <s v="games/video games"/>
    <x v="6"/>
    <x v="11"/>
  </r>
  <r>
    <n v="58"/>
    <x v="58"/>
    <s v="Expanded 3rdgeneration strategy"/>
    <x v="50"/>
    <x v="58"/>
    <n v="227.11"/>
    <x v="1"/>
    <x v="57"/>
    <x v="57"/>
    <x v="1"/>
    <s v="USD"/>
    <n v="1442811600"/>
    <x v="58"/>
    <n v="1443934800"/>
    <d v="2015-10-04T05:00:00"/>
    <x v="0"/>
    <b v="0"/>
    <b v="0"/>
    <s v="theater/plays"/>
    <x v="3"/>
    <x v="3"/>
  </r>
  <r>
    <n v="59"/>
    <x v="59"/>
    <s v="Assimilated real-time support"/>
    <x v="1"/>
    <x v="59"/>
    <n v="275.07"/>
    <x v="1"/>
    <x v="58"/>
    <x v="58"/>
    <x v="1"/>
    <s v="USD"/>
    <n v="1497243600"/>
    <x v="59"/>
    <n v="1498539600"/>
    <d v="2017-06-27T05:00:00"/>
    <x v="5"/>
    <b v="0"/>
    <b v="1"/>
    <s v="theater/plays"/>
    <x v="3"/>
    <x v="3"/>
  </r>
  <r>
    <n v="60"/>
    <x v="60"/>
    <s v="User-centric regional database"/>
    <x v="51"/>
    <x v="60"/>
    <n v="144.37"/>
    <x v="1"/>
    <x v="59"/>
    <x v="34"/>
    <x v="0"/>
    <s v="CAD"/>
    <n v="1342501200"/>
    <x v="60"/>
    <n v="1342760400"/>
    <d v="2012-07-20T05:00:00"/>
    <x v="4"/>
    <b v="0"/>
    <b v="0"/>
    <s v="theater/plays"/>
    <x v="3"/>
    <x v="3"/>
  </r>
  <r>
    <n v="61"/>
    <x v="61"/>
    <s v="Open-source zero administration complexity"/>
    <x v="52"/>
    <x v="61"/>
    <n v="92.75"/>
    <x v="0"/>
    <x v="60"/>
    <x v="59"/>
    <x v="0"/>
    <s v="CAD"/>
    <n v="1298268000"/>
    <x v="61"/>
    <n v="1301720400"/>
    <d v="2011-04-02T05:00:00"/>
    <x v="8"/>
    <b v="0"/>
    <b v="0"/>
    <s v="theater/plays"/>
    <x v="3"/>
    <x v="3"/>
  </r>
  <r>
    <n v="62"/>
    <x v="62"/>
    <s v="Organized incremental standardization"/>
    <x v="22"/>
    <x v="62"/>
    <n v="722.6"/>
    <x v="1"/>
    <x v="61"/>
    <x v="60"/>
    <x v="1"/>
    <s v="USD"/>
    <n v="1433480400"/>
    <x v="62"/>
    <n v="1433566800"/>
    <d v="2015-06-06T05:00:00"/>
    <x v="0"/>
    <b v="0"/>
    <b v="0"/>
    <s v="technology/web"/>
    <x v="2"/>
    <x v="2"/>
  </r>
  <r>
    <n v="63"/>
    <x v="63"/>
    <s v="Assimilated didactic open system"/>
    <x v="53"/>
    <x v="63"/>
    <n v="11.85"/>
    <x v="0"/>
    <x v="62"/>
    <x v="61"/>
    <x v="1"/>
    <s v="USD"/>
    <n v="1493355600"/>
    <x v="63"/>
    <n v="1493874000"/>
    <d v="2017-05-04T05:00:00"/>
    <x v="5"/>
    <b v="0"/>
    <b v="0"/>
    <s v="theater/plays"/>
    <x v="3"/>
    <x v="3"/>
  </r>
  <r>
    <n v="64"/>
    <x v="64"/>
    <s v="Vision-oriented logistical intranet"/>
    <x v="54"/>
    <x v="64"/>
    <n v="97.64"/>
    <x v="0"/>
    <x v="63"/>
    <x v="62"/>
    <x v="1"/>
    <s v="USD"/>
    <n v="1530507600"/>
    <x v="64"/>
    <n v="1531803600"/>
    <d v="2018-07-17T05:00:00"/>
    <x v="9"/>
    <b v="0"/>
    <b v="1"/>
    <s v="technology/web"/>
    <x v="2"/>
    <x v="2"/>
  </r>
  <r>
    <n v="65"/>
    <x v="65"/>
    <s v="Mandatory incremental projection"/>
    <x v="55"/>
    <x v="65"/>
    <n v="236.15"/>
    <x v="1"/>
    <x v="64"/>
    <x v="63"/>
    <x v="1"/>
    <s v="USD"/>
    <n v="1296108000"/>
    <x v="65"/>
    <n v="1296712800"/>
    <d v="2011-02-03T06:00:00"/>
    <x v="8"/>
    <b v="0"/>
    <b v="0"/>
    <s v="theater/plays"/>
    <x v="3"/>
    <x v="3"/>
  </r>
  <r>
    <n v="66"/>
    <x v="66"/>
    <s v="Grass-roots needs-based encryption"/>
    <x v="49"/>
    <x v="66"/>
    <n v="45.07"/>
    <x v="0"/>
    <x v="65"/>
    <x v="64"/>
    <x v="1"/>
    <s v="USD"/>
    <n v="1428469200"/>
    <x v="66"/>
    <n v="1428901200"/>
    <d v="2015-04-13T05:00:00"/>
    <x v="0"/>
    <b v="0"/>
    <b v="1"/>
    <s v="theater/plays"/>
    <x v="3"/>
    <x v="3"/>
  </r>
  <r>
    <n v="67"/>
    <x v="67"/>
    <s v="Team-oriented 6thgeneration middleware"/>
    <x v="56"/>
    <x v="67"/>
    <n v="162.38999999999999"/>
    <x v="1"/>
    <x v="66"/>
    <x v="65"/>
    <x v="4"/>
    <s v="GBP"/>
    <n v="1264399200"/>
    <x v="67"/>
    <n v="1264831200"/>
    <d v="2010-01-30T06:00:00"/>
    <x v="6"/>
    <b v="0"/>
    <b v="1"/>
    <s v="technology/wearables"/>
    <x v="2"/>
    <x v="8"/>
  </r>
  <r>
    <n v="68"/>
    <x v="68"/>
    <s v="Inverse multi-tasking installation"/>
    <x v="57"/>
    <x v="68"/>
    <n v="254.53"/>
    <x v="1"/>
    <x v="67"/>
    <x v="66"/>
    <x v="6"/>
    <s v="EUR"/>
    <n v="1501131600"/>
    <x v="68"/>
    <n v="1505192400"/>
    <d v="2017-09-12T05:00:00"/>
    <x v="5"/>
    <b v="0"/>
    <b v="1"/>
    <s v="theater/plays"/>
    <x v="3"/>
    <x v="3"/>
  </r>
  <r>
    <n v="69"/>
    <x v="69"/>
    <s v="Switchable disintermediate moderator"/>
    <x v="58"/>
    <x v="69"/>
    <n v="24.06"/>
    <x v="3"/>
    <x v="68"/>
    <x v="67"/>
    <x v="1"/>
    <s v="USD"/>
    <n v="1292738400"/>
    <x v="69"/>
    <n v="1295676000"/>
    <d v="2011-01-22T06:00:00"/>
    <x v="6"/>
    <b v="0"/>
    <b v="0"/>
    <s v="theater/plays"/>
    <x v="3"/>
    <x v="3"/>
  </r>
  <r>
    <n v="70"/>
    <x v="70"/>
    <s v="Re-engineered 24/7 task-force"/>
    <x v="59"/>
    <x v="70"/>
    <n v="123.74"/>
    <x v="1"/>
    <x v="69"/>
    <x v="68"/>
    <x v="6"/>
    <s v="EUR"/>
    <n v="1288674000"/>
    <x v="70"/>
    <n v="1292911200"/>
    <d v="2010-12-21T06:00:00"/>
    <x v="6"/>
    <b v="0"/>
    <b v="1"/>
    <s v="theater/plays"/>
    <x v="3"/>
    <x v="3"/>
  </r>
  <r>
    <n v="71"/>
    <x v="71"/>
    <s v="Organic object-oriented budgetary management"/>
    <x v="46"/>
    <x v="71"/>
    <n v="108.07"/>
    <x v="1"/>
    <x v="70"/>
    <x v="69"/>
    <x v="1"/>
    <s v="USD"/>
    <n v="1575093600"/>
    <x v="71"/>
    <n v="1575439200"/>
    <d v="2019-12-04T06:00:00"/>
    <x v="3"/>
    <b v="0"/>
    <b v="0"/>
    <s v="theater/plays"/>
    <x v="3"/>
    <x v="3"/>
  </r>
  <r>
    <n v="72"/>
    <x v="72"/>
    <s v="Seamless coherent parallelism"/>
    <x v="60"/>
    <x v="72"/>
    <n v="670.33"/>
    <x v="1"/>
    <x v="71"/>
    <x v="70"/>
    <x v="1"/>
    <s v="USD"/>
    <n v="1435726800"/>
    <x v="72"/>
    <n v="1438837200"/>
    <d v="2015-08-06T05:00:00"/>
    <x v="0"/>
    <b v="0"/>
    <b v="0"/>
    <s v="film &amp; video/animation"/>
    <x v="4"/>
    <x v="10"/>
  </r>
  <r>
    <n v="73"/>
    <x v="73"/>
    <s v="Cross-platform even-keeled initiative"/>
    <x v="1"/>
    <x v="73"/>
    <n v="660.93"/>
    <x v="1"/>
    <x v="39"/>
    <x v="71"/>
    <x v="1"/>
    <s v="USD"/>
    <n v="1480226400"/>
    <x v="73"/>
    <n v="1480485600"/>
    <d v="2016-11-30T06:00:00"/>
    <x v="7"/>
    <b v="0"/>
    <b v="0"/>
    <s v="music/jazz"/>
    <x v="1"/>
    <x v="17"/>
  </r>
  <r>
    <n v="74"/>
    <x v="74"/>
    <s v="Progressive tertiary framework"/>
    <x v="61"/>
    <x v="74"/>
    <n v="122.46"/>
    <x v="1"/>
    <x v="72"/>
    <x v="72"/>
    <x v="4"/>
    <s v="GBP"/>
    <n v="1459054800"/>
    <x v="74"/>
    <n v="1459141200"/>
    <d v="2016-03-28T05:00:00"/>
    <x v="7"/>
    <b v="0"/>
    <b v="0"/>
    <s v="music/metal"/>
    <x v="1"/>
    <x v="16"/>
  </r>
  <r>
    <n v="75"/>
    <x v="75"/>
    <s v="Multi-layered dynamic protocol"/>
    <x v="62"/>
    <x v="75"/>
    <n v="150.58000000000001"/>
    <x v="1"/>
    <x v="73"/>
    <x v="73"/>
    <x v="1"/>
    <s v="USD"/>
    <n v="1531630800"/>
    <x v="75"/>
    <n v="1532322000"/>
    <d v="2018-07-23T05:00:00"/>
    <x v="9"/>
    <b v="0"/>
    <b v="0"/>
    <s v="photography/photography books"/>
    <x v="7"/>
    <x v="14"/>
  </r>
  <r>
    <n v="76"/>
    <x v="76"/>
    <s v="Horizontal next generation function"/>
    <x v="63"/>
    <x v="76"/>
    <n v="78.11"/>
    <x v="0"/>
    <x v="74"/>
    <x v="74"/>
    <x v="1"/>
    <s v="USD"/>
    <n v="1421992800"/>
    <x v="76"/>
    <n v="1426222800"/>
    <d v="2015-03-13T05:00:00"/>
    <x v="0"/>
    <b v="1"/>
    <b v="1"/>
    <s v="theater/plays"/>
    <x v="3"/>
    <x v="3"/>
  </r>
  <r>
    <n v="77"/>
    <x v="77"/>
    <s v="Pre-emptive impactful model"/>
    <x v="40"/>
    <x v="77"/>
    <n v="46.95"/>
    <x v="0"/>
    <x v="75"/>
    <x v="75"/>
    <x v="1"/>
    <s v="USD"/>
    <n v="1285563600"/>
    <x v="77"/>
    <n v="1286773200"/>
    <d v="2010-10-11T05:00:00"/>
    <x v="6"/>
    <b v="0"/>
    <b v="1"/>
    <s v="film &amp; video/animation"/>
    <x v="4"/>
    <x v="10"/>
  </r>
  <r>
    <n v="78"/>
    <x v="78"/>
    <s v="User-centric bifurcated knowledge user"/>
    <x v="6"/>
    <x v="78"/>
    <n v="300.8"/>
    <x v="1"/>
    <x v="76"/>
    <x v="76"/>
    <x v="1"/>
    <s v="USD"/>
    <n v="1523854800"/>
    <x v="78"/>
    <n v="1523941200"/>
    <d v="2018-04-17T05:00:00"/>
    <x v="9"/>
    <b v="0"/>
    <b v="0"/>
    <s v="publishing/translations"/>
    <x v="5"/>
    <x v="18"/>
  </r>
  <r>
    <n v="79"/>
    <x v="79"/>
    <s v="Triple-buffered reciprocal project"/>
    <x v="64"/>
    <x v="79"/>
    <n v="69.599999999999994"/>
    <x v="0"/>
    <x v="77"/>
    <x v="77"/>
    <x v="1"/>
    <s v="USD"/>
    <n v="1529125200"/>
    <x v="79"/>
    <n v="1529557200"/>
    <d v="2018-06-21T05:00:00"/>
    <x v="9"/>
    <b v="0"/>
    <b v="0"/>
    <s v="theater/plays"/>
    <x v="3"/>
    <x v="3"/>
  </r>
  <r>
    <n v="80"/>
    <x v="80"/>
    <s v="Cross-platform needs-based approach"/>
    <x v="65"/>
    <x v="80"/>
    <n v="637.45000000000005"/>
    <x v="1"/>
    <x v="78"/>
    <x v="78"/>
    <x v="1"/>
    <s v="USD"/>
    <n v="1503982800"/>
    <x v="80"/>
    <n v="1506574800"/>
    <d v="2017-09-28T05:00:00"/>
    <x v="5"/>
    <b v="0"/>
    <b v="0"/>
    <s v="games/video games"/>
    <x v="6"/>
    <x v="11"/>
  </r>
  <r>
    <n v="81"/>
    <x v="81"/>
    <s v="User-friendly static contingency"/>
    <x v="66"/>
    <x v="81"/>
    <n v="225.34"/>
    <x v="1"/>
    <x v="79"/>
    <x v="79"/>
    <x v="1"/>
    <s v="USD"/>
    <n v="1511416800"/>
    <x v="81"/>
    <n v="1513576800"/>
    <d v="2017-12-18T06:00:00"/>
    <x v="5"/>
    <b v="0"/>
    <b v="0"/>
    <s v="music/rock"/>
    <x v="1"/>
    <x v="1"/>
  </r>
  <r>
    <n v="82"/>
    <x v="82"/>
    <s v="Reactive content-based framework"/>
    <x v="67"/>
    <x v="82"/>
    <n v="1497.3"/>
    <x v="1"/>
    <x v="80"/>
    <x v="80"/>
    <x v="4"/>
    <s v="GBP"/>
    <n v="1547704800"/>
    <x v="82"/>
    <n v="1548309600"/>
    <d v="2019-01-24T06:00:00"/>
    <x v="3"/>
    <b v="0"/>
    <b v="1"/>
    <s v="games/video games"/>
    <x v="6"/>
    <x v="11"/>
  </r>
  <r>
    <n v="83"/>
    <x v="83"/>
    <s v="Realigned user-facing concept"/>
    <x v="68"/>
    <x v="83"/>
    <n v="37.590000000000003"/>
    <x v="0"/>
    <x v="81"/>
    <x v="81"/>
    <x v="1"/>
    <s v="USD"/>
    <n v="1469682000"/>
    <x v="83"/>
    <n v="1471582800"/>
    <d v="2016-08-19T05:00:00"/>
    <x v="7"/>
    <b v="0"/>
    <b v="0"/>
    <s v="music/electric music"/>
    <x v="1"/>
    <x v="5"/>
  </r>
  <r>
    <n v="84"/>
    <x v="84"/>
    <s v="Public-key zero tolerance orchestration"/>
    <x v="69"/>
    <x v="84"/>
    <n v="132.37"/>
    <x v="1"/>
    <x v="82"/>
    <x v="82"/>
    <x v="1"/>
    <s v="USD"/>
    <n v="1343451600"/>
    <x v="84"/>
    <n v="1344315600"/>
    <d v="2012-08-07T05:00:00"/>
    <x v="4"/>
    <b v="0"/>
    <b v="0"/>
    <s v="technology/wearables"/>
    <x v="2"/>
    <x v="8"/>
  </r>
  <r>
    <n v="85"/>
    <x v="85"/>
    <s v="Multi-tiered eco-centric architecture"/>
    <x v="70"/>
    <x v="85"/>
    <n v="131.22"/>
    <x v="1"/>
    <x v="83"/>
    <x v="83"/>
    <x v="2"/>
    <s v="AUD"/>
    <n v="1315717200"/>
    <x v="85"/>
    <n v="1316408400"/>
    <d v="2011-09-19T05:00:00"/>
    <x v="8"/>
    <b v="0"/>
    <b v="0"/>
    <s v="music/indie rock"/>
    <x v="1"/>
    <x v="7"/>
  </r>
  <r>
    <n v="86"/>
    <x v="86"/>
    <s v="Organic motivating firmware"/>
    <x v="71"/>
    <x v="86"/>
    <n v="167.64"/>
    <x v="1"/>
    <x v="84"/>
    <x v="84"/>
    <x v="1"/>
    <s v="USD"/>
    <n v="1430715600"/>
    <x v="86"/>
    <n v="1431838800"/>
    <d v="2015-05-17T05:00:00"/>
    <x v="0"/>
    <b v="1"/>
    <b v="0"/>
    <s v="theater/plays"/>
    <x v="3"/>
    <x v="3"/>
  </r>
  <r>
    <n v="87"/>
    <x v="87"/>
    <s v="Synergized 4thgeneration conglomeration"/>
    <x v="72"/>
    <x v="87"/>
    <n v="61.98"/>
    <x v="0"/>
    <x v="85"/>
    <x v="85"/>
    <x v="2"/>
    <s v="AUD"/>
    <n v="1299564000"/>
    <x v="87"/>
    <n v="1300510800"/>
    <d v="2011-03-19T05:00:00"/>
    <x v="8"/>
    <b v="0"/>
    <b v="1"/>
    <s v="music/rock"/>
    <x v="1"/>
    <x v="1"/>
  </r>
  <r>
    <n v="88"/>
    <x v="88"/>
    <s v="Grass-roots fault-tolerant policy"/>
    <x v="73"/>
    <x v="88"/>
    <n v="260.75"/>
    <x v="1"/>
    <x v="86"/>
    <x v="86"/>
    <x v="1"/>
    <s v="USD"/>
    <n v="1429160400"/>
    <x v="88"/>
    <n v="1431061200"/>
    <d v="2015-05-08T05:00:00"/>
    <x v="0"/>
    <b v="0"/>
    <b v="0"/>
    <s v="publishing/translations"/>
    <x v="5"/>
    <x v="18"/>
  </r>
  <r>
    <n v="89"/>
    <x v="89"/>
    <s v="Monitored scalable knowledgebase"/>
    <x v="74"/>
    <x v="89"/>
    <n v="252.59"/>
    <x v="1"/>
    <x v="87"/>
    <x v="87"/>
    <x v="1"/>
    <s v="USD"/>
    <n v="1271307600"/>
    <x v="89"/>
    <n v="1271480400"/>
    <d v="2010-04-17T05:00:00"/>
    <x v="6"/>
    <b v="0"/>
    <b v="0"/>
    <s v="theater/plays"/>
    <x v="3"/>
    <x v="3"/>
  </r>
  <r>
    <n v="90"/>
    <x v="90"/>
    <s v="Synergistic explicit parallelism"/>
    <x v="75"/>
    <x v="58"/>
    <n v="78.62"/>
    <x v="0"/>
    <x v="88"/>
    <x v="88"/>
    <x v="1"/>
    <s v="USD"/>
    <n v="1456380000"/>
    <x v="90"/>
    <n v="1456380000"/>
    <d v="2016-02-25T06:00:00"/>
    <x v="7"/>
    <b v="0"/>
    <b v="1"/>
    <s v="theater/plays"/>
    <x v="3"/>
    <x v="3"/>
  </r>
  <r>
    <n v="91"/>
    <x v="91"/>
    <s v="Enhanced systemic analyzer"/>
    <x v="76"/>
    <x v="90"/>
    <n v="48.4"/>
    <x v="0"/>
    <x v="89"/>
    <x v="89"/>
    <x v="6"/>
    <s v="EUR"/>
    <n v="1470459600"/>
    <x v="91"/>
    <n v="1472878800"/>
    <d v="2016-09-03T05:00:00"/>
    <x v="7"/>
    <b v="0"/>
    <b v="0"/>
    <s v="publishing/translations"/>
    <x v="5"/>
    <x v="18"/>
  </r>
  <r>
    <n v="92"/>
    <x v="92"/>
    <s v="Object-based analyzing knowledge user"/>
    <x v="77"/>
    <x v="91"/>
    <n v="258.88"/>
    <x v="1"/>
    <x v="90"/>
    <x v="90"/>
    <x v="5"/>
    <s v="CHF"/>
    <n v="1277269200"/>
    <x v="92"/>
    <n v="1277355600"/>
    <d v="2010-06-24T05:00:00"/>
    <x v="6"/>
    <b v="0"/>
    <b v="1"/>
    <s v="games/video games"/>
    <x v="6"/>
    <x v="11"/>
  </r>
  <r>
    <n v="93"/>
    <x v="93"/>
    <s v="Pre-emptive radical architecture"/>
    <x v="78"/>
    <x v="92"/>
    <n v="60.55"/>
    <x v="3"/>
    <x v="91"/>
    <x v="91"/>
    <x v="1"/>
    <s v="USD"/>
    <n v="1350709200"/>
    <x v="93"/>
    <n v="1351054800"/>
    <d v="2012-10-24T05:00:00"/>
    <x v="4"/>
    <b v="0"/>
    <b v="1"/>
    <s v="theater/plays"/>
    <x v="3"/>
    <x v="3"/>
  </r>
  <r>
    <n v="94"/>
    <x v="94"/>
    <s v="Grass-roots web-enabled contingency"/>
    <x v="49"/>
    <x v="93"/>
    <n v="303.69"/>
    <x v="1"/>
    <x v="80"/>
    <x v="92"/>
    <x v="4"/>
    <s v="GBP"/>
    <n v="1554613200"/>
    <x v="94"/>
    <n v="1555563600"/>
    <d v="2019-04-18T05:00:00"/>
    <x v="3"/>
    <b v="0"/>
    <b v="0"/>
    <s v="technology/web"/>
    <x v="2"/>
    <x v="2"/>
  </r>
  <r>
    <n v="95"/>
    <x v="95"/>
    <s v="Stand-alone system-worthy standardization"/>
    <x v="79"/>
    <x v="94"/>
    <n v="113"/>
    <x v="1"/>
    <x v="11"/>
    <x v="93"/>
    <x v="1"/>
    <s v="USD"/>
    <n v="1571029200"/>
    <x v="95"/>
    <n v="1571634000"/>
    <d v="2019-10-21T05:00:00"/>
    <x v="3"/>
    <b v="0"/>
    <b v="0"/>
    <s v="film &amp; video/documentary"/>
    <x v="4"/>
    <x v="4"/>
  </r>
  <r>
    <n v="96"/>
    <x v="96"/>
    <s v="Down-sized systematic policy"/>
    <x v="80"/>
    <x v="95"/>
    <n v="217.38"/>
    <x v="1"/>
    <x v="92"/>
    <x v="94"/>
    <x v="1"/>
    <s v="USD"/>
    <n v="1299736800"/>
    <x v="96"/>
    <n v="1300856400"/>
    <d v="2011-03-23T05:00:00"/>
    <x v="8"/>
    <b v="0"/>
    <b v="0"/>
    <s v="theater/plays"/>
    <x v="3"/>
    <x v="3"/>
  </r>
  <r>
    <n v="97"/>
    <x v="97"/>
    <s v="Cloned bi-directional architecture"/>
    <x v="81"/>
    <x v="96"/>
    <n v="926.69"/>
    <x v="1"/>
    <x v="86"/>
    <x v="95"/>
    <x v="1"/>
    <s v="USD"/>
    <n v="1435208400"/>
    <x v="48"/>
    <n v="1439874000"/>
    <d v="2015-08-18T05:00:00"/>
    <x v="0"/>
    <b v="0"/>
    <b v="0"/>
    <s v="food/food trucks"/>
    <x v="0"/>
    <x v="0"/>
  </r>
  <r>
    <n v="98"/>
    <x v="98"/>
    <s v="Seamless transitional portal"/>
    <x v="82"/>
    <x v="97"/>
    <n v="33.69"/>
    <x v="0"/>
    <x v="93"/>
    <x v="96"/>
    <x v="2"/>
    <s v="AUD"/>
    <n v="1437973200"/>
    <x v="97"/>
    <n v="1438318800"/>
    <d v="2015-07-31T05:00:00"/>
    <x v="0"/>
    <b v="0"/>
    <b v="0"/>
    <s v="games/video games"/>
    <x v="6"/>
    <x v="11"/>
  </r>
  <r>
    <n v="99"/>
    <x v="99"/>
    <s v="Fully-configurable motivating approach"/>
    <x v="4"/>
    <x v="98"/>
    <n v="196.72"/>
    <x v="1"/>
    <x v="55"/>
    <x v="97"/>
    <x v="1"/>
    <s v="USD"/>
    <n v="1416895200"/>
    <x v="98"/>
    <n v="1419400800"/>
    <d v="2014-12-24T06:00:00"/>
    <x v="1"/>
    <b v="0"/>
    <b v="0"/>
    <s v="theater/plays"/>
    <x v="3"/>
    <x v="3"/>
  </r>
  <r>
    <n v="100"/>
    <x v="100"/>
    <s v="Upgradable fault-tolerant approach"/>
    <x v="0"/>
    <x v="99"/>
    <n v="1"/>
    <x v="0"/>
    <x v="49"/>
    <x v="98"/>
    <x v="1"/>
    <s v="USD"/>
    <n v="1319000400"/>
    <x v="99"/>
    <n v="1320555600"/>
    <d v="2011-11-06T05:00:00"/>
    <x v="8"/>
    <b v="0"/>
    <b v="0"/>
    <s v="theater/plays"/>
    <x v="3"/>
    <x v="3"/>
  </r>
  <r>
    <n v="101"/>
    <x v="101"/>
    <s v="Reduced heuristic moratorium"/>
    <x v="79"/>
    <x v="100"/>
    <n v="1021.44"/>
    <x v="1"/>
    <x v="55"/>
    <x v="99"/>
    <x v="1"/>
    <s v="USD"/>
    <n v="1424498400"/>
    <x v="100"/>
    <n v="1425103200"/>
    <d v="2015-02-28T06:00:00"/>
    <x v="0"/>
    <b v="0"/>
    <b v="1"/>
    <s v="music/electric music"/>
    <x v="1"/>
    <x v="5"/>
  </r>
  <r>
    <n v="102"/>
    <x v="102"/>
    <s v="Front-line web-enabled model"/>
    <x v="41"/>
    <x v="101"/>
    <n v="281.68"/>
    <x v="1"/>
    <x v="94"/>
    <x v="100"/>
    <x v="1"/>
    <s v="USD"/>
    <n v="1526274000"/>
    <x v="101"/>
    <n v="1526878800"/>
    <d v="2018-05-21T05:00:00"/>
    <x v="9"/>
    <b v="0"/>
    <b v="1"/>
    <s v="technology/wearables"/>
    <x v="2"/>
    <x v="8"/>
  </r>
  <r>
    <n v="103"/>
    <x v="103"/>
    <s v="Polarized incremental emulation"/>
    <x v="83"/>
    <x v="102"/>
    <n v="24.61"/>
    <x v="0"/>
    <x v="95"/>
    <x v="101"/>
    <x v="6"/>
    <s v="EUR"/>
    <n v="1287896400"/>
    <x v="102"/>
    <n v="1288674000"/>
    <d v="2010-11-02T05:00:00"/>
    <x v="6"/>
    <b v="0"/>
    <b v="0"/>
    <s v="music/electric music"/>
    <x v="1"/>
    <x v="5"/>
  </r>
  <r>
    <n v="104"/>
    <x v="104"/>
    <s v="Self-enabling grid-enabled initiative"/>
    <x v="84"/>
    <x v="103"/>
    <n v="143.13999999999999"/>
    <x v="1"/>
    <x v="96"/>
    <x v="102"/>
    <x v="1"/>
    <s v="USD"/>
    <n v="1495515600"/>
    <x v="103"/>
    <n v="1495602000"/>
    <d v="2017-05-24T05:00:00"/>
    <x v="5"/>
    <b v="0"/>
    <b v="0"/>
    <s v="music/indie rock"/>
    <x v="1"/>
    <x v="7"/>
  </r>
  <r>
    <n v="105"/>
    <x v="105"/>
    <s v="Total fresh-thinking system engine"/>
    <x v="85"/>
    <x v="104"/>
    <n v="144.54"/>
    <x v="1"/>
    <x v="97"/>
    <x v="103"/>
    <x v="1"/>
    <s v="USD"/>
    <n v="1364878800"/>
    <x v="104"/>
    <n v="1366434000"/>
    <d v="2013-04-20T05:00:00"/>
    <x v="2"/>
    <b v="0"/>
    <b v="0"/>
    <s v="technology/web"/>
    <x v="2"/>
    <x v="2"/>
  </r>
  <r>
    <n v="106"/>
    <x v="106"/>
    <s v="Ameliorated clear-thinking circuit"/>
    <x v="61"/>
    <x v="105"/>
    <n v="359.13"/>
    <x v="1"/>
    <x v="98"/>
    <x v="104"/>
    <x v="1"/>
    <s v="USD"/>
    <n v="1567918800"/>
    <x v="105"/>
    <n v="1568350800"/>
    <d v="2019-09-13T05:00:00"/>
    <x v="3"/>
    <b v="0"/>
    <b v="0"/>
    <s v="theater/plays"/>
    <x v="3"/>
    <x v="3"/>
  </r>
  <r>
    <n v="107"/>
    <x v="107"/>
    <s v="Multi-layered encompassing installation"/>
    <x v="26"/>
    <x v="106"/>
    <n v="186.49"/>
    <x v="1"/>
    <x v="99"/>
    <x v="105"/>
    <x v="1"/>
    <s v="USD"/>
    <n v="1524459600"/>
    <x v="106"/>
    <n v="1525928400"/>
    <d v="2018-05-10T05:00:00"/>
    <x v="9"/>
    <b v="0"/>
    <b v="1"/>
    <s v="theater/plays"/>
    <x v="3"/>
    <x v="3"/>
  </r>
  <r>
    <n v="108"/>
    <x v="108"/>
    <s v="Universal encompassing implementation"/>
    <x v="42"/>
    <x v="107"/>
    <n v="595.27"/>
    <x v="1"/>
    <x v="100"/>
    <x v="106"/>
    <x v="1"/>
    <s v="USD"/>
    <n v="1333688400"/>
    <x v="107"/>
    <n v="1336885200"/>
    <d v="2012-05-13T05:00:00"/>
    <x v="4"/>
    <b v="0"/>
    <b v="0"/>
    <s v="film &amp; video/documentary"/>
    <x v="4"/>
    <x v="4"/>
  </r>
  <r>
    <n v="109"/>
    <x v="109"/>
    <s v="Object-based client-server application"/>
    <x v="5"/>
    <x v="108"/>
    <n v="59.21"/>
    <x v="0"/>
    <x v="101"/>
    <x v="107"/>
    <x v="1"/>
    <s v="USD"/>
    <n v="1389506400"/>
    <x v="108"/>
    <n v="1389679200"/>
    <d v="2014-01-14T06:00:00"/>
    <x v="1"/>
    <b v="0"/>
    <b v="0"/>
    <s v="film &amp; video/television"/>
    <x v="4"/>
    <x v="19"/>
  </r>
  <r>
    <n v="110"/>
    <x v="110"/>
    <s v="Cross-platform solution-oriented process improvement"/>
    <x v="86"/>
    <x v="109"/>
    <n v="14.96"/>
    <x v="0"/>
    <x v="102"/>
    <x v="108"/>
    <x v="1"/>
    <s v="USD"/>
    <n v="1536642000"/>
    <x v="109"/>
    <n v="1538283600"/>
    <d v="2018-09-30T05:00:00"/>
    <x v="9"/>
    <b v="0"/>
    <b v="0"/>
    <s v="food/food trucks"/>
    <x v="0"/>
    <x v="0"/>
  </r>
  <r>
    <n v="111"/>
    <x v="111"/>
    <s v="Re-engineered user-facing approach"/>
    <x v="87"/>
    <x v="110"/>
    <n v="119.96"/>
    <x v="1"/>
    <x v="103"/>
    <x v="109"/>
    <x v="1"/>
    <s v="USD"/>
    <n v="1348290000"/>
    <x v="110"/>
    <n v="1348808400"/>
    <d v="2012-09-28T05:00:00"/>
    <x v="4"/>
    <b v="0"/>
    <b v="0"/>
    <s v="publishing/radio &amp; podcasts"/>
    <x v="5"/>
    <x v="15"/>
  </r>
  <r>
    <n v="112"/>
    <x v="112"/>
    <s v="Re-engineered client-driven hub"/>
    <x v="53"/>
    <x v="111"/>
    <n v="268.83"/>
    <x v="1"/>
    <x v="104"/>
    <x v="33"/>
    <x v="2"/>
    <s v="AUD"/>
    <n v="1408856400"/>
    <x v="111"/>
    <n v="1410152400"/>
    <d v="2014-09-08T05:00:00"/>
    <x v="1"/>
    <b v="0"/>
    <b v="0"/>
    <s v="technology/web"/>
    <x v="2"/>
    <x v="2"/>
  </r>
  <r>
    <n v="113"/>
    <x v="113"/>
    <s v="User-friendly tertiary array"/>
    <x v="88"/>
    <x v="112"/>
    <n v="376.88"/>
    <x v="1"/>
    <x v="54"/>
    <x v="110"/>
    <x v="1"/>
    <s v="USD"/>
    <n v="1505192400"/>
    <x v="112"/>
    <n v="1505797200"/>
    <d v="2017-09-19T05:00:00"/>
    <x v="5"/>
    <b v="0"/>
    <b v="0"/>
    <s v="food/food trucks"/>
    <x v="0"/>
    <x v="0"/>
  </r>
  <r>
    <n v="114"/>
    <x v="114"/>
    <s v="Robust heuristic encoding"/>
    <x v="89"/>
    <x v="113"/>
    <n v="727.16"/>
    <x v="1"/>
    <x v="105"/>
    <x v="111"/>
    <x v="1"/>
    <s v="USD"/>
    <n v="1554786000"/>
    <x v="113"/>
    <n v="1554872400"/>
    <d v="2019-04-10T05:00:00"/>
    <x v="3"/>
    <b v="0"/>
    <b v="1"/>
    <s v="technology/wearables"/>
    <x v="2"/>
    <x v="8"/>
  </r>
  <r>
    <n v="115"/>
    <x v="115"/>
    <s v="Team-oriented clear-thinking capacity"/>
    <x v="90"/>
    <x v="114"/>
    <n v="87.21"/>
    <x v="0"/>
    <x v="106"/>
    <x v="112"/>
    <x v="6"/>
    <s v="EUR"/>
    <n v="1510898400"/>
    <x v="114"/>
    <n v="1513922400"/>
    <d v="2017-12-22T06:00:00"/>
    <x v="5"/>
    <b v="0"/>
    <b v="0"/>
    <s v="publishing/fiction"/>
    <x v="5"/>
    <x v="13"/>
  </r>
  <r>
    <n v="116"/>
    <x v="116"/>
    <s v="De-engineered motivating standardization"/>
    <x v="44"/>
    <x v="115"/>
    <n v="88"/>
    <x v="0"/>
    <x v="107"/>
    <x v="113"/>
    <x v="1"/>
    <s v="USD"/>
    <n v="1442552400"/>
    <x v="115"/>
    <n v="1442638800"/>
    <d v="2015-09-19T05:00:00"/>
    <x v="0"/>
    <b v="0"/>
    <b v="0"/>
    <s v="theater/plays"/>
    <x v="3"/>
    <x v="3"/>
  </r>
  <r>
    <n v="117"/>
    <x v="117"/>
    <s v="Business-focused 24hour groupware"/>
    <x v="70"/>
    <x v="116"/>
    <n v="173.94"/>
    <x v="1"/>
    <x v="108"/>
    <x v="114"/>
    <x v="1"/>
    <s v="USD"/>
    <n v="1316667600"/>
    <x v="116"/>
    <n v="1317186000"/>
    <d v="2011-09-28T05:00:00"/>
    <x v="8"/>
    <b v="0"/>
    <b v="0"/>
    <s v="film &amp; video/television"/>
    <x v="4"/>
    <x v="19"/>
  </r>
  <r>
    <n v="118"/>
    <x v="118"/>
    <s v="Organic next generation protocol"/>
    <x v="91"/>
    <x v="117"/>
    <n v="117.61"/>
    <x v="1"/>
    <x v="109"/>
    <x v="115"/>
    <x v="1"/>
    <s v="USD"/>
    <n v="1390716000"/>
    <x v="117"/>
    <n v="1391234400"/>
    <d v="2014-02-01T06:00:00"/>
    <x v="1"/>
    <b v="0"/>
    <b v="0"/>
    <s v="photography/photography books"/>
    <x v="7"/>
    <x v="14"/>
  </r>
  <r>
    <n v="119"/>
    <x v="119"/>
    <s v="Reverse-engineered full-range Internet solution"/>
    <x v="92"/>
    <x v="118"/>
    <n v="214.96"/>
    <x v="1"/>
    <x v="110"/>
    <x v="116"/>
    <x v="1"/>
    <s v="USD"/>
    <n v="1402894800"/>
    <x v="118"/>
    <n v="1404363600"/>
    <d v="2014-07-03T05:00:00"/>
    <x v="1"/>
    <b v="0"/>
    <b v="1"/>
    <s v="film &amp; video/documentary"/>
    <x v="4"/>
    <x v="4"/>
  </r>
  <r>
    <n v="120"/>
    <x v="120"/>
    <s v="Synchronized regional synergy"/>
    <x v="93"/>
    <x v="119"/>
    <n v="149.5"/>
    <x v="1"/>
    <x v="111"/>
    <x v="117"/>
    <x v="1"/>
    <s v="USD"/>
    <n v="1429246800"/>
    <x v="119"/>
    <n v="1429592400"/>
    <d v="2015-04-21T05:00:00"/>
    <x v="0"/>
    <b v="0"/>
    <b v="1"/>
    <s v="games/mobile games"/>
    <x v="6"/>
    <x v="20"/>
  </r>
  <r>
    <n v="121"/>
    <x v="121"/>
    <s v="Multi-lateral homogeneous success"/>
    <x v="94"/>
    <x v="120"/>
    <n v="219.34"/>
    <x v="1"/>
    <x v="112"/>
    <x v="118"/>
    <x v="1"/>
    <s v="USD"/>
    <n v="1412485200"/>
    <x v="33"/>
    <n v="1413608400"/>
    <d v="2014-10-18T05:00:00"/>
    <x v="1"/>
    <b v="0"/>
    <b v="0"/>
    <s v="games/video games"/>
    <x v="6"/>
    <x v="11"/>
  </r>
  <r>
    <n v="122"/>
    <x v="122"/>
    <s v="Seamless zero-defect solution"/>
    <x v="95"/>
    <x v="121"/>
    <n v="64.37"/>
    <x v="0"/>
    <x v="113"/>
    <x v="119"/>
    <x v="1"/>
    <s v="USD"/>
    <n v="1417068000"/>
    <x v="120"/>
    <n v="1419400800"/>
    <d v="2014-12-24T06:00:00"/>
    <x v="1"/>
    <b v="0"/>
    <b v="0"/>
    <s v="publishing/fiction"/>
    <x v="5"/>
    <x v="13"/>
  </r>
  <r>
    <n v="123"/>
    <x v="123"/>
    <s v="Enhanced scalable concept"/>
    <x v="96"/>
    <x v="122"/>
    <n v="18.62"/>
    <x v="0"/>
    <x v="114"/>
    <x v="120"/>
    <x v="0"/>
    <s v="CAD"/>
    <n v="1448344800"/>
    <x v="121"/>
    <n v="1448604000"/>
    <d v="2015-11-27T06:00:00"/>
    <x v="0"/>
    <b v="1"/>
    <b v="0"/>
    <s v="theater/plays"/>
    <x v="3"/>
    <x v="3"/>
  </r>
  <r>
    <n v="124"/>
    <x v="124"/>
    <s v="Polarized uniform software"/>
    <x v="97"/>
    <x v="123"/>
    <n v="367.77"/>
    <x v="1"/>
    <x v="115"/>
    <x v="121"/>
    <x v="6"/>
    <s v="EUR"/>
    <n v="1557723600"/>
    <x v="122"/>
    <n v="1562302800"/>
    <d v="2019-07-05T05:00:00"/>
    <x v="3"/>
    <b v="0"/>
    <b v="0"/>
    <s v="photography/photography books"/>
    <x v="7"/>
    <x v="14"/>
  </r>
  <r>
    <n v="125"/>
    <x v="125"/>
    <s v="Stand-alone web-enabled moderator"/>
    <x v="98"/>
    <x v="124"/>
    <n v="159.91"/>
    <x v="1"/>
    <x v="80"/>
    <x v="122"/>
    <x v="1"/>
    <s v="USD"/>
    <n v="1537333200"/>
    <x v="123"/>
    <n v="1537678800"/>
    <d v="2018-09-23T05:00:00"/>
    <x v="9"/>
    <b v="0"/>
    <b v="0"/>
    <s v="theater/plays"/>
    <x v="3"/>
    <x v="3"/>
  </r>
  <r>
    <n v="126"/>
    <x v="126"/>
    <s v="Proactive methodical benchmark"/>
    <x v="99"/>
    <x v="125"/>
    <n v="38.630000000000003"/>
    <x v="0"/>
    <x v="116"/>
    <x v="123"/>
    <x v="1"/>
    <s v="USD"/>
    <n v="1471150800"/>
    <x v="124"/>
    <n v="1473570000"/>
    <d v="2016-09-11T05:00:00"/>
    <x v="7"/>
    <b v="0"/>
    <b v="1"/>
    <s v="theater/plays"/>
    <x v="3"/>
    <x v="3"/>
  </r>
  <r>
    <n v="127"/>
    <x v="127"/>
    <s v="Team-oriented 6thgeneration matrix"/>
    <x v="100"/>
    <x v="126"/>
    <n v="51.42"/>
    <x v="0"/>
    <x v="117"/>
    <x v="124"/>
    <x v="0"/>
    <s v="CAD"/>
    <n v="1273640400"/>
    <x v="125"/>
    <n v="1273899600"/>
    <d v="2010-05-15T05:00:00"/>
    <x v="6"/>
    <b v="0"/>
    <b v="0"/>
    <s v="theater/plays"/>
    <x v="3"/>
    <x v="3"/>
  </r>
  <r>
    <n v="128"/>
    <x v="128"/>
    <s v="Phased human-resource core"/>
    <x v="101"/>
    <x v="127"/>
    <n v="60.33"/>
    <x v="3"/>
    <x v="118"/>
    <x v="125"/>
    <x v="1"/>
    <s v="USD"/>
    <n v="1282885200"/>
    <x v="126"/>
    <n v="1284008400"/>
    <d v="2010-09-09T05:00:00"/>
    <x v="6"/>
    <b v="0"/>
    <b v="0"/>
    <s v="music/rock"/>
    <x v="1"/>
    <x v="1"/>
  </r>
  <r>
    <n v="129"/>
    <x v="129"/>
    <s v="Mandatory tertiary implementation"/>
    <x v="102"/>
    <x v="128"/>
    <n v="3.2"/>
    <x v="3"/>
    <x v="12"/>
    <x v="126"/>
    <x v="2"/>
    <s v="AUD"/>
    <n v="1422943200"/>
    <x v="127"/>
    <n v="1425103200"/>
    <d v="2015-02-28T06:00:00"/>
    <x v="0"/>
    <b v="0"/>
    <b v="0"/>
    <s v="food/food trucks"/>
    <x v="0"/>
    <x v="0"/>
  </r>
  <r>
    <n v="130"/>
    <x v="130"/>
    <s v="Secured directional encryption"/>
    <x v="103"/>
    <x v="129"/>
    <n v="155.47"/>
    <x v="1"/>
    <x v="119"/>
    <x v="127"/>
    <x v="3"/>
    <s v="DKK"/>
    <n v="1319605200"/>
    <x v="128"/>
    <n v="1320991200"/>
    <d v="2011-11-11T06:00:00"/>
    <x v="8"/>
    <b v="0"/>
    <b v="0"/>
    <s v="film &amp; video/drama"/>
    <x v="4"/>
    <x v="6"/>
  </r>
  <r>
    <n v="131"/>
    <x v="131"/>
    <s v="Distributed 5thgeneration implementation"/>
    <x v="104"/>
    <x v="130"/>
    <n v="100.86"/>
    <x v="1"/>
    <x v="120"/>
    <x v="128"/>
    <x v="4"/>
    <s v="GBP"/>
    <n v="1385704800"/>
    <x v="129"/>
    <n v="1386828000"/>
    <d v="2013-12-12T06:00:00"/>
    <x v="2"/>
    <b v="0"/>
    <b v="0"/>
    <s v="technology/web"/>
    <x v="2"/>
    <x v="2"/>
  </r>
  <r>
    <n v="132"/>
    <x v="132"/>
    <s v="Virtual static core"/>
    <x v="88"/>
    <x v="131"/>
    <n v="116.18"/>
    <x v="1"/>
    <x v="121"/>
    <x v="129"/>
    <x v="1"/>
    <s v="USD"/>
    <n v="1515736800"/>
    <x v="130"/>
    <n v="1517119200"/>
    <d v="2018-01-28T06:00:00"/>
    <x v="9"/>
    <b v="0"/>
    <b v="1"/>
    <s v="theater/plays"/>
    <x v="3"/>
    <x v="3"/>
  </r>
  <r>
    <n v="133"/>
    <x v="133"/>
    <s v="Secured content-based product"/>
    <x v="6"/>
    <x v="132"/>
    <n v="310.77999999999997"/>
    <x v="1"/>
    <x v="122"/>
    <x v="130"/>
    <x v="1"/>
    <s v="USD"/>
    <n v="1313125200"/>
    <x v="131"/>
    <n v="1315026000"/>
    <d v="2011-09-03T05:00:00"/>
    <x v="8"/>
    <b v="0"/>
    <b v="0"/>
    <s v="music/world music"/>
    <x v="1"/>
    <x v="21"/>
  </r>
  <r>
    <n v="134"/>
    <x v="134"/>
    <s v="Secured executive concept"/>
    <x v="105"/>
    <x v="133"/>
    <n v="89.74"/>
    <x v="0"/>
    <x v="123"/>
    <x v="131"/>
    <x v="5"/>
    <s v="CHF"/>
    <n v="1308459600"/>
    <x v="132"/>
    <n v="1312693200"/>
    <d v="2011-08-07T05:00:00"/>
    <x v="8"/>
    <b v="0"/>
    <b v="1"/>
    <s v="film &amp; video/documentary"/>
    <x v="4"/>
    <x v="4"/>
  </r>
  <r>
    <n v="135"/>
    <x v="135"/>
    <s v="Balanced zero-defect software"/>
    <x v="106"/>
    <x v="134"/>
    <n v="71.27"/>
    <x v="0"/>
    <x v="124"/>
    <x v="132"/>
    <x v="1"/>
    <s v="USD"/>
    <n v="1362636000"/>
    <x v="133"/>
    <n v="1363064400"/>
    <d v="2013-03-12T05:00:00"/>
    <x v="2"/>
    <b v="0"/>
    <b v="1"/>
    <s v="theater/plays"/>
    <x v="3"/>
    <x v="3"/>
  </r>
  <r>
    <n v="136"/>
    <x v="136"/>
    <s v="Distributed context-sensitive flexibility"/>
    <x v="107"/>
    <x v="135"/>
    <n v="3.29"/>
    <x v="3"/>
    <x v="125"/>
    <x v="132"/>
    <x v="1"/>
    <s v="USD"/>
    <n v="1402117200"/>
    <x v="134"/>
    <n v="1403154000"/>
    <d v="2014-06-19T05:00:00"/>
    <x v="1"/>
    <b v="0"/>
    <b v="1"/>
    <s v="film &amp; video/drama"/>
    <x v="4"/>
    <x v="6"/>
  </r>
  <r>
    <n v="137"/>
    <x v="137"/>
    <s v="Down-sized disintermediate support"/>
    <x v="37"/>
    <x v="136"/>
    <n v="261.77999999999997"/>
    <x v="1"/>
    <x v="126"/>
    <x v="133"/>
    <x v="1"/>
    <s v="USD"/>
    <n v="1286341200"/>
    <x v="135"/>
    <n v="1286859600"/>
    <d v="2010-10-12T05:00:00"/>
    <x v="6"/>
    <b v="0"/>
    <b v="0"/>
    <s v="publishing/nonfiction"/>
    <x v="5"/>
    <x v="9"/>
  </r>
  <r>
    <n v="138"/>
    <x v="138"/>
    <s v="Stand-alone mission-critical moratorium"/>
    <x v="103"/>
    <x v="137"/>
    <n v="96"/>
    <x v="0"/>
    <x v="127"/>
    <x v="134"/>
    <x v="1"/>
    <s v="USD"/>
    <n v="1348808400"/>
    <x v="136"/>
    <n v="1349326800"/>
    <d v="2012-10-04T05:00:00"/>
    <x v="4"/>
    <b v="0"/>
    <b v="0"/>
    <s v="games/mobile games"/>
    <x v="6"/>
    <x v="20"/>
  </r>
  <r>
    <n v="139"/>
    <x v="139"/>
    <s v="Down-sized empowering protocol"/>
    <x v="108"/>
    <x v="138"/>
    <n v="20.9"/>
    <x v="0"/>
    <x v="128"/>
    <x v="135"/>
    <x v="1"/>
    <s v="USD"/>
    <n v="1429592400"/>
    <x v="137"/>
    <n v="1430974800"/>
    <d v="2015-05-07T05:00:00"/>
    <x v="0"/>
    <b v="0"/>
    <b v="1"/>
    <s v="technology/wearables"/>
    <x v="2"/>
    <x v="8"/>
  </r>
  <r>
    <n v="140"/>
    <x v="140"/>
    <s v="Fully-configurable coherent Internet solution"/>
    <x v="20"/>
    <x v="139"/>
    <n v="223.16"/>
    <x v="1"/>
    <x v="129"/>
    <x v="136"/>
    <x v="1"/>
    <s v="USD"/>
    <n v="1519538400"/>
    <x v="138"/>
    <n v="1519970400"/>
    <d v="2018-03-02T06:00:00"/>
    <x v="9"/>
    <b v="0"/>
    <b v="0"/>
    <s v="film &amp; video/documentary"/>
    <x v="4"/>
    <x v="4"/>
  </r>
  <r>
    <n v="141"/>
    <x v="141"/>
    <s v="Distributed motivating algorithm"/>
    <x v="109"/>
    <x v="140"/>
    <n v="101.59"/>
    <x v="1"/>
    <x v="130"/>
    <x v="137"/>
    <x v="1"/>
    <s v="USD"/>
    <n v="1434085200"/>
    <x v="139"/>
    <n v="1434603600"/>
    <d v="2015-06-18T05:00:00"/>
    <x v="0"/>
    <b v="0"/>
    <b v="0"/>
    <s v="technology/web"/>
    <x v="2"/>
    <x v="2"/>
  </r>
  <r>
    <n v="142"/>
    <x v="142"/>
    <s v="Expanded solution-oriented benchmark"/>
    <x v="92"/>
    <x v="141"/>
    <n v="230.04"/>
    <x v="1"/>
    <x v="124"/>
    <x v="138"/>
    <x v="1"/>
    <s v="USD"/>
    <n v="1333688400"/>
    <x v="107"/>
    <n v="1337230800"/>
    <d v="2012-05-17T05:00:00"/>
    <x v="4"/>
    <b v="0"/>
    <b v="0"/>
    <s v="technology/web"/>
    <x v="2"/>
    <x v="2"/>
  </r>
  <r>
    <n v="143"/>
    <x v="143"/>
    <s v="Implemented discrete secured line"/>
    <x v="91"/>
    <x v="142"/>
    <n v="135.59"/>
    <x v="1"/>
    <x v="131"/>
    <x v="139"/>
    <x v="1"/>
    <s v="USD"/>
    <n v="1277701200"/>
    <x v="140"/>
    <n v="1279429200"/>
    <d v="2010-07-18T05:00:00"/>
    <x v="6"/>
    <b v="0"/>
    <b v="0"/>
    <s v="music/indie rock"/>
    <x v="1"/>
    <x v="7"/>
  </r>
  <r>
    <n v="144"/>
    <x v="144"/>
    <s v="Multi-lateral actuating installation"/>
    <x v="25"/>
    <x v="143"/>
    <n v="129.1"/>
    <x v="1"/>
    <x v="18"/>
    <x v="140"/>
    <x v="1"/>
    <s v="USD"/>
    <n v="1560747600"/>
    <x v="141"/>
    <n v="1561438800"/>
    <d v="2019-06-25T05:00:00"/>
    <x v="3"/>
    <b v="0"/>
    <b v="0"/>
    <s v="theater/plays"/>
    <x v="3"/>
    <x v="3"/>
  </r>
  <r>
    <n v="145"/>
    <x v="145"/>
    <s v="Secured reciprocal array"/>
    <x v="110"/>
    <x v="144"/>
    <n v="236.51"/>
    <x v="1"/>
    <x v="132"/>
    <x v="141"/>
    <x v="5"/>
    <s v="CHF"/>
    <n v="1410066000"/>
    <x v="142"/>
    <n v="1410498000"/>
    <d v="2014-09-12T05:00:00"/>
    <x v="1"/>
    <b v="0"/>
    <b v="0"/>
    <s v="technology/wearables"/>
    <x v="2"/>
    <x v="8"/>
  </r>
  <r>
    <n v="146"/>
    <x v="146"/>
    <s v="Optional bandwidth-monitored middleware"/>
    <x v="35"/>
    <x v="145"/>
    <n v="17.25"/>
    <x v="3"/>
    <x v="133"/>
    <x v="142"/>
    <x v="1"/>
    <s v="USD"/>
    <n v="1320732000"/>
    <x v="143"/>
    <n v="1322460000"/>
    <d v="2011-11-28T06:00:00"/>
    <x v="8"/>
    <b v="0"/>
    <b v="0"/>
    <s v="theater/plays"/>
    <x v="3"/>
    <x v="3"/>
  </r>
  <r>
    <n v="147"/>
    <x v="147"/>
    <s v="Upgradable upward-trending workforce"/>
    <x v="111"/>
    <x v="146"/>
    <n v="112.49"/>
    <x v="1"/>
    <x v="134"/>
    <x v="143"/>
    <x v="1"/>
    <s v="USD"/>
    <n v="1465794000"/>
    <x v="144"/>
    <n v="1466312400"/>
    <d v="2016-06-19T05:00:00"/>
    <x v="7"/>
    <b v="0"/>
    <b v="1"/>
    <s v="theater/plays"/>
    <x v="3"/>
    <x v="3"/>
  </r>
  <r>
    <n v="148"/>
    <x v="148"/>
    <s v="Upgradable hybrid capability"/>
    <x v="29"/>
    <x v="147"/>
    <n v="121.02"/>
    <x v="1"/>
    <x v="37"/>
    <x v="144"/>
    <x v="1"/>
    <s v="USD"/>
    <n v="1500958800"/>
    <x v="145"/>
    <n v="1501736400"/>
    <d v="2017-08-03T05:00:00"/>
    <x v="5"/>
    <b v="0"/>
    <b v="0"/>
    <s v="technology/wearables"/>
    <x v="2"/>
    <x v="8"/>
  </r>
  <r>
    <n v="149"/>
    <x v="149"/>
    <s v="Managed fresh-thinking flexibility"/>
    <x v="8"/>
    <x v="148"/>
    <n v="219.87"/>
    <x v="1"/>
    <x v="135"/>
    <x v="145"/>
    <x v="1"/>
    <s v="USD"/>
    <n v="1357020000"/>
    <x v="146"/>
    <n v="1361512800"/>
    <d v="2013-02-22T06:00:00"/>
    <x v="2"/>
    <b v="0"/>
    <b v="0"/>
    <s v="music/indie rock"/>
    <x v="1"/>
    <x v="7"/>
  </r>
  <r>
    <n v="150"/>
    <x v="150"/>
    <s v="Networked stable workforce"/>
    <x v="0"/>
    <x v="99"/>
    <n v="1"/>
    <x v="0"/>
    <x v="49"/>
    <x v="98"/>
    <x v="1"/>
    <s v="USD"/>
    <n v="1544940000"/>
    <x v="147"/>
    <n v="1545026400"/>
    <d v="2018-12-17T06:00:00"/>
    <x v="9"/>
    <b v="0"/>
    <b v="0"/>
    <s v="music/rock"/>
    <x v="1"/>
    <x v="1"/>
  </r>
  <r>
    <n v="151"/>
    <x v="151"/>
    <s v="Customizable intermediate extranet"/>
    <x v="112"/>
    <x v="149"/>
    <n v="64.17"/>
    <x v="0"/>
    <x v="50"/>
    <x v="146"/>
    <x v="1"/>
    <s v="USD"/>
    <n v="1402290000"/>
    <x v="148"/>
    <n v="1406696400"/>
    <d v="2014-07-30T05:00:00"/>
    <x v="1"/>
    <b v="0"/>
    <b v="0"/>
    <s v="music/electric music"/>
    <x v="1"/>
    <x v="5"/>
  </r>
  <r>
    <n v="152"/>
    <x v="152"/>
    <s v="User-centric fault-tolerant task-force"/>
    <x v="113"/>
    <x v="150"/>
    <n v="423.07"/>
    <x v="1"/>
    <x v="136"/>
    <x v="147"/>
    <x v="1"/>
    <s v="USD"/>
    <n v="1487311200"/>
    <x v="149"/>
    <n v="1487916000"/>
    <d v="2017-02-24T06:00:00"/>
    <x v="5"/>
    <b v="0"/>
    <b v="0"/>
    <s v="music/indie rock"/>
    <x v="1"/>
    <x v="7"/>
  </r>
  <r>
    <n v="153"/>
    <x v="153"/>
    <s v="Multi-tiered radical definition"/>
    <x v="114"/>
    <x v="151"/>
    <n v="92.98"/>
    <x v="0"/>
    <x v="137"/>
    <x v="8"/>
    <x v="1"/>
    <s v="USD"/>
    <n v="1350622800"/>
    <x v="150"/>
    <n v="1351141200"/>
    <d v="2012-10-25T05:00:00"/>
    <x v="4"/>
    <b v="0"/>
    <b v="0"/>
    <s v="theater/plays"/>
    <x v="3"/>
    <x v="3"/>
  </r>
  <r>
    <n v="154"/>
    <x v="154"/>
    <s v="Devolved foreground benchmark"/>
    <x v="115"/>
    <x v="152"/>
    <n v="58.76"/>
    <x v="0"/>
    <x v="138"/>
    <x v="148"/>
    <x v="1"/>
    <s v="USD"/>
    <n v="1463029200"/>
    <x v="151"/>
    <n v="1465016400"/>
    <d v="2016-06-04T05:00:00"/>
    <x v="7"/>
    <b v="0"/>
    <b v="1"/>
    <s v="music/indie rock"/>
    <x v="1"/>
    <x v="7"/>
  </r>
  <r>
    <n v="155"/>
    <x v="155"/>
    <s v="Distributed eco-centric methodology"/>
    <x v="116"/>
    <x v="153"/>
    <n v="65.02"/>
    <x v="0"/>
    <x v="139"/>
    <x v="149"/>
    <x v="1"/>
    <s v="USD"/>
    <n v="1269493200"/>
    <x v="152"/>
    <n v="1270789200"/>
    <d v="2010-04-09T05:00:00"/>
    <x v="6"/>
    <b v="0"/>
    <b v="0"/>
    <s v="theater/plays"/>
    <x v="3"/>
    <x v="3"/>
  </r>
  <r>
    <n v="156"/>
    <x v="156"/>
    <s v="Streamlined encompassing encryption"/>
    <x v="117"/>
    <x v="154"/>
    <n v="73.94"/>
    <x v="3"/>
    <x v="140"/>
    <x v="150"/>
    <x v="2"/>
    <s v="AUD"/>
    <n v="1570251600"/>
    <x v="153"/>
    <n v="1572325200"/>
    <d v="2019-10-29T05:00:00"/>
    <x v="3"/>
    <b v="0"/>
    <b v="0"/>
    <s v="music/rock"/>
    <x v="1"/>
    <x v="1"/>
  </r>
  <r>
    <n v="157"/>
    <x v="157"/>
    <s v="User-friendly reciprocal initiative"/>
    <x v="3"/>
    <x v="155"/>
    <n v="52.67"/>
    <x v="0"/>
    <x v="141"/>
    <x v="151"/>
    <x v="2"/>
    <s v="AUD"/>
    <n v="1388383200"/>
    <x v="154"/>
    <n v="1389420000"/>
    <d v="2014-01-11T06:00:00"/>
    <x v="2"/>
    <b v="0"/>
    <b v="0"/>
    <s v="photography/photography books"/>
    <x v="7"/>
    <x v="14"/>
  </r>
  <r>
    <n v="158"/>
    <x v="158"/>
    <s v="Ergonomic fresh-thinking installation"/>
    <x v="118"/>
    <x v="156"/>
    <n v="220.95"/>
    <x v="1"/>
    <x v="142"/>
    <x v="152"/>
    <x v="1"/>
    <s v="USD"/>
    <n v="1449554400"/>
    <x v="155"/>
    <n v="1449640800"/>
    <d v="2015-12-09T06:00:00"/>
    <x v="0"/>
    <b v="0"/>
    <b v="0"/>
    <s v="music/rock"/>
    <x v="1"/>
    <x v="1"/>
  </r>
  <r>
    <n v="159"/>
    <x v="159"/>
    <s v="Robust explicit hardware"/>
    <x v="119"/>
    <x v="157"/>
    <n v="100.01"/>
    <x v="1"/>
    <x v="143"/>
    <x v="153"/>
    <x v="1"/>
    <s v="USD"/>
    <n v="1553662800"/>
    <x v="156"/>
    <n v="1555218000"/>
    <d v="2019-04-14T05:00:00"/>
    <x v="3"/>
    <b v="0"/>
    <b v="1"/>
    <s v="theater/plays"/>
    <x v="3"/>
    <x v="3"/>
  </r>
  <r>
    <n v="160"/>
    <x v="160"/>
    <s v="Stand-alone actuating support"/>
    <x v="48"/>
    <x v="158"/>
    <n v="162.31"/>
    <x v="1"/>
    <x v="55"/>
    <x v="154"/>
    <x v="1"/>
    <s v="USD"/>
    <n v="1556341200"/>
    <x v="157"/>
    <n v="1557723600"/>
    <d v="2019-05-13T05:00:00"/>
    <x v="3"/>
    <b v="0"/>
    <b v="0"/>
    <s v="technology/wearables"/>
    <x v="2"/>
    <x v="8"/>
  </r>
  <r>
    <n v="161"/>
    <x v="161"/>
    <s v="Cross-platform methodical process improvement"/>
    <x v="20"/>
    <x v="159"/>
    <n v="78.180000000000007"/>
    <x v="0"/>
    <x v="51"/>
    <x v="155"/>
    <x v="1"/>
    <s v="USD"/>
    <n v="1442984400"/>
    <x v="158"/>
    <n v="1443502800"/>
    <d v="2015-09-29T05:00:00"/>
    <x v="0"/>
    <b v="0"/>
    <b v="1"/>
    <s v="technology/web"/>
    <x v="2"/>
    <x v="2"/>
  </r>
  <r>
    <n v="162"/>
    <x v="162"/>
    <s v="Extended bottom-line open architecture"/>
    <x v="55"/>
    <x v="160"/>
    <n v="149.74"/>
    <x v="1"/>
    <x v="144"/>
    <x v="156"/>
    <x v="5"/>
    <s v="CHF"/>
    <n v="1544248800"/>
    <x v="159"/>
    <n v="1546840800"/>
    <d v="2019-01-07T06:00:00"/>
    <x v="9"/>
    <b v="0"/>
    <b v="0"/>
    <s v="music/rock"/>
    <x v="1"/>
    <x v="1"/>
  </r>
  <r>
    <n v="163"/>
    <x v="163"/>
    <s v="Extended reciprocal circuit"/>
    <x v="26"/>
    <x v="161"/>
    <n v="253.26"/>
    <x v="1"/>
    <x v="67"/>
    <x v="157"/>
    <x v="1"/>
    <s v="USD"/>
    <n v="1508475600"/>
    <x v="160"/>
    <n v="1512712800"/>
    <d v="2017-12-08T06:00:00"/>
    <x v="5"/>
    <b v="0"/>
    <b v="1"/>
    <s v="photography/photography books"/>
    <x v="7"/>
    <x v="14"/>
  </r>
  <r>
    <n v="164"/>
    <x v="164"/>
    <s v="Polarized human-resource protocol"/>
    <x v="120"/>
    <x v="162"/>
    <n v="100.17"/>
    <x v="1"/>
    <x v="20"/>
    <x v="158"/>
    <x v="1"/>
    <s v="USD"/>
    <n v="1507438800"/>
    <x v="161"/>
    <n v="1507525200"/>
    <d v="2017-10-09T05:00:00"/>
    <x v="5"/>
    <b v="0"/>
    <b v="0"/>
    <s v="theater/plays"/>
    <x v="3"/>
    <x v="3"/>
  </r>
  <r>
    <n v="165"/>
    <x v="165"/>
    <s v="Synergized radical product"/>
    <x v="121"/>
    <x v="163"/>
    <n v="121.99"/>
    <x v="1"/>
    <x v="145"/>
    <x v="159"/>
    <x v="1"/>
    <s v="USD"/>
    <n v="1501563600"/>
    <x v="162"/>
    <n v="1504328400"/>
    <d v="2017-09-02T05:00:00"/>
    <x v="5"/>
    <b v="0"/>
    <b v="0"/>
    <s v="technology/web"/>
    <x v="2"/>
    <x v="2"/>
  </r>
  <r>
    <n v="166"/>
    <x v="166"/>
    <s v="Robust heuristic artificial intelligence"/>
    <x v="122"/>
    <x v="164"/>
    <n v="137.13"/>
    <x v="1"/>
    <x v="146"/>
    <x v="160"/>
    <x v="1"/>
    <s v="USD"/>
    <n v="1292997600"/>
    <x v="163"/>
    <n v="1293343200"/>
    <d v="2010-12-26T06:00:00"/>
    <x v="6"/>
    <b v="0"/>
    <b v="0"/>
    <s v="photography/photography books"/>
    <x v="7"/>
    <x v="14"/>
  </r>
  <r>
    <n v="167"/>
    <x v="167"/>
    <s v="Robust content-based emulation"/>
    <x v="97"/>
    <x v="165"/>
    <n v="415.54"/>
    <x v="1"/>
    <x v="147"/>
    <x v="161"/>
    <x v="2"/>
    <s v="AUD"/>
    <n v="1370840400"/>
    <x v="164"/>
    <n v="1371704400"/>
    <d v="2013-06-20T05:00:00"/>
    <x v="2"/>
    <b v="0"/>
    <b v="0"/>
    <s v="theater/plays"/>
    <x v="3"/>
    <x v="3"/>
  </r>
  <r>
    <n v="168"/>
    <x v="168"/>
    <s v="Ergonomic uniform open system"/>
    <x v="123"/>
    <x v="166"/>
    <n v="31.31"/>
    <x v="0"/>
    <x v="148"/>
    <x v="162"/>
    <x v="3"/>
    <s v="DKK"/>
    <n v="1550815200"/>
    <x v="165"/>
    <n v="1552798800"/>
    <d v="2019-03-17T05:00:00"/>
    <x v="3"/>
    <b v="0"/>
    <b v="1"/>
    <s v="music/indie rock"/>
    <x v="1"/>
    <x v="7"/>
  </r>
  <r>
    <n v="169"/>
    <x v="169"/>
    <s v="Profit-focused modular product"/>
    <x v="124"/>
    <x v="167"/>
    <n v="424.08"/>
    <x v="1"/>
    <x v="149"/>
    <x v="163"/>
    <x v="1"/>
    <s v="USD"/>
    <n v="1339909200"/>
    <x v="166"/>
    <n v="1342328400"/>
    <d v="2012-07-15T05:00:00"/>
    <x v="4"/>
    <b v="0"/>
    <b v="1"/>
    <s v="film &amp; video/shorts"/>
    <x v="4"/>
    <x v="12"/>
  </r>
  <r>
    <n v="170"/>
    <x v="170"/>
    <s v="Mandatory mobile product"/>
    <x v="125"/>
    <x v="168"/>
    <n v="2.94"/>
    <x v="0"/>
    <x v="109"/>
    <x v="164"/>
    <x v="1"/>
    <s v="USD"/>
    <n v="1501736400"/>
    <x v="167"/>
    <n v="1502341200"/>
    <d v="2017-08-10T05:00:00"/>
    <x v="5"/>
    <b v="0"/>
    <b v="0"/>
    <s v="music/indie rock"/>
    <x v="1"/>
    <x v="7"/>
  </r>
  <r>
    <n v="171"/>
    <x v="171"/>
    <s v="Public-key 3rdgeneration budgetary management"/>
    <x v="70"/>
    <x v="169"/>
    <n v="10.63"/>
    <x v="0"/>
    <x v="62"/>
    <x v="165"/>
    <x v="1"/>
    <s v="USD"/>
    <n v="1395291600"/>
    <x v="168"/>
    <n v="1397192400"/>
    <d v="2014-04-11T05:00:00"/>
    <x v="1"/>
    <b v="0"/>
    <b v="0"/>
    <s v="publishing/translations"/>
    <x v="5"/>
    <x v="18"/>
  </r>
  <r>
    <n v="172"/>
    <x v="172"/>
    <s v="Centralized national firmware"/>
    <x v="126"/>
    <x v="170"/>
    <n v="82.88"/>
    <x v="0"/>
    <x v="150"/>
    <x v="166"/>
    <x v="1"/>
    <s v="USD"/>
    <n v="1405746000"/>
    <x v="169"/>
    <n v="1407042000"/>
    <d v="2014-08-03T05:00:00"/>
    <x v="1"/>
    <b v="0"/>
    <b v="1"/>
    <s v="film &amp; video/documentary"/>
    <x v="4"/>
    <x v="4"/>
  </r>
  <r>
    <n v="173"/>
    <x v="173"/>
    <s v="Cross-group 4thgeneration middleware"/>
    <x v="127"/>
    <x v="171"/>
    <n v="163.01"/>
    <x v="1"/>
    <x v="151"/>
    <x v="167"/>
    <x v="1"/>
    <s v="USD"/>
    <n v="1368853200"/>
    <x v="170"/>
    <n v="1369371600"/>
    <d v="2013-05-24T05:00:00"/>
    <x v="2"/>
    <b v="0"/>
    <b v="0"/>
    <s v="theater/plays"/>
    <x v="3"/>
    <x v="3"/>
  </r>
  <r>
    <n v="174"/>
    <x v="174"/>
    <s v="Pre-emptive scalable access"/>
    <x v="60"/>
    <x v="172"/>
    <n v="894.67"/>
    <x v="1"/>
    <x v="44"/>
    <x v="168"/>
    <x v="1"/>
    <s v="USD"/>
    <n v="1444021200"/>
    <x v="171"/>
    <n v="1444107600"/>
    <d v="2015-10-06T05:00:00"/>
    <x v="0"/>
    <b v="0"/>
    <b v="1"/>
    <s v="technology/wearables"/>
    <x v="2"/>
    <x v="8"/>
  </r>
  <r>
    <n v="175"/>
    <x v="175"/>
    <s v="Sharable intangible migration"/>
    <x v="128"/>
    <x v="173"/>
    <n v="26.19"/>
    <x v="0"/>
    <x v="152"/>
    <x v="162"/>
    <x v="1"/>
    <s v="USD"/>
    <n v="1472619600"/>
    <x v="172"/>
    <n v="1474261200"/>
    <d v="2016-09-19T05:00:00"/>
    <x v="7"/>
    <b v="0"/>
    <b v="0"/>
    <s v="theater/plays"/>
    <x v="3"/>
    <x v="3"/>
  </r>
  <r>
    <n v="176"/>
    <x v="176"/>
    <s v="Proactive scalable Graphical User Interface"/>
    <x v="129"/>
    <x v="174"/>
    <n v="74.83"/>
    <x v="0"/>
    <x v="153"/>
    <x v="169"/>
    <x v="1"/>
    <s v="USD"/>
    <n v="1472878800"/>
    <x v="173"/>
    <n v="1473656400"/>
    <d v="2016-09-12T05:00:00"/>
    <x v="7"/>
    <b v="0"/>
    <b v="0"/>
    <s v="theater/plays"/>
    <x v="3"/>
    <x v="3"/>
  </r>
  <r>
    <n v="177"/>
    <x v="177"/>
    <s v="Digitized solution-oriented product"/>
    <x v="130"/>
    <x v="175"/>
    <n v="416.48"/>
    <x v="1"/>
    <x v="154"/>
    <x v="170"/>
    <x v="1"/>
    <s v="USD"/>
    <n v="1289800800"/>
    <x v="174"/>
    <n v="1291960800"/>
    <d v="2010-12-10T06:00:00"/>
    <x v="6"/>
    <b v="0"/>
    <b v="0"/>
    <s v="theater/plays"/>
    <x v="3"/>
    <x v="3"/>
  </r>
  <r>
    <n v="178"/>
    <x v="178"/>
    <s v="Triple-buffered cohesive structure"/>
    <x v="44"/>
    <x v="176"/>
    <n v="96.21"/>
    <x v="0"/>
    <x v="155"/>
    <x v="171"/>
    <x v="1"/>
    <s v="USD"/>
    <n v="1505970000"/>
    <x v="175"/>
    <n v="1506747600"/>
    <d v="2017-09-30T05:00:00"/>
    <x v="5"/>
    <b v="0"/>
    <b v="0"/>
    <s v="food/food trucks"/>
    <x v="0"/>
    <x v="0"/>
  </r>
  <r>
    <n v="179"/>
    <x v="179"/>
    <s v="Realigned human-resource orchestration"/>
    <x v="131"/>
    <x v="177"/>
    <n v="357.72"/>
    <x v="1"/>
    <x v="156"/>
    <x v="172"/>
    <x v="0"/>
    <s v="CAD"/>
    <n v="1363496400"/>
    <x v="176"/>
    <n v="1363582800"/>
    <d v="2013-03-18T05:00:00"/>
    <x v="2"/>
    <b v="0"/>
    <b v="1"/>
    <s v="theater/plays"/>
    <x v="3"/>
    <x v="3"/>
  </r>
  <r>
    <n v="180"/>
    <x v="180"/>
    <s v="Optional clear-thinking software"/>
    <x v="132"/>
    <x v="178"/>
    <n v="308.45999999999998"/>
    <x v="1"/>
    <x v="157"/>
    <x v="173"/>
    <x v="2"/>
    <s v="AUD"/>
    <n v="1269234000"/>
    <x v="177"/>
    <n v="1269666000"/>
    <d v="2010-03-27T05:00:00"/>
    <x v="6"/>
    <b v="0"/>
    <b v="0"/>
    <s v="technology/wearables"/>
    <x v="2"/>
    <x v="8"/>
  </r>
  <r>
    <n v="181"/>
    <x v="181"/>
    <s v="Centralized global approach"/>
    <x v="133"/>
    <x v="179"/>
    <n v="61.8"/>
    <x v="0"/>
    <x v="158"/>
    <x v="174"/>
    <x v="1"/>
    <s v="USD"/>
    <n v="1507093200"/>
    <x v="178"/>
    <n v="1508648400"/>
    <d v="2017-10-22T05:00:00"/>
    <x v="5"/>
    <b v="0"/>
    <b v="0"/>
    <s v="technology/web"/>
    <x v="2"/>
    <x v="2"/>
  </r>
  <r>
    <n v="182"/>
    <x v="182"/>
    <s v="Reverse-engineered bandwidth-monitored contingency"/>
    <x v="134"/>
    <x v="180"/>
    <n v="722.32"/>
    <x v="1"/>
    <x v="159"/>
    <x v="170"/>
    <x v="3"/>
    <s v="DKK"/>
    <n v="1560574800"/>
    <x v="179"/>
    <n v="1561957200"/>
    <d v="2019-07-01T05:00:00"/>
    <x v="3"/>
    <b v="0"/>
    <b v="0"/>
    <s v="theater/plays"/>
    <x v="3"/>
    <x v="3"/>
  </r>
  <r>
    <n v="183"/>
    <x v="183"/>
    <s v="Pre-emptive bandwidth-monitored instruction set"/>
    <x v="135"/>
    <x v="181"/>
    <n v="69.12"/>
    <x v="0"/>
    <x v="99"/>
    <x v="175"/>
    <x v="0"/>
    <s v="CAD"/>
    <n v="1284008400"/>
    <x v="180"/>
    <n v="1285131600"/>
    <d v="2010-09-22T05:00:00"/>
    <x v="6"/>
    <b v="0"/>
    <b v="0"/>
    <s v="music/rock"/>
    <x v="1"/>
    <x v="1"/>
  </r>
  <r>
    <n v="184"/>
    <x v="184"/>
    <s v="Adaptive asynchronous emulation"/>
    <x v="136"/>
    <x v="182"/>
    <n v="293.06"/>
    <x v="1"/>
    <x v="160"/>
    <x v="176"/>
    <x v="1"/>
    <s v="USD"/>
    <n v="1556859600"/>
    <x v="181"/>
    <n v="1556946000"/>
    <d v="2019-05-04T05:00:00"/>
    <x v="3"/>
    <b v="0"/>
    <b v="0"/>
    <s v="theater/plays"/>
    <x v="3"/>
    <x v="3"/>
  </r>
  <r>
    <n v="185"/>
    <x v="185"/>
    <s v="Innovative actuating conglomeration"/>
    <x v="67"/>
    <x v="183"/>
    <n v="71.8"/>
    <x v="0"/>
    <x v="161"/>
    <x v="177"/>
    <x v="1"/>
    <s v="USD"/>
    <n v="1526187600"/>
    <x v="182"/>
    <n v="1527138000"/>
    <d v="2018-05-24T05:00:00"/>
    <x v="9"/>
    <b v="0"/>
    <b v="0"/>
    <s v="film &amp; video/television"/>
    <x v="4"/>
    <x v="19"/>
  </r>
  <r>
    <n v="186"/>
    <x v="186"/>
    <s v="Grass-roots foreground policy"/>
    <x v="137"/>
    <x v="184"/>
    <n v="31.93"/>
    <x v="0"/>
    <x v="162"/>
    <x v="178"/>
    <x v="1"/>
    <s v="USD"/>
    <n v="1400821200"/>
    <x v="183"/>
    <n v="1402117200"/>
    <d v="2014-06-07T05:00:00"/>
    <x v="1"/>
    <b v="0"/>
    <b v="0"/>
    <s v="theater/plays"/>
    <x v="3"/>
    <x v="3"/>
  </r>
  <r>
    <n v="187"/>
    <x v="187"/>
    <s v="Horizontal transitional paradigm"/>
    <x v="138"/>
    <x v="185"/>
    <n v="229.87"/>
    <x v="1"/>
    <x v="163"/>
    <x v="179"/>
    <x v="0"/>
    <s v="CAD"/>
    <n v="1361599200"/>
    <x v="184"/>
    <n v="1364014800"/>
    <d v="2013-03-23T05:00:00"/>
    <x v="2"/>
    <b v="0"/>
    <b v="1"/>
    <s v="film &amp; video/shorts"/>
    <x v="4"/>
    <x v="12"/>
  </r>
  <r>
    <n v="188"/>
    <x v="188"/>
    <s v="Networked didactic info-mediaries"/>
    <x v="139"/>
    <x v="186"/>
    <n v="32.01"/>
    <x v="0"/>
    <x v="164"/>
    <x v="180"/>
    <x v="6"/>
    <s v="EUR"/>
    <n v="1417500000"/>
    <x v="185"/>
    <n v="1417586400"/>
    <d v="2014-12-03T06:00:00"/>
    <x v="1"/>
    <b v="0"/>
    <b v="0"/>
    <s v="theater/plays"/>
    <x v="3"/>
    <x v="3"/>
  </r>
  <r>
    <n v="189"/>
    <x v="189"/>
    <s v="Switchable contextually-based access"/>
    <x v="140"/>
    <x v="187"/>
    <n v="23.53"/>
    <x v="3"/>
    <x v="165"/>
    <x v="181"/>
    <x v="1"/>
    <s v="USD"/>
    <n v="1457071200"/>
    <x v="186"/>
    <n v="1457071200"/>
    <d v="2016-03-04T06:00:00"/>
    <x v="7"/>
    <b v="0"/>
    <b v="0"/>
    <s v="theater/plays"/>
    <x v="3"/>
    <x v="3"/>
  </r>
  <r>
    <n v="190"/>
    <x v="190"/>
    <s v="Up-sized dynamic throughput"/>
    <x v="41"/>
    <x v="188"/>
    <n v="68.59"/>
    <x v="0"/>
    <x v="3"/>
    <x v="182"/>
    <x v="1"/>
    <s v="USD"/>
    <n v="1370322000"/>
    <x v="187"/>
    <n v="1370408400"/>
    <d v="2013-06-05T05:00:00"/>
    <x v="2"/>
    <b v="0"/>
    <b v="1"/>
    <s v="theater/plays"/>
    <x v="3"/>
    <x v="3"/>
  </r>
  <r>
    <n v="191"/>
    <x v="191"/>
    <s v="Mandatory reciprocal superstructure"/>
    <x v="141"/>
    <x v="189"/>
    <n v="37.950000000000003"/>
    <x v="0"/>
    <x v="99"/>
    <x v="183"/>
    <x v="6"/>
    <s v="EUR"/>
    <n v="1552366800"/>
    <x v="188"/>
    <n v="1552626000"/>
    <d v="2019-03-15T05:00:00"/>
    <x v="3"/>
    <b v="0"/>
    <b v="0"/>
    <s v="theater/plays"/>
    <x v="3"/>
    <x v="3"/>
  </r>
  <r>
    <n v="192"/>
    <x v="192"/>
    <s v="Upgradable 4thgeneration productivity"/>
    <x v="142"/>
    <x v="190"/>
    <n v="19.989999999999998"/>
    <x v="0"/>
    <x v="166"/>
    <x v="184"/>
    <x v="1"/>
    <s v="USD"/>
    <n v="1403845200"/>
    <x v="189"/>
    <n v="1404190800"/>
    <d v="2014-07-01T05:00:00"/>
    <x v="1"/>
    <b v="0"/>
    <b v="0"/>
    <s v="music/rock"/>
    <x v="1"/>
    <x v="1"/>
  </r>
  <r>
    <n v="193"/>
    <x v="193"/>
    <s v="Progressive discrete hub"/>
    <x v="47"/>
    <x v="191"/>
    <n v="45.64"/>
    <x v="0"/>
    <x v="167"/>
    <x v="185"/>
    <x v="1"/>
    <s v="USD"/>
    <n v="1523163600"/>
    <x v="190"/>
    <n v="1523509200"/>
    <d v="2018-04-12T05:00:00"/>
    <x v="9"/>
    <b v="1"/>
    <b v="0"/>
    <s v="music/indie rock"/>
    <x v="1"/>
    <x v="7"/>
  </r>
  <r>
    <n v="194"/>
    <x v="194"/>
    <s v="Assimilated multi-tasking archive"/>
    <x v="143"/>
    <x v="192"/>
    <n v="122.76"/>
    <x v="1"/>
    <x v="105"/>
    <x v="186"/>
    <x v="1"/>
    <s v="USD"/>
    <n v="1442206800"/>
    <x v="191"/>
    <n v="1443589200"/>
    <d v="2015-09-30T05:00:00"/>
    <x v="0"/>
    <b v="0"/>
    <b v="0"/>
    <s v="music/metal"/>
    <x v="1"/>
    <x v="16"/>
  </r>
  <r>
    <n v="195"/>
    <x v="195"/>
    <s v="Upgradable high-level solution"/>
    <x v="144"/>
    <x v="193"/>
    <n v="361.75"/>
    <x v="1"/>
    <x v="168"/>
    <x v="187"/>
    <x v="1"/>
    <s v="USD"/>
    <n v="1532840400"/>
    <x v="192"/>
    <n v="1533445200"/>
    <d v="2018-08-05T05:00:00"/>
    <x v="9"/>
    <b v="0"/>
    <b v="0"/>
    <s v="music/electric music"/>
    <x v="1"/>
    <x v="5"/>
  </r>
  <r>
    <n v="196"/>
    <x v="196"/>
    <s v="Organic bandwidth-monitored frame"/>
    <x v="139"/>
    <x v="194"/>
    <n v="63.15"/>
    <x v="0"/>
    <x v="16"/>
    <x v="188"/>
    <x v="3"/>
    <s v="DKK"/>
    <n v="1472878800"/>
    <x v="173"/>
    <n v="1474520400"/>
    <d v="2016-09-22T05:00:00"/>
    <x v="7"/>
    <b v="0"/>
    <b v="0"/>
    <s v="technology/wearables"/>
    <x v="2"/>
    <x v="8"/>
  </r>
  <r>
    <n v="197"/>
    <x v="197"/>
    <s v="Business-focused logistical framework"/>
    <x v="145"/>
    <x v="195"/>
    <n v="298.2"/>
    <x v="1"/>
    <x v="169"/>
    <x v="189"/>
    <x v="1"/>
    <s v="USD"/>
    <n v="1498194000"/>
    <x v="193"/>
    <n v="1499403600"/>
    <d v="2017-07-07T05:00:00"/>
    <x v="5"/>
    <b v="0"/>
    <b v="0"/>
    <s v="film &amp; video/drama"/>
    <x v="4"/>
    <x v="6"/>
  </r>
  <r>
    <n v="198"/>
    <x v="198"/>
    <s v="Universal multi-state capability"/>
    <x v="146"/>
    <x v="196"/>
    <n v="9.56"/>
    <x v="0"/>
    <x v="170"/>
    <x v="190"/>
    <x v="1"/>
    <s v="USD"/>
    <n v="1281070800"/>
    <x v="194"/>
    <n v="1283576400"/>
    <d v="2010-09-04T05:00:00"/>
    <x v="6"/>
    <b v="0"/>
    <b v="0"/>
    <s v="music/electric music"/>
    <x v="1"/>
    <x v="5"/>
  </r>
  <r>
    <n v="199"/>
    <x v="199"/>
    <s v="Digitized reciprocal infrastructure"/>
    <x v="37"/>
    <x v="197"/>
    <n v="53.78"/>
    <x v="0"/>
    <x v="171"/>
    <x v="191"/>
    <x v="1"/>
    <s v="USD"/>
    <n v="1436245200"/>
    <x v="195"/>
    <n v="1436590800"/>
    <d v="2015-07-11T05:00:00"/>
    <x v="0"/>
    <b v="0"/>
    <b v="0"/>
    <s v="music/rock"/>
    <x v="1"/>
    <x v="1"/>
  </r>
  <r>
    <n v="200"/>
    <x v="200"/>
    <s v="Reduced dedicated capability"/>
    <x v="0"/>
    <x v="50"/>
    <n v="2"/>
    <x v="0"/>
    <x v="49"/>
    <x v="49"/>
    <x v="0"/>
    <s v="CAD"/>
    <n v="1269493200"/>
    <x v="152"/>
    <n v="1270443600"/>
    <d v="2010-04-05T05:00:00"/>
    <x v="6"/>
    <b v="0"/>
    <b v="0"/>
    <s v="theater/plays"/>
    <x v="3"/>
    <x v="3"/>
  </r>
  <r>
    <n v="201"/>
    <x v="201"/>
    <s v="Cross-platform bi-directional workforce"/>
    <x v="118"/>
    <x v="198"/>
    <n v="681.19"/>
    <x v="1"/>
    <x v="144"/>
    <x v="192"/>
    <x v="1"/>
    <s v="USD"/>
    <n v="1406264400"/>
    <x v="196"/>
    <n v="1407819600"/>
    <d v="2014-08-12T05:00:00"/>
    <x v="1"/>
    <b v="0"/>
    <b v="0"/>
    <s v="technology/web"/>
    <x v="2"/>
    <x v="2"/>
  </r>
  <r>
    <n v="202"/>
    <x v="202"/>
    <s v="Upgradable scalable methodology"/>
    <x v="111"/>
    <x v="199"/>
    <n v="78.83"/>
    <x v="3"/>
    <x v="172"/>
    <x v="193"/>
    <x v="1"/>
    <s v="USD"/>
    <n v="1317531600"/>
    <x v="197"/>
    <n v="1317877200"/>
    <d v="2011-10-06T05:00:00"/>
    <x v="8"/>
    <b v="0"/>
    <b v="0"/>
    <s v="food/food trucks"/>
    <x v="0"/>
    <x v="0"/>
  </r>
  <r>
    <n v="203"/>
    <x v="203"/>
    <s v="Customer-focused client-server service-desk"/>
    <x v="147"/>
    <x v="200"/>
    <n v="134.41"/>
    <x v="1"/>
    <x v="173"/>
    <x v="194"/>
    <x v="2"/>
    <s v="AUD"/>
    <n v="1484632800"/>
    <x v="198"/>
    <n v="1484805600"/>
    <d v="2017-01-19T06:00:00"/>
    <x v="5"/>
    <b v="0"/>
    <b v="0"/>
    <s v="theater/plays"/>
    <x v="3"/>
    <x v="3"/>
  </r>
  <r>
    <n v="204"/>
    <x v="204"/>
    <s v="Mandatory multimedia leverage"/>
    <x v="148"/>
    <x v="201"/>
    <n v="3.37"/>
    <x v="0"/>
    <x v="174"/>
    <x v="195"/>
    <x v="1"/>
    <s v="USD"/>
    <n v="1301806800"/>
    <x v="199"/>
    <n v="1302670800"/>
    <d v="2011-04-13T05:00:00"/>
    <x v="8"/>
    <b v="0"/>
    <b v="0"/>
    <s v="music/jazz"/>
    <x v="1"/>
    <x v="17"/>
  </r>
  <r>
    <n v="205"/>
    <x v="205"/>
    <s v="Focused analyzing circuit"/>
    <x v="81"/>
    <x v="202"/>
    <n v="431.85"/>
    <x v="1"/>
    <x v="175"/>
    <x v="196"/>
    <x v="1"/>
    <s v="USD"/>
    <n v="1539752400"/>
    <x v="200"/>
    <n v="1540789200"/>
    <d v="2018-10-29T05:00:00"/>
    <x v="9"/>
    <b v="1"/>
    <b v="0"/>
    <s v="theater/plays"/>
    <x v="3"/>
    <x v="3"/>
  </r>
  <r>
    <n v="206"/>
    <x v="206"/>
    <s v="Fundamental grid-enabled strategy"/>
    <x v="25"/>
    <x v="203"/>
    <n v="38.840000000000003"/>
    <x v="3"/>
    <x v="176"/>
    <x v="197"/>
    <x v="1"/>
    <s v="USD"/>
    <n v="1267250400"/>
    <x v="201"/>
    <n v="1268028000"/>
    <d v="2010-03-08T06:00:00"/>
    <x v="6"/>
    <b v="0"/>
    <b v="0"/>
    <s v="publishing/fiction"/>
    <x v="5"/>
    <x v="13"/>
  </r>
  <r>
    <n v="207"/>
    <x v="207"/>
    <s v="Digitized 5thgeneration knowledgebase"/>
    <x v="67"/>
    <x v="204"/>
    <n v="425.7"/>
    <x v="1"/>
    <x v="177"/>
    <x v="198"/>
    <x v="1"/>
    <s v="USD"/>
    <n v="1535432400"/>
    <x v="202"/>
    <n v="1537160400"/>
    <d v="2018-09-17T05:00:00"/>
    <x v="9"/>
    <b v="0"/>
    <b v="1"/>
    <s v="music/rock"/>
    <x v="1"/>
    <x v="1"/>
  </r>
  <r>
    <n v="208"/>
    <x v="208"/>
    <s v="Mandatory multi-tasking encryption"/>
    <x v="149"/>
    <x v="205"/>
    <n v="101.12"/>
    <x v="1"/>
    <x v="178"/>
    <x v="199"/>
    <x v="1"/>
    <s v="USD"/>
    <n v="1510207200"/>
    <x v="203"/>
    <n v="1512280800"/>
    <d v="2017-12-03T06:00:00"/>
    <x v="5"/>
    <b v="0"/>
    <b v="0"/>
    <s v="film &amp; video/documentary"/>
    <x v="4"/>
    <x v="4"/>
  </r>
  <r>
    <n v="209"/>
    <x v="209"/>
    <s v="Distributed system-worthy application"/>
    <x v="150"/>
    <x v="206"/>
    <n v="21.19"/>
    <x v="2"/>
    <x v="179"/>
    <x v="200"/>
    <x v="2"/>
    <s v="AUD"/>
    <n v="1462510800"/>
    <x v="204"/>
    <n v="1463115600"/>
    <d v="2016-05-13T05:00:00"/>
    <x v="7"/>
    <b v="0"/>
    <b v="0"/>
    <s v="film &amp; video/documentary"/>
    <x v="4"/>
    <x v="4"/>
  </r>
  <r>
    <n v="210"/>
    <x v="210"/>
    <s v="Synergistic tertiary time-frame"/>
    <x v="151"/>
    <x v="207"/>
    <n v="67.430000000000007"/>
    <x v="0"/>
    <x v="31"/>
    <x v="201"/>
    <x v="3"/>
    <s v="DKK"/>
    <n v="1488520800"/>
    <x v="205"/>
    <n v="1490850000"/>
    <d v="2017-03-30T05:00:00"/>
    <x v="5"/>
    <b v="0"/>
    <b v="0"/>
    <s v="film &amp; video/science fiction"/>
    <x v="4"/>
    <x v="22"/>
  </r>
  <r>
    <n v="211"/>
    <x v="211"/>
    <s v="Customer-focused impactful benchmark"/>
    <x v="152"/>
    <x v="208"/>
    <n v="94.92"/>
    <x v="0"/>
    <x v="180"/>
    <x v="202"/>
    <x v="1"/>
    <s v="USD"/>
    <n v="1377579600"/>
    <x v="206"/>
    <n v="1379653200"/>
    <d v="2013-09-20T05:00:00"/>
    <x v="2"/>
    <b v="0"/>
    <b v="0"/>
    <s v="theater/plays"/>
    <x v="3"/>
    <x v="3"/>
  </r>
  <r>
    <n v="212"/>
    <x v="212"/>
    <s v="Profound next generation infrastructure"/>
    <x v="32"/>
    <x v="209"/>
    <n v="151.85"/>
    <x v="1"/>
    <x v="170"/>
    <x v="203"/>
    <x v="1"/>
    <s v="USD"/>
    <n v="1576389600"/>
    <x v="207"/>
    <n v="1580364000"/>
    <d v="2020-01-30T06:00:00"/>
    <x v="3"/>
    <b v="0"/>
    <b v="0"/>
    <s v="theater/plays"/>
    <x v="3"/>
    <x v="3"/>
  </r>
  <r>
    <n v="213"/>
    <x v="213"/>
    <s v="Face-to-face encompassing info-mediaries"/>
    <x v="153"/>
    <x v="210"/>
    <n v="195.16"/>
    <x v="1"/>
    <x v="181"/>
    <x v="81"/>
    <x v="1"/>
    <s v="USD"/>
    <n v="1289019600"/>
    <x v="208"/>
    <n v="1289714400"/>
    <d v="2010-11-14T06:00:00"/>
    <x v="6"/>
    <b v="0"/>
    <b v="1"/>
    <s v="music/indie rock"/>
    <x v="1"/>
    <x v="7"/>
  </r>
  <r>
    <n v="214"/>
    <x v="214"/>
    <s v="Open-source fresh-thinking policy"/>
    <x v="1"/>
    <x v="211"/>
    <n v="1023.14"/>
    <x v="1"/>
    <x v="34"/>
    <x v="204"/>
    <x v="1"/>
    <s v="USD"/>
    <n v="1282194000"/>
    <x v="209"/>
    <n v="1282712400"/>
    <d v="2010-08-25T05:00:00"/>
    <x v="6"/>
    <b v="0"/>
    <b v="0"/>
    <s v="music/rock"/>
    <x v="1"/>
    <x v="1"/>
  </r>
  <r>
    <n v="215"/>
    <x v="215"/>
    <s v="Extended 24/7 implementation"/>
    <x v="154"/>
    <x v="212"/>
    <n v="3.84"/>
    <x v="0"/>
    <x v="182"/>
    <x v="205"/>
    <x v="1"/>
    <s v="USD"/>
    <n v="1550037600"/>
    <x v="210"/>
    <n v="1550210400"/>
    <d v="2019-02-15T06:00:00"/>
    <x v="3"/>
    <b v="0"/>
    <b v="0"/>
    <s v="theater/plays"/>
    <x v="3"/>
    <x v="3"/>
  </r>
  <r>
    <n v="216"/>
    <x v="216"/>
    <s v="Organic dynamic algorithm"/>
    <x v="155"/>
    <x v="213"/>
    <n v="155.07"/>
    <x v="1"/>
    <x v="183"/>
    <x v="206"/>
    <x v="1"/>
    <s v="USD"/>
    <n v="1321941600"/>
    <x v="211"/>
    <n v="1322114400"/>
    <d v="2011-11-24T06:00:00"/>
    <x v="8"/>
    <b v="0"/>
    <b v="0"/>
    <s v="theater/plays"/>
    <x v="3"/>
    <x v="3"/>
  </r>
  <r>
    <n v="217"/>
    <x v="217"/>
    <s v="Organic multi-tasking focus group"/>
    <x v="156"/>
    <x v="214"/>
    <n v="44.75"/>
    <x v="0"/>
    <x v="184"/>
    <x v="28"/>
    <x v="1"/>
    <s v="USD"/>
    <n v="1556427600"/>
    <x v="212"/>
    <n v="1557205200"/>
    <d v="2019-05-07T05:00:00"/>
    <x v="3"/>
    <b v="0"/>
    <b v="0"/>
    <s v="film &amp; video/science fiction"/>
    <x v="4"/>
    <x v="22"/>
  </r>
  <r>
    <n v="218"/>
    <x v="218"/>
    <s v="Adaptive logistical initiative"/>
    <x v="57"/>
    <x v="215"/>
    <n v="215.95"/>
    <x v="1"/>
    <x v="185"/>
    <x v="207"/>
    <x v="4"/>
    <s v="GBP"/>
    <n v="1320991200"/>
    <x v="213"/>
    <n v="1323928800"/>
    <d v="2011-12-15T06:00:00"/>
    <x v="8"/>
    <b v="0"/>
    <b v="1"/>
    <s v="film &amp; video/shorts"/>
    <x v="4"/>
    <x v="12"/>
  </r>
  <r>
    <n v="219"/>
    <x v="219"/>
    <s v="Stand-alone mobile customer loyalty"/>
    <x v="157"/>
    <x v="216"/>
    <n v="332.13"/>
    <x v="1"/>
    <x v="186"/>
    <x v="208"/>
    <x v="1"/>
    <s v="USD"/>
    <n v="1345093200"/>
    <x v="214"/>
    <n v="1346130000"/>
    <d v="2012-08-28T05:00:00"/>
    <x v="4"/>
    <b v="0"/>
    <b v="0"/>
    <s v="film &amp; video/animation"/>
    <x v="4"/>
    <x v="10"/>
  </r>
  <r>
    <n v="220"/>
    <x v="220"/>
    <s v="Focused composite approach"/>
    <x v="58"/>
    <x v="217"/>
    <n v="8.44"/>
    <x v="0"/>
    <x v="68"/>
    <x v="209"/>
    <x v="1"/>
    <s v="USD"/>
    <n v="1309496400"/>
    <x v="215"/>
    <n v="1311051600"/>
    <d v="2011-07-19T05:00:00"/>
    <x v="8"/>
    <b v="1"/>
    <b v="0"/>
    <s v="theater/plays"/>
    <x v="3"/>
    <x v="3"/>
  </r>
  <r>
    <n v="221"/>
    <x v="221"/>
    <s v="Face-to-face clear-thinking Local Area Network"/>
    <x v="158"/>
    <x v="218"/>
    <n v="98.63"/>
    <x v="0"/>
    <x v="187"/>
    <x v="210"/>
    <x v="1"/>
    <s v="USD"/>
    <n v="1340254800"/>
    <x v="216"/>
    <n v="1340427600"/>
    <d v="2012-06-23T05:00:00"/>
    <x v="4"/>
    <b v="1"/>
    <b v="0"/>
    <s v="food/food trucks"/>
    <x v="0"/>
    <x v="0"/>
  </r>
  <r>
    <n v="222"/>
    <x v="222"/>
    <s v="Cross-group cohesive circuit"/>
    <x v="73"/>
    <x v="219"/>
    <n v="137.97999999999999"/>
    <x v="1"/>
    <x v="188"/>
    <x v="211"/>
    <x v="1"/>
    <s v="USD"/>
    <n v="1412226000"/>
    <x v="217"/>
    <n v="1412312400"/>
    <d v="2014-10-03T05:00:00"/>
    <x v="1"/>
    <b v="0"/>
    <b v="0"/>
    <s v="photography/photography books"/>
    <x v="7"/>
    <x v="14"/>
  </r>
  <r>
    <n v="223"/>
    <x v="223"/>
    <s v="Synergistic explicit capability"/>
    <x v="159"/>
    <x v="220"/>
    <n v="93.81"/>
    <x v="0"/>
    <x v="189"/>
    <x v="212"/>
    <x v="1"/>
    <s v="USD"/>
    <n v="1458104400"/>
    <x v="218"/>
    <n v="1459314000"/>
    <d v="2016-03-30T05:00:00"/>
    <x v="7"/>
    <b v="0"/>
    <b v="0"/>
    <s v="theater/plays"/>
    <x v="3"/>
    <x v="3"/>
  </r>
  <r>
    <n v="224"/>
    <x v="224"/>
    <s v="Diverse analyzing definition"/>
    <x v="160"/>
    <x v="221"/>
    <n v="403.64"/>
    <x v="1"/>
    <x v="190"/>
    <x v="213"/>
    <x v="1"/>
    <s v="USD"/>
    <n v="1411534800"/>
    <x v="219"/>
    <n v="1415426400"/>
    <d v="2014-11-08T06:00:00"/>
    <x v="1"/>
    <b v="0"/>
    <b v="0"/>
    <s v="film &amp; video/science fiction"/>
    <x v="4"/>
    <x v="22"/>
  </r>
  <r>
    <n v="225"/>
    <x v="225"/>
    <s v="Enterprise-wide reciprocal success"/>
    <x v="161"/>
    <x v="222"/>
    <n v="260.17"/>
    <x v="1"/>
    <x v="191"/>
    <x v="214"/>
    <x v="1"/>
    <s v="USD"/>
    <n v="1399093200"/>
    <x v="220"/>
    <n v="1399093200"/>
    <d v="2014-05-03T05:00:00"/>
    <x v="1"/>
    <b v="1"/>
    <b v="0"/>
    <s v="music/rock"/>
    <x v="1"/>
    <x v="1"/>
  </r>
  <r>
    <n v="226"/>
    <x v="102"/>
    <s v="Progressive neutral middleware"/>
    <x v="162"/>
    <x v="223"/>
    <n v="366.63"/>
    <x v="1"/>
    <x v="192"/>
    <x v="215"/>
    <x v="1"/>
    <s v="USD"/>
    <n v="1270702800"/>
    <x v="221"/>
    <n v="1273899600"/>
    <d v="2010-05-15T05:00:00"/>
    <x v="6"/>
    <b v="0"/>
    <b v="0"/>
    <s v="photography/photography books"/>
    <x v="7"/>
    <x v="14"/>
  </r>
  <r>
    <n v="227"/>
    <x v="226"/>
    <s v="Intuitive exuding process improvement"/>
    <x v="163"/>
    <x v="224"/>
    <n v="168.72"/>
    <x v="1"/>
    <x v="193"/>
    <x v="216"/>
    <x v="1"/>
    <s v="USD"/>
    <n v="1431666000"/>
    <x v="222"/>
    <n v="1432184400"/>
    <d v="2015-05-21T05:00:00"/>
    <x v="0"/>
    <b v="0"/>
    <b v="0"/>
    <s v="games/mobile games"/>
    <x v="6"/>
    <x v="20"/>
  </r>
  <r>
    <n v="228"/>
    <x v="227"/>
    <s v="Exclusive real-time protocol"/>
    <x v="164"/>
    <x v="225"/>
    <n v="119.91"/>
    <x v="1"/>
    <x v="194"/>
    <x v="217"/>
    <x v="1"/>
    <s v="USD"/>
    <n v="1472619600"/>
    <x v="172"/>
    <n v="1474779600"/>
    <d v="2016-09-25T05:00:00"/>
    <x v="7"/>
    <b v="0"/>
    <b v="0"/>
    <s v="film &amp; video/animation"/>
    <x v="4"/>
    <x v="10"/>
  </r>
  <r>
    <n v="229"/>
    <x v="228"/>
    <s v="Extended encompassing application"/>
    <x v="165"/>
    <x v="226"/>
    <n v="193.69"/>
    <x v="1"/>
    <x v="195"/>
    <x v="218"/>
    <x v="1"/>
    <s v="USD"/>
    <n v="1496293200"/>
    <x v="223"/>
    <n v="1500440400"/>
    <d v="2017-07-19T05:00:00"/>
    <x v="5"/>
    <b v="0"/>
    <b v="1"/>
    <s v="games/mobile games"/>
    <x v="6"/>
    <x v="20"/>
  </r>
  <r>
    <n v="230"/>
    <x v="229"/>
    <s v="Progressive value-added ability"/>
    <x v="166"/>
    <x v="227"/>
    <n v="420.17"/>
    <x v="1"/>
    <x v="196"/>
    <x v="219"/>
    <x v="1"/>
    <s v="USD"/>
    <n v="1575612000"/>
    <x v="224"/>
    <n v="1575612000"/>
    <d v="2019-12-06T06:00:00"/>
    <x v="3"/>
    <b v="0"/>
    <b v="0"/>
    <s v="games/video games"/>
    <x v="6"/>
    <x v="11"/>
  </r>
  <r>
    <n v="231"/>
    <x v="230"/>
    <s v="Cross-platform uniform hardware"/>
    <x v="44"/>
    <x v="228"/>
    <n v="76.709999999999994"/>
    <x v="3"/>
    <x v="109"/>
    <x v="220"/>
    <x v="1"/>
    <s v="USD"/>
    <n v="1369112400"/>
    <x v="225"/>
    <n v="1374123600"/>
    <d v="2013-07-18T05:00:00"/>
    <x v="2"/>
    <b v="0"/>
    <b v="0"/>
    <s v="theater/plays"/>
    <x v="3"/>
    <x v="3"/>
  </r>
  <r>
    <n v="232"/>
    <x v="231"/>
    <s v="Progressive secondary portal"/>
    <x v="74"/>
    <x v="229"/>
    <n v="171.26"/>
    <x v="1"/>
    <x v="45"/>
    <x v="221"/>
    <x v="1"/>
    <s v="USD"/>
    <n v="1469422800"/>
    <x v="226"/>
    <n v="1469509200"/>
    <d v="2016-07-26T05:00:00"/>
    <x v="7"/>
    <b v="0"/>
    <b v="0"/>
    <s v="theater/plays"/>
    <x v="3"/>
    <x v="3"/>
  </r>
  <r>
    <n v="233"/>
    <x v="232"/>
    <s v="Multi-lateral national adapter"/>
    <x v="167"/>
    <x v="230"/>
    <n v="157.88999999999999"/>
    <x v="1"/>
    <x v="197"/>
    <x v="222"/>
    <x v="1"/>
    <s v="USD"/>
    <n v="1307854800"/>
    <x v="227"/>
    <n v="1309237200"/>
    <d v="2011-06-28T05:00:00"/>
    <x v="8"/>
    <b v="0"/>
    <b v="0"/>
    <s v="film &amp; video/animation"/>
    <x v="4"/>
    <x v="10"/>
  </r>
  <r>
    <n v="234"/>
    <x v="233"/>
    <s v="Enterprise-wide motivating matrices"/>
    <x v="168"/>
    <x v="231"/>
    <n v="109.08"/>
    <x v="1"/>
    <x v="46"/>
    <x v="223"/>
    <x v="6"/>
    <s v="EUR"/>
    <n v="1503378000"/>
    <x v="228"/>
    <n v="1503982800"/>
    <d v="2017-08-29T05:00:00"/>
    <x v="5"/>
    <b v="0"/>
    <b v="1"/>
    <s v="games/video games"/>
    <x v="6"/>
    <x v="11"/>
  </r>
  <r>
    <n v="235"/>
    <x v="234"/>
    <s v="Polarized upward-trending Local Area Network"/>
    <x v="133"/>
    <x v="232"/>
    <n v="41.73"/>
    <x v="0"/>
    <x v="45"/>
    <x v="224"/>
    <x v="1"/>
    <s v="USD"/>
    <n v="1486965600"/>
    <x v="229"/>
    <n v="1487397600"/>
    <d v="2017-02-18T06:00:00"/>
    <x v="5"/>
    <b v="0"/>
    <b v="0"/>
    <s v="film &amp; video/animation"/>
    <x v="4"/>
    <x v="10"/>
  </r>
  <r>
    <n v="236"/>
    <x v="235"/>
    <s v="Object-based directional function"/>
    <x v="169"/>
    <x v="233"/>
    <n v="10.94"/>
    <x v="0"/>
    <x v="176"/>
    <x v="225"/>
    <x v="2"/>
    <s v="AUD"/>
    <n v="1561438800"/>
    <x v="230"/>
    <n v="1562043600"/>
    <d v="2019-07-02T05:00:00"/>
    <x v="3"/>
    <b v="0"/>
    <b v="1"/>
    <s v="music/rock"/>
    <x v="1"/>
    <x v="1"/>
  </r>
  <r>
    <n v="237"/>
    <x v="236"/>
    <s v="Re-contextualized tangible open architecture"/>
    <x v="29"/>
    <x v="234"/>
    <n v="159.38"/>
    <x v="1"/>
    <x v="198"/>
    <x v="226"/>
    <x v="1"/>
    <s v="USD"/>
    <n v="1398402000"/>
    <x v="231"/>
    <n v="1398574800"/>
    <d v="2014-04-27T05:00:00"/>
    <x v="1"/>
    <b v="0"/>
    <b v="0"/>
    <s v="film &amp; video/animation"/>
    <x v="4"/>
    <x v="10"/>
  </r>
  <r>
    <n v="238"/>
    <x v="237"/>
    <s v="Distributed systemic adapter"/>
    <x v="166"/>
    <x v="235"/>
    <n v="422.42"/>
    <x v="1"/>
    <x v="199"/>
    <x v="227"/>
    <x v="3"/>
    <s v="DKK"/>
    <n v="1513231200"/>
    <x v="232"/>
    <n v="1515391200"/>
    <d v="2018-01-08T06:00:00"/>
    <x v="5"/>
    <b v="0"/>
    <b v="1"/>
    <s v="theater/plays"/>
    <x v="3"/>
    <x v="3"/>
  </r>
  <r>
    <n v="239"/>
    <x v="238"/>
    <s v="Networked web-enabled instruction set"/>
    <x v="170"/>
    <x v="236"/>
    <n v="97.72"/>
    <x v="0"/>
    <x v="142"/>
    <x v="228"/>
    <x v="1"/>
    <s v="USD"/>
    <n v="1440824400"/>
    <x v="233"/>
    <n v="1441170000"/>
    <d v="2015-09-02T05:00:00"/>
    <x v="0"/>
    <b v="0"/>
    <b v="0"/>
    <s v="technology/wearables"/>
    <x v="2"/>
    <x v="8"/>
  </r>
  <r>
    <n v="240"/>
    <x v="239"/>
    <s v="Vision-oriented dynamic service-desk"/>
    <x v="171"/>
    <x v="237"/>
    <n v="418.79"/>
    <x v="1"/>
    <x v="200"/>
    <x v="229"/>
    <x v="1"/>
    <s v="USD"/>
    <n v="1281070800"/>
    <x v="194"/>
    <n v="1281157200"/>
    <d v="2010-08-07T05:00:00"/>
    <x v="6"/>
    <b v="0"/>
    <b v="0"/>
    <s v="theater/plays"/>
    <x v="3"/>
    <x v="3"/>
  </r>
  <r>
    <n v="241"/>
    <x v="240"/>
    <s v="Vision-oriented actuating open system"/>
    <x v="172"/>
    <x v="238"/>
    <n v="101.92"/>
    <x v="1"/>
    <x v="74"/>
    <x v="230"/>
    <x v="2"/>
    <s v="AUD"/>
    <n v="1397365200"/>
    <x v="234"/>
    <n v="1398229200"/>
    <d v="2014-04-23T05:00:00"/>
    <x v="1"/>
    <b v="0"/>
    <b v="1"/>
    <s v="publishing/nonfiction"/>
    <x v="5"/>
    <x v="9"/>
  </r>
  <r>
    <n v="242"/>
    <x v="241"/>
    <s v="Sharable scalable core"/>
    <x v="141"/>
    <x v="239"/>
    <n v="127.73"/>
    <x v="1"/>
    <x v="201"/>
    <x v="231"/>
    <x v="1"/>
    <s v="USD"/>
    <n v="1494392400"/>
    <x v="235"/>
    <n v="1495256400"/>
    <d v="2017-05-20T05:00:00"/>
    <x v="5"/>
    <b v="0"/>
    <b v="1"/>
    <s v="music/rock"/>
    <x v="1"/>
    <x v="1"/>
  </r>
  <r>
    <n v="243"/>
    <x v="242"/>
    <s v="Customer-focused attitude-oriented function"/>
    <x v="173"/>
    <x v="240"/>
    <n v="445.22"/>
    <x v="1"/>
    <x v="202"/>
    <x v="232"/>
    <x v="1"/>
    <s v="USD"/>
    <n v="1520143200"/>
    <x v="236"/>
    <n v="1520402400"/>
    <d v="2018-03-07T06:00:00"/>
    <x v="9"/>
    <b v="0"/>
    <b v="0"/>
    <s v="theater/plays"/>
    <x v="3"/>
    <x v="3"/>
  </r>
  <r>
    <n v="244"/>
    <x v="243"/>
    <s v="Reverse-engineered system-worthy extranet"/>
    <x v="31"/>
    <x v="241"/>
    <n v="569.71"/>
    <x v="1"/>
    <x v="4"/>
    <x v="233"/>
    <x v="1"/>
    <s v="USD"/>
    <n v="1405314000"/>
    <x v="237"/>
    <n v="1409806800"/>
    <d v="2014-09-04T05:00:00"/>
    <x v="1"/>
    <b v="0"/>
    <b v="0"/>
    <s v="theater/plays"/>
    <x v="3"/>
    <x v="3"/>
  </r>
  <r>
    <n v="245"/>
    <x v="244"/>
    <s v="Re-engineered systematic monitoring"/>
    <x v="49"/>
    <x v="242"/>
    <n v="509.34"/>
    <x v="1"/>
    <x v="203"/>
    <x v="229"/>
    <x v="1"/>
    <s v="USD"/>
    <n v="1396846800"/>
    <x v="238"/>
    <n v="1396933200"/>
    <d v="2014-04-08T05:00:00"/>
    <x v="1"/>
    <b v="0"/>
    <b v="0"/>
    <s v="theater/plays"/>
    <x v="3"/>
    <x v="3"/>
  </r>
  <r>
    <n v="246"/>
    <x v="245"/>
    <s v="Seamless value-added standardization"/>
    <x v="6"/>
    <x v="243"/>
    <n v="325.52999999999997"/>
    <x v="1"/>
    <x v="42"/>
    <x v="136"/>
    <x v="1"/>
    <s v="USD"/>
    <n v="1375678800"/>
    <x v="239"/>
    <n v="1376024400"/>
    <d v="2013-08-09T05:00:00"/>
    <x v="2"/>
    <b v="0"/>
    <b v="0"/>
    <s v="technology/web"/>
    <x v="2"/>
    <x v="2"/>
  </r>
  <r>
    <n v="247"/>
    <x v="246"/>
    <s v="Triple-buffered fresh-thinking frame"/>
    <x v="174"/>
    <x v="244"/>
    <n v="932.62"/>
    <x v="1"/>
    <x v="204"/>
    <x v="234"/>
    <x v="1"/>
    <s v="USD"/>
    <n v="1482386400"/>
    <x v="240"/>
    <n v="1483682400"/>
    <d v="2017-01-06T06:00:00"/>
    <x v="7"/>
    <b v="0"/>
    <b v="1"/>
    <s v="publishing/fiction"/>
    <x v="5"/>
    <x v="13"/>
  </r>
  <r>
    <n v="248"/>
    <x v="247"/>
    <s v="Streamlined holistic knowledgebase"/>
    <x v="8"/>
    <x v="245"/>
    <n v="211.34"/>
    <x v="1"/>
    <x v="205"/>
    <x v="235"/>
    <x v="2"/>
    <s v="AUD"/>
    <n v="1420005600"/>
    <x v="241"/>
    <n v="1420437600"/>
    <d v="2015-01-05T06:00:00"/>
    <x v="1"/>
    <b v="0"/>
    <b v="0"/>
    <s v="games/mobile games"/>
    <x v="6"/>
    <x v="20"/>
  </r>
  <r>
    <n v="249"/>
    <x v="248"/>
    <s v="Up-sized intermediate website"/>
    <x v="175"/>
    <x v="246"/>
    <n v="273.33"/>
    <x v="1"/>
    <x v="206"/>
    <x v="119"/>
    <x v="1"/>
    <s v="USD"/>
    <n v="1420178400"/>
    <x v="242"/>
    <n v="1420783200"/>
    <d v="2015-01-09T06:00:00"/>
    <x v="0"/>
    <b v="0"/>
    <b v="0"/>
    <s v="publishing/translations"/>
    <x v="5"/>
    <x v="18"/>
  </r>
  <r>
    <n v="250"/>
    <x v="249"/>
    <s v="Future-proofed directional synergy"/>
    <x v="0"/>
    <x v="247"/>
    <n v="3"/>
    <x v="0"/>
    <x v="49"/>
    <x v="236"/>
    <x v="1"/>
    <s v="USD"/>
    <n v="1264399200"/>
    <x v="67"/>
    <n v="1267423200"/>
    <d v="2010-03-01T06:00:00"/>
    <x v="6"/>
    <b v="0"/>
    <b v="0"/>
    <s v="music/rock"/>
    <x v="1"/>
    <x v="1"/>
  </r>
  <r>
    <n v="251"/>
    <x v="250"/>
    <s v="Enhanced user-facing function"/>
    <x v="143"/>
    <x v="248"/>
    <n v="54.08"/>
    <x v="0"/>
    <x v="196"/>
    <x v="237"/>
    <x v="1"/>
    <s v="USD"/>
    <n v="1355032800"/>
    <x v="243"/>
    <n v="1355205600"/>
    <d v="2012-12-11T06:00:00"/>
    <x v="4"/>
    <b v="0"/>
    <b v="0"/>
    <s v="theater/plays"/>
    <x v="3"/>
    <x v="3"/>
  </r>
  <r>
    <n v="252"/>
    <x v="251"/>
    <s v="Operative bandwidth-monitored interface"/>
    <x v="67"/>
    <x v="249"/>
    <n v="626.29999999999995"/>
    <x v="1"/>
    <x v="207"/>
    <x v="238"/>
    <x v="1"/>
    <s v="USD"/>
    <n v="1382677200"/>
    <x v="244"/>
    <n v="1383109200"/>
    <d v="2013-10-30T05:00:00"/>
    <x v="2"/>
    <b v="0"/>
    <b v="0"/>
    <s v="theater/plays"/>
    <x v="3"/>
    <x v="3"/>
  </r>
  <r>
    <n v="253"/>
    <x v="252"/>
    <s v="Upgradable multi-state instruction set"/>
    <x v="158"/>
    <x v="250"/>
    <n v="89.02"/>
    <x v="0"/>
    <x v="208"/>
    <x v="239"/>
    <x v="0"/>
    <s v="CAD"/>
    <n v="1302238800"/>
    <x v="245"/>
    <n v="1303275600"/>
    <d v="2011-04-20T05:00:00"/>
    <x v="8"/>
    <b v="0"/>
    <b v="0"/>
    <s v="film &amp; video/drama"/>
    <x v="4"/>
    <x v="6"/>
  </r>
  <r>
    <n v="254"/>
    <x v="253"/>
    <s v="De-engineered static Local Area Network"/>
    <x v="176"/>
    <x v="251"/>
    <n v="184.89"/>
    <x v="1"/>
    <x v="39"/>
    <x v="240"/>
    <x v="1"/>
    <s v="USD"/>
    <n v="1487656800"/>
    <x v="246"/>
    <n v="1487829600"/>
    <d v="2017-02-23T06:00:00"/>
    <x v="5"/>
    <b v="0"/>
    <b v="0"/>
    <s v="publishing/nonfiction"/>
    <x v="5"/>
    <x v="9"/>
  </r>
  <r>
    <n v="255"/>
    <x v="254"/>
    <s v="Upgradable grid-enabled superstructure"/>
    <x v="177"/>
    <x v="252"/>
    <n v="120.17"/>
    <x v="1"/>
    <x v="209"/>
    <x v="74"/>
    <x v="1"/>
    <s v="USD"/>
    <n v="1297836000"/>
    <x v="247"/>
    <n v="1298268000"/>
    <d v="2011-02-21T06:00:00"/>
    <x v="8"/>
    <b v="0"/>
    <b v="1"/>
    <s v="music/rock"/>
    <x v="1"/>
    <x v="1"/>
  </r>
  <r>
    <n v="256"/>
    <x v="255"/>
    <s v="Optimized actuating toolset"/>
    <x v="178"/>
    <x v="253"/>
    <n v="23.39"/>
    <x v="0"/>
    <x v="27"/>
    <x v="241"/>
    <x v="4"/>
    <s v="GBP"/>
    <n v="1453615200"/>
    <x v="248"/>
    <n v="1456812000"/>
    <d v="2016-03-01T06:00:00"/>
    <x v="7"/>
    <b v="0"/>
    <b v="0"/>
    <s v="music/rock"/>
    <x v="1"/>
    <x v="1"/>
  </r>
  <r>
    <n v="257"/>
    <x v="256"/>
    <s v="Decentralized exuding strategy"/>
    <x v="57"/>
    <x v="254"/>
    <n v="146"/>
    <x v="1"/>
    <x v="45"/>
    <x v="242"/>
    <x v="1"/>
    <s v="USD"/>
    <n v="1362463200"/>
    <x v="249"/>
    <n v="1363669200"/>
    <d v="2013-03-19T05:00:00"/>
    <x v="2"/>
    <b v="0"/>
    <b v="0"/>
    <s v="theater/plays"/>
    <x v="3"/>
    <x v="3"/>
  </r>
  <r>
    <n v="258"/>
    <x v="257"/>
    <s v="Assimilated coherent hardware"/>
    <x v="92"/>
    <x v="255"/>
    <n v="268.48"/>
    <x v="1"/>
    <x v="129"/>
    <x v="243"/>
    <x v="1"/>
    <s v="USD"/>
    <n v="1481176800"/>
    <x v="250"/>
    <n v="1482904800"/>
    <d v="2016-12-28T06:00:00"/>
    <x v="7"/>
    <b v="0"/>
    <b v="1"/>
    <s v="theater/plays"/>
    <x v="3"/>
    <x v="3"/>
  </r>
  <r>
    <n v="259"/>
    <x v="258"/>
    <s v="Multi-channeled responsive implementation"/>
    <x v="37"/>
    <x v="256"/>
    <n v="597.5"/>
    <x v="1"/>
    <x v="188"/>
    <x v="244"/>
    <x v="1"/>
    <s v="USD"/>
    <n v="1354946400"/>
    <x v="251"/>
    <n v="1356588000"/>
    <d v="2012-12-27T06:00:00"/>
    <x v="4"/>
    <b v="1"/>
    <b v="0"/>
    <s v="photography/photography books"/>
    <x v="7"/>
    <x v="14"/>
  </r>
  <r>
    <n v="260"/>
    <x v="259"/>
    <s v="Centralized modular initiative"/>
    <x v="9"/>
    <x v="257"/>
    <n v="157.69999999999999"/>
    <x v="1"/>
    <x v="210"/>
    <x v="245"/>
    <x v="1"/>
    <s v="USD"/>
    <n v="1348808400"/>
    <x v="136"/>
    <n v="1349845200"/>
    <d v="2012-10-10T05:00:00"/>
    <x v="4"/>
    <b v="0"/>
    <b v="0"/>
    <s v="music/rock"/>
    <x v="1"/>
    <x v="1"/>
  </r>
  <r>
    <n v="261"/>
    <x v="260"/>
    <s v="Reverse-engineered cohesive migration"/>
    <x v="179"/>
    <x v="258"/>
    <n v="31.2"/>
    <x v="0"/>
    <x v="211"/>
    <x v="246"/>
    <x v="1"/>
    <s v="USD"/>
    <n v="1282712400"/>
    <x v="252"/>
    <n v="1283058000"/>
    <d v="2010-08-29T05:00:00"/>
    <x v="6"/>
    <b v="0"/>
    <b v="1"/>
    <s v="music/rock"/>
    <x v="1"/>
    <x v="1"/>
  </r>
  <r>
    <n v="262"/>
    <x v="261"/>
    <s v="Compatible multimedia hub"/>
    <x v="12"/>
    <x v="259"/>
    <n v="313.41000000000003"/>
    <x v="1"/>
    <x v="37"/>
    <x v="247"/>
    <x v="1"/>
    <s v="USD"/>
    <n v="1301979600"/>
    <x v="253"/>
    <n v="1304226000"/>
    <d v="2011-05-01T05:00:00"/>
    <x v="8"/>
    <b v="0"/>
    <b v="1"/>
    <s v="music/indie rock"/>
    <x v="1"/>
    <x v="7"/>
  </r>
  <r>
    <n v="263"/>
    <x v="262"/>
    <s v="Organic eco-centric success"/>
    <x v="49"/>
    <x v="260"/>
    <n v="370.9"/>
    <x v="1"/>
    <x v="134"/>
    <x v="248"/>
    <x v="1"/>
    <s v="USD"/>
    <n v="1263016800"/>
    <x v="254"/>
    <n v="1263016800"/>
    <d v="2010-01-09T06:00:00"/>
    <x v="6"/>
    <b v="0"/>
    <b v="0"/>
    <s v="photography/photography books"/>
    <x v="7"/>
    <x v="14"/>
  </r>
  <r>
    <n v="264"/>
    <x v="263"/>
    <s v="Virtual reciprocal policy"/>
    <x v="180"/>
    <x v="261"/>
    <n v="362.66"/>
    <x v="1"/>
    <x v="212"/>
    <x v="214"/>
    <x v="1"/>
    <s v="USD"/>
    <n v="1360648800"/>
    <x v="255"/>
    <n v="1362031200"/>
    <d v="2013-02-28T06:00:00"/>
    <x v="2"/>
    <b v="0"/>
    <b v="0"/>
    <s v="theater/plays"/>
    <x v="3"/>
    <x v="3"/>
  </r>
  <r>
    <n v="265"/>
    <x v="264"/>
    <s v="Persevering interactive emulation"/>
    <x v="70"/>
    <x v="262"/>
    <n v="123.08"/>
    <x v="1"/>
    <x v="99"/>
    <x v="249"/>
    <x v="1"/>
    <s v="USD"/>
    <n v="1451800800"/>
    <x v="256"/>
    <n v="1455602400"/>
    <d v="2016-02-16T06:00:00"/>
    <x v="7"/>
    <b v="0"/>
    <b v="0"/>
    <s v="theater/plays"/>
    <x v="3"/>
    <x v="3"/>
  </r>
  <r>
    <n v="266"/>
    <x v="265"/>
    <s v="Proactive responsive emulation"/>
    <x v="181"/>
    <x v="263"/>
    <n v="76.77"/>
    <x v="0"/>
    <x v="213"/>
    <x v="42"/>
    <x v="6"/>
    <s v="EUR"/>
    <n v="1415340000"/>
    <x v="257"/>
    <n v="1418191200"/>
    <d v="2014-12-10T06:00:00"/>
    <x v="1"/>
    <b v="0"/>
    <b v="1"/>
    <s v="music/jazz"/>
    <x v="1"/>
    <x v="17"/>
  </r>
  <r>
    <n v="267"/>
    <x v="266"/>
    <s v="Extended eco-centric function"/>
    <x v="182"/>
    <x v="264"/>
    <n v="233.62"/>
    <x v="1"/>
    <x v="214"/>
    <x v="250"/>
    <x v="2"/>
    <s v="AUD"/>
    <n v="1351054800"/>
    <x v="258"/>
    <n v="1352440800"/>
    <d v="2012-11-09T06:00:00"/>
    <x v="4"/>
    <b v="0"/>
    <b v="0"/>
    <s v="theater/plays"/>
    <x v="3"/>
    <x v="3"/>
  </r>
  <r>
    <n v="268"/>
    <x v="267"/>
    <s v="Networked optimal productivity"/>
    <x v="42"/>
    <x v="265"/>
    <n v="180.53"/>
    <x v="1"/>
    <x v="44"/>
    <x v="251"/>
    <x v="1"/>
    <s v="USD"/>
    <n v="1349326800"/>
    <x v="259"/>
    <n v="1353304800"/>
    <d v="2012-11-19T06:00:00"/>
    <x v="4"/>
    <b v="0"/>
    <b v="0"/>
    <s v="film &amp; video/documentary"/>
    <x v="4"/>
    <x v="4"/>
  </r>
  <r>
    <n v="269"/>
    <x v="268"/>
    <s v="Persistent attitude-oriented approach"/>
    <x v="26"/>
    <x v="266"/>
    <n v="252.63"/>
    <x v="1"/>
    <x v="215"/>
    <x v="252"/>
    <x v="1"/>
    <s v="USD"/>
    <n v="1548914400"/>
    <x v="260"/>
    <n v="1550728800"/>
    <d v="2019-02-21T06:00:00"/>
    <x v="3"/>
    <b v="0"/>
    <b v="0"/>
    <s v="film &amp; video/television"/>
    <x v="4"/>
    <x v="19"/>
  </r>
  <r>
    <n v="270"/>
    <x v="269"/>
    <s v="Triple-buffered 4thgeneration toolset"/>
    <x v="183"/>
    <x v="267"/>
    <n v="27.18"/>
    <x v="3"/>
    <x v="216"/>
    <x v="253"/>
    <x v="1"/>
    <s v="USD"/>
    <n v="1291269600"/>
    <x v="261"/>
    <n v="1291442400"/>
    <d v="2010-12-04T06:00:00"/>
    <x v="6"/>
    <b v="0"/>
    <b v="0"/>
    <s v="games/video games"/>
    <x v="6"/>
    <x v="11"/>
  </r>
  <r>
    <n v="271"/>
    <x v="270"/>
    <s v="Progressive zero administration leverage"/>
    <x v="184"/>
    <x v="268"/>
    <n v="1.27"/>
    <x v="2"/>
    <x v="217"/>
    <x v="254"/>
    <x v="1"/>
    <s v="USD"/>
    <n v="1449468000"/>
    <x v="262"/>
    <n v="1452146400"/>
    <d v="2016-01-07T06:00:00"/>
    <x v="0"/>
    <b v="0"/>
    <b v="0"/>
    <s v="photography/photography books"/>
    <x v="7"/>
    <x v="14"/>
  </r>
  <r>
    <n v="272"/>
    <x v="271"/>
    <s v="Networked radical neural-net"/>
    <x v="185"/>
    <x v="269"/>
    <n v="304.01"/>
    <x v="1"/>
    <x v="218"/>
    <x v="255"/>
    <x v="1"/>
    <s v="USD"/>
    <n v="1562734800"/>
    <x v="263"/>
    <n v="1564894800"/>
    <d v="2019-08-04T05:00:00"/>
    <x v="3"/>
    <b v="0"/>
    <b v="1"/>
    <s v="theater/plays"/>
    <x v="3"/>
    <x v="3"/>
  </r>
  <r>
    <n v="273"/>
    <x v="272"/>
    <s v="Re-engineered heuristic forecast"/>
    <x v="75"/>
    <x v="270"/>
    <n v="137.22999999999999"/>
    <x v="1"/>
    <x v="219"/>
    <x v="256"/>
    <x v="0"/>
    <s v="CAD"/>
    <n v="1505624400"/>
    <x v="264"/>
    <n v="1505883600"/>
    <d v="2017-09-20T05:00:00"/>
    <x v="5"/>
    <b v="0"/>
    <b v="0"/>
    <s v="theater/plays"/>
    <x v="3"/>
    <x v="3"/>
  </r>
  <r>
    <n v="274"/>
    <x v="273"/>
    <s v="Fully-configurable background algorithm"/>
    <x v="166"/>
    <x v="271"/>
    <n v="32.21"/>
    <x v="0"/>
    <x v="27"/>
    <x v="257"/>
    <x v="1"/>
    <s v="USD"/>
    <n v="1509948000"/>
    <x v="265"/>
    <n v="1510380000"/>
    <d v="2017-11-11T06:00:00"/>
    <x v="5"/>
    <b v="0"/>
    <b v="0"/>
    <s v="theater/plays"/>
    <x v="3"/>
    <x v="3"/>
  </r>
  <r>
    <n v="275"/>
    <x v="274"/>
    <s v="Stand-alone discrete Graphical User Interface"/>
    <x v="61"/>
    <x v="272"/>
    <n v="241.51"/>
    <x v="1"/>
    <x v="220"/>
    <x v="258"/>
    <x v="1"/>
    <s v="USD"/>
    <n v="1554526800"/>
    <x v="266"/>
    <n v="1555218000"/>
    <d v="2019-04-14T05:00:00"/>
    <x v="3"/>
    <b v="0"/>
    <b v="0"/>
    <s v="publishing/translations"/>
    <x v="5"/>
    <x v="18"/>
  </r>
  <r>
    <n v="276"/>
    <x v="275"/>
    <s v="Front-line foreground project"/>
    <x v="20"/>
    <x v="273"/>
    <n v="96.8"/>
    <x v="0"/>
    <x v="221"/>
    <x v="259"/>
    <x v="1"/>
    <s v="USD"/>
    <n v="1334811600"/>
    <x v="267"/>
    <n v="1335243600"/>
    <d v="2012-04-24T05:00:00"/>
    <x v="4"/>
    <b v="0"/>
    <b v="1"/>
    <s v="games/video games"/>
    <x v="6"/>
    <x v="11"/>
  </r>
  <r>
    <n v="277"/>
    <x v="276"/>
    <s v="Persevering system-worthy info-mediaries"/>
    <x v="31"/>
    <x v="274"/>
    <n v="1066.43"/>
    <x v="1"/>
    <x v="100"/>
    <x v="123"/>
    <x v="1"/>
    <s v="USD"/>
    <n v="1279515600"/>
    <x v="268"/>
    <n v="1279688400"/>
    <d v="2010-07-21T05:00:00"/>
    <x v="6"/>
    <b v="0"/>
    <b v="0"/>
    <s v="theater/plays"/>
    <x v="3"/>
    <x v="3"/>
  </r>
  <r>
    <n v="278"/>
    <x v="277"/>
    <s v="Distributed multi-tasking strategy"/>
    <x v="50"/>
    <x v="275"/>
    <n v="325.89"/>
    <x v="1"/>
    <x v="222"/>
    <x v="260"/>
    <x v="1"/>
    <s v="USD"/>
    <n v="1353909600"/>
    <x v="269"/>
    <n v="1356069600"/>
    <d v="2012-12-21T06:00:00"/>
    <x v="4"/>
    <b v="0"/>
    <b v="0"/>
    <s v="technology/web"/>
    <x v="2"/>
    <x v="2"/>
  </r>
  <r>
    <n v="279"/>
    <x v="278"/>
    <s v="Vision-oriented methodical application"/>
    <x v="48"/>
    <x v="276"/>
    <n v="170.7"/>
    <x v="1"/>
    <x v="223"/>
    <x v="253"/>
    <x v="1"/>
    <s v="USD"/>
    <n v="1535950800"/>
    <x v="270"/>
    <n v="1536210000"/>
    <d v="2018-09-06T05:00:00"/>
    <x v="9"/>
    <b v="0"/>
    <b v="0"/>
    <s v="theater/plays"/>
    <x v="3"/>
    <x v="3"/>
  </r>
  <r>
    <n v="280"/>
    <x v="279"/>
    <s v="Function-based high-level infrastructure"/>
    <x v="186"/>
    <x v="277"/>
    <n v="581.44000000000005"/>
    <x v="1"/>
    <x v="224"/>
    <x v="261"/>
    <x v="1"/>
    <s v="USD"/>
    <n v="1511244000"/>
    <x v="271"/>
    <n v="1511762400"/>
    <d v="2017-11-27T06:00:00"/>
    <x v="5"/>
    <b v="0"/>
    <b v="0"/>
    <s v="film &amp; video/animation"/>
    <x v="4"/>
    <x v="10"/>
  </r>
  <r>
    <n v="281"/>
    <x v="280"/>
    <s v="Profound object-oriented paradigm"/>
    <x v="187"/>
    <x v="278"/>
    <n v="91.52"/>
    <x v="0"/>
    <x v="225"/>
    <x v="262"/>
    <x v="1"/>
    <s v="USD"/>
    <n v="1331445600"/>
    <x v="272"/>
    <n v="1333256400"/>
    <d v="2012-04-01T05:00:00"/>
    <x v="4"/>
    <b v="0"/>
    <b v="1"/>
    <s v="theater/plays"/>
    <x v="3"/>
    <x v="3"/>
  </r>
  <r>
    <n v="282"/>
    <x v="281"/>
    <s v="Virtual contextually-based circuit"/>
    <x v="141"/>
    <x v="279"/>
    <n v="108.05"/>
    <x v="1"/>
    <x v="221"/>
    <x v="263"/>
    <x v="1"/>
    <s v="USD"/>
    <n v="1480226400"/>
    <x v="73"/>
    <n v="1480744800"/>
    <d v="2016-12-03T06:00:00"/>
    <x v="7"/>
    <b v="0"/>
    <b v="1"/>
    <s v="film &amp; video/television"/>
    <x v="4"/>
    <x v="19"/>
  </r>
  <r>
    <n v="283"/>
    <x v="282"/>
    <s v="Business-focused dynamic instruction set"/>
    <x v="32"/>
    <x v="280"/>
    <n v="18.73"/>
    <x v="0"/>
    <x v="226"/>
    <x v="264"/>
    <x v="3"/>
    <s v="DKK"/>
    <n v="1464584400"/>
    <x v="273"/>
    <n v="1465016400"/>
    <d v="2016-06-04T05:00:00"/>
    <x v="7"/>
    <b v="0"/>
    <b v="0"/>
    <s v="music/rock"/>
    <x v="1"/>
    <x v="1"/>
  </r>
  <r>
    <n v="284"/>
    <x v="283"/>
    <s v="Ameliorated fresh-thinking protocol"/>
    <x v="122"/>
    <x v="281"/>
    <n v="83.19"/>
    <x v="0"/>
    <x v="227"/>
    <x v="265"/>
    <x v="1"/>
    <s v="USD"/>
    <n v="1335848400"/>
    <x v="274"/>
    <n v="1336280400"/>
    <d v="2012-05-06T05:00:00"/>
    <x v="4"/>
    <b v="0"/>
    <b v="0"/>
    <s v="technology/web"/>
    <x v="2"/>
    <x v="2"/>
  </r>
  <r>
    <n v="285"/>
    <x v="284"/>
    <s v="Front-line optimizing emulation"/>
    <x v="79"/>
    <x v="282"/>
    <n v="706.33"/>
    <x v="1"/>
    <x v="228"/>
    <x v="266"/>
    <x v="1"/>
    <s v="USD"/>
    <n v="1473483600"/>
    <x v="275"/>
    <n v="1476766800"/>
    <d v="2016-10-18T05:00:00"/>
    <x v="7"/>
    <b v="0"/>
    <b v="0"/>
    <s v="theater/plays"/>
    <x v="3"/>
    <x v="3"/>
  </r>
  <r>
    <n v="286"/>
    <x v="285"/>
    <s v="Devolved uniform complexity"/>
    <x v="188"/>
    <x v="283"/>
    <n v="17.45"/>
    <x v="3"/>
    <x v="229"/>
    <x v="267"/>
    <x v="1"/>
    <s v="USD"/>
    <n v="1479880800"/>
    <x v="276"/>
    <n v="1480485600"/>
    <d v="2016-11-30T06:00:00"/>
    <x v="7"/>
    <b v="0"/>
    <b v="0"/>
    <s v="theater/plays"/>
    <x v="3"/>
    <x v="3"/>
  </r>
  <r>
    <n v="287"/>
    <x v="286"/>
    <s v="Public-key intangible superstructure"/>
    <x v="9"/>
    <x v="284"/>
    <n v="209.73"/>
    <x v="1"/>
    <x v="230"/>
    <x v="268"/>
    <x v="1"/>
    <s v="USD"/>
    <n v="1430197200"/>
    <x v="277"/>
    <n v="1430197200"/>
    <d v="2015-04-28T05:00:00"/>
    <x v="0"/>
    <b v="0"/>
    <b v="0"/>
    <s v="music/electric music"/>
    <x v="1"/>
    <x v="5"/>
  </r>
  <r>
    <n v="288"/>
    <x v="287"/>
    <s v="Secured global success"/>
    <x v="36"/>
    <x v="285"/>
    <n v="97.79"/>
    <x v="0"/>
    <x v="231"/>
    <x v="269"/>
    <x v="3"/>
    <s v="DKK"/>
    <n v="1331701200"/>
    <x v="278"/>
    <n v="1331787600"/>
    <d v="2012-03-15T05:00:00"/>
    <x v="4"/>
    <b v="0"/>
    <b v="1"/>
    <s v="music/metal"/>
    <x v="1"/>
    <x v="16"/>
  </r>
  <r>
    <n v="289"/>
    <x v="288"/>
    <s v="Grass-roots mission-critical capability"/>
    <x v="126"/>
    <x v="286"/>
    <n v="1684.25"/>
    <x v="1"/>
    <x v="232"/>
    <x v="270"/>
    <x v="0"/>
    <s v="CAD"/>
    <n v="1438578000"/>
    <x v="279"/>
    <n v="1438837200"/>
    <d v="2015-08-06T05:00:00"/>
    <x v="0"/>
    <b v="0"/>
    <b v="0"/>
    <s v="theater/plays"/>
    <x v="3"/>
    <x v="3"/>
  </r>
  <r>
    <n v="290"/>
    <x v="289"/>
    <s v="Advanced global data-warehouse"/>
    <x v="189"/>
    <x v="287"/>
    <n v="54.4"/>
    <x v="0"/>
    <x v="233"/>
    <x v="271"/>
    <x v="1"/>
    <s v="USD"/>
    <n v="1368162000"/>
    <x v="280"/>
    <n v="1370926800"/>
    <d v="2013-06-11T05:00:00"/>
    <x v="2"/>
    <b v="0"/>
    <b v="1"/>
    <s v="film &amp; video/documentary"/>
    <x v="4"/>
    <x v="4"/>
  </r>
  <r>
    <n v="291"/>
    <x v="290"/>
    <s v="Self-enabling uniform complexity"/>
    <x v="37"/>
    <x v="288"/>
    <n v="456.61"/>
    <x v="1"/>
    <x v="37"/>
    <x v="272"/>
    <x v="1"/>
    <s v="USD"/>
    <n v="1318654800"/>
    <x v="281"/>
    <n v="1319000400"/>
    <d v="2011-10-19T05:00:00"/>
    <x v="8"/>
    <b v="1"/>
    <b v="0"/>
    <s v="technology/web"/>
    <x v="2"/>
    <x v="2"/>
  </r>
  <r>
    <n v="292"/>
    <x v="291"/>
    <s v="Versatile cohesive encoding"/>
    <x v="190"/>
    <x v="289"/>
    <n v="9.82"/>
    <x v="0"/>
    <x v="234"/>
    <x v="273"/>
    <x v="1"/>
    <s v="USD"/>
    <n v="1331874000"/>
    <x v="282"/>
    <n v="1333429200"/>
    <d v="2012-04-03T05:00:00"/>
    <x v="4"/>
    <b v="0"/>
    <b v="0"/>
    <s v="food/food trucks"/>
    <x v="0"/>
    <x v="0"/>
  </r>
  <r>
    <n v="293"/>
    <x v="292"/>
    <s v="Organized executive solution"/>
    <x v="191"/>
    <x v="290"/>
    <n v="16.38"/>
    <x v="3"/>
    <x v="235"/>
    <x v="274"/>
    <x v="6"/>
    <s v="EUR"/>
    <n v="1286254800"/>
    <x v="283"/>
    <n v="1287032400"/>
    <d v="2010-10-14T05:00:00"/>
    <x v="6"/>
    <b v="0"/>
    <b v="0"/>
    <s v="theater/plays"/>
    <x v="3"/>
    <x v="3"/>
  </r>
  <r>
    <n v="294"/>
    <x v="293"/>
    <s v="Automated local emulation"/>
    <x v="60"/>
    <x v="291"/>
    <n v="1339.67"/>
    <x v="1"/>
    <x v="236"/>
    <x v="275"/>
    <x v="1"/>
    <s v="USD"/>
    <n v="1540530000"/>
    <x v="284"/>
    <n v="1541570400"/>
    <d v="2018-11-07T06:00:00"/>
    <x v="9"/>
    <b v="0"/>
    <b v="0"/>
    <s v="theater/plays"/>
    <x v="3"/>
    <x v="3"/>
  </r>
  <r>
    <n v="295"/>
    <x v="294"/>
    <s v="Enterprise-wide intermediate middleware"/>
    <x v="192"/>
    <x v="292"/>
    <n v="35.65"/>
    <x v="0"/>
    <x v="237"/>
    <x v="41"/>
    <x v="5"/>
    <s v="CHF"/>
    <n v="1381813200"/>
    <x v="285"/>
    <n v="1383976800"/>
    <d v="2013-11-09T06:00:00"/>
    <x v="2"/>
    <b v="0"/>
    <b v="0"/>
    <s v="theater/plays"/>
    <x v="3"/>
    <x v="3"/>
  </r>
  <r>
    <n v="296"/>
    <x v="295"/>
    <s v="Grass-roots real-time Local Area Network"/>
    <x v="55"/>
    <x v="293"/>
    <n v="54.95"/>
    <x v="0"/>
    <x v="63"/>
    <x v="276"/>
    <x v="2"/>
    <s v="AUD"/>
    <n v="1548655200"/>
    <x v="286"/>
    <n v="1550556000"/>
    <d v="2019-02-19T06:00:00"/>
    <x v="3"/>
    <b v="0"/>
    <b v="0"/>
    <s v="theater/plays"/>
    <x v="3"/>
    <x v="3"/>
  </r>
  <r>
    <n v="297"/>
    <x v="296"/>
    <s v="Organized client-driven capacity"/>
    <x v="44"/>
    <x v="294"/>
    <n v="94.24"/>
    <x v="0"/>
    <x v="238"/>
    <x v="277"/>
    <x v="2"/>
    <s v="AUD"/>
    <n v="1389679200"/>
    <x v="287"/>
    <n v="1390456800"/>
    <d v="2014-01-23T06:00:00"/>
    <x v="1"/>
    <b v="0"/>
    <b v="1"/>
    <s v="theater/plays"/>
    <x v="3"/>
    <x v="3"/>
  </r>
  <r>
    <n v="298"/>
    <x v="297"/>
    <s v="Adaptive intangible database"/>
    <x v="26"/>
    <x v="295"/>
    <n v="143.91"/>
    <x v="1"/>
    <x v="239"/>
    <x v="278"/>
    <x v="1"/>
    <s v="USD"/>
    <n v="1456466400"/>
    <x v="288"/>
    <n v="1458018000"/>
    <d v="2016-03-15T05:00:00"/>
    <x v="7"/>
    <b v="0"/>
    <b v="1"/>
    <s v="music/rock"/>
    <x v="1"/>
    <x v="1"/>
  </r>
  <r>
    <n v="299"/>
    <x v="298"/>
    <s v="Grass-roots contextually-based algorithm"/>
    <x v="167"/>
    <x v="296"/>
    <n v="51.42"/>
    <x v="0"/>
    <x v="240"/>
    <x v="279"/>
    <x v="1"/>
    <s v="USD"/>
    <n v="1456984800"/>
    <x v="289"/>
    <n v="1461819600"/>
    <d v="2016-04-28T05:00:00"/>
    <x v="7"/>
    <b v="0"/>
    <b v="0"/>
    <s v="food/food trucks"/>
    <x v="0"/>
    <x v="0"/>
  </r>
  <r>
    <n v="300"/>
    <x v="299"/>
    <s v="Focused executive core"/>
    <x v="0"/>
    <x v="297"/>
    <n v="5"/>
    <x v="0"/>
    <x v="49"/>
    <x v="280"/>
    <x v="3"/>
    <s v="DKK"/>
    <n v="1504069200"/>
    <x v="290"/>
    <n v="1504155600"/>
    <d v="2017-08-31T05:00:00"/>
    <x v="5"/>
    <b v="0"/>
    <b v="1"/>
    <s v="publishing/nonfiction"/>
    <x v="5"/>
    <x v="9"/>
  </r>
  <r>
    <n v="301"/>
    <x v="300"/>
    <s v="Multi-channeled disintermediate policy"/>
    <x v="79"/>
    <x v="298"/>
    <n v="1344.67"/>
    <x v="1"/>
    <x v="241"/>
    <x v="76"/>
    <x v="1"/>
    <s v="USD"/>
    <n v="1424930400"/>
    <x v="291"/>
    <n v="1426395600"/>
    <d v="2015-03-15T05:00:00"/>
    <x v="0"/>
    <b v="0"/>
    <b v="0"/>
    <s v="film &amp; video/documentary"/>
    <x v="4"/>
    <x v="4"/>
  </r>
  <r>
    <n v="302"/>
    <x v="301"/>
    <s v="Customizable bi-directional hardware"/>
    <x v="193"/>
    <x v="299"/>
    <n v="31.84"/>
    <x v="0"/>
    <x v="242"/>
    <x v="281"/>
    <x v="1"/>
    <s v="USD"/>
    <n v="1535864400"/>
    <x v="292"/>
    <n v="1537074000"/>
    <d v="2018-09-16T05:00:00"/>
    <x v="9"/>
    <b v="0"/>
    <b v="0"/>
    <s v="theater/plays"/>
    <x v="3"/>
    <x v="3"/>
  </r>
  <r>
    <n v="303"/>
    <x v="302"/>
    <s v="Networked optimal architecture"/>
    <x v="74"/>
    <x v="300"/>
    <n v="82.62"/>
    <x v="0"/>
    <x v="235"/>
    <x v="282"/>
    <x v="1"/>
    <s v="USD"/>
    <n v="1452146400"/>
    <x v="293"/>
    <n v="1452578400"/>
    <d v="2016-01-12T06:00:00"/>
    <x v="7"/>
    <b v="0"/>
    <b v="0"/>
    <s v="music/indie rock"/>
    <x v="1"/>
    <x v="7"/>
  </r>
  <r>
    <n v="304"/>
    <x v="303"/>
    <s v="User-friendly discrete benchmark"/>
    <x v="118"/>
    <x v="301"/>
    <n v="546.14"/>
    <x v="1"/>
    <x v="23"/>
    <x v="283"/>
    <x v="1"/>
    <s v="USD"/>
    <n v="1470546000"/>
    <x v="294"/>
    <n v="1474088400"/>
    <d v="2016-09-17T05:00:00"/>
    <x v="7"/>
    <b v="0"/>
    <b v="0"/>
    <s v="film &amp; video/documentary"/>
    <x v="4"/>
    <x v="4"/>
  </r>
  <r>
    <n v="305"/>
    <x v="304"/>
    <s v="Grass-roots actuating policy"/>
    <x v="54"/>
    <x v="302"/>
    <n v="286.20999999999998"/>
    <x v="1"/>
    <x v="72"/>
    <x v="284"/>
    <x v="1"/>
    <s v="USD"/>
    <n v="1458363600"/>
    <x v="295"/>
    <n v="1461906000"/>
    <d v="2016-04-29T05:00:00"/>
    <x v="7"/>
    <b v="0"/>
    <b v="0"/>
    <s v="theater/plays"/>
    <x v="3"/>
    <x v="3"/>
  </r>
  <r>
    <n v="306"/>
    <x v="305"/>
    <s v="Enterprise-wide 3rdgeneration knowledge user"/>
    <x v="191"/>
    <x v="303"/>
    <n v="7.91"/>
    <x v="0"/>
    <x v="243"/>
    <x v="285"/>
    <x v="1"/>
    <s v="USD"/>
    <n v="1500008400"/>
    <x v="296"/>
    <n v="1500267600"/>
    <d v="2017-07-17T05:00:00"/>
    <x v="5"/>
    <b v="0"/>
    <b v="1"/>
    <s v="theater/plays"/>
    <x v="3"/>
    <x v="3"/>
  </r>
  <r>
    <n v="307"/>
    <x v="306"/>
    <s v="Face-to-face zero tolerance moderator"/>
    <x v="194"/>
    <x v="304"/>
    <n v="132.13999999999999"/>
    <x v="1"/>
    <x v="244"/>
    <x v="286"/>
    <x v="3"/>
    <s v="DKK"/>
    <n v="1338958800"/>
    <x v="297"/>
    <n v="1340686800"/>
    <d v="2012-06-26T05:00:00"/>
    <x v="4"/>
    <b v="0"/>
    <b v="1"/>
    <s v="publishing/fiction"/>
    <x v="5"/>
    <x v="13"/>
  </r>
  <r>
    <n v="308"/>
    <x v="307"/>
    <s v="Grass-roots optimizing projection"/>
    <x v="195"/>
    <x v="305"/>
    <n v="74.08"/>
    <x v="0"/>
    <x v="245"/>
    <x v="287"/>
    <x v="1"/>
    <s v="USD"/>
    <n v="1303102800"/>
    <x v="298"/>
    <n v="1303189200"/>
    <d v="2011-04-19T05:00:00"/>
    <x v="8"/>
    <b v="0"/>
    <b v="0"/>
    <s v="theater/plays"/>
    <x v="3"/>
    <x v="3"/>
  </r>
  <r>
    <n v="309"/>
    <x v="308"/>
    <s v="User-centric 6thgeneration attitude"/>
    <x v="178"/>
    <x v="306"/>
    <n v="75.290000000000006"/>
    <x v="3"/>
    <x v="51"/>
    <x v="288"/>
    <x v="1"/>
    <s v="USD"/>
    <n v="1316581200"/>
    <x v="299"/>
    <n v="1318309200"/>
    <d v="2011-10-11T05:00:00"/>
    <x v="8"/>
    <b v="0"/>
    <b v="1"/>
    <s v="music/indie rock"/>
    <x v="1"/>
    <x v="7"/>
  </r>
  <r>
    <n v="310"/>
    <x v="309"/>
    <s v="Switchable zero tolerance website"/>
    <x v="75"/>
    <x v="307"/>
    <n v="20.329999999999998"/>
    <x v="0"/>
    <x v="36"/>
    <x v="289"/>
    <x v="1"/>
    <s v="USD"/>
    <n v="1270789200"/>
    <x v="300"/>
    <n v="1272171600"/>
    <d v="2010-04-25T05:00:00"/>
    <x v="6"/>
    <b v="0"/>
    <b v="0"/>
    <s v="games/video games"/>
    <x v="6"/>
    <x v="11"/>
  </r>
  <r>
    <n v="311"/>
    <x v="310"/>
    <s v="Focused real-time help-desk"/>
    <x v="9"/>
    <x v="308"/>
    <n v="203.37"/>
    <x v="1"/>
    <x v="246"/>
    <x v="290"/>
    <x v="1"/>
    <s v="USD"/>
    <n v="1297836000"/>
    <x v="247"/>
    <n v="1298872800"/>
    <d v="2011-02-28T06:00:00"/>
    <x v="8"/>
    <b v="0"/>
    <b v="0"/>
    <s v="theater/plays"/>
    <x v="3"/>
    <x v="3"/>
  </r>
  <r>
    <n v="312"/>
    <x v="311"/>
    <s v="Robust impactful approach"/>
    <x v="18"/>
    <x v="309"/>
    <n v="310.23"/>
    <x v="1"/>
    <x v="247"/>
    <x v="291"/>
    <x v="1"/>
    <s v="USD"/>
    <n v="1382677200"/>
    <x v="244"/>
    <n v="1383282000"/>
    <d v="2013-11-01T05:00:00"/>
    <x v="2"/>
    <b v="0"/>
    <b v="0"/>
    <s v="theater/plays"/>
    <x v="3"/>
    <x v="3"/>
  </r>
  <r>
    <n v="313"/>
    <x v="312"/>
    <s v="Secured maximized policy"/>
    <x v="196"/>
    <x v="310"/>
    <n v="395.32"/>
    <x v="1"/>
    <x v="248"/>
    <x v="24"/>
    <x v="1"/>
    <s v="USD"/>
    <n v="1330322400"/>
    <x v="301"/>
    <n v="1330495200"/>
    <d v="2012-02-29T06:00:00"/>
    <x v="4"/>
    <b v="0"/>
    <b v="0"/>
    <s v="music/rock"/>
    <x v="1"/>
    <x v="1"/>
  </r>
  <r>
    <n v="314"/>
    <x v="313"/>
    <s v="Realigned upward-trending strategy"/>
    <x v="1"/>
    <x v="311"/>
    <n v="294.70999999999998"/>
    <x v="1"/>
    <x v="221"/>
    <x v="100"/>
    <x v="1"/>
    <s v="USD"/>
    <n v="1552366800"/>
    <x v="188"/>
    <n v="1552798800"/>
    <d v="2019-03-17T05:00:00"/>
    <x v="3"/>
    <b v="0"/>
    <b v="1"/>
    <s v="film &amp; video/documentary"/>
    <x v="4"/>
    <x v="4"/>
  </r>
  <r>
    <n v="315"/>
    <x v="314"/>
    <s v="Open-source interactive knowledge user"/>
    <x v="40"/>
    <x v="312"/>
    <n v="33.89"/>
    <x v="0"/>
    <x v="249"/>
    <x v="292"/>
    <x v="1"/>
    <s v="USD"/>
    <n v="1400907600"/>
    <x v="302"/>
    <n v="1403413200"/>
    <d v="2014-06-22T05:00:00"/>
    <x v="1"/>
    <b v="0"/>
    <b v="0"/>
    <s v="theater/plays"/>
    <x v="3"/>
    <x v="3"/>
  </r>
  <r>
    <n v="316"/>
    <x v="315"/>
    <s v="Configurable demand-driven matrix"/>
    <x v="103"/>
    <x v="313"/>
    <n v="66.680000000000007"/>
    <x v="0"/>
    <x v="250"/>
    <x v="293"/>
    <x v="6"/>
    <s v="EUR"/>
    <n v="1574143200"/>
    <x v="303"/>
    <n v="1574229600"/>
    <d v="2019-11-20T06:00:00"/>
    <x v="3"/>
    <b v="0"/>
    <b v="1"/>
    <s v="food/food trucks"/>
    <x v="0"/>
    <x v="0"/>
  </r>
  <r>
    <n v="317"/>
    <x v="316"/>
    <s v="Cross-group coherent hierarchy"/>
    <x v="47"/>
    <x v="314"/>
    <n v="19.23"/>
    <x v="0"/>
    <x v="141"/>
    <x v="294"/>
    <x v="1"/>
    <s v="USD"/>
    <n v="1494738000"/>
    <x v="304"/>
    <n v="1495861200"/>
    <d v="2017-05-27T05:00:00"/>
    <x v="5"/>
    <b v="0"/>
    <b v="0"/>
    <s v="theater/plays"/>
    <x v="3"/>
    <x v="3"/>
  </r>
  <r>
    <n v="318"/>
    <x v="317"/>
    <s v="Decentralized demand-driven open system"/>
    <x v="57"/>
    <x v="315"/>
    <n v="15.84"/>
    <x v="0"/>
    <x v="68"/>
    <x v="295"/>
    <x v="1"/>
    <s v="USD"/>
    <n v="1392357600"/>
    <x v="305"/>
    <n v="1392530400"/>
    <d v="2014-02-16T06:00:00"/>
    <x v="1"/>
    <b v="0"/>
    <b v="0"/>
    <s v="music/rock"/>
    <x v="1"/>
    <x v="1"/>
  </r>
  <r>
    <n v="319"/>
    <x v="318"/>
    <s v="Advanced empowering matrix"/>
    <x v="141"/>
    <x v="316"/>
    <n v="38.700000000000003"/>
    <x v="3"/>
    <x v="251"/>
    <x v="296"/>
    <x v="1"/>
    <s v="USD"/>
    <n v="1281589200"/>
    <x v="306"/>
    <n v="1283662800"/>
    <d v="2010-09-05T05:00:00"/>
    <x v="6"/>
    <b v="0"/>
    <b v="0"/>
    <s v="technology/web"/>
    <x v="2"/>
    <x v="2"/>
  </r>
  <r>
    <n v="320"/>
    <x v="319"/>
    <s v="Phased holistic implementation"/>
    <x v="197"/>
    <x v="317"/>
    <n v="9.59"/>
    <x v="0"/>
    <x v="175"/>
    <x v="297"/>
    <x v="1"/>
    <s v="USD"/>
    <n v="1305003600"/>
    <x v="307"/>
    <n v="1305781200"/>
    <d v="2011-05-19T05:00:00"/>
    <x v="8"/>
    <b v="0"/>
    <b v="0"/>
    <s v="publishing/fiction"/>
    <x v="5"/>
    <x v="13"/>
  </r>
  <r>
    <n v="321"/>
    <x v="320"/>
    <s v="Proactive attitude-oriented knowledge user"/>
    <x v="198"/>
    <x v="318"/>
    <n v="94.14"/>
    <x v="0"/>
    <x v="194"/>
    <x v="94"/>
    <x v="1"/>
    <s v="USD"/>
    <n v="1301634000"/>
    <x v="308"/>
    <n v="1302325200"/>
    <d v="2011-04-09T05:00:00"/>
    <x v="8"/>
    <b v="0"/>
    <b v="0"/>
    <s v="film &amp; video/shorts"/>
    <x v="4"/>
    <x v="12"/>
  </r>
  <r>
    <n v="322"/>
    <x v="321"/>
    <s v="Visionary asymmetric Graphical User Interface"/>
    <x v="199"/>
    <x v="319"/>
    <n v="166.56"/>
    <x v="1"/>
    <x v="252"/>
    <x v="32"/>
    <x v="1"/>
    <s v="USD"/>
    <n v="1290664800"/>
    <x v="309"/>
    <n v="1291788000"/>
    <d v="2010-12-08T06:00:00"/>
    <x v="6"/>
    <b v="0"/>
    <b v="0"/>
    <s v="theater/plays"/>
    <x v="3"/>
    <x v="3"/>
  </r>
  <r>
    <n v="323"/>
    <x v="322"/>
    <s v="Integrated zero-defect help-desk"/>
    <x v="200"/>
    <x v="320"/>
    <n v="24.13"/>
    <x v="0"/>
    <x v="150"/>
    <x v="298"/>
    <x v="4"/>
    <s v="GBP"/>
    <n v="1395896400"/>
    <x v="310"/>
    <n v="1396069200"/>
    <d v="2014-03-29T05:00:00"/>
    <x v="1"/>
    <b v="0"/>
    <b v="0"/>
    <s v="film &amp; video/documentary"/>
    <x v="4"/>
    <x v="4"/>
  </r>
  <r>
    <n v="324"/>
    <x v="323"/>
    <s v="Inverse analyzing matrices"/>
    <x v="143"/>
    <x v="321"/>
    <n v="164.06"/>
    <x v="1"/>
    <x v="253"/>
    <x v="299"/>
    <x v="1"/>
    <s v="USD"/>
    <n v="1434862800"/>
    <x v="311"/>
    <n v="1435899600"/>
    <d v="2015-07-03T05:00:00"/>
    <x v="0"/>
    <b v="0"/>
    <b v="1"/>
    <s v="theater/plays"/>
    <x v="3"/>
    <x v="3"/>
  </r>
  <r>
    <n v="325"/>
    <x v="324"/>
    <s v="Programmable systemic implementation"/>
    <x v="191"/>
    <x v="322"/>
    <n v="90.72"/>
    <x v="0"/>
    <x v="107"/>
    <x v="300"/>
    <x v="1"/>
    <s v="USD"/>
    <n v="1529125200"/>
    <x v="79"/>
    <n v="1531112400"/>
    <d v="2018-07-09T05:00:00"/>
    <x v="9"/>
    <b v="0"/>
    <b v="1"/>
    <s v="theater/plays"/>
    <x v="3"/>
    <x v="3"/>
  </r>
  <r>
    <n v="326"/>
    <x v="325"/>
    <s v="Multi-channeled next generation architecture"/>
    <x v="44"/>
    <x v="323"/>
    <n v="46.19"/>
    <x v="0"/>
    <x v="58"/>
    <x v="301"/>
    <x v="1"/>
    <s v="USD"/>
    <n v="1451109600"/>
    <x v="312"/>
    <n v="1451628000"/>
    <d v="2016-01-01T06:00:00"/>
    <x v="0"/>
    <b v="0"/>
    <b v="0"/>
    <s v="film &amp; video/animation"/>
    <x v="4"/>
    <x v="10"/>
  </r>
  <r>
    <n v="327"/>
    <x v="326"/>
    <s v="Digitized 3rdgeneration encoding"/>
    <x v="97"/>
    <x v="324"/>
    <n v="38.54"/>
    <x v="0"/>
    <x v="254"/>
    <x v="302"/>
    <x v="1"/>
    <s v="USD"/>
    <n v="1566968400"/>
    <x v="313"/>
    <n v="1567314000"/>
    <d v="2019-09-01T05:00:00"/>
    <x v="3"/>
    <b v="0"/>
    <b v="1"/>
    <s v="theater/plays"/>
    <x v="3"/>
    <x v="3"/>
  </r>
  <r>
    <n v="328"/>
    <x v="327"/>
    <s v="Innovative well-modulated functionalities"/>
    <x v="201"/>
    <x v="325"/>
    <n v="133.56"/>
    <x v="1"/>
    <x v="255"/>
    <x v="303"/>
    <x v="1"/>
    <s v="USD"/>
    <n v="1543557600"/>
    <x v="314"/>
    <n v="1544508000"/>
    <d v="2018-12-11T06:00:00"/>
    <x v="9"/>
    <b v="0"/>
    <b v="0"/>
    <s v="music/rock"/>
    <x v="1"/>
    <x v="1"/>
  </r>
  <r>
    <n v="329"/>
    <x v="328"/>
    <s v="Fundamental incremental database"/>
    <x v="202"/>
    <x v="326"/>
    <n v="22.9"/>
    <x v="2"/>
    <x v="57"/>
    <x v="304"/>
    <x v="1"/>
    <s v="USD"/>
    <n v="1481522400"/>
    <x v="315"/>
    <n v="1482472800"/>
    <d v="2016-12-23T06:00:00"/>
    <x v="7"/>
    <b v="0"/>
    <b v="0"/>
    <s v="games/video games"/>
    <x v="6"/>
    <x v="11"/>
  </r>
  <r>
    <n v="330"/>
    <x v="329"/>
    <s v="Expanded encompassing open architecture"/>
    <x v="203"/>
    <x v="327"/>
    <n v="184.96"/>
    <x v="1"/>
    <x v="256"/>
    <x v="19"/>
    <x v="4"/>
    <s v="GBP"/>
    <n v="1512712800"/>
    <x v="316"/>
    <n v="1512799200"/>
    <d v="2017-12-09T06:00:00"/>
    <x v="5"/>
    <b v="0"/>
    <b v="0"/>
    <s v="film &amp; video/documentary"/>
    <x v="4"/>
    <x v="4"/>
  </r>
  <r>
    <n v="331"/>
    <x v="330"/>
    <s v="Intuitive static portal"/>
    <x v="88"/>
    <x v="328"/>
    <n v="443.73"/>
    <x v="1"/>
    <x v="257"/>
    <x v="305"/>
    <x v="1"/>
    <s v="USD"/>
    <n v="1324274400"/>
    <x v="317"/>
    <n v="1324360800"/>
    <d v="2011-12-20T06:00:00"/>
    <x v="8"/>
    <b v="0"/>
    <b v="0"/>
    <s v="food/food trucks"/>
    <x v="0"/>
    <x v="0"/>
  </r>
  <r>
    <n v="332"/>
    <x v="331"/>
    <s v="Optional bandwidth-monitored definition"/>
    <x v="204"/>
    <x v="329"/>
    <n v="199.98"/>
    <x v="1"/>
    <x v="258"/>
    <x v="306"/>
    <x v="1"/>
    <s v="USD"/>
    <n v="1364446800"/>
    <x v="318"/>
    <n v="1364533200"/>
    <d v="2013-03-29T05:00:00"/>
    <x v="2"/>
    <b v="0"/>
    <b v="0"/>
    <s v="technology/wearables"/>
    <x v="2"/>
    <x v="8"/>
  </r>
  <r>
    <n v="333"/>
    <x v="332"/>
    <s v="Persistent well-modulated synergy"/>
    <x v="103"/>
    <x v="330"/>
    <n v="123.96"/>
    <x v="1"/>
    <x v="259"/>
    <x v="307"/>
    <x v="1"/>
    <s v="USD"/>
    <n v="1542693600"/>
    <x v="319"/>
    <n v="1545112800"/>
    <d v="2018-12-18T06:00:00"/>
    <x v="9"/>
    <b v="0"/>
    <b v="0"/>
    <s v="theater/plays"/>
    <x v="3"/>
    <x v="3"/>
  </r>
  <r>
    <n v="334"/>
    <x v="333"/>
    <s v="Assimilated discrete algorithm"/>
    <x v="205"/>
    <x v="331"/>
    <n v="186.61"/>
    <x v="1"/>
    <x v="260"/>
    <x v="308"/>
    <x v="1"/>
    <s v="USD"/>
    <n v="1515564000"/>
    <x v="32"/>
    <n v="1516168800"/>
    <d v="2018-01-17T06:00:00"/>
    <x v="9"/>
    <b v="0"/>
    <b v="0"/>
    <s v="music/rock"/>
    <x v="1"/>
    <x v="1"/>
  </r>
  <r>
    <n v="335"/>
    <x v="334"/>
    <s v="Operative uniform hub"/>
    <x v="206"/>
    <x v="332"/>
    <n v="114.29"/>
    <x v="1"/>
    <x v="261"/>
    <x v="309"/>
    <x v="1"/>
    <s v="USD"/>
    <n v="1573797600"/>
    <x v="320"/>
    <n v="1574920800"/>
    <d v="2019-11-28T06:00:00"/>
    <x v="3"/>
    <b v="0"/>
    <b v="0"/>
    <s v="music/rock"/>
    <x v="1"/>
    <x v="1"/>
  </r>
  <r>
    <n v="336"/>
    <x v="335"/>
    <s v="Customizable intangible capability"/>
    <x v="207"/>
    <x v="333"/>
    <n v="97.03"/>
    <x v="0"/>
    <x v="262"/>
    <x v="310"/>
    <x v="1"/>
    <s v="USD"/>
    <n v="1292392800"/>
    <x v="321"/>
    <n v="1292479200"/>
    <d v="2010-12-16T06:00:00"/>
    <x v="6"/>
    <b v="0"/>
    <b v="1"/>
    <s v="music/rock"/>
    <x v="1"/>
    <x v="1"/>
  </r>
  <r>
    <n v="337"/>
    <x v="336"/>
    <s v="Innovative didactic analyzer"/>
    <x v="208"/>
    <x v="334"/>
    <n v="122.82"/>
    <x v="1"/>
    <x v="263"/>
    <x v="311"/>
    <x v="1"/>
    <s v="USD"/>
    <n v="1573452000"/>
    <x v="322"/>
    <n v="1573538400"/>
    <d v="2019-11-12T06:00:00"/>
    <x v="3"/>
    <b v="0"/>
    <b v="0"/>
    <s v="theater/plays"/>
    <x v="3"/>
    <x v="3"/>
  </r>
  <r>
    <n v="338"/>
    <x v="337"/>
    <s v="Decentralized intangible encoding"/>
    <x v="209"/>
    <x v="335"/>
    <n v="179.14"/>
    <x v="1"/>
    <x v="264"/>
    <x v="312"/>
    <x v="1"/>
    <s v="USD"/>
    <n v="1317790800"/>
    <x v="323"/>
    <n v="1320382800"/>
    <d v="2011-11-04T05:00:00"/>
    <x v="8"/>
    <b v="0"/>
    <b v="0"/>
    <s v="theater/plays"/>
    <x v="3"/>
    <x v="3"/>
  </r>
  <r>
    <n v="339"/>
    <x v="338"/>
    <s v="Front-line transitional algorithm"/>
    <x v="210"/>
    <x v="336"/>
    <n v="79.95"/>
    <x v="3"/>
    <x v="265"/>
    <x v="313"/>
    <x v="0"/>
    <s v="CAD"/>
    <n v="1501650000"/>
    <x v="324"/>
    <n v="1502859600"/>
    <d v="2017-08-16T05:00:00"/>
    <x v="5"/>
    <b v="0"/>
    <b v="0"/>
    <s v="theater/plays"/>
    <x v="3"/>
    <x v="3"/>
  </r>
  <r>
    <n v="340"/>
    <x v="339"/>
    <s v="Switchable didactic matrices"/>
    <x v="211"/>
    <x v="337"/>
    <n v="94.24"/>
    <x v="0"/>
    <x v="224"/>
    <x v="314"/>
    <x v="1"/>
    <s v="USD"/>
    <n v="1323669600"/>
    <x v="325"/>
    <n v="1323756000"/>
    <d v="2011-12-13T06:00:00"/>
    <x v="8"/>
    <b v="0"/>
    <b v="0"/>
    <s v="photography/photography books"/>
    <x v="7"/>
    <x v="14"/>
  </r>
  <r>
    <n v="341"/>
    <x v="340"/>
    <s v="Ameliorated disintermediate utilization"/>
    <x v="212"/>
    <x v="338"/>
    <n v="84.67"/>
    <x v="0"/>
    <x v="266"/>
    <x v="141"/>
    <x v="1"/>
    <s v="USD"/>
    <n v="1440738000"/>
    <x v="326"/>
    <n v="1441342800"/>
    <d v="2015-09-04T05:00:00"/>
    <x v="0"/>
    <b v="0"/>
    <b v="0"/>
    <s v="music/indie rock"/>
    <x v="1"/>
    <x v="7"/>
  </r>
  <r>
    <n v="342"/>
    <x v="341"/>
    <s v="Visionary foreground middleware"/>
    <x v="213"/>
    <x v="339"/>
    <n v="66.52"/>
    <x v="0"/>
    <x v="267"/>
    <x v="315"/>
    <x v="1"/>
    <s v="USD"/>
    <n v="1374296400"/>
    <x v="327"/>
    <n v="1375333200"/>
    <d v="2013-08-01T05:00:00"/>
    <x v="2"/>
    <b v="0"/>
    <b v="0"/>
    <s v="theater/plays"/>
    <x v="3"/>
    <x v="3"/>
  </r>
  <r>
    <n v="343"/>
    <x v="342"/>
    <s v="Optional zero-defect task-force"/>
    <x v="25"/>
    <x v="340"/>
    <n v="53.92"/>
    <x v="0"/>
    <x v="98"/>
    <x v="316"/>
    <x v="1"/>
    <s v="USD"/>
    <n v="1384840800"/>
    <x v="328"/>
    <n v="1389420000"/>
    <d v="2014-01-11T06:00:00"/>
    <x v="2"/>
    <b v="0"/>
    <b v="0"/>
    <s v="theater/plays"/>
    <x v="3"/>
    <x v="3"/>
  </r>
  <r>
    <n v="344"/>
    <x v="343"/>
    <s v="Devolved exuding emulation"/>
    <x v="214"/>
    <x v="341"/>
    <n v="41.98"/>
    <x v="0"/>
    <x v="268"/>
    <x v="317"/>
    <x v="1"/>
    <s v="USD"/>
    <n v="1516600800"/>
    <x v="329"/>
    <n v="1520056800"/>
    <d v="2018-03-03T06:00:00"/>
    <x v="9"/>
    <b v="0"/>
    <b v="0"/>
    <s v="games/video games"/>
    <x v="6"/>
    <x v="11"/>
  </r>
  <r>
    <n v="345"/>
    <x v="344"/>
    <s v="Open-source neutral task-force"/>
    <x v="215"/>
    <x v="342"/>
    <n v="14.69"/>
    <x v="0"/>
    <x v="269"/>
    <x v="318"/>
    <x v="4"/>
    <s v="GBP"/>
    <n v="1436418000"/>
    <x v="330"/>
    <n v="1436504400"/>
    <d v="2015-07-10T05:00:00"/>
    <x v="0"/>
    <b v="0"/>
    <b v="0"/>
    <s v="film &amp; video/drama"/>
    <x v="4"/>
    <x v="6"/>
  </r>
  <r>
    <n v="346"/>
    <x v="345"/>
    <s v="Virtual attitude-oriented migration"/>
    <x v="48"/>
    <x v="343"/>
    <n v="34.479999999999997"/>
    <x v="0"/>
    <x v="270"/>
    <x v="319"/>
    <x v="1"/>
    <s v="USD"/>
    <n v="1503550800"/>
    <x v="331"/>
    <n v="1508302800"/>
    <d v="2017-10-18T05:00:00"/>
    <x v="5"/>
    <b v="0"/>
    <b v="1"/>
    <s v="music/indie rock"/>
    <x v="1"/>
    <x v="7"/>
  </r>
  <r>
    <n v="347"/>
    <x v="346"/>
    <s v="Open-source full-range portal"/>
    <x v="79"/>
    <x v="344"/>
    <n v="1400.78"/>
    <x v="1"/>
    <x v="271"/>
    <x v="320"/>
    <x v="1"/>
    <s v="USD"/>
    <n v="1423634400"/>
    <x v="332"/>
    <n v="1425708000"/>
    <d v="2015-03-07T06:00:00"/>
    <x v="0"/>
    <b v="0"/>
    <b v="0"/>
    <s v="technology/web"/>
    <x v="2"/>
    <x v="2"/>
  </r>
  <r>
    <n v="348"/>
    <x v="347"/>
    <s v="Versatile cohesive open system"/>
    <x v="216"/>
    <x v="345"/>
    <n v="71.77"/>
    <x v="0"/>
    <x v="272"/>
    <x v="321"/>
    <x v="1"/>
    <s v="USD"/>
    <n v="1487224800"/>
    <x v="333"/>
    <n v="1488348000"/>
    <d v="2017-03-01T06:00:00"/>
    <x v="5"/>
    <b v="0"/>
    <b v="0"/>
    <s v="food/food trucks"/>
    <x v="0"/>
    <x v="0"/>
  </r>
  <r>
    <n v="349"/>
    <x v="348"/>
    <s v="Multi-layered bottom-line frame"/>
    <x v="217"/>
    <x v="346"/>
    <n v="53.07"/>
    <x v="0"/>
    <x v="273"/>
    <x v="322"/>
    <x v="1"/>
    <s v="USD"/>
    <n v="1500008400"/>
    <x v="296"/>
    <n v="1502600400"/>
    <d v="2017-08-13T05:00:00"/>
    <x v="5"/>
    <b v="0"/>
    <b v="0"/>
    <s v="theater/plays"/>
    <x v="3"/>
    <x v="3"/>
  </r>
  <r>
    <n v="350"/>
    <x v="349"/>
    <s v="Pre-emptive neutral capacity"/>
    <x v="0"/>
    <x v="297"/>
    <n v="5"/>
    <x v="0"/>
    <x v="49"/>
    <x v="280"/>
    <x v="1"/>
    <s v="USD"/>
    <n v="1432098000"/>
    <x v="334"/>
    <n v="1433653200"/>
    <d v="2015-06-07T05:00:00"/>
    <x v="0"/>
    <b v="0"/>
    <b v="1"/>
    <s v="music/jazz"/>
    <x v="1"/>
    <x v="17"/>
  </r>
  <r>
    <n v="351"/>
    <x v="350"/>
    <s v="Universal maximized methodology"/>
    <x v="218"/>
    <x v="347"/>
    <n v="127.71"/>
    <x v="1"/>
    <x v="274"/>
    <x v="323"/>
    <x v="1"/>
    <s v="USD"/>
    <n v="1440392400"/>
    <x v="335"/>
    <n v="1441602000"/>
    <d v="2015-09-07T05:00:00"/>
    <x v="0"/>
    <b v="0"/>
    <b v="0"/>
    <s v="music/rock"/>
    <x v="1"/>
    <x v="1"/>
  </r>
  <r>
    <n v="352"/>
    <x v="351"/>
    <s v="Expanded hybrid hardware"/>
    <x v="54"/>
    <x v="348"/>
    <n v="34.89"/>
    <x v="0"/>
    <x v="254"/>
    <x v="324"/>
    <x v="0"/>
    <s v="CAD"/>
    <n v="1446876000"/>
    <x v="336"/>
    <n v="1447567200"/>
    <d v="2015-11-15T06:00:00"/>
    <x v="0"/>
    <b v="0"/>
    <b v="0"/>
    <s v="theater/plays"/>
    <x v="3"/>
    <x v="3"/>
  </r>
  <r>
    <n v="353"/>
    <x v="352"/>
    <s v="Profit-focused multi-tasking access"/>
    <x v="219"/>
    <x v="349"/>
    <n v="410.6"/>
    <x v="1"/>
    <x v="275"/>
    <x v="325"/>
    <x v="1"/>
    <s v="USD"/>
    <n v="1562302800"/>
    <x v="337"/>
    <n v="1562389200"/>
    <d v="2019-07-06T05:00:00"/>
    <x v="3"/>
    <b v="0"/>
    <b v="0"/>
    <s v="theater/plays"/>
    <x v="3"/>
    <x v="3"/>
  </r>
  <r>
    <n v="354"/>
    <x v="353"/>
    <s v="Profit-focused transitional capability"/>
    <x v="55"/>
    <x v="350"/>
    <n v="123.74"/>
    <x v="1"/>
    <x v="175"/>
    <x v="326"/>
    <x v="3"/>
    <s v="DKK"/>
    <n v="1378184400"/>
    <x v="338"/>
    <n v="1378789200"/>
    <d v="2013-09-10T05:00:00"/>
    <x v="2"/>
    <b v="0"/>
    <b v="0"/>
    <s v="film &amp; video/documentary"/>
    <x v="4"/>
    <x v="4"/>
  </r>
  <r>
    <n v="355"/>
    <x v="354"/>
    <s v="Front-line scalable definition"/>
    <x v="167"/>
    <x v="351"/>
    <n v="58.97"/>
    <x v="2"/>
    <x v="99"/>
    <x v="327"/>
    <x v="1"/>
    <s v="USD"/>
    <n v="1485064800"/>
    <x v="339"/>
    <n v="1488520800"/>
    <d v="2017-03-03T06:00:00"/>
    <x v="5"/>
    <b v="0"/>
    <b v="0"/>
    <s v="technology/wearables"/>
    <x v="2"/>
    <x v="8"/>
  </r>
  <r>
    <n v="356"/>
    <x v="355"/>
    <s v="Open-source systematic protocol"/>
    <x v="29"/>
    <x v="352"/>
    <n v="36.89"/>
    <x v="0"/>
    <x v="174"/>
    <x v="328"/>
    <x v="6"/>
    <s v="EUR"/>
    <n v="1326520800"/>
    <x v="340"/>
    <n v="1327298400"/>
    <d v="2012-01-23T06:00:00"/>
    <x v="4"/>
    <b v="0"/>
    <b v="0"/>
    <s v="theater/plays"/>
    <x v="3"/>
    <x v="3"/>
  </r>
  <r>
    <n v="357"/>
    <x v="356"/>
    <s v="Implemented tangible algorithm"/>
    <x v="173"/>
    <x v="353"/>
    <n v="184.91"/>
    <x v="1"/>
    <x v="142"/>
    <x v="329"/>
    <x v="1"/>
    <s v="USD"/>
    <n v="1441256400"/>
    <x v="341"/>
    <n v="1443416400"/>
    <d v="2015-09-28T05:00:00"/>
    <x v="0"/>
    <b v="0"/>
    <b v="0"/>
    <s v="games/video games"/>
    <x v="6"/>
    <x v="11"/>
  </r>
  <r>
    <n v="358"/>
    <x v="357"/>
    <s v="Profit-focused 3rdgeneration circuit"/>
    <x v="62"/>
    <x v="354"/>
    <n v="11.81"/>
    <x v="0"/>
    <x v="276"/>
    <x v="330"/>
    <x v="0"/>
    <s v="CAD"/>
    <n v="1533877200"/>
    <x v="342"/>
    <n v="1534136400"/>
    <d v="2018-08-13T05:00:00"/>
    <x v="9"/>
    <b v="1"/>
    <b v="0"/>
    <s v="photography/photography books"/>
    <x v="7"/>
    <x v="14"/>
  </r>
  <r>
    <n v="359"/>
    <x v="358"/>
    <s v="Compatible needs-based architecture"/>
    <x v="220"/>
    <x v="355"/>
    <n v="298.7"/>
    <x v="1"/>
    <x v="277"/>
    <x v="331"/>
    <x v="1"/>
    <s v="USD"/>
    <n v="1314421200"/>
    <x v="343"/>
    <n v="1315026000"/>
    <d v="2011-09-03T05:00:00"/>
    <x v="8"/>
    <b v="0"/>
    <b v="0"/>
    <s v="film &amp; video/animation"/>
    <x v="4"/>
    <x v="10"/>
  </r>
  <r>
    <n v="360"/>
    <x v="359"/>
    <s v="Right-sized zero tolerance migration"/>
    <x v="221"/>
    <x v="356"/>
    <n v="226.35"/>
    <x v="1"/>
    <x v="278"/>
    <x v="332"/>
    <x v="4"/>
    <s v="GBP"/>
    <n v="1293861600"/>
    <x v="344"/>
    <n v="1295071200"/>
    <d v="2011-01-15T06:00:00"/>
    <x v="8"/>
    <b v="0"/>
    <b v="1"/>
    <s v="theater/plays"/>
    <x v="3"/>
    <x v="3"/>
  </r>
  <r>
    <n v="361"/>
    <x v="360"/>
    <s v="Quality-focused reciprocal structure"/>
    <x v="20"/>
    <x v="357"/>
    <n v="173.56"/>
    <x v="1"/>
    <x v="39"/>
    <x v="333"/>
    <x v="1"/>
    <s v="USD"/>
    <n v="1507352400"/>
    <x v="345"/>
    <n v="1509426000"/>
    <d v="2017-10-31T05:00:00"/>
    <x v="5"/>
    <b v="0"/>
    <b v="0"/>
    <s v="theater/plays"/>
    <x v="3"/>
    <x v="3"/>
  </r>
  <r>
    <n v="362"/>
    <x v="361"/>
    <s v="Automated actuating conglomeration"/>
    <x v="41"/>
    <x v="358"/>
    <n v="371.76"/>
    <x v="1"/>
    <x v="271"/>
    <x v="334"/>
    <x v="1"/>
    <s v="USD"/>
    <n v="1296108000"/>
    <x v="65"/>
    <n v="1299391200"/>
    <d v="2011-03-06T06:00:00"/>
    <x v="8"/>
    <b v="0"/>
    <b v="0"/>
    <s v="music/rock"/>
    <x v="1"/>
    <x v="1"/>
  </r>
  <r>
    <n v="363"/>
    <x v="362"/>
    <s v="Re-contextualized local initiative"/>
    <x v="5"/>
    <x v="359"/>
    <n v="160.19"/>
    <x v="1"/>
    <x v="279"/>
    <x v="335"/>
    <x v="1"/>
    <s v="USD"/>
    <n v="1324965600"/>
    <x v="346"/>
    <n v="1325052000"/>
    <d v="2011-12-28T06:00:00"/>
    <x v="8"/>
    <b v="0"/>
    <b v="0"/>
    <s v="music/rock"/>
    <x v="1"/>
    <x v="1"/>
  </r>
  <r>
    <n v="364"/>
    <x v="363"/>
    <s v="Switchable intangible definition"/>
    <x v="79"/>
    <x v="360"/>
    <n v="1616.33"/>
    <x v="1"/>
    <x v="129"/>
    <x v="336"/>
    <x v="1"/>
    <s v="USD"/>
    <n v="1520229600"/>
    <x v="347"/>
    <n v="1522818000"/>
    <d v="2018-04-04T05:00:00"/>
    <x v="9"/>
    <b v="0"/>
    <b v="0"/>
    <s v="music/indie rock"/>
    <x v="1"/>
    <x v="7"/>
  </r>
  <r>
    <n v="365"/>
    <x v="364"/>
    <s v="Networked bottom-line initiative"/>
    <x v="39"/>
    <x v="361"/>
    <n v="733.44"/>
    <x v="1"/>
    <x v="192"/>
    <x v="337"/>
    <x v="2"/>
    <s v="AUD"/>
    <n v="1482991200"/>
    <x v="348"/>
    <n v="1485324000"/>
    <d v="2017-01-25T06:00:00"/>
    <x v="7"/>
    <b v="0"/>
    <b v="0"/>
    <s v="theater/plays"/>
    <x v="3"/>
    <x v="3"/>
  </r>
  <r>
    <n v="366"/>
    <x v="365"/>
    <s v="Robust directional system engine"/>
    <x v="37"/>
    <x v="362"/>
    <n v="592.11"/>
    <x v="1"/>
    <x v="196"/>
    <x v="338"/>
    <x v="1"/>
    <s v="USD"/>
    <n v="1294034400"/>
    <x v="349"/>
    <n v="1294120800"/>
    <d v="2011-01-04T06:00:00"/>
    <x v="8"/>
    <b v="0"/>
    <b v="1"/>
    <s v="theater/plays"/>
    <x v="3"/>
    <x v="3"/>
  </r>
  <r>
    <n v="367"/>
    <x v="366"/>
    <s v="Triple-buffered explicit methodology"/>
    <x v="34"/>
    <x v="363"/>
    <n v="18.89"/>
    <x v="0"/>
    <x v="51"/>
    <x v="339"/>
    <x v="1"/>
    <s v="USD"/>
    <n v="1413608400"/>
    <x v="350"/>
    <n v="1415685600"/>
    <d v="2014-11-11T06:00:00"/>
    <x v="1"/>
    <b v="0"/>
    <b v="1"/>
    <s v="theater/plays"/>
    <x v="3"/>
    <x v="3"/>
  </r>
  <r>
    <n v="368"/>
    <x v="367"/>
    <s v="Reactive directional capacity"/>
    <x v="5"/>
    <x v="364"/>
    <n v="276.81"/>
    <x v="1"/>
    <x v="280"/>
    <x v="340"/>
    <x v="4"/>
    <s v="GBP"/>
    <n v="1286946000"/>
    <x v="351"/>
    <n v="1288933200"/>
    <d v="2010-11-05T05:00:00"/>
    <x v="6"/>
    <b v="0"/>
    <b v="1"/>
    <s v="film &amp; video/documentary"/>
    <x v="4"/>
    <x v="4"/>
  </r>
  <r>
    <n v="369"/>
    <x v="368"/>
    <s v="Polarized needs-based approach"/>
    <x v="91"/>
    <x v="365"/>
    <n v="273.02"/>
    <x v="1"/>
    <x v="110"/>
    <x v="341"/>
    <x v="1"/>
    <s v="USD"/>
    <n v="1359871200"/>
    <x v="352"/>
    <n v="1363237200"/>
    <d v="2013-03-14T05:00:00"/>
    <x v="2"/>
    <b v="0"/>
    <b v="1"/>
    <s v="film &amp; video/television"/>
    <x v="4"/>
    <x v="19"/>
  </r>
  <r>
    <n v="370"/>
    <x v="369"/>
    <s v="Intuitive well-modulated middleware"/>
    <x v="222"/>
    <x v="366"/>
    <n v="159.36000000000001"/>
    <x v="1"/>
    <x v="281"/>
    <x v="214"/>
    <x v="1"/>
    <s v="USD"/>
    <n v="1555304400"/>
    <x v="353"/>
    <n v="1555822800"/>
    <d v="2019-04-21T05:00:00"/>
    <x v="3"/>
    <b v="0"/>
    <b v="0"/>
    <s v="theater/plays"/>
    <x v="3"/>
    <x v="3"/>
  </r>
  <r>
    <n v="371"/>
    <x v="370"/>
    <s v="Multi-channeled logistical matrices"/>
    <x v="223"/>
    <x v="367"/>
    <n v="67.87"/>
    <x v="0"/>
    <x v="282"/>
    <x v="342"/>
    <x v="1"/>
    <s v="USD"/>
    <n v="1423375200"/>
    <x v="354"/>
    <n v="1427778000"/>
    <d v="2015-03-31T05:00:00"/>
    <x v="0"/>
    <b v="0"/>
    <b v="0"/>
    <s v="theater/plays"/>
    <x v="3"/>
    <x v="3"/>
  </r>
  <r>
    <n v="372"/>
    <x v="371"/>
    <s v="Pre-emptive bifurcated artificial intelligence"/>
    <x v="79"/>
    <x v="211"/>
    <n v="1591.56"/>
    <x v="1"/>
    <x v="283"/>
    <x v="343"/>
    <x v="1"/>
    <s v="USD"/>
    <n v="1420696800"/>
    <x v="355"/>
    <n v="1422424800"/>
    <d v="2015-01-28T06:00:00"/>
    <x v="0"/>
    <b v="0"/>
    <b v="1"/>
    <s v="film &amp; video/documentary"/>
    <x v="4"/>
    <x v="4"/>
  </r>
  <r>
    <n v="373"/>
    <x v="372"/>
    <s v="Down-sized coherent toolset"/>
    <x v="224"/>
    <x v="368"/>
    <n v="730.18"/>
    <x v="1"/>
    <x v="284"/>
    <x v="344"/>
    <x v="1"/>
    <s v="USD"/>
    <n v="1502946000"/>
    <x v="356"/>
    <n v="1503637200"/>
    <d v="2017-08-25T05:00:00"/>
    <x v="5"/>
    <b v="0"/>
    <b v="0"/>
    <s v="theater/plays"/>
    <x v="3"/>
    <x v="3"/>
  </r>
  <r>
    <n v="374"/>
    <x v="373"/>
    <s v="Open-source multi-tasking data-warehouse"/>
    <x v="225"/>
    <x v="369"/>
    <n v="13.19"/>
    <x v="0"/>
    <x v="165"/>
    <x v="345"/>
    <x v="1"/>
    <s v="USD"/>
    <n v="1547186400"/>
    <x v="357"/>
    <n v="1547618400"/>
    <d v="2019-01-16T06:00:00"/>
    <x v="3"/>
    <b v="0"/>
    <b v="1"/>
    <s v="film &amp; video/documentary"/>
    <x v="4"/>
    <x v="4"/>
  </r>
  <r>
    <n v="375"/>
    <x v="374"/>
    <s v="Future-proofed upward-trending contingency"/>
    <x v="50"/>
    <x v="370"/>
    <n v="54.78"/>
    <x v="0"/>
    <x v="270"/>
    <x v="346"/>
    <x v="1"/>
    <s v="USD"/>
    <n v="1444971600"/>
    <x v="358"/>
    <n v="1449900000"/>
    <d v="2015-12-12T06:00:00"/>
    <x v="0"/>
    <b v="0"/>
    <b v="0"/>
    <s v="music/indie rock"/>
    <x v="1"/>
    <x v="7"/>
  </r>
  <r>
    <n v="376"/>
    <x v="375"/>
    <s v="Mandatory uniform matrix"/>
    <x v="74"/>
    <x v="371"/>
    <n v="361.03"/>
    <x v="1"/>
    <x v="54"/>
    <x v="347"/>
    <x v="1"/>
    <s v="USD"/>
    <n v="1404622800"/>
    <x v="359"/>
    <n v="1405141200"/>
    <d v="2014-07-12T05:00:00"/>
    <x v="1"/>
    <b v="0"/>
    <b v="0"/>
    <s v="music/rock"/>
    <x v="1"/>
    <x v="1"/>
  </r>
  <r>
    <n v="377"/>
    <x v="376"/>
    <s v="Phased methodical initiative"/>
    <x v="226"/>
    <x v="372"/>
    <n v="10.26"/>
    <x v="0"/>
    <x v="78"/>
    <x v="348"/>
    <x v="1"/>
    <s v="USD"/>
    <n v="1571720400"/>
    <x v="12"/>
    <n v="1572933600"/>
    <d v="2019-11-05T06:00:00"/>
    <x v="3"/>
    <b v="0"/>
    <b v="0"/>
    <s v="theater/plays"/>
    <x v="3"/>
    <x v="3"/>
  </r>
  <r>
    <n v="378"/>
    <x v="377"/>
    <s v="Managed stable function"/>
    <x v="227"/>
    <x v="373"/>
    <n v="13.96"/>
    <x v="0"/>
    <x v="285"/>
    <x v="349"/>
    <x v="1"/>
    <s v="USD"/>
    <n v="1526878800"/>
    <x v="360"/>
    <n v="1530162000"/>
    <d v="2018-06-28T05:00:00"/>
    <x v="9"/>
    <b v="0"/>
    <b v="0"/>
    <s v="film &amp; video/documentary"/>
    <x v="4"/>
    <x v="4"/>
  </r>
  <r>
    <n v="379"/>
    <x v="378"/>
    <s v="Realigned clear-thinking migration"/>
    <x v="44"/>
    <x v="374"/>
    <n v="40.44"/>
    <x v="0"/>
    <x v="9"/>
    <x v="350"/>
    <x v="4"/>
    <s v="GBP"/>
    <n v="1319691600"/>
    <x v="361"/>
    <n v="1320904800"/>
    <d v="2011-11-10T06:00:00"/>
    <x v="8"/>
    <b v="0"/>
    <b v="0"/>
    <s v="theater/plays"/>
    <x v="3"/>
    <x v="3"/>
  </r>
  <r>
    <n v="380"/>
    <x v="379"/>
    <s v="Optional clear-thinking process improvement"/>
    <x v="186"/>
    <x v="375"/>
    <n v="160.32"/>
    <x v="1"/>
    <x v="286"/>
    <x v="351"/>
    <x v="1"/>
    <s v="USD"/>
    <n v="1371963600"/>
    <x v="362"/>
    <n v="1372395600"/>
    <d v="2013-06-28T05:00:00"/>
    <x v="2"/>
    <b v="0"/>
    <b v="0"/>
    <s v="theater/plays"/>
    <x v="3"/>
    <x v="3"/>
  </r>
  <r>
    <n v="381"/>
    <x v="380"/>
    <s v="Cross-group global moratorium"/>
    <x v="98"/>
    <x v="376"/>
    <n v="183.94"/>
    <x v="1"/>
    <x v="287"/>
    <x v="10"/>
    <x v="1"/>
    <s v="USD"/>
    <n v="1433739600"/>
    <x v="363"/>
    <n v="1437714000"/>
    <d v="2015-07-24T05:00:00"/>
    <x v="0"/>
    <b v="0"/>
    <b v="0"/>
    <s v="theater/plays"/>
    <x v="3"/>
    <x v="3"/>
  </r>
  <r>
    <n v="382"/>
    <x v="381"/>
    <s v="Visionary systemic process improvement"/>
    <x v="14"/>
    <x v="377"/>
    <n v="63.77"/>
    <x v="0"/>
    <x v="109"/>
    <x v="352"/>
    <x v="1"/>
    <s v="USD"/>
    <n v="1508130000"/>
    <x v="364"/>
    <n v="1509771600"/>
    <d v="2017-11-04T05:00:00"/>
    <x v="5"/>
    <b v="0"/>
    <b v="0"/>
    <s v="photography/photography books"/>
    <x v="7"/>
    <x v="14"/>
  </r>
  <r>
    <n v="383"/>
    <x v="382"/>
    <s v="Progressive intangible flexibility"/>
    <x v="9"/>
    <x v="378"/>
    <n v="225.38"/>
    <x v="1"/>
    <x v="288"/>
    <x v="353"/>
    <x v="1"/>
    <s v="USD"/>
    <n v="1550037600"/>
    <x v="210"/>
    <n v="1550556000"/>
    <d v="2019-02-19T06:00:00"/>
    <x v="3"/>
    <b v="0"/>
    <b v="1"/>
    <s v="food/food trucks"/>
    <x v="0"/>
    <x v="0"/>
  </r>
  <r>
    <n v="384"/>
    <x v="383"/>
    <s v="Reactive real-time software"/>
    <x v="228"/>
    <x v="379"/>
    <n v="172.01"/>
    <x v="1"/>
    <x v="289"/>
    <x v="354"/>
    <x v="1"/>
    <s v="USD"/>
    <n v="1486706400"/>
    <x v="365"/>
    <n v="1489039200"/>
    <d v="2017-03-09T06:00:00"/>
    <x v="5"/>
    <b v="1"/>
    <b v="1"/>
    <s v="film &amp; video/documentary"/>
    <x v="4"/>
    <x v="4"/>
  </r>
  <r>
    <n v="385"/>
    <x v="384"/>
    <s v="Programmable incremental knowledge user"/>
    <x v="229"/>
    <x v="380"/>
    <n v="146.16999999999999"/>
    <x v="1"/>
    <x v="290"/>
    <x v="355"/>
    <x v="1"/>
    <s v="USD"/>
    <n v="1553835600"/>
    <x v="366"/>
    <n v="1556600400"/>
    <d v="2019-04-30T05:00:00"/>
    <x v="3"/>
    <b v="0"/>
    <b v="0"/>
    <s v="publishing/nonfiction"/>
    <x v="5"/>
    <x v="9"/>
  </r>
  <r>
    <n v="386"/>
    <x v="385"/>
    <s v="Progressive 5thgeneration customer loyalty"/>
    <x v="230"/>
    <x v="381"/>
    <n v="76.42"/>
    <x v="0"/>
    <x v="291"/>
    <x v="356"/>
    <x v="1"/>
    <s v="USD"/>
    <n v="1277528400"/>
    <x v="367"/>
    <n v="1278565200"/>
    <d v="2010-07-08T05:00:00"/>
    <x v="6"/>
    <b v="0"/>
    <b v="0"/>
    <s v="theater/plays"/>
    <x v="3"/>
    <x v="3"/>
  </r>
  <r>
    <n v="387"/>
    <x v="386"/>
    <s v="Triple-buffered logistical frame"/>
    <x v="231"/>
    <x v="382"/>
    <n v="39.26"/>
    <x v="0"/>
    <x v="292"/>
    <x v="357"/>
    <x v="1"/>
    <s v="USD"/>
    <n v="1339477200"/>
    <x v="368"/>
    <n v="1339909200"/>
    <d v="2012-06-17T05:00:00"/>
    <x v="4"/>
    <b v="0"/>
    <b v="0"/>
    <s v="technology/wearables"/>
    <x v="2"/>
    <x v="8"/>
  </r>
  <r>
    <n v="388"/>
    <x v="387"/>
    <s v="Exclusive dynamic adapter"/>
    <x v="232"/>
    <x v="383"/>
    <n v="11.27"/>
    <x v="3"/>
    <x v="293"/>
    <x v="358"/>
    <x v="5"/>
    <s v="CHF"/>
    <n v="1325656800"/>
    <x v="369"/>
    <n v="1325829600"/>
    <d v="2012-01-06T06:00:00"/>
    <x v="4"/>
    <b v="0"/>
    <b v="0"/>
    <s v="music/indie rock"/>
    <x v="1"/>
    <x v="7"/>
  </r>
  <r>
    <n v="389"/>
    <x v="388"/>
    <s v="Automated systemic hierarchy"/>
    <x v="233"/>
    <x v="384"/>
    <n v="122.11"/>
    <x v="1"/>
    <x v="294"/>
    <x v="359"/>
    <x v="1"/>
    <s v="USD"/>
    <n v="1288242000"/>
    <x v="370"/>
    <n v="1290578400"/>
    <d v="2010-11-24T06:00:00"/>
    <x v="6"/>
    <b v="0"/>
    <b v="0"/>
    <s v="theater/plays"/>
    <x v="3"/>
    <x v="3"/>
  </r>
  <r>
    <n v="390"/>
    <x v="389"/>
    <s v="Digitized eco-centric core"/>
    <x v="166"/>
    <x v="385"/>
    <n v="186.54"/>
    <x v="1"/>
    <x v="126"/>
    <x v="360"/>
    <x v="1"/>
    <s v="USD"/>
    <n v="1379048400"/>
    <x v="371"/>
    <n v="1380344400"/>
    <d v="2013-09-28T05:00:00"/>
    <x v="2"/>
    <b v="0"/>
    <b v="0"/>
    <s v="photography/photography books"/>
    <x v="7"/>
    <x v="14"/>
  </r>
  <r>
    <n v="391"/>
    <x v="390"/>
    <s v="Mandatory uniform strategy"/>
    <x v="234"/>
    <x v="386"/>
    <n v="7.27"/>
    <x v="0"/>
    <x v="295"/>
    <x v="361"/>
    <x v="1"/>
    <s v="USD"/>
    <n v="1389679200"/>
    <x v="287"/>
    <n v="1389852000"/>
    <d v="2014-01-16T06:00:00"/>
    <x v="1"/>
    <b v="0"/>
    <b v="0"/>
    <s v="publishing/nonfiction"/>
    <x v="5"/>
    <x v="9"/>
  </r>
  <r>
    <n v="392"/>
    <x v="391"/>
    <s v="Profit-focused zero administration forecast"/>
    <x v="235"/>
    <x v="387"/>
    <n v="65.64"/>
    <x v="0"/>
    <x v="296"/>
    <x v="362"/>
    <x v="1"/>
    <s v="USD"/>
    <n v="1294293600"/>
    <x v="372"/>
    <n v="1294466400"/>
    <d v="2011-01-08T06:00:00"/>
    <x v="8"/>
    <b v="0"/>
    <b v="0"/>
    <s v="technology/wearables"/>
    <x v="2"/>
    <x v="8"/>
  </r>
  <r>
    <n v="393"/>
    <x v="392"/>
    <s v="De-engineered static orchestration"/>
    <x v="236"/>
    <x v="388"/>
    <n v="228.96"/>
    <x v="1"/>
    <x v="297"/>
    <x v="332"/>
    <x v="0"/>
    <s v="CAD"/>
    <n v="1500267600"/>
    <x v="373"/>
    <n v="1500354000"/>
    <d v="2017-07-18T05:00:00"/>
    <x v="5"/>
    <b v="0"/>
    <b v="0"/>
    <s v="music/jazz"/>
    <x v="1"/>
    <x v="17"/>
  </r>
  <r>
    <n v="394"/>
    <x v="393"/>
    <s v="Customizable dynamic info-mediaries"/>
    <x v="126"/>
    <x v="389"/>
    <n v="469.38"/>
    <x v="1"/>
    <x v="298"/>
    <x v="363"/>
    <x v="1"/>
    <s v="USD"/>
    <n v="1375074000"/>
    <x v="374"/>
    <n v="1375938000"/>
    <d v="2013-08-08T05:00:00"/>
    <x v="2"/>
    <b v="0"/>
    <b v="1"/>
    <s v="film &amp; video/documentary"/>
    <x v="4"/>
    <x v="4"/>
  </r>
  <r>
    <n v="395"/>
    <x v="122"/>
    <s v="Enhanced incremental budgetary management"/>
    <x v="143"/>
    <x v="390"/>
    <n v="130.11000000000001"/>
    <x v="1"/>
    <x v="10"/>
    <x v="364"/>
    <x v="1"/>
    <s v="USD"/>
    <n v="1323324000"/>
    <x v="375"/>
    <n v="1323410400"/>
    <d v="2011-12-09T06:00:00"/>
    <x v="8"/>
    <b v="1"/>
    <b v="0"/>
    <s v="theater/plays"/>
    <x v="3"/>
    <x v="3"/>
  </r>
  <r>
    <n v="396"/>
    <x v="394"/>
    <s v="Digitized local info-mediaries"/>
    <x v="237"/>
    <x v="391"/>
    <n v="167.05"/>
    <x v="1"/>
    <x v="299"/>
    <x v="31"/>
    <x v="2"/>
    <s v="AUD"/>
    <n v="1538715600"/>
    <x v="376"/>
    <n v="1539406800"/>
    <d v="2018-10-13T05:00:00"/>
    <x v="9"/>
    <b v="0"/>
    <b v="0"/>
    <s v="film &amp; video/drama"/>
    <x v="4"/>
    <x v="6"/>
  </r>
  <r>
    <n v="397"/>
    <x v="395"/>
    <s v="Virtual systematic monitoring"/>
    <x v="32"/>
    <x v="392"/>
    <n v="173.86"/>
    <x v="1"/>
    <x v="211"/>
    <x v="100"/>
    <x v="1"/>
    <s v="USD"/>
    <n v="1369285200"/>
    <x v="377"/>
    <n v="1369803600"/>
    <d v="2013-05-29T05:00:00"/>
    <x v="2"/>
    <b v="0"/>
    <b v="0"/>
    <s v="music/rock"/>
    <x v="1"/>
    <x v="1"/>
  </r>
  <r>
    <n v="398"/>
    <x v="396"/>
    <s v="Reactive bottom-line open architecture"/>
    <x v="12"/>
    <x v="393"/>
    <n v="717.76"/>
    <x v="1"/>
    <x v="300"/>
    <x v="365"/>
    <x v="6"/>
    <s v="EUR"/>
    <n v="1525755600"/>
    <x v="378"/>
    <n v="1525928400"/>
    <d v="2018-05-10T05:00:00"/>
    <x v="9"/>
    <b v="0"/>
    <b v="1"/>
    <s v="film &amp; video/animation"/>
    <x v="4"/>
    <x v="10"/>
  </r>
  <r>
    <n v="399"/>
    <x v="397"/>
    <s v="Pre-emptive interactive model"/>
    <x v="238"/>
    <x v="394"/>
    <n v="63.85"/>
    <x v="0"/>
    <x v="301"/>
    <x v="366"/>
    <x v="1"/>
    <s v="USD"/>
    <n v="1296626400"/>
    <x v="379"/>
    <n v="1297231200"/>
    <d v="2011-02-09T06:00:00"/>
    <x v="8"/>
    <b v="0"/>
    <b v="0"/>
    <s v="music/indie rock"/>
    <x v="1"/>
    <x v="7"/>
  </r>
  <r>
    <n v="400"/>
    <x v="398"/>
    <s v="Ergonomic eco-centric open architecture"/>
    <x v="0"/>
    <x v="50"/>
    <n v="2"/>
    <x v="0"/>
    <x v="49"/>
    <x v="49"/>
    <x v="1"/>
    <s v="USD"/>
    <n v="1376629200"/>
    <x v="380"/>
    <n v="1378530000"/>
    <d v="2013-09-07T05:00:00"/>
    <x v="2"/>
    <b v="0"/>
    <b v="1"/>
    <s v="photography/photography books"/>
    <x v="7"/>
    <x v="14"/>
  </r>
  <r>
    <n v="401"/>
    <x v="399"/>
    <s v="Inverse radical hierarchy"/>
    <x v="79"/>
    <x v="395"/>
    <n v="1530.22"/>
    <x v="1"/>
    <x v="302"/>
    <x v="367"/>
    <x v="1"/>
    <s v="USD"/>
    <n v="1572152400"/>
    <x v="381"/>
    <n v="1572152400"/>
    <d v="2019-10-27T05:00:00"/>
    <x v="3"/>
    <b v="0"/>
    <b v="0"/>
    <s v="theater/plays"/>
    <x v="3"/>
    <x v="3"/>
  </r>
  <r>
    <n v="402"/>
    <x v="400"/>
    <s v="Team-oriented static interface"/>
    <x v="190"/>
    <x v="396"/>
    <n v="40.36"/>
    <x v="0"/>
    <x v="174"/>
    <x v="368"/>
    <x v="1"/>
    <s v="USD"/>
    <n v="1325829600"/>
    <x v="382"/>
    <n v="1329890400"/>
    <d v="2012-02-22T06:00:00"/>
    <x v="4"/>
    <b v="0"/>
    <b v="1"/>
    <s v="film &amp; video/shorts"/>
    <x v="4"/>
    <x v="12"/>
  </r>
  <r>
    <n v="403"/>
    <x v="401"/>
    <s v="Virtual foreground throughput"/>
    <x v="239"/>
    <x v="397"/>
    <n v="86.22"/>
    <x v="0"/>
    <x v="303"/>
    <x v="369"/>
    <x v="0"/>
    <s v="CAD"/>
    <n v="1273640400"/>
    <x v="125"/>
    <n v="1276750800"/>
    <d v="2010-06-17T05:00:00"/>
    <x v="6"/>
    <b v="0"/>
    <b v="1"/>
    <s v="theater/plays"/>
    <x v="3"/>
    <x v="3"/>
  </r>
  <r>
    <n v="404"/>
    <x v="402"/>
    <s v="Visionary exuding Internet solution"/>
    <x v="240"/>
    <x v="398"/>
    <n v="315.58"/>
    <x v="1"/>
    <x v="304"/>
    <x v="370"/>
    <x v="1"/>
    <s v="USD"/>
    <n v="1510639200"/>
    <x v="383"/>
    <n v="1510898400"/>
    <d v="2017-11-17T06:00:00"/>
    <x v="5"/>
    <b v="0"/>
    <b v="0"/>
    <s v="theater/plays"/>
    <x v="3"/>
    <x v="3"/>
  </r>
  <r>
    <n v="405"/>
    <x v="403"/>
    <s v="Synchronized secondary analyzer"/>
    <x v="241"/>
    <x v="399"/>
    <n v="89.62"/>
    <x v="0"/>
    <x v="305"/>
    <x v="202"/>
    <x v="1"/>
    <s v="USD"/>
    <n v="1528088400"/>
    <x v="384"/>
    <n v="1532408400"/>
    <d v="2018-07-24T05:00:00"/>
    <x v="9"/>
    <b v="0"/>
    <b v="0"/>
    <s v="theater/plays"/>
    <x v="3"/>
    <x v="3"/>
  </r>
  <r>
    <n v="406"/>
    <x v="404"/>
    <s v="Balanced attitude-oriented parallelism"/>
    <x v="242"/>
    <x v="400"/>
    <n v="182.15"/>
    <x v="1"/>
    <x v="306"/>
    <x v="371"/>
    <x v="1"/>
    <s v="USD"/>
    <n v="1359525600"/>
    <x v="385"/>
    <n v="1360562400"/>
    <d v="2013-02-11T06:00:00"/>
    <x v="2"/>
    <b v="1"/>
    <b v="0"/>
    <s v="film &amp; video/documentary"/>
    <x v="4"/>
    <x v="4"/>
  </r>
  <r>
    <n v="407"/>
    <x v="405"/>
    <s v="Organized bandwidth-monitored core"/>
    <x v="74"/>
    <x v="401"/>
    <n v="355.88"/>
    <x v="1"/>
    <x v="307"/>
    <x v="372"/>
    <x v="3"/>
    <s v="DKK"/>
    <n v="1570942800"/>
    <x v="386"/>
    <n v="1571547600"/>
    <d v="2019-10-20T05:00:00"/>
    <x v="3"/>
    <b v="0"/>
    <b v="0"/>
    <s v="theater/plays"/>
    <x v="3"/>
    <x v="3"/>
  </r>
  <r>
    <n v="408"/>
    <x v="406"/>
    <s v="Cloned leadingedge utilization"/>
    <x v="243"/>
    <x v="402"/>
    <n v="131.84"/>
    <x v="1"/>
    <x v="110"/>
    <x v="373"/>
    <x v="0"/>
    <s v="CAD"/>
    <n v="1466398800"/>
    <x v="387"/>
    <n v="1468126800"/>
    <d v="2016-07-10T05:00:00"/>
    <x v="7"/>
    <b v="0"/>
    <b v="0"/>
    <s v="film &amp; video/documentary"/>
    <x v="4"/>
    <x v="4"/>
  </r>
  <r>
    <n v="409"/>
    <x v="97"/>
    <s v="Secured asymmetric projection"/>
    <x v="244"/>
    <x v="403"/>
    <n v="46.32"/>
    <x v="0"/>
    <x v="308"/>
    <x v="130"/>
    <x v="1"/>
    <s v="USD"/>
    <n v="1492491600"/>
    <x v="388"/>
    <n v="1492837200"/>
    <d v="2017-04-22T05:00:00"/>
    <x v="5"/>
    <b v="0"/>
    <b v="0"/>
    <s v="music/rock"/>
    <x v="1"/>
    <x v="1"/>
  </r>
  <r>
    <n v="410"/>
    <x v="407"/>
    <s v="Advanced cohesive Graphic Interface"/>
    <x v="184"/>
    <x v="404"/>
    <n v="36.130000000000003"/>
    <x v="2"/>
    <x v="309"/>
    <x v="120"/>
    <x v="1"/>
    <s v="USD"/>
    <n v="1430197200"/>
    <x v="277"/>
    <n v="1430197200"/>
    <d v="2015-04-28T05:00:00"/>
    <x v="0"/>
    <b v="0"/>
    <b v="0"/>
    <s v="games/mobile games"/>
    <x v="6"/>
    <x v="20"/>
  </r>
  <r>
    <n v="411"/>
    <x v="408"/>
    <s v="Down-sized maximized function"/>
    <x v="75"/>
    <x v="405"/>
    <n v="104.63"/>
    <x v="1"/>
    <x v="172"/>
    <x v="374"/>
    <x v="1"/>
    <s v="USD"/>
    <n v="1496034000"/>
    <x v="389"/>
    <n v="1496206800"/>
    <d v="2017-05-31T05:00:00"/>
    <x v="5"/>
    <b v="0"/>
    <b v="0"/>
    <s v="theater/plays"/>
    <x v="3"/>
    <x v="3"/>
  </r>
  <r>
    <n v="412"/>
    <x v="409"/>
    <s v="Realigned zero tolerance software"/>
    <x v="118"/>
    <x v="406"/>
    <n v="668.86"/>
    <x v="1"/>
    <x v="38"/>
    <x v="375"/>
    <x v="1"/>
    <s v="USD"/>
    <n v="1388728800"/>
    <x v="390"/>
    <n v="1389592800"/>
    <d v="2014-01-13T06:00:00"/>
    <x v="1"/>
    <b v="0"/>
    <b v="0"/>
    <s v="publishing/fiction"/>
    <x v="5"/>
    <x v="13"/>
  </r>
  <r>
    <n v="413"/>
    <x v="410"/>
    <s v="Persevering analyzing extranet"/>
    <x v="245"/>
    <x v="407"/>
    <n v="62.07"/>
    <x v="2"/>
    <x v="310"/>
    <x v="376"/>
    <x v="1"/>
    <s v="USD"/>
    <n v="1543298400"/>
    <x v="391"/>
    <n v="1545631200"/>
    <d v="2018-12-24T06:00:00"/>
    <x v="9"/>
    <b v="0"/>
    <b v="0"/>
    <s v="film &amp; video/animation"/>
    <x v="4"/>
    <x v="10"/>
  </r>
  <r>
    <n v="414"/>
    <x v="411"/>
    <s v="Innovative human-resource migration"/>
    <x v="246"/>
    <x v="408"/>
    <n v="84.7"/>
    <x v="0"/>
    <x v="311"/>
    <x v="65"/>
    <x v="1"/>
    <s v="USD"/>
    <n v="1271739600"/>
    <x v="392"/>
    <n v="1272430800"/>
    <d v="2010-04-28T05:00:00"/>
    <x v="6"/>
    <b v="0"/>
    <b v="1"/>
    <s v="food/food trucks"/>
    <x v="0"/>
    <x v="0"/>
  </r>
  <r>
    <n v="415"/>
    <x v="412"/>
    <s v="Intuitive needs-based monitoring"/>
    <x v="247"/>
    <x v="409"/>
    <n v="11.06"/>
    <x v="0"/>
    <x v="312"/>
    <x v="377"/>
    <x v="1"/>
    <s v="USD"/>
    <n v="1326434400"/>
    <x v="393"/>
    <n v="1327903200"/>
    <d v="2012-01-30T06:00:00"/>
    <x v="4"/>
    <b v="0"/>
    <b v="0"/>
    <s v="theater/plays"/>
    <x v="3"/>
    <x v="3"/>
  </r>
  <r>
    <n v="416"/>
    <x v="413"/>
    <s v="Customer-focused disintermediate toolset"/>
    <x v="248"/>
    <x v="410"/>
    <n v="43.84"/>
    <x v="0"/>
    <x v="313"/>
    <x v="321"/>
    <x v="1"/>
    <s v="USD"/>
    <n v="1295244000"/>
    <x v="394"/>
    <n v="1296021600"/>
    <d v="2011-01-26T06:00:00"/>
    <x v="8"/>
    <b v="0"/>
    <b v="1"/>
    <s v="film &amp; video/documentary"/>
    <x v="4"/>
    <x v="4"/>
  </r>
  <r>
    <n v="417"/>
    <x v="414"/>
    <s v="Upgradable 24/7 emulation"/>
    <x v="12"/>
    <x v="411"/>
    <n v="55.47"/>
    <x v="0"/>
    <x v="27"/>
    <x v="378"/>
    <x v="1"/>
    <s v="USD"/>
    <n v="1541221200"/>
    <x v="395"/>
    <n v="1543298400"/>
    <d v="2018-11-27T06:00:00"/>
    <x v="9"/>
    <b v="0"/>
    <b v="0"/>
    <s v="theater/plays"/>
    <x v="3"/>
    <x v="3"/>
  </r>
  <r>
    <n v="418"/>
    <x v="32"/>
    <s v="Quality-focused client-server core"/>
    <x v="249"/>
    <x v="412"/>
    <n v="57.4"/>
    <x v="0"/>
    <x v="314"/>
    <x v="323"/>
    <x v="0"/>
    <s v="CAD"/>
    <n v="1336280400"/>
    <x v="396"/>
    <n v="1336366800"/>
    <d v="2012-05-07T05:00:00"/>
    <x v="4"/>
    <b v="0"/>
    <b v="0"/>
    <s v="film &amp; video/documentary"/>
    <x v="4"/>
    <x v="4"/>
  </r>
  <r>
    <n v="419"/>
    <x v="415"/>
    <s v="Upgradable maximized protocol"/>
    <x v="250"/>
    <x v="413"/>
    <n v="123.43"/>
    <x v="1"/>
    <x v="315"/>
    <x v="42"/>
    <x v="1"/>
    <s v="USD"/>
    <n v="1324533600"/>
    <x v="397"/>
    <n v="1325052000"/>
    <d v="2011-12-28T06:00:00"/>
    <x v="8"/>
    <b v="0"/>
    <b v="0"/>
    <s v="technology/web"/>
    <x v="2"/>
    <x v="2"/>
  </r>
  <r>
    <n v="420"/>
    <x v="416"/>
    <s v="Cross-platform interactive synergy"/>
    <x v="92"/>
    <x v="414"/>
    <n v="128.46"/>
    <x v="1"/>
    <x v="115"/>
    <x v="379"/>
    <x v="1"/>
    <s v="USD"/>
    <n v="1498366800"/>
    <x v="398"/>
    <n v="1499576400"/>
    <d v="2017-07-09T05:00:00"/>
    <x v="5"/>
    <b v="0"/>
    <b v="0"/>
    <s v="theater/plays"/>
    <x v="3"/>
    <x v="3"/>
  </r>
  <r>
    <n v="421"/>
    <x v="417"/>
    <s v="User-centric fault-tolerant archive"/>
    <x v="151"/>
    <x v="415"/>
    <n v="63.99"/>
    <x v="0"/>
    <x v="316"/>
    <x v="380"/>
    <x v="1"/>
    <s v="USD"/>
    <n v="1498712400"/>
    <x v="399"/>
    <n v="1501304400"/>
    <d v="2017-07-29T05:00:00"/>
    <x v="5"/>
    <b v="0"/>
    <b v="1"/>
    <s v="technology/wearables"/>
    <x v="2"/>
    <x v="8"/>
  </r>
  <r>
    <n v="422"/>
    <x v="418"/>
    <s v="Reverse-engineered regional knowledge user"/>
    <x v="251"/>
    <x v="416"/>
    <n v="127.3"/>
    <x v="1"/>
    <x v="317"/>
    <x v="381"/>
    <x v="1"/>
    <s v="USD"/>
    <n v="1271480400"/>
    <x v="400"/>
    <n v="1273208400"/>
    <d v="2010-05-07T05:00:00"/>
    <x v="6"/>
    <b v="0"/>
    <b v="1"/>
    <s v="theater/plays"/>
    <x v="3"/>
    <x v="3"/>
  </r>
  <r>
    <n v="423"/>
    <x v="419"/>
    <s v="Self-enabling real-time definition"/>
    <x v="252"/>
    <x v="417"/>
    <n v="10.64"/>
    <x v="0"/>
    <x v="318"/>
    <x v="382"/>
    <x v="1"/>
    <s v="USD"/>
    <n v="1316667600"/>
    <x v="116"/>
    <n v="1316840400"/>
    <d v="2011-09-24T05:00:00"/>
    <x v="8"/>
    <b v="0"/>
    <b v="1"/>
    <s v="food/food trucks"/>
    <x v="0"/>
    <x v="0"/>
  </r>
  <r>
    <n v="424"/>
    <x v="420"/>
    <s v="User-centric impactful projection"/>
    <x v="135"/>
    <x v="418"/>
    <n v="40.47"/>
    <x v="0"/>
    <x v="100"/>
    <x v="383"/>
    <x v="1"/>
    <s v="USD"/>
    <n v="1524027600"/>
    <x v="401"/>
    <n v="1524546000"/>
    <d v="2018-04-24T05:00:00"/>
    <x v="9"/>
    <b v="0"/>
    <b v="0"/>
    <s v="music/indie rock"/>
    <x v="1"/>
    <x v="7"/>
  </r>
  <r>
    <n v="425"/>
    <x v="421"/>
    <s v="Vision-oriented actuating hardware"/>
    <x v="50"/>
    <x v="419"/>
    <n v="287.67"/>
    <x v="1"/>
    <x v="45"/>
    <x v="384"/>
    <x v="1"/>
    <s v="USD"/>
    <n v="1438059600"/>
    <x v="402"/>
    <n v="1438578000"/>
    <d v="2015-08-03T05:00:00"/>
    <x v="0"/>
    <b v="0"/>
    <b v="0"/>
    <s v="photography/photography books"/>
    <x v="7"/>
    <x v="14"/>
  </r>
  <r>
    <n v="426"/>
    <x v="422"/>
    <s v="Virtual leadingedge framework"/>
    <x v="37"/>
    <x v="420"/>
    <n v="572.94000000000005"/>
    <x v="1"/>
    <x v="319"/>
    <x v="385"/>
    <x v="1"/>
    <s v="USD"/>
    <n v="1361944800"/>
    <x v="403"/>
    <n v="1362549600"/>
    <d v="2013-03-06T06:00:00"/>
    <x v="2"/>
    <b v="0"/>
    <b v="0"/>
    <s v="theater/plays"/>
    <x v="3"/>
    <x v="3"/>
  </r>
  <r>
    <n v="427"/>
    <x v="423"/>
    <s v="Managed discrete framework"/>
    <x v="253"/>
    <x v="421"/>
    <n v="112.9"/>
    <x v="1"/>
    <x v="320"/>
    <x v="386"/>
    <x v="1"/>
    <s v="USD"/>
    <n v="1410584400"/>
    <x v="404"/>
    <n v="1413349200"/>
    <d v="2014-10-15T05:00:00"/>
    <x v="1"/>
    <b v="0"/>
    <b v="1"/>
    <s v="theater/plays"/>
    <x v="3"/>
    <x v="3"/>
  </r>
  <r>
    <n v="428"/>
    <x v="424"/>
    <s v="Progressive zero-defect capability"/>
    <x v="254"/>
    <x v="422"/>
    <n v="46.39"/>
    <x v="0"/>
    <x v="321"/>
    <x v="387"/>
    <x v="1"/>
    <s v="USD"/>
    <n v="1297404000"/>
    <x v="405"/>
    <n v="1298008800"/>
    <d v="2011-02-18T06:00:00"/>
    <x v="8"/>
    <b v="0"/>
    <b v="0"/>
    <s v="film &amp; video/animation"/>
    <x v="4"/>
    <x v="10"/>
  </r>
  <r>
    <n v="429"/>
    <x v="425"/>
    <s v="Right-sized demand-driven adapter"/>
    <x v="255"/>
    <x v="423"/>
    <n v="90.68"/>
    <x v="3"/>
    <x v="322"/>
    <x v="325"/>
    <x v="1"/>
    <s v="USD"/>
    <n v="1392012000"/>
    <x v="406"/>
    <n v="1394427600"/>
    <d v="2014-03-10T05:00:00"/>
    <x v="1"/>
    <b v="0"/>
    <b v="1"/>
    <s v="photography/photography books"/>
    <x v="7"/>
    <x v="14"/>
  </r>
  <r>
    <n v="430"/>
    <x v="426"/>
    <s v="Re-engineered attitude-oriented frame"/>
    <x v="32"/>
    <x v="424"/>
    <n v="67.739999999999995"/>
    <x v="0"/>
    <x v="286"/>
    <x v="388"/>
    <x v="1"/>
    <s v="USD"/>
    <n v="1569733200"/>
    <x v="407"/>
    <n v="1572670800"/>
    <d v="2019-11-02T05:00:00"/>
    <x v="3"/>
    <b v="0"/>
    <b v="0"/>
    <s v="theater/plays"/>
    <x v="3"/>
    <x v="3"/>
  </r>
  <r>
    <n v="431"/>
    <x v="427"/>
    <s v="Compatible multimedia utilization"/>
    <x v="135"/>
    <x v="425"/>
    <n v="192.49"/>
    <x v="1"/>
    <x v="115"/>
    <x v="389"/>
    <x v="1"/>
    <s v="USD"/>
    <n v="1529643600"/>
    <x v="408"/>
    <n v="1531112400"/>
    <d v="2018-07-09T05:00:00"/>
    <x v="9"/>
    <b v="1"/>
    <b v="0"/>
    <s v="theater/plays"/>
    <x v="3"/>
    <x v="3"/>
  </r>
  <r>
    <n v="432"/>
    <x v="428"/>
    <s v="Re-contextualized dedicated hardware"/>
    <x v="106"/>
    <x v="426"/>
    <n v="82.71"/>
    <x v="0"/>
    <x v="222"/>
    <x v="390"/>
    <x v="1"/>
    <s v="USD"/>
    <n v="1399006800"/>
    <x v="409"/>
    <n v="1400734800"/>
    <d v="2014-05-22T05:00:00"/>
    <x v="1"/>
    <b v="0"/>
    <b v="0"/>
    <s v="theater/plays"/>
    <x v="3"/>
    <x v="3"/>
  </r>
  <r>
    <n v="433"/>
    <x v="429"/>
    <s v="Decentralized composite paradigm"/>
    <x v="256"/>
    <x v="427"/>
    <n v="54.16"/>
    <x v="0"/>
    <x v="323"/>
    <x v="85"/>
    <x v="1"/>
    <s v="USD"/>
    <n v="1385359200"/>
    <x v="410"/>
    <n v="1386741600"/>
    <d v="2013-12-11T06:00:00"/>
    <x v="2"/>
    <b v="0"/>
    <b v="1"/>
    <s v="film &amp; video/documentary"/>
    <x v="4"/>
    <x v="4"/>
  </r>
  <r>
    <n v="434"/>
    <x v="430"/>
    <s v="Cloned transitional hierarchy"/>
    <x v="91"/>
    <x v="315"/>
    <n v="16.72"/>
    <x v="3"/>
    <x v="234"/>
    <x v="391"/>
    <x v="0"/>
    <s v="CAD"/>
    <n v="1480572000"/>
    <x v="411"/>
    <n v="1481781600"/>
    <d v="2016-12-15T06:00:00"/>
    <x v="7"/>
    <b v="1"/>
    <b v="0"/>
    <s v="theater/plays"/>
    <x v="3"/>
    <x v="3"/>
  </r>
  <r>
    <n v="435"/>
    <x v="431"/>
    <s v="Advanced discrete leverage"/>
    <x v="257"/>
    <x v="428"/>
    <n v="116.88"/>
    <x v="1"/>
    <x v="324"/>
    <x v="206"/>
    <x v="6"/>
    <s v="EUR"/>
    <n v="1418623200"/>
    <x v="412"/>
    <n v="1419660000"/>
    <d v="2014-12-27T06:00:00"/>
    <x v="1"/>
    <b v="0"/>
    <b v="1"/>
    <s v="theater/plays"/>
    <x v="3"/>
    <x v="3"/>
  </r>
  <r>
    <n v="436"/>
    <x v="432"/>
    <s v="Open-source incremental throughput"/>
    <x v="81"/>
    <x v="429"/>
    <n v="1052.1500000000001"/>
    <x v="1"/>
    <x v="61"/>
    <x v="392"/>
    <x v="1"/>
    <s v="USD"/>
    <n v="1555736400"/>
    <x v="413"/>
    <n v="1555822800"/>
    <d v="2019-04-21T05:00:00"/>
    <x v="3"/>
    <b v="0"/>
    <b v="0"/>
    <s v="music/jazz"/>
    <x v="1"/>
    <x v="17"/>
  </r>
  <r>
    <n v="437"/>
    <x v="433"/>
    <s v="Centralized regional interface"/>
    <x v="32"/>
    <x v="430"/>
    <n v="123.07"/>
    <x v="1"/>
    <x v="325"/>
    <x v="393"/>
    <x v="1"/>
    <s v="USD"/>
    <n v="1442120400"/>
    <x v="414"/>
    <n v="1442379600"/>
    <d v="2015-09-16T05:00:00"/>
    <x v="0"/>
    <b v="0"/>
    <b v="1"/>
    <s v="film &amp; video/animation"/>
    <x v="4"/>
    <x v="10"/>
  </r>
  <r>
    <n v="438"/>
    <x v="434"/>
    <s v="Streamlined web-enabled knowledgebase"/>
    <x v="111"/>
    <x v="431"/>
    <n v="178.64"/>
    <x v="1"/>
    <x v="326"/>
    <x v="394"/>
    <x v="1"/>
    <s v="USD"/>
    <n v="1362376800"/>
    <x v="415"/>
    <n v="1364965200"/>
    <d v="2013-04-03T05:00:00"/>
    <x v="2"/>
    <b v="0"/>
    <b v="0"/>
    <s v="theater/plays"/>
    <x v="3"/>
    <x v="3"/>
  </r>
  <r>
    <n v="439"/>
    <x v="435"/>
    <s v="Digitized transitional monitoring"/>
    <x v="258"/>
    <x v="432"/>
    <n v="355.28"/>
    <x v="1"/>
    <x v="327"/>
    <x v="112"/>
    <x v="1"/>
    <s v="USD"/>
    <n v="1478408400"/>
    <x v="416"/>
    <n v="1479016800"/>
    <d v="2016-11-13T06:00:00"/>
    <x v="7"/>
    <b v="0"/>
    <b v="0"/>
    <s v="film &amp; video/science fiction"/>
    <x v="4"/>
    <x v="22"/>
  </r>
  <r>
    <n v="440"/>
    <x v="436"/>
    <s v="Networked optimal adapter"/>
    <x v="259"/>
    <x v="433"/>
    <n v="161.91"/>
    <x v="1"/>
    <x v="328"/>
    <x v="395"/>
    <x v="1"/>
    <s v="USD"/>
    <n v="1498798800"/>
    <x v="417"/>
    <n v="1499662800"/>
    <d v="2017-07-10T05:00:00"/>
    <x v="5"/>
    <b v="0"/>
    <b v="0"/>
    <s v="film &amp; video/television"/>
    <x v="4"/>
    <x v="19"/>
  </r>
  <r>
    <n v="441"/>
    <x v="437"/>
    <s v="Automated optimal function"/>
    <x v="260"/>
    <x v="434"/>
    <n v="24.91"/>
    <x v="0"/>
    <x v="235"/>
    <x v="396"/>
    <x v="1"/>
    <s v="USD"/>
    <n v="1335416400"/>
    <x v="418"/>
    <n v="1337835600"/>
    <d v="2012-05-24T05:00:00"/>
    <x v="4"/>
    <b v="0"/>
    <b v="0"/>
    <s v="technology/wearables"/>
    <x v="2"/>
    <x v="8"/>
  </r>
  <r>
    <n v="442"/>
    <x v="438"/>
    <s v="Devolved system-worthy framework"/>
    <x v="91"/>
    <x v="435"/>
    <n v="198.72"/>
    <x v="1"/>
    <x v="182"/>
    <x v="397"/>
    <x v="6"/>
    <s v="EUR"/>
    <n v="1504328400"/>
    <x v="419"/>
    <n v="1505710800"/>
    <d v="2017-09-18T05:00:00"/>
    <x v="5"/>
    <b v="0"/>
    <b v="0"/>
    <s v="theater/plays"/>
    <x v="3"/>
    <x v="3"/>
  </r>
  <r>
    <n v="443"/>
    <x v="439"/>
    <s v="Stand-alone user-facing service-desk"/>
    <x v="29"/>
    <x v="436"/>
    <n v="34.75"/>
    <x v="3"/>
    <x v="329"/>
    <x v="398"/>
    <x v="1"/>
    <s v="USD"/>
    <n v="1285822800"/>
    <x v="420"/>
    <n v="1287464400"/>
    <d v="2010-10-19T05:00:00"/>
    <x v="6"/>
    <b v="0"/>
    <b v="0"/>
    <s v="theater/plays"/>
    <x v="3"/>
    <x v="3"/>
  </r>
  <r>
    <n v="444"/>
    <x v="347"/>
    <s v="Versatile global attitude"/>
    <x v="8"/>
    <x v="437"/>
    <n v="176.42"/>
    <x v="1"/>
    <x v="102"/>
    <x v="399"/>
    <x v="1"/>
    <s v="USD"/>
    <n v="1311483600"/>
    <x v="421"/>
    <n v="1311656400"/>
    <d v="2011-07-26T05:00:00"/>
    <x v="8"/>
    <b v="0"/>
    <b v="1"/>
    <s v="music/indie rock"/>
    <x v="1"/>
    <x v="7"/>
  </r>
  <r>
    <n v="445"/>
    <x v="440"/>
    <s v="Intuitive demand-driven Local Area Network"/>
    <x v="118"/>
    <x v="438"/>
    <n v="511.38"/>
    <x v="1"/>
    <x v="73"/>
    <x v="400"/>
    <x v="1"/>
    <s v="USD"/>
    <n v="1291356000"/>
    <x v="422"/>
    <n v="1293170400"/>
    <d v="2010-12-24T06:00:00"/>
    <x v="6"/>
    <b v="0"/>
    <b v="1"/>
    <s v="theater/plays"/>
    <x v="3"/>
    <x v="3"/>
  </r>
  <r>
    <n v="446"/>
    <x v="441"/>
    <s v="Assimilated uniform methodology"/>
    <x v="85"/>
    <x v="439"/>
    <n v="82.04"/>
    <x v="0"/>
    <x v="129"/>
    <x v="401"/>
    <x v="1"/>
    <s v="USD"/>
    <n v="1355810400"/>
    <x v="423"/>
    <n v="1355983200"/>
    <d v="2012-12-20T06:00:00"/>
    <x v="4"/>
    <b v="0"/>
    <b v="0"/>
    <s v="technology/wearables"/>
    <x v="2"/>
    <x v="8"/>
  </r>
  <r>
    <n v="447"/>
    <x v="442"/>
    <s v="Self-enabling next generation algorithm"/>
    <x v="261"/>
    <x v="440"/>
    <n v="24.33"/>
    <x v="3"/>
    <x v="330"/>
    <x v="402"/>
    <x v="4"/>
    <s v="GBP"/>
    <n v="1513663200"/>
    <x v="424"/>
    <n v="1515045600"/>
    <d v="2018-01-04T06:00:00"/>
    <x v="5"/>
    <b v="0"/>
    <b v="0"/>
    <s v="film &amp; video/television"/>
    <x v="4"/>
    <x v="19"/>
  </r>
  <r>
    <n v="448"/>
    <x v="443"/>
    <s v="Object-based demand-driven strategy"/>
    <x v="262"/>
    <x v="441"/>
    <n v="50.48"/>
    <x v="0"/>
    <x v="331"/>
    <x v="403"/>
    <x v="1"/>
    <s v="USD"/>
    <n v="1365915600"/>
    <x v="425"/>
    <n v="1366088400"/>
    <d v="2013-04-16T05:00:00"/>
    <x v="2"/>
    <b v="0"/>
    <b v="1"/>
    <s v="games/video games"/>
    <x v="6"/>
    <x v="11"/>
  </r>
  <r>
    <n v="449"/>
    <x v="444"/>
    <s v="Public-key coherent ability"/>
    <x v="79"/>
    <x v="442"/>
    <n v="967"/>
    <x v="1"/>
    <x v="99"/>
    <x v="404"/>
    <x v="3"/>
    <s v="DKK"/>
    <n v="1551852000"/>
    <x v="426"/>
    <n v="1553317200"/>
    <d v="2019-03-23T05:00:00"/>
    <x v="3"/>
    <b v="0"/>
    <b v="0"/>
    <s v="games/video games"/>
    <x v="6"/>
    <x v="11"/>
  </r>
  <r>
    <n v="450"/>
    <x v="445"/>
    <s v="Up-sized composite success"/>
    <x v="0"/>
    <x v="443"/>
    <n v="4"/>
    <x v="0"/>
    <x v="49"/>
    <x v="405"/>
    <x v="0"/>
    <s v="CAD"/>
    <n v="1540098000"/>
    <x v="427"/>
    <n v="1542088800"/>
    <d v="2018-11-13T06:00:00"/>
    <x v="9"/>
    <b v="0"/>
    <b v="0"/>
    <s v="film &amp; video/animation"/>
    <x v="4"/>
    <x v="10"/>
  </r>
  <r>
    <n v="451"/>
    <x v="446"/>
    <s v="Innovative exuding matrix"/>
    <x v="263"/>
    <x v="444"/>
    <n v="122.85"/>
    <x v="1"/>
    <x v="332"/>
    <x v="65"/>
    <x v="1"/>
    <s v="USD"/>
    <n v="1500440400"/>
    <x v="428"/>
    <n v="1503118800"/>
    <d v="2017-08-19T05:00:00"/>
    <x v="5"/>
    <b v="0"/>
    <b v="0"/>
    <s v="music/rock"/>
    <x v="1"/>
    <x v="1"/>
  </r>
  <r>
    <n v="452"/>
    <x v="447"/>
    <s v="Realigned impactful artificial intelligence"/>
    <x v="73"/>
    <x v="445"/>
    <n v="63.44"/>
    <x v="0"/>
    <x v="249"/>
    <x v="406"/>
    <x v="1"/>
    <s v="USD"/>
    <n v="1278392400"/>
    <x v="429"/>
    <n v="1278478800"/>
    <d v="2010-07-07T05:00:00"/>
    <x v="6"/>
    <b v="0"/>
    <b v="0"/>
    <s v="film &amp; video/drama"/>
    <x v="4"/>
    <x v="6"/>
  </r>
  <r>
    <n v="453"/>
    <x v="448"/>
    <s v="Multi-layered multi-tasking secured line"/>
    <x v="264"/>
    <x v="446"/>
    <n v="56.33"/>
    <x v="0"/>
    <x v="333"/>
    <x v="309"/>
    <x v="1"/>
    <s v="USD"/>
    <n v="1480572000"/>
    <x v="411"/>
    <n v="1484114400"/>
    <d v="2017-01-11T06:00:00"/>
    <x v="7"/>
    <b v="0"/>
    <b v="0"/>
    <s v="film &amp; video/science fiction"/>
    <x v="4"/>
    <x v="22"/>
  </r>
  <r>
    <n v="454"/>
    <x v="449"/>
    <s v="Upgradable upward-trending portal"/>
    <x v="220"/>
    <x v="447"/>
    <n v="44.08"/>
    <x v="0"/>
    <x v="334"/>
    <x v="407"/>
    <x v="1"/>
    <s v="USD"/>
    <n v="1382331600"/>
    <x v="430"/>
    <n v="1385445600"/>
    <d v="2013-11-26T06:00:00"/>
    <x v="2"/>
    <b v="0"/>
    <b v="1"/>
    <s v="film &amp; video/drama"/>
    <x v="4"/>
    <x v="6"/>
  </r>
  <r>
    <n v="455"/>
    <x v="450"/>
    <s v="Profit-focused global product"/>
    <x v="265"/>
    <x v="448"/>
    <n v="118.37"/>
    <x v="1"/>
    <x v="335"/>
    <x v="408"/>
    <x v="1"/>
    <s v="USD"/>
    <n v="1316754000"/>
    <x v="431"/>
    <n v="1318741200"/>
    <d v="2011-10-16T05:00:00"/>
    <x v="8"/>
    <b v="0"/>
    <b v="0"/>
    <s v="theater/plays"/>
    <x v="3"/>
    <x v="3"/>
  </r>
  <r>
    <n v="456"/>
    <x v="451"/>
    <s v="Operative well-modulated data-warehouse"/>
    <x v="266"/>
    <x v="449"/>
    <n v="104.12"/>
    <x v="1"/>
    <x v="336"/>
    <x v="409"/>
    <x v="1"/>
    <s v="USD"/>
    <n v="1518242400"/>
    <x v="432"/>
    <n v="1518242400"/>
    <d v="2018-02-10T06:00:00"/>
    <x v="9"/>
    <b v="0"/>
    <b v="1"/>
    <s v="music/indie rock"/>
    <x v="1"/>
    <x v="7"/>
  </r>
  <r>
    <n v="457"/>
    <x v="452"/>
    <s v="Cloned asymmetric functionalities"/>
    <x v="92"/>
    <x v="450"/>
    <n v="26.64"/>
    <x v="0"/>
    <x v="337"/>
    <x v="410"/>
    <x v="1"/>
    <s v="USD"/>
    <n v="1476421200"/>
    <x v="433"/>
    <n v="1476594000"/>
    <d v="2016-10-16T05:00:00"/>
    <x v="7"/>
    <b v="0"/>
    <b v="0"/>
    <s v="theater/plays"/>
    <x v="3"/>
    <x v="3"/>
  </r>
  <r>
    <n v="458"/>
    <x v="453"/>
    <s v="Pre-emptive neutral portal"/>
    <x v="267"/>
    <x v="451"/>
    <n v="351.2"/>
    <x v="1"/>
    <x v="338"/>
    <x v="369"/>
    <x v="1"/>
    <s v="USD"/>
    <n v="1269752400"/>
    <x v="434"/>
    <n v="1273554000"/>
    <d v="2010-05-11T05:00:00"/>
    <x v="6"/>
    <b v="0"/>
    <b v="0"/>
    <s v="theater/plays"/>
    <x v="3"/>
    <x v="3"/>
  </r>
  <r>
    <n v="459"/>
    <x v="454"/>
    <s v="Switchable demand-driven help-desk"/>
    <x v="9"/>
    <x v="452"/>
    <n v="90.06"/>
    <x v="0"/>
    <x v="339"/>
    <x v="411"/>
    <x v="1"/>
    <s v="USD"/>
    <n v="1419746400"/>
    <x v="435"/>
    <n v="1421906400"/>
    <d v="2015-01-22T06:00:00"/>
    <x v="1"/>
    <b v="0"/>
    <b v="0"/>
    <s v="film &amp; video/documentary"/>
    <x v="4"/>
    <x v="4"/>
  </r>
  <r>
    <n v="460"/>
    <x v="455"/>
    <s v="Business-focused static ability"/>
    <x v="166"/>
    <x v="453"/>
    <n v="171.63"/>
    <x v="1"/>
    <x v="126"/>
    <x v="412"/>
    <x v="1"/>
    <s v="USD"/>
    <n v="1281330000"/>
    <x v="8"/>
    <n v="1281589200"/>
    <d v="2010-08-12T05:00:00"/>
    <x v="6"/>
    <b v="0"/>
    <b v="0"/>
    <s v="theater/plays"/>
    <x v="3"/>
    <x v="3"/>
  </r>
  <r>
    <n v="461"/>
    <x v="456"/>
    <s v="Networked secondary structure"/>
    <x v="268"/>
    <x v="454"/>
    <n v="141.05000000000001"/>
    <x v="1"/>
    <x v="340"/>
    <x v="217"/>
    <x v="1"/>
    <s v="USD"/>
    <n v="1398661200"/>
    <x v="436"/>
    <n v="1400389200"/>
    <d v="2014-05-18T05:00:00"/>
    <x v="1"/>
    <b v="0"/>
    <b v="0"/>
    <s v="film &amp; video/drama"/>
    <x v="4"/>
    <x v="6"/>
  </r>
  <r>
    <n v="462"/>
    <x v="457"/>
    <s v="Total multimedia website"/>
    <x v="269"/>
    <x v="455"/>
    <n v="30.58"/>
    <x v="0"/>
    <x v="341"/>
    <x v="413"/>
    <x v="1"/>
    <s v="USD"/>
    <n v="1359525600"/>
    <x v="385"/>
    <n v="1362808800"/>
    <d v="2013-03-09T06:00:00"/>
    <x v="2"/>
    <b v="0"/>
    <b v="0"/>
    <s v="games/mobile games"/>
    <x v="6"/>
    <x v="20"/>
  </r>
  <r>
    <n v="463"/>
    <x v="458"/>
    <s v="Cross-platform upward-trending parallelism"/>
    <x v="270"/>
    <x v="456"/>
    <n v="108.16"/>
    <x v="1"/>
    <x v="342"/>
    <x v="414"/>
    <x v="1"/>
    <s v="USD"/>
    <n v="1388469600"/>
    <x v="437"/>
    <n v="1388815200"/>
    <d v="2014-01-04T06:00:00"/>
    <x v="2"/>
    <b v="0"/>
    <b v="0"/>
    <s v="film &amp; video/animation"/>
    <x v="4"/>
    <x v="10"/>
  </r>
  <r>
    <n v="464"/>
    <x v="459"/>
    <s v="Pre-emptive mission-critical hardware"/>
    <x v="271"/>
    <x v="457"/>
    <n v="133.46"/>
    <x v="1"/>
    <x v="343"/>
    <x v="224"/>
    <x v="1"/>
    <s v="USD"/>
    <n v="1518328800"/>
    <x v="438"/>
    <n v="1519538400"/>
    <d v="2018-02-25T06:00:00"/>
    <x v="9"/>
    <b v="0"/>
    <b v="0"/>
    <s v="theater/plays"/>
    <x v="3"/>
    <x v="3"/>
  </r>
  <r>
    <n v="465"/>
    <x v="460"/>
    <s v="Up-sized responsive protocol"/>
    <x v="53"/>
    <x v="458"/>
    <n v="187.85"/>
    <x v="1"/>
    <x v="175"/>
    <x v="415"/>
    <x v="1"/>
    <s v="USD"/>
    <n v="1517032800"/>
    <x v="439"/>
    <n v="1517810400"/>
    <d v="2018-02-05T06:00:00"/>
    <x v="9"/>
    <b v="0"/>
    <b v="0"/>
    <s v="publishing/translations"/>
    <x v="5"/>
    <x v="18"/>
  </r>
  <r>
    <n v="466"/>
    <x v="461"/>
    <s v="Pre-emptive transitional frame"/>
    <x v="272"/>
    <x v="459"/>
    <n v="332"/>
    <x v="1"/>
    <x v="344"/>
    <x v="416"/>
    <x v="1"/>
    <s v="USD"/>
    <n v="1368594000"/>
    <x v="440"/>
    <n v="1370581200"/>
    <d v="2013-06-07T05:00:00"/>
    <x v="2"/>
    <b v="0"/>
    <b v="1"/>
    <s v="technology/wearables"/>
    <x v="2"/>
    <x v="8"/>
  </r>
  <r>
    <n v="467"/>
    <x v="462"/>
    <s v="Profit-focused content-based application"/>
    <x v="1"/>
    <x v="460"/>
    <n v="575.21"/>
    <x v="1"/>
    <x v="279"/>
    <x v="246"/>
    <x v="0"/>
    <s v="CAD"/>
    <n v="1448258400"/>
    <x v="441"/>
    <n v="1448863200"/>
    <d v="2015-11-30T06:00:00"/>
    <x v="0"/>
    <b v="0"/>
    <b v="1"/>
    <s v="technology/web"/>
    <x v="2"/>
    <x v="2"/>
  </r>
  <r>
    <n v="468"/>
    <x v="463"/>
    <s v="Streamlined neutral analyzer"/>
    <x v="220"/>
    <x v="461"/>
    <n v="40.5"/>
    <x v="0"/>
    <x v="36"/>
    <x v="417"/>
    <x v="1"/>
    <s v="USD"/>
    <n v="1555218000"/>
    <x v="442"/>
    <n v="1556600400"/>
    <d v="2019-04-30T05:00:00"/>
    <x v="3"/>
    <b v="0"/>
    <b v="0"/>
    <s v="theater/plays"/>
    <x v="3"/>
    <x v="3"/>
  </r>
  <r>
    <n v="469"/>
    <x v="464"/>
    <s v="Assimilated neutral utilization"/>
    <x v="36"/>
    <x v="462"/>
    <n v="184.43"/>
    <x v="1"/>
    <x v="122"/>
    <x v="418"/>
    <x v="1"/>
    <s v="USD"/>
    <n v="1431925200"/>
    <x v="443"/>
    <n v="1432098000"/>
    <d v="2015-05-20T05:00:00"/>
    <x v="0"/>
    <b v="0"/>
    <b v="0"/>
    <s v="film &amp; video/drama"/>
    <x v="4"/>
    <x v="6"/>
  </r>
  <r>
    <n v="470"/>
    <x v="465"/>
    <s v="Extended dedicated archive"/>
    <x v="136"/>
    <x v="463"/>
    <n v="285.81"/>
    <x v="1"/>
    <x v="345"/>
    <x v="96"/>
    <x v="1"/>
    <s v="USD"/>
    <n v="1481522400"/>
    <x v="315"/>
    <n v="1482127200"/>
    <d v="2016-12-19T06:00:00"/>
    <x v="7"/>
    <b v="0"/>
    <b v="0"/>
    <s v="technology/wearables"/>
    <x v="2"/>
    <x v="8"/>
  </r>
  <r>
    <n v="471"/>
    <x v="197"/>
    <s v="Configurable static help-desk"/>
    <x v="33"/>
    <x v="464"/>
    <n v="319"/>
    <x v="1"/>
    <x v="346"/>
    <x v="380"/>
    <x v="4"/>
    <s v="GBP"/>
    <n v="1335934800"/>
    <x v="444"/>
    <n v="1335934800"/>
    <d v="2012-05-02T05:00:00"/>
    <x v="4"/>
    <b v="0"/>
    <b v="1"/>
    <s v="food/food trucks"/>
    <x v="0"/>
    <x v="0"/>
  </r>
  <r>
    <n v="472"/>
    <x v="466"/>
    <s v="Self-enabling clear-thinking framework"/>
    <x v="273"/>
    <x v="465"/>
    <n v="39.229999999999997"/>
    <x v="0"/>
    <x v="347"/>
    <x v="419"/>
    <x v="1"/>
    <s v="USD"/>
    <n v="1552280400"/>
    <x v="445"/>
    <n v="1556946000"/>
    <d v="2019-05-04T05:00:00"/>
    <x v="3"/>
    <b v="0"/>
    <b v="0"/>
    <s v="music/rock"/>
    <x v="1"/>
    <x v="1"/>
  </r>
  <r>
    <n v="473"/>
    <x v="467"/>
    <s v="Assimilated fault-tolerant capacity"/>
    <x v="92"/>
    <x v="466"/>
    <n v="178.14"/>
    <x v="1"/>
    <x v="88"/>
    <x v="420"/>
    <x v="1"/>
    <s v="USD"/>
    <n v="1529989200"/>
    <x v="446"/>
    <n v="1530075600"/>
    <d v="2018-06-27T05:00:00"/>
    <x v="9"/>
    <b v="0"/>
    <b v="0"/>
    <s v="music/electric music"/>
    <x v="1"/>
    <x v="5"/>
  </r>
  <r>
    <n v="474"/>
    <x v="468"/>
    <s v="Enhanced neutral ability"/>
    <x v="220"/>
    <x v="75"/>
    <n v="365.15"/>
    <x v="1"/>
    <x v="23"/>
    <x v="421"/>
    <x v="1"/>
    <s v="USD"/>
    <n v="1418709600"/>
    <x v="447"/>
    <n v="1418796000"/>
    <d v="2014-12-17T06:00:00"/>
    <x v="1"/>
    <b v="0"/>
    <b v="0"/>
    <s v="film &amp; video/television"/>
    <x v="4"/>
    <x v="19"/>
  </r>
  <r>
    <n v="475"/>
    <x v="469"/>
    <s v="Function-based attitude-oriented groupware"/>
    <x v="71"/>
    <x v="467"/>
    <n v="113.95"/>
    <x v="1"/>
    <x v="57"/>
    <x v="422"/>
    <x v="1"/>
    <s v="USD"/>
    <n v="1372136400"/>
    <x v="448"/>
    <n v="1372482000"/>
    <d v="2013-06-29T05:00:00"/>
    <x v="2"/>
    <b v="0"/>
    <b v="1"/>
    <s v="publishing/translations"/>
    <x v="5"/>
    <x v="18"/>
  </r>
  <r>
    <n v="476"/>
    <x v="470"/>
    <s v="Optional solution-oriented instruction set"/>
    <x v="274"/>
    <x v="468"/>
    <n v="29.83"/>
    <x v="0"/>
    <x v="348"/>
    <x v="200"/>
    <x v="1"/>
    <s v="USD"/>
    <n v="1533877200"/>
    <x v="342"/>
    <n v="1534395600"/>
    <d v="2018-08-16T05:00:00"/>
    <x v="9"/>
    <b v="0"/>
    <b v="0"/>
    <s v="publishing/fiction"/>
    <x v="5"/>
    <x v="13"/>
  </r>
  <r>
    <n v="477"/>
    <x v="471"/>
    <s v="Organic object-oriented core"/>
    <x v="275"/>
    <x v="469"/>
    <n v="54.27"/>
    <x v="0"/>
    <x v="86"/>
    <x v="423"/>
    <x v="1"/>
    <s v="USD"/>
    <n v="1309064400"/>
    <x v="449"/>
    <n v="1311397200"/>
    <d v="2011-07-23T05:00:00"/>
    <x v="8"/>
    <b v="0"/>
    <b v="0"/>
    <s v="film &amp; video/science fiction"/>
    <x v="4"/>
    <x v="22"/>
  </r>
  <r>
    <n v="478"/>
    <x v="472"/>
    <s v="Balanced impactful circuit"/>
    <x v="276"/>
    <x v="470"/>
    <n v="236.34"/>
    <x v="1"/>
    <x v="349"/>
    <x v="170"/>
    <x v="1"/>
    <s v="USD"/>
    <n v="1425877200"/>
    <x v="450"/>
    <n v="1426914000"/>
    <d v="2015-03-21T05:00:00"/>
    <x v="0"/>
    <b v="0"/>
    <b v="0"/>
    <s v="technology/wearables"/>
    <x v="2"/>
    <x v="8"/>
  </r>
  <r>
    <n v="479"/>
    <x v="473"/>
    <s v="Future-proofed heuristic encryption"/>
    <x v="166"/>
    <x v="471"/>
    <n v="512.91999999999996"/>
    <x v="1"/>
    <x v="350"/>
    <x v="424"/>
    <x v="4"/>
    <s v="GBP"/>
    <n v="1501304400"/>
    <x v="451"/>
    <n v="1501477200"/>
    <d v="2017-07-31T05:00:00"/>
    <x v="5"/>
    <b v="0"/>
    <b v="0"/>
    <s v="food/food trucks"/>
    <x v="0"/>
    <x v="0"/>
  </r>
  <r>
    <n v="480"/>
    <x v="474"/>
    <s v="Balanced bifurcated leverage"/>
    <x v="133"/>
    <x v="472"/>
    <n v="100.65"/>
    <x v="1"/>
    <x v="215"/>
    <x v="425"/>
    <x v="1"/>
    <s v="USD"/>
    <n v="1268287200"/>
    <x v="452"/>
    <n v="1269061200"/>
    <d v="2010-03-20T05:00:00"/>
    <x v="6"/>
    <b v="0"/>
    <b v="1"/>
    <s v="photography/photography books"/>
    <x v="7"/>
    <x v="14"/>
  </r>
  <r>
    <n v="481"/>
    <x v="475"/>
    <s v="Sharable discrete budgetary management"/>
    <x v="277"/>
    <x v="473"/>
    <n v="81.349999999999994"/>
    <x v="0"/>
    <x v="351"/>
    <x v="426"/>
    <x v="1"/>
    <s v="USD"/>
    <n v="1412139600"/>
    <x v="453"/>
    <n v="1415772000"/>
    <d v="2014-11-12T06:00:00"/>
    <x v="1"/>
    <b v="0"/>
    <b v="1"/>
    <s v="theater/plays"/>
    <x v="3"/>
    <x v="3"/>
  </r>
  <r>
    <n v="482"/>
    <x v="476"/>
    <s v="Focused solution-oriented instruction set"/>
    <x v="3"/>
    <x v="474"/>
    <n v="16.399999999999999"/>
    <x v="0"/>
    <x v="352"/>
    <x v="427"/>
    <x v="1"/>
    <s v="USD"/>
    <n v="1330063200"/>
    <x v="454"/>
    <n v="1331013600"/>
    <d v="2012-03-06T06:00:00"/>
    <x v="4"/>
    <b v="0"/>
    <b v="1"/>
    <s v="publishing/fiction"/>
    <x v="5"/>
    <x v="13"/>
  </r>
  <r>
    <n v="483"/>
    <x v="477"/>
    <s v="Down-sized actuating infrastructure"/>
    <x v="278"/>
    <x v="475"/>
    <n v="52.77"/>
    <x v="0"/>
    <x v="353"/>
    <x v="428"/>
    <x v="1"/>
    <s v="USD"/>
    <n v="1576130400"/>
    <x v="455"/>
    <n v="1576735200"/>
    <d v="2019-12-19T06:00:00"/>
    <x v="3"/>
    <b v="0"/>
    <b v="0"/>
    <s v="theater/plays"/>
    <x v="3"/>
    <x v="3"/>
  </r>
  <r>
    <n v="484"/>
    <x v="478"/>
    <s v="Synergistic cohesive adapter"/>
    <x v="241"/>
    <x v="476"/>
    <n v="260.20999999999998"/>
    <x v="1"/>
    <x v="354"/>
    <x v="291"/>
    <x v="4"/>
    <s v="GBP"/>
    <n v="1407128400"/>
    <x v="456"/>
    <n v="1411362000"/>
    <d v="2014-09-22T05:00:00"/>
    <x v="1"/>
    <b v="0"/>
    <b v="1"/>
    <s v="food/food trucks"/>
    <x v="0"/>
    <x v="0"/>
  </r>
  <r>
    <n v="485"/>
    <x v="479"/>
    <s v="Quality-focused mission-critical structure"/>
    <x v="279"/>
    <x v="477"/>
    <n v="30.73"/>
    <x v="0"/>
    <x v="355"/>
    <x v="429"/>
    <x v="4"/>
    <s v="GBP"/>
    <n v="1560142800"/>
    <x v="457"/>
    <n v="1563685200"/>
    <d v="2019-07-21T05:00:00"/>
    <x v="3"/>
    <b v="0"/>
    <b v="0"/>
    <s v="theater/plays"/>
    <x v="3"/>
    <x v="3"/>
  </r>
  <r>
    <n v="486"/>
    <x v="480"/>
    <s v="Compatible exuding Graphical User Interface"/>
    <x v="5"/>
    <x v="478"/>
    <n v="13.5"/>
    <x v="0"/>
    <x v="356"/>
    <x v="430"/>
    <x v="4"/>
    <s v="GBP"/>
    <n v="1520575200"/>
    <x v="458"/>
    <n v="1521867600"/>
    <d v="2018-03-24T05:00:00"/>
    <x v="9"/>
    <b v="0"/>
    <b v="1"/>
    <s v="publishing/translations"/>
    <x v="5"/>
    <x v="18"/>
  </r>
  <r>
    <n v="487"/>
    <x v="481"/>
    <s v="Monitored 24/7 time-frame"/>
    <x v="280"/>
    <x v="479"/>
    <n v="178.63"/>
    <x v="1"/>
    <x v="357"/>
    <x v="431"/>
    <x v="1"/>
    <s v="USD"/>
    <n v="1492664400"/>
    <x v="459"/>
    <n v="1495515600"/>
    <d v="2017-05-23T05:00:00"/>
    <x v="5"/>
    <b v="0"/>
    <b v="0"/>
    <s v="theater/plays"/>
    <x v="3"/>
    <x v="3"/>
  </r>
  <r>
    <n v="488"/>
    <x v="482"/>
    <s v="Virtual secondary open architecture"/>
    <x v="98"/>
    <x v="480"/>
    <n v="220.06"/>
    <x v="1"/>
    <x v="127"/>
    <x v="432"/>
    <x v="1"/>
    <s v="USD"/>
    <n v="1454479200"/>
    <x v="460"/>
    <n v="1455948000"/>
    <d v="2016-02-20T06:00:00"/>
    <x v="7"/>
    <b v="0"/>
    <b v="0"/>
    <s v="theater/plays"/>
    <x v="3"/>
    <x v="3"/>
  </r>
  <r>
    <n v="489"/>
    <x v="483"/>
    <s v="Down-sized mobile time-frame"/>
    <x v="243"/>
    <x v="481"/>
    <n v="101.51"/>
    <x v="1"/>
    <x v="72"/>
    <x v="433"/>
    <x v="6"/>
    <s v="EUR"/>
    <n v="1281934800"/>
    <x v="461"/>
    <n v="1282366800"/>
    <d v="2010-08-21T05:00:00"/>
    <x v="6"/>
    <b v="0"/>
    <b v="0"/>
    <s v="technology/wearables"/>
    <x v="2"/>
    <x v="8"/>
  </r>
  <r>
    <n v="490"/>
    <x v="484"/>
    <s v="Innovative disintermediate encryption"/>
    <x v="166"/>
    <x v="482"/>
    <n v="191.5"/>
    <x v="1"/>
    <x v="358"/>
    <x v="434"/>
    <x v="1"/>
    <s v="USD"/>
    <n v="1573970400"/>
    <x v="462"/>
    <n v="1574575200"/>
    <d v="2019-11-24T06:00:00"/>
    <x v="3"/>
    <b v="0"/>
    <b v="0"/>
    <s v="journalism/audio"/>
    <x v="8"/>
    <x v="23"/>
  </r>
  <r>
    <n v="491"/>
    <x v="485"/>
    <s v="Universal contextually-based knowledgebase"/>
    <x v="281"/>
    <x v="483"/>
    <n v="305.35000000000002"/>
    <x v="1"/>
    <x v="120"/>
    <x v="435"/>
    <x v="1"/>
    <s v="USD"/>
    <n v="1372654800"/>
    <x v="463"/>
    <n v="1374901200"/>
    <d v="2013-07-27T05:00:00"/>
    <x v="2"/>
    <b v="0"/>
    <b v="1"/>
    <s v="food/food trucks"/>
    <x v="0"/>
    <x v="0"/>
  </r>
  <r>
    <n v="492"/>
    <x v="486"/>
    <s v="Persevering interactive matrix"/>
    <x v="255"/>
    <x v="484"/>
    <n v="24"/>
    <x v="3"/>
    <x v="359"/>
    <x v="436"/>
    <x v="1"/>
    <s v="USD"/>
    <n v="1275886800"/>
    <x v="464"/>
    <n v="1278910800"/>
    <d v="2010-07-12T05:00:00"/>
    <x v="6"/>
    <b v="1"/>
    <b v="1"/>
    <s v="film &amp; video/shorts"/>
    <x v="4"/>
    <x v="12"/>
  </r>
  <r>
    <n v="493"/>
    <x v="487"/>
    <s v="Seamless background framework"/>
    <x v="79"/>
    <x v="485"/>
    <n v="723.78"/>
    <x v="1"/>
    <x v="251"/>
    <x v="437"/>
    <x v="1"/>
    <s v="USD"/>
    <n v="1561784400"/>
    <x v="465"/>
    <n v="1562907600"/>
    <d v="2019-07-12T05:00:00"/>
    <x v="3"/>
    <b v="0"/>
    <b v="0"/>
    <s v="photography/photography books"/>
    <x v="7"/>
    <x v="14"/>
  </r>
  <r>
    <n v="494"/>
    <x v="488"/>
    <s v="Balanced upward-trending productivity"/>
    <x v="186"/>
    <x v="486"/>
    <n v="547.36"/>
    <x v="1"/>
    <x v="360"/>
    <x v="438"/>
    <x v="1"/>
    <s v="USD"/>
    <n v="1332392400"/>
    <x v="466"/>
    <n v="1332478800"/>
    <d v="2012-03-23T05:00:00"/>
    <x v="4"/>
    <b v="0"/>
    <b v="0"/>
    <s v="technology/wearables"/>
    <x v="2"/>
    <x v="8"/>
  </r>
  <r>
    <n v="495"/>
    <x v="489"/>
    <s v="Centralized clear-thinking solution"/>
    <x v="170"/>
    <x v="487"/>
    <n v="414.5"/>
    <x v="1"/>
    <x v="135"/>
    <x v="439"/>
    <x v="3"/>
    <s v="DKK"/>
    <n v="1402376400"/>
    <x v="467"/>
    <n v="1402722000"/>
    <d v="2014-06-14T05:00:00"/>
    <x v="1"/>
    <b v="0"/>
    <b v="0"/>
    <s v="theater/plays"/>
    <x v="3"/>
    <x v="3"/>
  </r>
  <r>
    <n v="496"/>
    <x v="490"/>
    <s v="Optimized bi-directional extranet"/>
    <x v="282"/>
    <x v="488"/>
    <n v="0.91"/>
    <x v="0"/>
    <x v="71"/>
    <x v="440"/>
    <x v="1"/>
    <s v="USD"/>
    <n v="1495342800"/>
    <x v="468"/>
    <n v="1496811600"/>
    <d v="2017-06-07T05:00:00"/>
    <x v="5"/>
    <b v="0"/>
    <b v="0"/>
    <s v="film &amp; video/animation"/>
    <x v="4"/>
    <x v="10"/>
  </r>
  <r>
    <n v="497"/>
    <x v="491"/>
    <s v="Intuitive actuating benchmark"/>
    <x v="122"/>
    <x v="489"/>
    <n v="34.17"/>
    <x v="0"/>
    <x v="53"/>
    <x v="441"/>
    <x v="1"/>
    <s v="USD"/>
    <n v="1482213600"/>
    <x v="469"/>
    <n v="1482213600"/>
    <d v="2016-12-20T06:00:00"/>
    <x v="7"/>
    <b v="0"/>
    <b v="1"/>
    <s v="technology/wearables"/>
    <x v="2"/>
    <x v="8"/>
  </r>
  <r>
    <n v="498"/>
    <x v="492"/>
    <s v="Devolved background project"/>
    <x v="283"/>
    <x v="490"/>
    <n v="23.95"/>
    <x v="0"/>
    <x v="361"/>
    <x v="442"/>
    <x v="3"/>
    <s v="DKK"/>
    <n v="1420092000"/>
    <x v="470"/>
    <n v="1420264800"/>
    <d v="2015-01-03T06:00:00"/>
    <x v="0"/>
    <b v="0"/>
    <b v="0"/>
    <s v="technology/web"/>
    <x v="2"/>
    <x v="2"/>
  </r>
  <r>
    <n v="499"/>
    <x v="493"/>
    <s v="Reverse-engineered executive emulation"/>
    <x v="284"/>
    <x v="491"/>
    <n v="48.07"/>
    <x v="0"/>
    <x v="362"/>
    <x v="32"/>
    <x v="1"/>
    <s v="USD"/>
    <n v="1458018000"/>
    <x v="471"/>
    <n v="1458450000"/>
    <d v="2016-03-20T05:00:00"/>
    <x v="7"/>
    <b v="0"/>
    <b v="1"/>
    <s v="film &amp; video/documentary"/>
    <x v="4"/>
    <x v="4"/>
  </r>
  <r>
    <n v="500"/>
    <x v="494"/>
    <s v="Team-oriented clear-thinking matrix"/>
    <x v="0"/>
    <x v="0"/>
    <n v="0"/>
    <x v="0"/>
    <x v="0"/>
    <x v="0"/>
    <x v="1"/>
    <s v="USD"/>
    <n v="1367384400"/>
    <x v="472"/>
    <n v="1369803600"/>
    <d v="2013-05-29T05:00:00"/>
    <x v="2"/>
    <b v="0"/>
    <b v="1"/>
    <s v="theater/plays"/>
    <x v="3"/>
    <x v="3"/>
  </r>
  <r>
    <n v="501"/>
    <x v="495"/>
    <s v="Focused coherent methodology"/>
    <x v="285"/>
    <x v="492"/>
    <n v="70.150000000000006"/>
    <x v="0"/>
    <x v="363"/>
    <x v="443"/>
    <x v="1"/>
    <s v="USD"/>
    <n v="1363064400"/>
    <x v="473"/>
    <n v="1363237200"/>
    <d v="2013-03-14T05:00:00"/>
    <x v="2"/>
    <b v="0"/>
    <b v="0"/>
    <s v="film &amp; video/documentary"/>
    <x v="4"/>
    <x v="4"/>
  </r>
  <r>
    <n v="502"/>
    <x v="212"/>
    <s v="Reduced context-sensitive complexity"/>
    <x v="81"/>
    <x v="493"/>
    <n v="529.91999999999996"/>
    <x v="1"/>
    <x v="129"/>
    <x v="444"/>
    <x v="2"/>
    <s v="AUD"/>
    <n v="1343365200"/>
    <x v="474"/>
    <n v="1345870800"/>
    <d v="2012-08-25T05:00:00"/>
    <x v="4"/>
    <b v="0"/>
    <b v="1"/>
    <s v="games/video games"/>
    <x v="6"/>
    <x v="11"/>
  </r>
  <r>
    <n v="503"/>
    <x v="496"/>
    <s v="Decentralized 4thgeneration time-frame"/>
    <x v="286"/>
    <x v="494"/>
    <n v="180.33"/>
    <x v="1"/>
    <x v="364"/>
    <x v="445"/>
    <x v="1"/>
    <s v="USD"/>
    <n v="1435726800"/>
    <x v="72"/>
    <n v="1437454800"/>
    <d v="2015-07-21T05:00:00"/>
    <x v="0"/>
    <b v="0"/>
    <b v="0"/>
    <s v="film &amp; video/drama"/>
    <x v="4"/>
    <x v="6"/>
  </r>
  <r>
    <n v="504"/>
    <x v="497"/>
    <s v="De-engineered cohesive moderator"/>
    <x v="168"/>
    <x v="495"/>
    <n v="92.32"/>
    <x v="0"/>
    <x v="197"/>
    <x v="446"/>
    <x v="6"/>
    <s v="EUR"/>
    <n v="1431925200"/>
    <x v="443"/>
    <n v="1432011600"/>
    <d v="2015-05-19T05:00:00"/>
    <x v="0"/>
    <b v="0"/>
    <b v="0"/>
    <s v="music/rock"/>
    <x v="1"/>
    <x v="1"/>
  </r>
  <r>
    <n v="505"/>
    <x v="498"/>
    <s v="Ameliorated explicit parallelism"/>
    <x v="262"/>
    <x v="496"/>
    <n v="13.9"/>
    <x v="0"/>
    <x v="365"/>
    <x v="447"/>
    <x v="1"/>
    <s v="USD"/>
    <n v="1362722400"/>
    <x v="475"/>
    <n v="1366347600"/>
    <d v="2013-04-19T05:00:00"/>
    <x v="2"/>
    <b v="0"/>
    <b v="1"/>
    <s v="publishing/radio &amp; podcasts"/>
    <x v="5"/>
    <x v="15"/>
  </r>
  <r>
    <n v="506"/>
    <x v="499"/>
    <s v="Customizable background monitoring"/>
    <x v="287"/>
    <x v="497"/>
    <n v="927.08"/>
    <x v="1"/>
    <x v="366"/>
    <x v="320"/>
    <x v="1"/>
    <s v="USD"/>
    <n v="1511416800"/>
    <x v="81"/>
    <n v="1512885600"/>
    <d v="2017-12-10T06:00:00"/>
    <x v="5"/>
    <b v="0"/>
    <b v="1"/>
    <s v="theater/plays"/>
    <x v="3"/>
    <x v="3"/>
  </r>
  <r>
    <n v="507"/>
    <x v="500"/>
    <s v="Compatible well-modulated budgetary management"/>
    <x v="118"/>
    <x v="498"/>
    <n v="39.86"/>
    <x v="0"/>
    <x v="161"/>
    <x v="448"/>
    <x v="1"/>
    <s v="USD"/>
    <n v="1365483600"/>
    <x v="476"/>
    <n v="1369717200"/>
    <d v="2013-05-28T05:00:00"/>
    <x v="2"/>
    <b v="0"/>
    <b v="1"/>
    <s v="technology/web"/>
    <x v="2"/>
    <x v="2"/>
  </r>
  <r>
    <n v="508"/>
    <x v="501"/>
    <s v="Up-sized radical pricing structure"/>
    <x v="288"/>
    <x v="499"/>
    <n v="112.23"/>
    <x v="1"/>
    <x v="367"/>
    <x v="395"/>
    <x v="1"/>
    <s v="USD"/>
    <n v="1532840400"/>
    <x v="192"/>
    <n v="1534654800"/>
    <d v="2018-08-19T05:00:00"/>
    <x v="9"/>
    <b v="0"/>
    <b v="0"/>
    <s v="theater/plays"/>
    <x v="3"/>
    <x v="3"/>
  </r>
  <r>
    <n v="509"/>
    <x v="173"/>
    <s v="Robust zero-defect project"/>
    <x v="172"/>
    <x v="500"/>
    <n v="70.930000000000007"/>
    <x v="0"/>
    <x v="368"/>
    <x v="449"/>
    <x v="1"/>
    <s v="USD"/>
    <n v="1336194000"/>
    <x v="477"/>
    <n v="1337058000"/>
    <d v="2012-05-15T05:00:00"/>
    <x v="4"/>
    <b v="0"/>
    <b v="0"/>
    <s v="theater/plays"/>
    <x v="3"/>
    <x v="3"/>
  </r>
  <r>
    <n v="510"/>
    <x v="502"/>
    <s v="Re-engineered mobile task-force"/>
    <x v="75"/>
    <x v="501"/>
    <n v="119.09"/>
    <x v="1"/>
    <x v="54"/>
    <x v="450"/>
    <x v="2"/>
    <s v="AUD"/>
    <n v="1527742800"/>
    <x v="478"/>
    <n v="1529816400"/>
    <d v="2018-06-24T05:00:00"/>
    <x v="9"/>
    <b v="0"/>
    <b v="0"/>
    <s v="film &amp; video/drama"/>
    <x v="4"/>
    <x v="6"/>
  </r>
  <r>
    <n v="511"/>
    <x v="503"/>
    <s v="User-centric intangible neural-net"/>
    <x v="252"/>
    <x v="502"/>
    <n v="24.02"/>
    <x v="0"/>
    <x v="369"/>
    <x v="451"/>
    <x v="1"/>
    <s v="USD"/>
    <n v="1564030800"/>
    <x v="479"/>
    <n v="1564894800"/>
    <d v="2019-08-04T05:00:00"/>
    <x v="3"/>
    <b v="0"/>
    <b v="0"/>
    <s v="theater/plays"/>
    <x v="3"/>
    <x v="3"/>
  </r>
  <r>
    <n v="512"/>
    <x v="504"/>
    <s v="Organized explicit core"/>
    <x v="14"/>
    <x v="503"/>
    <n v="139.32"/>
    <x v="1"/>
    <x v="370"/>
    <x v="452"/>
    <x v="1"/>
    <s v="USD"/>
    <n v="1404536400"/>
    <x v="480"/>
    <n v="1404622800"/>
    <d v="2014-07-06T05:00:00"/>
    <x v="1"/>
    <b v="0"/>
    <b v="1"/>
    <s v="games/video games"/>
    <x v="6"/>
    <x v="11"/>
  </r>
  <r>
    <n v="513"/>
    <x v="505"/>
    <s v="Synchronized 6thgeneration adapter"/>
    <x v="111"/>
    <x v="504"/>
    <n v="39.28"/>
    <x v="3"/>
    <x v="164"/>
    <x v="453"/>
    <x v="1"/>
    <s v="USD"/>
    <n v="1284008400"/>
    <x v="180"/>
    <n v="1284181200"/>
    <d v="2010-09-11T05:00:00"/>
    <x v="6"/>
    <b v="0"/>
    <b v="0"/>
    <s v="film &amp; video/television"/>
    <x v="4"/>
    <x v="19"/>
  </r>
  <r>
    <n v="514"/>
    <x v="506"/>
    <s v="Centralized motivating capacity"/>
    <x v="289"/>
    <x v="505"/>
    <n v="22.44"/>
    <x v="3"/>
    <x v="371"/>
    <x v="454"/>
    <x v="5"/>
    <s v="CHF"/>
    <n v="1386309600"/>
    <x v="481"/>
    <n v="1386741600"/>
    <d v="2013-12-11T06:00:00"/>
    <x v="2"/>
    <b v="0"/>
    <b v="1"/>
    <s v="music/rock"/>
    <x v="1"/>
    <x v="1"/>
  </r>
  <r>
    <n v="515"/>
    <x v="507"/>
    <s v="Phased 24hour flexibility"/>
    <x v="133"/>
    <x v="506"/>
    <n v="55.78"/>
    <x v="0"/>
    <x v="221"/>
    <x v="455"/>
    <x v="0"/>
    <s v="CAD"/>
    <n v="1324620000"/>
    <x v="482"/>
    <n v="1324792800"/>
    <d v="2011-12-25T06:00:00"/>
    <x v="8"/>
    <b v="0"/>
    <b v="1"/>
    <s v="theater/plays"/>
    <x v="3"/>
    <x v="3"/>
  </r>
  <r>
    <n v="516"/>
    <x v="508"/>
    <s v="Exclusive 5thgeneration structure"/>
    <x v="290"/>
    <x v="507"/>
    <n v="42.52"/>
    <x v="0"/>
    <x v="372"/>
    <x v="456"/>
    <x v="1"/>
    <s v="USD"/>
    <n v="1281070800"/>
    <x v="194"/>
    <n v="1284354000"/>
    <d v="2010-09-13T05:00:00"/>
    <x v="6"/>
    <b v="0"/>
    <b v="0"/>
    <s v="publishing/nonfiction"/>
    <x v="5"/>
    <x v="9"/>
  </r>
  <r>
    <n v="517"/>
    <x v="509"/>
    <s v="Multi-tiered maximized orchestration"/>
    <x v="291"/>
    <x v="508"/>
    <n v="112"/>
    <x v="1"/>
    <x v="373"/>
    <x v="457"/>
    <x v="1"/>
    <s v="USD"/>
    <n v="1493960400"/>
    <x v="483"/>
    <n v="1494392400"/>
    <d v="2017-05-10T05:00:00"/>
    <x v="5"/>
    <b v="0"/>
    <b v="0"/>
    <s v="food/food trucks"/>
    <x v="0"/>
    <x v="0"/>
  </r>
  <r>
    <n v="518"/>
    <x v="510"/>
    <s v="Open-architected uniform instruction set"/>
    <x v="35"/>
    <x v="509"/>
    <n v="7.07"/>
    <x v="0"/>
    <x v="234"/>
    <x v="458"/>
    <x v="1"/>
    <s v="USD"/>
    <n v="1519365600"/>
    <x v="484"/>
    <n v="1519538400"/>
    <d v="2018-02-25T06:00:00"/>
    <x v="9"/>
    <b v="0"/>
    <b v="1"/>
    <s v="film &amp; video/animation"/>
    <x v="4"/>
    <x v="10"/>
  </r>
  <r>
    <n v="519"/>
    <x v="511"/>
    <s v="Exclusive asymmetric analyzer"/>
    <x v="96"/>
    <x v="510"/>
    <n v="101.75"/>
    <x v="1"/>
    <x v="374"/>
    <x v="230"/>
    <x v="1"/>
    <s v="USD"/>
    <n v="1420696800"/>
    <x v="355"/>
    <n v="1421906400"/>
    <d v="2015-01-22T06:00:00"/>
    <x v="0"/>
    <b v="0"/>
    <b v="1"/>
    <s v="music/rock"/>
    <x v="1"/>
    <x v="1"/>
  </r>
  <r>
    <n v="520"/>
    <x v="512"/>
    <s v="Organic radical collaboration"/>
    <x v="126"/>
    <x v="511"/>
    <n v="425.75"/>
    <x v="1"/>
    <x v="235"/>
    <x v="459"/>
    <x v="1"/>
    <s v="USD"/>
    <n v="1555650000"/>
    <x v="485"/>
    <n v="1555909200"/>
    <d v="2019-04-22T05:00:00"/>
    <x v="3"/>
    <b v="0"/>
    <b v="0"/>
    <s v="theater/plays"/>
    <x v="3"/>
    <x v="3"/>
  </r>
  <r>
    <n v="521"/>
    <x v="513"/>
    <s v="Function-based multi-state software"/>
    <x v="4"/>
    <x v="512"/>
    <n v="145.54"/>
    <x v="1"/>
    <x v="375"/>
    <x v="460"/>
    <x v="1"/>
    <s v="USD"/>
    <n v="1471928400"/>
    <x v="486"/>
    <n v="1472446800"/>
    <d v="2016-08-29T05:00:00"/>
    <x v="7"/>
    <b v="0"/>
    <b v="1"/>
    <s v="film &amp; video/drama"/>
    <x v="4"/>
    <x v="6"/>
  </r>
  <r>
    <n v="522"/>
    <x v="514"/>
    <s v="Innovative static budgetary management"/>
    <x v="292"/>
    <x v="513"/>
    <n v="32.450000000000003"/>
    <x v="0"/>
    <x v="271"/>
    <x v="461"/>
    <x v="1"/>
    <s v="USD"/>
    <n v="1341291600"/>
    <x v="487"/>
    <n v="1342328400"/>
    <d v="2012-07-15T05:00:00"/>
    <x v="4"/>
    <b v="0"/>
    <b v="0"/>
    <s v="film &amp; video/shorts"/>
    <x v="4"/>
    <x v="12"/>
  </r>
  <r>
    <n v="523"/>
    <x v="515"/>
    <s v="Triple-buffered holistic ability"/>
    <x v="79"/>
    <x v="514"/>
    <n v="700.33"/>
    <x v="1"/>
    <x v="121"/>
    <x v="462"/>
    <x v="1"/>
    <s v="USD"/>
    <n v="1267682400"/>
    <x v="488"/>
    <n v="1268114400"/>
    <d v="2010-03-09T06:00:00"/>
    <x v="6"/>
    <b v="0"/>
    <b v="0"/>
    <s v="film &amp; video/shorts"/>
    <x v="4"/>
    <x v="12"/>
  </r>
  <r>
    <n v="524"/>
    <x v="516"/>
    <s v="Diverse scalable superstructure"/>
    <x v="127"/>
    <x v="515"/>
    <n v="83.9"/>
    <x v="0"/>
    <x v="376"/>
    <x v="354"/>
    <x v="1"/>
    <s v="USD"/>
    <n v="1272258000"/>
    <x v="489"/>
    <n v="1273381200"/>
    <d v="2010-05-09T05:00:00"/>
    <x v="6"/>
    <b v="0"/>
    <b v="0"/>
    <s v="theater/plays"/>
    <x v="3"/>
    <x v="3"/>
  </r>
  <r>
    <n v="525"/>
    <x v="517"/>
    <s v="Balanced leadingedge data-warehouse"/>
    <x v="118"/>
    <x v="516"/>
    <n v="84.19"/>
    <x v="0"/>
    <x v="377"/>
    <x v="463"/>
    <x v="1"/>
    <s v="USD"/>
    <n v="1290492000"/>
    <x v="490"/>
    <n v="1290837600"/>
    <d v="2010-11-27T06:00:00"/>
    <x v="6"/>
    <b v="0"/>
    <b v="0"/>
    <s v="technology/wearables"/>
    <x v="2"/>
    <x v="8"/>
  </r>
  <r>
    <n v="526"/>
    <x v="518"/>
    <s v="Digitized bandwidth-monitored open architecture"/>
    <x v="111"/>
    <x v="517"/>
    <n v="155.94999999999999"/>
    <x v="1"/>
    <x v="98"/>
    <x v="464"/>
    <x v="1"/>
    <s v="USD"/>
    <n v="1451109600"/>
    <x v="312"/>
    <n v="1454306400"/>
    <d v="2016-02-01T06:00:00"/>
    <x v="0"/>
    <b v="0"/>
    <b v="1"/>
    <s v="theater/plays"/>
    <x v="3"/>
    <x v="3"/>
  </r>
  <r>
    <n v="527"/>
    <x v="519"/>
    <s v="Enterprise-wide intermediate portal"/>
    <x v="223"/>
    <x v="518"/>
    <n v="99.62"/>
    <x v="0"/>
    <x v="378"/>
    <x v="8"/>
    <x v="0"/>
    <s v="CAD"/>
    <n v="1454652000"/>
    <x v="491"/>
    <n v="1457762400"/>
    <d v="2016-03-12T06:00:00"/>
    <x v="7"/>
    <b v="0"/>
    <b v="0"/>
    <s v="film &amp; video/animation"/>
    <x v="4"/>
    <x v="10"/>
  </r>
  <r>
    <n v="528"/>
    <x v="520"/>
    <s v="Focused leadingedge matrix"/>
    <x v="25"/>
    <x v="519"/>
    <n v="80.3"/>
    <x v="0"/>
    <x v="175"/>
    <x v="465"/>
    <x v="4"/>
    <s v="GBP"/>
    <n v="1385186400"/>
    <x v="492"/>
    <n v="1389074400"/>
    <d v="2014-01-07T06:00:00"/>
    <x v="2"/>
    <b v="0"/>
    <b v="0"/>
    <s v="music/indie rock"/>
    <x v="1"/>
    <x v="7"/>
  </r>
  <r>
    <n v="529"/>
    <x v="521"/>
    <s v="Seamless logistical encryption"/>
    <x v="135"/>
    <x v="520"/>
    <n v="11.25"/>
    <x v="0"/>
    <x v="352"/>
    <x v="466"/>
    <x v="1"/>
    <s v="USD"/>
    <n v="1399698000"/>
    <x v="493"/>
    <n v="1402117200"/>
    <d v="2014-06-07T05:00:00"/>
    <x v="1"/>
    <b v="0"/>
    <b v="0"/>
    <s v="games/video games"/>
    <x v="6"/>
    <x v="11"/>
  </r>
  <r>
    <n v="530"/>
    <x v="522"/>
    <s v="Stand-alone human-resource workforce"/>
    <x v="293"/>
    <x v="521"/>
    <n v="91.74"/>
    <x v="0"/>
    <x v="200"/>
    <x v="303"/>
    <x v="1"/>
    <s v="USD"/>
    <n v="1283230800"/>
    <x v="494"/>
    <n v="1284440400"/>
    <d v="2010-09-14T05:00:00"/>
    <x v="6"/>
    <b v="0"/>
    <b v="1"/>
    <s v="publishing/fiction"/>
    <x v="5"/>
    <x v="13"/>
  </r>
  <r>
    <n v="531"/>
    <x v="523"/>
    <s v="Automated zero tolerance implementation"/>
    <x v="294"/>
    <x v="522"/>
    <n v="95.52"/>
    <x v="2"/>
    <x v="379"/>
    <x v="467"/>
    <x v="5"/>
    <s v="CHF"/>
    <n v="1384149600"/>
    <x v="495"/>
    <n v="1388988000"/>
    <d v="2014-01-06T06:00:00"/>
    <x v="2"/>
    <b v="0"/>
    <b v="0"/>
    <s v="games/video games"/>
    <x v="6"/>
    <x v="11"/>
  </r>
  <r>
    <n v="532"/>
    <x v="524"/>
    <s v="Pre-emptive grid-enabled contingency"/>
    <x v="39"/>
    <x v="523"/>
    <n v="502.88"/>
    <x v="1"/>
    <x v="105"/>
    <x v="468"/>
    <x v="0"/>
    <s v="CAD"/>
    <n v="1516860000"/>
    <x v="496"/>
    <n v="1516946400"/>
    <d v="2018-01-26T06:00:00"/>
    <x v="9"/>
    <b v="0"/>
    <b v="0"/>
    <s v="theater/plays"/>
    <x v="3"/>
    <x v="3"/>
  </r>
  <r>
    <n v="533"/>
    <x v="525"/>
    <s v="Multi-lateral didactic encoding"/>
    <x v="295"/>
    <x v="524"/>
    <n v="159.24"/>
    <x v="1"/>
    <x v="380"/>
    <x v="469"/>
    <x v="4"/>
    <s v="GBP"/>
    <n v="1374642000"/>
    <x v="497"/>
    <n v="1377752400"/>
    <d v="2013-08-29T05:00:00"/>
    <x v="2"/>
    <b v="0"/>
    <b v="0"/>
    <s v="music/indie rock"/>
    <x v="1"/>
    <x v="7"/>
  </r>
  <r>
    <n v="534"/>
    <x v="526"/>
    <s v="Self-enabling didactic orchestration"/>
    <x v="296"/>
    <x v="525"/>
    <n v="15.02"/>
    <x v="0"/>
    <x v="166"/>
    <x v="160"/>
    <x v="1"/>
    <s v="USD"/>
    <n v="1534482000"/>
    <x v="498"/>
    <n v="1534568400"/>
    <d v="2018-08-18T05:00:00"/>
    <x v="9"/>
    <b v="0"/>
    <b v="1"/>
    <s v="film &amp; video/drama"/>
    <x v="4"/>
    <x v="6"/>
  </r>
  <r>
    <n v="535"/>
    <x v="527"/>
    <s v="Profit-focused 24/7 data-warehouse"/>
    <x v="97"/>
    <x v="526"/>
    <n v="482.04"/>
    <x v="1"/>
    <x v="381"/>
    <x v="470"/>
    <x v="6"/>
    <s v="EUR"/>
    <n v="1528434000"/>
    <x v="499"/>
    <n v="1528606800"/>
    <d v="2018-06-10T05:00:00"/>
    <x v="9"/>
    <b v="0"/>
    <b v="1"/>
    <s v="theater/plays"/>
    <x v="3"/>
    <x v="3"/>
  </r>
  <r>
    <n v="536"/>
    <x v="528"/>
    <s v="Enhanced methodical middleware"/>
    <x v="122"/>
    <x v="527"/>
    <n v="149.97"/>
    <x v="1"/>
    <x v="382"/>
    <x v="471"/>
    <x v="6"/>
    <s v="EUR"/>
    <n v="1282626000"/>
    <x v="500"/>
    <n v="1284872400"/>
    <d v="2010-09-19T05:00:00"/>
    <x v="6"/>
    <b v="0"/>
    <b v="0"/>
    <s v="publishing/fiction"/>
    <x v="5"/>
    <x v="13"/>
  </r>
  <r>
    <n v="537"/>
    <x v="529"/>
    <s v="Synchronized client-driven projection"/>
    <x v="197"/>
    <x v="528"/>
    <n v="117.22"/>
    <x v="1"/>
    <x v="383"/>
    <x v="472"/>
    <x v="3"/>
    <s v="DKK"/>
    <n v="1535605200"/>
    <x v="501"/>
    <n v="1537592400"/>
    <d v="2018-09-22T05:00:00"/>
    <x v="9"/>
    <b v="1"/>
    <b v="1"/>
    <s v="film &amp; video/documentary"/>
    <x v="4"/>
    <x v="4"/>
  </r>
  <r>
    <n v="538"/>
    <x v="530"/>
    <s v="Networked didactic time-frame"/>
    <x v="297"/>
    <x v="529"/>
    <n v="37.700000000000003"/>
    <x v="0"/>
    <x v="384"/>
    <x v="159"/>
    <x v="1"/>
    <s v="USD"/>
    <n v="1379826000"/>
    <x v="502"/>
    <n v="1381208400"/>
    <d v="2013-10-08T05:00:00"/>
    <x v="2"/>
    <b v="0"/>
    <b v="0"/>
    <s v="games/mobile games"/>
    <x v="6"/>
    <x v="20"/>
  </r>
  <r>
    <n v="539"/>
    <x v="531"/>
    <s v="Assimilated exuding toolset"/>
    <x v="122"/>
    <x v="530"/>
    <n v="72.650000000000006"/>
    <x v="0"/>
    <x v="385"/>
    <x v="473"/>
    <x v="1"/>
    <s v="USD"/>
    <n v="1561957200"/>
    <x v="503"/>
    <n v="1562475600"/>
    <d v="2019-07-07T05:00:00"/>
    <x v="3"/>
    <b v="0"/>
    <b v="1"/>
    <s v="food/food trucks"/>
    <x v="0"/>
    <x v="0"/>
  </r>
  <r>
    <n v="540"/>
    <x v="532"/>
    <s v="Front-line client-server secured line"/>
    <x v="98"/>
    <x v="531"/>
    <n v="265.98"/>
    <x v="1"/>
    <x v="326"/>
    <x v="474"/>
    <x v="1"/>
    <s v="USD"/>
    <n v="1525496400"/>
    <x v="504"/>
    <n v="1527397200"/>
    <d v="2018-05-27T05:00:00"/>
    <x v="9"/>
    <b v="0"/>
    <b v="0"/>
    <s v="photography/photography books"/>
    <x v="7"/>
    <x v="14"/>
  </r>
  <r>
    <n v="541"/>
    <x v="533"/>
    <s v="Polarized systemic Internet solution"/>
    <x v="298"/>
    <x v="532"/>
    <n v="24.21"/>
    <x v="0"/>
    <x v="386"/>
    <x v="187"/>
    <x v="6"/>
    <s v="EUR"/>
    <n v="1433912400"/>
    <x v="505"/>
    <n v="1436158800"/>
    <d v="2015-07-06T05:00:00"/>
    <x v="0"/>
    <b v="0"/>
    <b v="0"/>
    <s v="games/mobile games"/>
    <x v="6"/>
    <x v="20"/>
  </r>
  <r>
    <n v="542"/>
    <x v="534"/>
    <s v="Profit-focused exuding moderator"/>
    <x v="299"/>
    <x v="533"/>
    <n v="2.5099999999999998"/>
    <x v="0"/>
    <x v="240"/>
    <x v="475"/>
    <x v="4"/>
    <s v="GBP"/>
    <n v="1453442400"/>
    <x v="506"/>
    <n v="1456034400"/>
    <d v="2016-02-21T06:00:00"/>
    <x v="7"/>
    <b v="0"/>
    <b v="0"/>
    <s v="music/indie rock"/>
    <x v="1"/>
    <x v="7"/>
  </r>
  <r>
    <n v="543"/>
    <x v="535"/>
    <s v="Cross-group high-level moderator"/>
    <x v="300"/>
    <x v="534"/>
    <n v="16.329999999999998"/>
    <x v="0"/>
    <x v="80"/>
    <x v="476"/>
    <x v="1"/>
    <s v="USD"/>
    <n v="1378875600"/>
    <x v="507"/>
    <n v="1380171600"/>
    <d v="2013-09-26T05:00:00"/>
    <x v="2"/>
    <b v="0"/>
    <b v="0"/>
    <s v="games/video games"/>
    <x v="6"/>
    <x v="11"/>
  </r>
  <r>
    <n v="544"/>
    <x v="536"/>
    <s v="Public-key 3rdgeneration system engine"/>
    <x v="54"/>
    <x v="535"/>
    <n v="276.5"/>
    <x v="1"/>
    <x v="286"/>
    <x v="477"/>
    <x v="1"/>
    <s v="USD"/>
    <n v="1452232800"/>
    <x v="508"/>
    <n v="1453356000"/>
    <d v="2016-01-21T06:00:00"/>
    <x v="7"/>
    <b v="0"/>
    <b v="0"/>
    <s v="music/rock"/>
    <x v="1"/>
    <x v="1"/>
  </r>
  <r>
    <n v="545"/>
    <x v="537"/>
    <s v="Organized value-added access"/>
    <x v="301"/>
    <x v="536"/>
    <n v="88.8"/>
    <x v="0"/>
    <x v="387"/>
    <x v="478"/>
    <x v="1"/>
    <s v="USD"/>
    <n v="1577253600"/>
    <x v="509"/>
    <n v="1578981600"/>
    <d v="2020-01-14T06:00:00"/>
    <x v="3"/>
    <b v="0"/>
    <b v="0"/>
    <s v="theater/plays"/>
    <x v="3"/>
    <x v="3"/>
  </r>
  <r>
    <n v="546"/>
    <x v="538"/>
    <s v="Cloned global Graphical User Interface"/>
    <x v="3"/>
    <x v="537"/>
    <n v="163.57"/>
    <x v="1"/>
    <x v="39"/>
    <x v="479"/>
    <x v="1"/>
    <s v="USD"/>
    <n v="1537160400"/>
    <x v="510"/>
    <n v="1537419600"/>
    <d v="2018-09-20T05:00:00"/>
    <x v="9"/>
    <b v="0"/>
    <b v="1"/>
    <s v="theater/plays"/>
    <x v="3"/>
    <x v="3"/>
  </r>
  <r>
    <n v="547"/>
    <x v="539"/>
    <s v="Focused solution-oriented matrix"/>
    <x v="81"/>
    <x v="538"/>
    <n v="969"/>
    <x v="1"/>
    <x v="388"/>
    <x v="480"/>
    <x v="1"/>
    <s v="USD"/>
    <n v="1422165600"/>
    <x v="511"/>
    <n v="1423202400"/>
    <d v="2015-02-06T06:00:00"/>
    <x v="0"/>
    <b v="0"/>
    <b v="0"/>
    <s v="film &amp; video/drama"/>
    <x v="4"/>
    <x v="6"/>
  </r>
  <r>
    <n v="548"/>
    <x v="540"/>
    <s v="Monitored discrete toolset"/>
    <x v="302"/>
    <x v="539"/>
    <n v="270.91000000000003"/>
    <x v="1"/>
    <x v="389"/>
    <x v="443"/>
    <x v="1"/>
    <s v="USD"/>
    <n v="1459486800"/>
    <x v="512"/>
    <n v="1460610000"/>
    <d v="2016-04-14T05:00:00"/>
    <x v="7"/>
    <b v="0"/>
    <b v="0"/>
    <s v="theater/plays"/>
    <x v="3"/>
    <x v="3"/>
  </r>
  <r>
    <n v="549"/>
    <x v="541"/>
    <s v="Business-focused intermediate system engine"/>
    <x v="303"/>
    <x v="540"/>
    <n v="284.20999999999998"/>
    <x v="1"/>
    <x v="390"/>
    <x v="118"/>
    <x v="1"/>
    <s v="USD"/>
    <n v="1369717200"/>
    <x v="513"/>
    <n v="1370494800"/>
    <d v="2013-06-06T05:00:00"/>
    <x v="2"/>
    <b v="0"/>
    <b v="0"/>
    <s v="technology/wearables"/>
    <x v="2"/>
    <x v="8"/>
  </r>
  <r>
    <n v="550"/>
    <x v="542"/>
    <s v="De-engineered disintermediate encoding"/>
    <x v="0"/>
    <x v="443"/>
    <n v="4"/>
    <x v="3"/>
    <x v="49"/>
    <x v="405"/>
    <x v="5"/>
    <s v="CHF"/>
    <n v="1330495200"/>
    <x v="514"/>
    <n v="1332306000"/>
    <d v="2012-03-21T05:00:00"/>
    <x v="4"/>
    <b v="0"/>
    <b v="0"/>
    <s v="music/indie rock"/>
    <x v="1"/>
    <x v="7"/>
  </r>
  <r>
    <n v="551"/>
    <x v="543"/>
    <s v="Streamlined upward-trending analyzer"/>
    <x v="304"/>
    <x v="541"/>
    <n v="58.63"/>
    <x v="0"/>
    <x v="391"/>
    <x v="32"/>
    <x v="2"/>
    <s v="AUD"/>
    <n v="1419055200"/>
    <x v="515"/>
    <n v="1422511200"/>
    <d v="2015-01-29T06:00:00"/>
    <x v="1"/>
    <b v="0"/>
    <b v="1"/>
    <s v="technology/web"/>
    <x v="2"/>
    <x v="2"/>
  </r>
  <r>
    <n v="552"/>
    <x v="544"/>
    <s v="Distributed human-resource policy"/>
    <x v="25"/>
    <x v="542"/>
    <n v="98.51"/>
    <x v="0"/>
    <x v="45"/>
    <x v="481"/>
    <x v="1"/>
    <s v="USD"/>
    <n v="1480140000"/>
    <x v="516"/>
    <n v="1480312800"/>
    <d v="2016-11-28T06:00:00"/>
    <x v="7"/>
    <b v="0"/>
    <b v="0"/>
    <s v="theater/plays"/>
    <x v="3"/>
    <x v="3"/>
  </r>
  <r>
    <n v="553"/>
    <x v="545"/>
    <s v="De-engineered 5thgeneration contingency"/>
    <x v="305"/>
    <x v="543"/>
    <n v="43.98"/>
    <x v="0"/>
    <x v="392"/>
    <x v="482"/>
    <x v="1"/>
    <s v="USD"/>
    <n v="1293948000"/>
    <x v="517"/>
    <n v="1294034400"/>
    <d v="2011-01-03T06:00:00"/>
    <x v="8"/>
    <b v="0"/>
    <b v="0"/>
    <s v="music/rock"/>
    <x v="1"/>
    <x v="1"/>
  </r>
  <r>
    <n v="554"/>
    <x v="546"/>
    <s v="Multi-channeled upward-trending application"/>
    <x v="40"/>
    <x v="544"/>
    <n v="151.66"/>
    <x v="1"/>
    <x v="353"/>
    <x v="483"/>
    <x v="0"/>
    <s v="CAD"/>
    <n v="1482127200"/>
    <x v="518"/>
    <n v="1482645600"/>
    <d v="2016-12-25T06:00:00"/>
    <x v="7"/>
    <b v="0"/>
    <b v="0"/>
    <s v="music/indie rock"/>
    <x v="1"/>
    <x v="7"/>
  </r>
  <r>
    <n v="555"/>
    <x v="547"/>
    <s v="Organic maximized database"/>
    <x v="9"/>
    <x v="545"/>
    <n v="223.63"/>
    <x v="1"/>
    <x v="18"/>
    <x v="484"/>
    <x v="3"/>
    <s v="DKK"/>
    <n v="1396414800"/>
    <x v="519"/>
    <n v="1399093200"/>
    <d v="2014-05-03T05:00:00"/>
    <x v="1"/>
    <b v="0"/>
    <b v="0"/>
    <s v="music/rock"/>
    <x v="1"/>
    <x v="1"/>
  </r>
  <r>
    <n v="556"/>
    <x v="195"/>
    <s v="Grass-roots 24/7 attitude"/>
    <x v="5"/>
    <x v="546"/>
    <n v="239.75"/>
    <x v="1"/>
    <x v="393"/>
    <x v="485"/>
    <x v="1"/>
    <s v="USD"/>
    <n v="1315285200"/>
    <x v="520"/>
    <n v="1315890000"/>
    <d v="2011-09-13T05:00:00"/>
    <x v="8"/>
    <b v="0"/>
    <b v="1"/>
    <s v="publishing/translations"/>
    <x v="5"/>
    <x v="18"/>
  </r>
  <r>
    <n v="557"/>
    <x v="548"/>
    <s v="Team-oriented global strategy"/>
    <x v="46"/>
    <x v="547"/>
    <n v="199.33"/>
    <x v="1"/>
    <x v="394"/>
    <x v="486"/>
    <x v="1"/>
    <s v="USD"/>
    <n v="1443762000"/>
    <x v="521"/>
    <n v="1444021200"/>
    <d v="2015-10-05T05:00:00"/>
    <x v="0"/>
    <b v="0"/>
    <b v="1"/>
    <s v="film &amp; video/science fiction"/>
    <x v="4"/>
    <x v="22"/>
  </r>
  <r>
    <n v="558"/>
    <x v="549"/>
    <s v="Enhanced client-driven capacity"/>
    <x v="306"/>
    <x v="548"/>
    <n v="137.34"/>
    <x v="1"/>
    <x v="105"/>
    <x v="487"/>
    <x v="1"/>
    <s v="USD"/>
    <n v="1456293600"/>
    <x v="522"/>
    <n v="1460005200"/>
    <d v="2016-04-07T05:00:00"/>
    <x v="7"/>
    <b v="0"/>
    <b v="0"/>
    <s v="theater/plays"/>
    <x v="3"/>
    <x v="3"/>
  </r>
  <r>
    <n v="559"/>
    <x v="550"/>
    <s v="Exclusive systematic productivity"/>
    <x v="307"/>
    <x v="549"/>
    <n v="100.97"/>
    <x v="1"/>
    <x v="395"/>
    <x v="488"/>
    <x v="1"/>
    <s v="USD"/>
    <n v="1470114000"/>
    <x v="523"/>
    <n v="1470718800"/>
    <d v="2016-08-09T05:00:00"/>
    <x v="7"/>
    <b v="0"/>
    <b v="0"/>
    <s v="theater/plays"/>
    <x v="3"/>
    <x v="3"/>
  </r>
  <r>
    <n v="560"/>
    <x v="551"/>
    <s v="Re-engineered radical policy"/>
    <x v="77"/>
    <x v="550"/>
    <n v="794.16"/>
    <x v="1"/>
    <x v="396"/>
    <x v="120"/>
    <x v="1"/>
    <s v="USD"/>
    <n v="1321596000"/>
    <x v="524"/>
    <n v="1325052000"/>
    <d v="2011-12-28T06:00:00"/>
    <x v="8"/>
    <b v="0"/>
    <b v="0"/>
    <s v="film &amp; video/animation"/>
    <x v="4"/>
    <x v="10"/>
  </r>
  <r>
    <n v="561"/>
    <x v="552"/>
    <s v="Down-sized logistical adapter"/>
    <x v="162"/>
    <x v="551"/>
    <n v="369.7"/>
    <x v="1"/>
    <x v="40"/>
    <x v="489"/>
    <x v="5"/>
    <s v="CHF"/>
    <n v="1318827600"/>
    <x v="525"/>
    <n v="1319000400"/>
    <d v="2011-10-19T05:00:00"/>
    <x v="8"/>
    <b v="0"/>
    <b v="0"/>
    <s v="theater/plays"/>
    <x v="3"/>
    <x v="3"/>
  </r>
  <r>
    <n v="562"/>
    <x v="553"/>
    <s v="Configurable bandwidth-monitored throughput"/>
    <x v="34"/>
    <x v="314"/>
    <n v="12.82"/>
    <x v="0"/>
    <x v="150"/>
    <x v="490"/>
    <x v="5"/>
    <s v="CHF"/>
    <n v="1552366800"/>
    <x v="188"/>
    <n v="1552539600"/>
    <d v="2019-03-14T05:00:00"/>
    <x v="3"/>
    <b v="0"/>
    <b v="0"/>
    <s v="music/rock"/>
    <x v="1"/>
    <x v="1"/>
  </r>
  <r>
    <n v="563"/>
    <x v="554"/>
    <s v="Optional tangible pricing structure"/>
    <x v="41"/>
    <x v="552"/>
    <n v="138.03"/>
    <x v="1"/>
    <x v="72"/>
    <x v="491"/>
    <x v="2"/>
    <s v="AUD"/>
    <n v="1542088800"/>
    <x v="526"/>
    <n v="1543816800"/>
    <d v="2018-12-03T06:00:00"/>
    <x v="9"/>
    <b v="0"/>
    <b v="0"/>
    <s v="film &amp; video/documentary"/>
    <x v="4"/>
    <x v="4"/>
  </r>
  <r>
    <n v="564"/>
    <x v="555"/>
    <s v="Organic high-level implementation"/>
    <x v="308"/>
    <x v="553"/>
    <n v="83.81"/>
    <x v="0"/>
    <x v="397"/>
    <x v="492"/>
    <x v="1"/>
    <s v="USD"/>
    <n v="1426395600"/>
    <x v="527"/>
    <n v="1427086800"/>
    <d v="2015-03-23T05:00:00"/>
    <x v="0"/>
    <b v="0"/>
    <b v="0"/>
    <s v="theater/plays"/>
    <x v="3"/>
    <x v="3"/>
  </r>
  <r>
    <n v="565"/>
    <x v="556"/>
    <s v="Decentralized logistical collaboration"/>
    <x v="309"/>
    <x v="554"/>
    <n v="204.6"/>
    <x v="1"/>
    <x v="398"/>
    <x v="493"/>
    <x v="1"/>
    <s v="USD"/>
    <n v="1321336800"/>
    <x v="528"/>
    <n v="1323064800"/>
    <d v="2011-12-05T06:00:00"/>
    <x v="8"/>
    <b v="0"/>
    <b v="0"/>
    <s v="theater/plays"/>
    <x v="3"/>
    <x v="3"/>
  </r>
  <r>
    <n v="566"/>
    <x v="557"/>
    <s v="Advanced content-based installation"/>
    <x v="29"/>
    <x v="555"/>
    <n v="44.34"/>
    <x v="0"/>
    <x v="95"/>
    <x v="494"/>
    <x v="1"/>
    <s v="USD"/>
    <n v="1456293600"/>
    <x v="522"/>
    <n v="1458277200"/>
    <d v="2016-03-18T05:00:00"/>
    <x v="7"/>
    <b v="0"/>
    <b v="1"/>
    <s v="music/electric music"/>
    <x v="1"/>
    <x v="5"/>
  </r>
  <r>
    <n v="567"/>
    <x v="558"/>
    <s v="Distributed high-level open architecture"/>
    <x v="85"/>
    <x v="556"/>
    <n v="218.6"/>
    <x v="1"/>
    <x v="146"/>
    <x v="495"/>
    <x v="1"/>
    <s v="USD"/>
    <n v="1404968400"/>
    <x v="529"/>
    <n v="1405141200"/>
    <d v="2014-07-12T05:00:00"/>
    <x v="1"/>
    <b v="0"/>
    <b v="0"/>
    <s v="music/rock"/>
    <x v="1"/>
    <x v="1"/>
  </r>
  <r>
    <n v="568"/>
    <x v="559"/>
    <s v="Synergized zero tolerance help-desk"/>
    <x v="310"/>
    <x v="557"/>
    <n v="186.03"/>
    <x v="1"/>
    <x v="399"/>
    <x v="119"/>
    <x v="1"/>
    <s v="USD"/>
    <n v="1279170000"/>
    <x v="530"/>
    <n v="1283058000"/>
    <d v="2010-08-29T05:00:00"/>
    <x v="6"/>
    <b v="0"/>
    <b v="0"/>
    <s v="theater/plays"/>
    <x v="3"/>
    <x v="3"/>
  </r>
  <r>
    <n v="569"/>
    <x v="560"/>
    <s v="Extended multi-tasking definition"/>
    <x v="311"/>
    <x v="558"/>
    <n v="237.34"/>
    <x v="1"/>
    <x v="400"/>
    <x v="496"/>
    <x v="6"/>
    <s v="EUR"/>
    <n v="1294725600"/>
    <x v="531"/>
    <n v="1295762400"/>
    <d v="2011-01-23T06:00:00"/>
    <x v="8"/>
    <b v="0"/>
    <b v="0"/>
    <s v="film &amp; video/animation"/>
    <x v="4"/>
    <x v="10"/>
  </r>
  <r>
    <n v="570"/>
    <x v="561"/>
    <s v="Realigned uniform knowledge user"/>
    <x v="312"/>
    <x v="559"/>
    <n v="305.64999999999998"/>
    <x v="1"/>
    <x v="401"/>
    <x v="33"/>
    <x v="1"/>
    <s v="USD"/>
    <n v="1419055200"/>
    <x v="515"/>
    <n v="1419573600"/>
    <d v="2014-12-26T06:00:00"/>
    <x v="1"/>
    <b v="0"/>
    <b v="1"/>
    <s v="music/rock"/>
    <x v="1"/>
    <x v="1"/>
  </r>
  <r>
    <n v="571"/>
    <x v="562"/>
    <s v="Monitored grid-enabled model"/>
    <x v="26"/>
    <x v="560"/>
    <n v="94.14"/>
    <x v="0"/>
    <x v="164"/>
    <x v="497"/>
    <x v="6"/>
    <s v="EUR"/>
    <n v="1434690000"/>
    <x v="532"/>
    <n v="1438750800"/>
    <d v="2015-08-05T05:00:00"/>
    <x v="0"/>
    <b v="0"/>
    <b v="0"/>
    <s v="film &amp; video/shorts"/>
    <x v="4"/>
    <x v="12"/>
  </r>
  <r>
    <n v="572"/>
    <x v="563"/>
    <s v="Assimilated actuating policy"/>
    <x v="25"/>
    <x v="561"/>
    <n v="54.4"/>
    <x v="3"/>
    <x v="115"/>
    <x v="498"/>
    <x v="1"/>
    <s v="USD"/>
    <n v="1443416400"/>
    <x v="533"/>
    <n v="1444798800"/>
    <d v="2015-10-14T05:00:00"/>
    <x v="0"/>
    <b v="0"/>
    <b v="1"/>
    <s v="music/rock"/>
    <x v="1"/>
    <x v="1"/>
  </r>
  <r>
    <n v="573"/>
    <x v="564"/>
    <s v="Total incremental productivity"/>
    <x v="313"/>
    <x v="562"/>
    <n v="111.88"/>
    <x v="1"/>
    <x v="402"/>
    <x v="499"/>
    <x v="1"/>
    <s v="USD"/>
    <n v="1399006800"/>
    <x v="409"/>
    <n v="1399179600"/>
    <d v="2014-05-04T05:00:00"/>
    <x v="1"/>
    <b v="0"/>
    <b v="0"/>
    <s v="journalism/audio"/>
    <x v="8"/>
    <x v="23"/>
  </r>
  <r>
    <n v="574"/>
    <x v="565"/>
    <s v="Adaptive local task-force"/>
    <x v="50"/>
    <x v="563"/>
    <n v="369.15"/>
    <x v="1"/>
    <x v="358"/>
    <x v="500"/>
    <x v="1"/>
    <s v="USD"/>
    <n v="1575698400"/>
    <x v="534"/>
    <n v="1576562400"/>
    <d v="2019-12-17T06:00:00"/>
    <x v="3"/>
    <b v="0"/>
    <b v="1"/>
    <s v="food/food trucks"/>
    <x v="0"/>
    <x v="0"/>
  </r>
  <r>
    <n v="575"/>
    <x v="566"/>
    <s v="Universal zero-defect concept"/>
    <x v="314"/>
    <x v="564"/>
    <n v="62.93"/>
    <x v="0"/>
    <x v="21"/>
    <x v="501"/>
    <x v="1"/>
    <s v="USD"/>
    <n v="1400562000"/>
    <x v="53"/>
    <n v="1400821200"/>
    <d v="2014-05-23T05:00:00"/>
    <x v="1"/>
    <b v="0"/>
    <b v="1"/>
    <s v="theater/plays"/>
    <x v="3"/>
    <x v="3"/>
  </r>
  <r>
    <n v="576"/>
    <x v="567"/>
    <s v="Object-based bottom-line superstructure"/>
    <x v="62"/>
    <x v="565"/>
    <n v="64.930000000000007"/>
    <x v="0"/>
    <x v="251"/>
    <x v="502"/>
    <x v="1"/>
    <s v="USD"/>
    <n v="1509512400"/>
    <x v="535"/>
    <n v="1510984800"/>
    <d v="2017-11-18T06:00:00"/>
    <x v="5"/>
    <b v="0"/>
    <b v="0"/>
    <s v="theater/plays"/>
    <x v="3"/>
    <x v="3"/>
  </r>
  <r>
    <n v="577"/>
    <x v="568"/>
    <s v="Adaptive 24hour projection"/>
    <x v="139"/>
    <x v="566"/>
    <n v="18.850000000000001"/>
    <x v="3"/>
    <x v="95"/>
    <x v="503"/>
    <x v="1"/>
    <s v="USD"/>
    <n v="1299823200"/>
    <x v="536"/>
    <n v="1302066000"/>
    <d v="2011-04-06T05:00:00"/>
    <x v="8"/>
    <b v="0"/>
    <b v="0"/>
    <s v="music/jazz"/>
    <x v="1"/>
    <x v="17"/>
  </r>
  <r>
    <n v="578"/>
    <x v="569"/>
    <s v="Sharable radical toolset"/>
    <x v="315"/>
    <x v="567"/>
    <n v="16.75"/>
    <x v="0"/>
    <x v="242"/>
    <x v="136"/>
    <x v="1"/>
    <s v="USD"/>
    <n v="1322719200"/>
    <x v="537"/>
    <n v="1322978400"/>
    <d v="2011-12-04T06:00:00"/>
    <x v="8"/>
    <b v="0"/>
    <b v="0"/>
    <s v="film &amp; video/science fiction"/>
    <x v="4"/>
    <x v="22"/>
  </r>
  <r>
    <n v="579"/>
    <x v="570"/>
    <s v="Focused multimedia knowledgebase"/>
    <x v="8"/>
    <x v="568"/>
    <n v="101.11"/>
    <x v="1"/>
    <x v="215"/>
    <x v="504"/>
    <x v="1"/>
    <s v="USD"/>
    <n v="1312693200"/>
    <x v="538"/>
    <n v="1313730000"/>
    <d v="2011-08-19T05:00:00"/>
    <x v="8"/>
    <b v="0"/>
    <b v="0"/>
    <s v="music/jazz"/>
    <x v="1"/>
    <x v="17"/>
  </r>
  <r>
    <n v="580"/>
    <x v="251"/>
    <s v="Seamless 6thgeneration extranet"/>
    <x v="316"/>
    <x v="569"/>
    <n v="341.5"/>
    <x v="1"/>
    <x v="403"/>
    <x v="77"/>
    <x v="1"/>
    <s v="USD"/>
    <n v="1393394400"/>
    <x v="539"/>
    <n v="1394085600"/>
    <d v="2014-03-06T06:00:00"/>
    <x v="1"/>
    <b v="0"/>
    <b v="0"/>
    <s v="theater/plays"/>
    <x v="3"/>
    <x v="3"/>
  </r>
  <r>
    <n v="581"/>
    <x v="571"/>
    <s v="Sharable mobile knowledgebase"/>
    <x v="46"/>
    <x v="570"/>
    <n v="64.02"/>
    <x v="0"/>
    <x v="83"/>
    <x v="505"/>
    <x v="1"/>
    <s v="USD"/>
    <n v="1304053200"/>
    <x v="540"/>
    <n v="1305349200"/>
    <d v="2011-05-14T05:00:00"/>
    <x v="8"/>
    <b v="0"/>
    <b v="0"/>
    <s v="technology/web"/>
    <x v="2"/>
    <x v="2"/>
  </r>
  <r>
    <n v="582"/>
    <x v="572"/>
    <s v="Cross-group global system engine"/>
    <x v="251"/>
    <x v="571"/>
    <n v="52.08"/>
    <x v="0"/>
    <x v="344"/>
    <x v="506"/>
    <x v="1"/>
    <s v="USD"/>
    <n v="1433912400"/>
    <x v="505"/>
    <n v="1434344400"/>
    <d v="2015-06-15T05:00:00"/>
    <x v="0"/>
    <b v="0"/>
    <b v="1"/>
    <s v="games/video games"/>
    <x v="6"/>
    <x v="11"/>
  </r>
  <r>
    <n v="583"/>
    <x v="573"/>
    <s v="Centralized clear-thinking conglomeration"/>
    <x v="317"/>
    <x v="572"/>
    <n v="322.39999999999998"/>
    <x v="1"/>
    <x v="404"/>
    <x v="507"/>
    <x v="1"/>
    <s v="USD"/>
    <n v="1329717600"/>
    <x v="541"/>
    <n v="1331186400"/>
    <d v="2012-03-08T06:00:00"/>
    <x v="4"/>
    <b v="0"/>
    <b v="0"/>
    <s v="film &amp; video/documentary"/>
    <x v="4"/>
    <x v="4"/>
  </r>
  <r>
    <n v="584"/>
    <x v="8"/>
    <s v="De-engineered cohesive system engine"/>
    <x v="318"/>
    <x v="573"/>
    <n v="119.51"/>
    <x v="1"/>
    <x v="405"/>
    <x v="508"/>
    <x v="1"/>
    <s v="USD"/>
    <n v="1335330000"/>
    <x v="542"/>
    <n v="1336539600"/>
    <d v="2012-05-09T05:00:00"/>
    <x v="4"/>
    <b v="0"/>
    <b v="0"/>
    <s v="technology/web"/>
    <x v="2"/>
    <x v="2"/>
  </r>
  <r>
    <n v="585"/>
    <x v="574"/>
    <s v="Reactive analyzing function"/>
    <x v="200"/>
    <x v="574"/>
    <n v="146.80000000000001"/>
    <x v="1"/>
    <x v="158"/>
    <x v="509"/>
    <x v="1"/>
    <s v="USD"/>
    <n v="1268888400"/>
    <x v="543"/>
    <n v="1269752400"/>
    <d v="2010-03-28T05:00:00"/>
    <x v="6"/>
    <b v="0"/>
    <b v="0"/>
    <s v="publishing/translations"/>
    <x v="5"/>
    <x v="18"/>
  </r>
  <r>
    <n v="586"/>
    <x v="575"/>
    <s v="Robust hybrid budgetary management"/>
    <x v="31"/>
    <x v="575"/>
    <n v="950.57"/>
    <x v="1"/>
    <x v="406"/>
    <x v="510"/>
    <x v="1"/>
    <s v="USD"/>
    <n v="1289973600"/>
    <x v="544"/>
    <n v="1291615200"/>
    <d v="2010-12-06T06:00:00"/>
    <x v="6"/>
    <b v="0"/>
    <b v="0"/>
    <s v="music/rock"/>
    <x v="1"/>
    <x v="1"/>
  </r>
  <r>
    <n v="587"/>
    <x v="576"/>
    <s v="Open-source analyzing monitoring"/>
    <x v="151"/>
    <x v="576"/>
    <n v="72.89"/>
    <x v="0"/>
    <x v="388"/>
    <x v="275"/>
    <x v="0"/>
    <s v="CAD"/>
    <n v="1547877600"/>
    <x v="35"/>
    <n v="1552366800"/>
    <d v="2019-03-12T05:00:00"/>
    <x v="3"/>
    <b v="0"/>
    <b v="1"/>
    <s v="food/food trucks"/>
    <x v="0"/>
    <x v="0"/>
  </r>
  <r>
    <n v="588"/>
    <x v="577"/>
    <s v="Up-sized discrete firmware"/>
    <x v="215"/>
    <x v="577"/>
    <n v="79.010000000000005"/>
    <x v="0"/>
    <x v="407"/>
    <x v="511"/>
    <x v="4"/>
    <s v="GBP"/>
    <n v="1269493200"/>
    <x v="152"/>
    <n v="1272171600"/>
    <d v="2010-04-25T05:00:00"/>
    <x v="6"/>
    <b v="0"/>
    <b v="0"/>
    <s v="theater/plays"/>
    <x v="3"/>
    <x v="3"/>
  </r>
  <r>
    <n v="589"/>
    <x v="578"/>
    <s v="Exclusive intangible extranet"/>
    <x v="58"/>
    <x v="578"/>
    <n v="64.72"/>
    <x v="0"/>
    <x v="408"/>
    <x v="512"/>
    <x v="1"/>
    <s v="USD"/>
    <n v="1436072400"/>
    <x v="545"/>
    <n v="1436677200"/>
    <d v="2015-07-12T05:00:00"/>
    <x v="0"/>
    <b v="0"/>
    <b v="0"/>
    <s v="film &amp; video/documentary"/>
    <x v="4"/>
    <x v="4"/>
  </r>
  <r>
    <n v="590"/>
    <x v="579"/>
    <s v="Synergized analyzing process improvement"/>
    <x v="143"/>
    <x v="579"/>
    <n v="82.03"/>
    <x v="0"/>
    <x v="99"/>
    <x v="513"/>
    <x v="2"/>
    <s v="AUD"/>
    <n v="1419141600"/>
    <x v="546"/>
    <n v="1420092000"/>
    <d v="2015-01-01T06:00:00"/>
    <x v="1"/>
    <b v="0"/>
    <b v="0"/>
    <s v="publishing/radio &amp; podcasts"/>
    <x v="5"/>
    <x v="15"/>
  </r>
  <r>
    <n v="591"/>
    <x v="580"/>
    <s v="Realigned dedicated system engine"/>
    <x v="60"/>
    <x v="580"/>
    <n v="1037.67"/>
    <x v="1"/>
    <x v="408"/>
    <x v="63"/>
    <x v="1"/>
    <s v="USD"/>
    <n v="1279083600"/>
    <x v="547"/>
    <n v="1279947600"/>
    <d v="2010-07-24T05:00:00"/>
    <x v="6"/>
    <b v="0"/>
    <b v="0"/>
    <s v="games/video games"/>
    <x v="6"/>
    <x v="11"/>
  </r>
  <r>
    <n v="592"/>
    <x v="581"/>
    <s v="Object-based bandwidth-monitored concept"/>
    <x v="154"/>
    <x v="581"/>
    <n v="12.91"/>
    <x v="0"/>
    <x v="259"/>
    <x v="514"/>
    <x v="1"/>
    <s v="USD"/>
    <n v="1401426000"/>
    <x v="548"/>
    <n v="1402203600"/>
    <d v="2014-06-08T05:00:00"/>
    <x v="1"/>
    <b v="0"/>
    <b v="0"/>
    <s v="theater/plays"/>
    <x v="3"/>
    <x v="3"/>
  </r>
  <r>
    <n v="593"/>
    <x v="582"/>
    <s v="Ameliorated client-driven open system"/>
    <x v="319"/>
    <x v="582"/>
    <n v="154.84"/>
    <x v="1"/>
    <x v="409"/>
    <x v="332"/>
    <x v="1"/>
    <s v="USD"/>
    <n v="1395810000"/>
    <x v="549"/>
    <n v="1396933200"/>
    <d v="2014-04-08T05:00:00"/>
    <x v="1"/>
    <b v="0"/>
    <b v="0"/>
    <s v="film &amp; video/animation"/>
    <x v="4"/>
    <x v="10"/>
  </r>
  <r>
    <n v="594"/>
    <x v="583"/>
    <s v="Upgradable leadingedge Local Area Network"/>
    <x v="320"/>
    <x v="583"/>
    <n v="7.1"/>
    <x v="0"/>
    <x v="144"/>
    <x v="515"/>
    <x v="1"/>
    <s v="USD"/>
    <n v="1467003600"/>
    <x v="550"/>
    <n v="1467262800"/>
    <d v="2016-06-30T05:00:00"/>
    <x v="7"/>
    <b v="0"/>
    <b v="1"/>
    <s v="theater/plays"/>
    <x v="3"/>
    <x v="3"/>
  </r>
  <r>
    <n v="595"/>
    <x v="584"/>
    <s v="Customizable intermediate data-warehouse"/>
    <x v="321"/>
    <x v="584"/>
    <n v="208.53"/>
    <x v="1"/>
    <x v="410"/>
    <x v="208"/>
    <x v="1"/>
    <s v="USD"/>
    <n v="1268715600"/>
    <x v="551"/>
    <n v="1270530000"/>
    <d v="2010-04-06T05:00:00"/>
    <x v="6"/>
    <b v="0"/>
    <b v="1"/>
    <s v="theater/plays"/>
    <x v="3"/>
    <x v="3"/>
  </r>
  <r>
    <n v="596"/>
    <x v="585"/>
    <s v="Managed optimizing archive"/>
    <x v="58"/>
    <x v="585"/>
    <n v="99.68"/>
    <x v="0"/>
    <x v="236"/>
    <x v="232"/>
    <x v="1"/>
    <s v="USD"/>
    <n v="1457157600"/>
    <x v="552"/>
    <n v="1457762400"/>
    <d v="2016-03-12T06:00:00"/>
    <x v="7"/>
    <b v="0"/>
    <b v="1"/>
    <s v="film &amp; video/drama"/>
    <x v="4"/>
    <x v="6"/>
  </r>
  <r>
    <n v="597"/>
    <x v="586"/>
    <s v="Diverse systematic projection"/>
    <x v="322"/>
    <x v="586"/>
    <n v="201.6"/>
    <x v="1"/>
    <x v="411"/>
    <x v="128"/>
    <x v="1"/>
    <s v="USD"/>
    <n v="1573970400"/>
    <x v="462"/>
    <n v="1575525600"/>
    <d v="2019-12-05T06:00:00"/>
    <x v="3"/>
    <b v="0"/>
    <b v="0"/>
    <s v="theater/plays"/>
    <x v="3"/>
    <x v="3"/>
  </r>
  <r>
    <n v="598"/>
    <x v="587"/>
    <s v="Up-sized web-enabled info-mediaries"/>
    <x v="323"/>
    <x v="587"/>
    <n v="162.09"/>
    <x v="1"/>
    <x v="412"/>
    <x v="516"/>
    <x v="6"/>
    <s v="EUR"/>
    <n v="1276578000"/>
    <x v="553"/>
    <n v="1279083600"/>
    <d v="2010-07-14T05:00:00"/>
    <x v="6"/>
    <b v="0"/>
    <b v="0"/>
    <s v="music/rock"/>
    <x v="1"/>
    <x v="1"/>
  </r>
  <r>
    <n v="599"/>
    <x v="588"/>
    <s v="Persevering optimizing Graphical User Interface"/>
    <x v="324"/>
    <x v="588"/>
    <n v="3.64"/>
    <x v="0"/>
    <x v="172"/>
    <x v="517"/>
    <x v="3"/>
    <s v="DKK"/>
    <n v="1423720800"/>
    <x v="554"/>
    <n v="1424412000"/>
    <d v="2015-02-20T06:00:00"/>
    <x v="0"/>
    <b v="0"/>
    <b v="0"/>
    <s v="film &amp; video/documentary"/>
    <x v="4"/>
    <x v="4"/>
  </r>
  <r>
    <n v="600"/>
    <x v="589"/>
    <s v="Cross-platform tertiary array"/>
    <x v="0"/>
    <x v="297"/>
    <n v="5"/>
    <x v="0"/>
    <x v="49"/>
    <x v="280"/>
    <x v="4"/>
    <s v="GBP"/>
    <n v="1375160400"/>
    <x v="555"/>
    <n v="1376197200"/>
    <d v="2013-08-11T05:00:00"/>
    <x v="2"/>
    <b v="0"/>
    <b v="0"/>
    <s v="food/food trucks"/>
    <x v="0"/>
    <x v="0"/>
  </r>
  <r>
    <n v="601"/>
    <x v="590"/>
    <s v="Inverse neutral structure"/>
    <x v="9"/>
    <x v="589"/>
    <n v="206.63"/>
    <x v="1"/>
    <x v="346"/>
    <x v="518"/>
    <x v="1"/>
    <s v="USD"/>
    <n v="1401426000"/>
    <x v="548"/>
    <n v="1402894800"/>
    <d v="2014-06-16T05:00:00"/>
    <x v="1"/>
    <b v="1"/>
    <b v="0"/>
    <s v="technology/wearables"/>
    <x v="2"/>
    <x v="8"/>
  </r>
  <r>
    <n v="602"/>
    <x v="591"/>
    <s v="Quality-focused system-worthy support"/>
    <x v="325"/>
    <x v="590"/>
    <n v="128.24"/>
    <x v="1"/>
    <x v="413"/>
    <x v="519"/>
    <x v="1"/>
    <s v="USD"/>
    <n v="1433480400"/>
    <x v="62"/>
    <n v="1434430800"/>
    <d v="2015-06-16T05:00:00"/>
    <x v="0"/>
    <b v="0"/>
    <b v="0"/>
    <s v="theater/plays"/>
    <x v="3"/>
    <x v="3"/>
  </r>
  <r>
    <n v="603"/>
    <x v="592"/>
    <s v="Vision-oriented 5thgeneration array"/>
    <x v="98"/>
    <x v="591"/>
    <n v="119.66"/>
    <x v="1"/>
    <x v="408"/>
    <x v="520"/>
    <x v="1"/>
    <s v="USD"/>
    <n v="1555563600"/>
    <x v="556"/>
    <n v="1557896400"/>
    <d v="2019-05-15T05:00:00"/>
    <x v="3"/>
    <b v="0"/>
    <b v="0"/>
    <s v="theater/plays"/>
    <x v="3"/>
    <x v="3"/>
  </r>
  <r>
    <n v="604"/>
    <x v="593"/>
    <s v="Cross-platform logistical circuit"/>
    <x v="326"/>
    <x v="592"/>
    <n v="170.73"/>
    <x v="1"/>
    <x v="414"/>
    <x v="47"/>
    <x v="1"/>
    <s v="USD"/>
    <n v="1295676000"/>
    <x v="557"/>
    <n v="1297490400"/>
    <d v="2011-02-12T06:00:00"/>
    <x v="8"/>
    <b v="0"/>
    <b v="0"/>
    <s v="theater/plays"/>
    <x v="3"/>
    <x v="3"/>
  </r>
  <r>
    <n v="605"/>
    <x v="594"/>
    <s v="Profound solution-oriented matrix"/>
    <x v="88"/>
    <x v="593"/>
    <n v="187.21"/>
    <x v="1"/>
    <x v="37"/>
    <x v="521"/>
    <x v="1"/>
    <s v="USD"/>
    <n v="1443848400"/>
    <x v="27"/>
    <n v="1447394400"/>
    <d v="2015-11-13T06:00:00"/>
    <x v="0"/>
    <b v="0"/>
    <b v="0"/>
    <s v="publishing/nonfiction"/>
    <x v="5"/>
    <x v="9"/>
  </r>
  <r>
    <n v="606"/>
    <x v="595"/>
    <s v="Extended asynchronous initiative"/>
    <x v="74"/>
    <x v="594"/>
    <n v="188.38"/>
    <x v="1"/>
    <x v="415"/>
    <x v="259"/>
    <x v="4"/>
    <s v="GBP"/>
    <n v="1457330400"/>
    <x v="558"/>
    <n v="1458277200"/>
    <d v="2016-03-18T05:00:00"/>
    <x v="7"/>
    <b v="0"/>
    <b v="0"/>
    <s v="music/rock"/>
    <x v="1"/>
    <x v="1"/>
  </r>
  <r>
    <n v="607"/>
    <x v="596"/>
    <s v="Fundamental needs-based frame"/>
    <x v="327"/>
    <x v="595"/>
    <n v="131.30000000000001"/>
    <x v="1"/>
    <x v="416"/>
    <x v="239"/>
    <x v="1"/>
    <s v="USD"/>
    <n v="1395550800"/>
    <x v="559"/>
    <n v="1395723600"/>
    <d v="2014-03-25T05:00:00"/>
    <x v="1"/>
    <b v="0"/>
    <b v="0"/>
    <s v="food/food trucks"/>
    <x v="0"/>
    <x v="0"/>
  </r>
  <r>
    <n v="608"/>
    <x v="597"/>
    <s v="Compatible full-range leverage"/>
    <x v="61"/>
    <x v="416"/>
    <n v="283.97000000000003"/>
    <x v="1"/>
    <x v="417"/>
    <x v="184"/>
    <x v="1"/>
    <s v="USD"/>
    <n v="1551852000"/>
    <x v="426"/>
    <n v="1552197600"/>
    <d v="2019-03-10T06:00:00"/>
    <x v="3"/>
    <b v="0"/>
    <b v="1"/>
    <s v="music/jazz"/>
    <x v="1"/>
    <x v="17"/>
  </r>
  <r>
    <n v="609"/>
    <x v="598"/>
    <s v="Upgradable holistic system engine"/>
    <x v="83"/>
    <x v="596"/>
    <n v="120.42"/>
    <x v="1"/>
    <x v="124"/>
    <x v="522"/>
    <x v="1"/>
    <s v="USD"/>
    <n v="1547618400"/>
    <x v="560"/>
    <n v="1549087200"/>
    <d v="2019-02-02T06:00:00"/>
    <x v="3"/>
    <b v="0"/>
    <b v="0"/>
    <s v="film &amp; video/science fiction"/>
    <x v="4"/>
    <x v="22"/>
  </r>
  <r>
    <n v="610"/>
    <x v="599"/>
    <s v="Stand-alone multi-state data-warehouse"/>
    <x v="328"/>
    <x v="597"/>
    <n v="419.06"/>
    <x v="1"/>
    <x v="418"/>
    <x v="127"/>
    <x v="1"/>
    <s v="USD"/>
    <n v="1355637600"/>
    <x v="561"/>
    <n v="1356847200"/>
    <d v="2012-12-30T06:00:00"/>
    <x v="4"/>
    <b v="0"/>
    <b v="0"/>
    <s v="theater/plays"/>
    <x v="3"/>
    <x v="3"/>
  </r>
  <r>
    <n v="611"/>
    <x v="600"/>
    <s v="Multi-lateral maximized core"/>
    <x v="139"/>
    <x v="598"/>
    <n v="13.85"/>
    <x v="3"/>
    <x v="27"/>
    <x v="523"/>
    <x v="1"/>
    <s v="USD"/>
    <n v="1374728400"/>
    <x v="562"/>
    <n v="1375765200"/>
    <d v="2013-08-06T05:00:00"/>
    <x v="2"/>
    <b v="0"/>
    <b v="0"/>
    <s v="theater/plays"/>
    <x v="3"/>
    <x v="3"/>
  </r>
  <r>
    <n v="612"/>
    <x v="601"/>
    <s v="Innovative holistic hub"/>
    <x v="8"/>
    <x v="599"/>
    <n v="139.44"/>
    <x v="1"/>
    <x v="325"/>
    <x v="524"/>
    <x v="1"/>
    <s v="USD"/>
    <n v="1287810000"/>
    <x v="563"/>
    <n v="1289800800"/>
    <d v="2010-11-15T06:00:00"/>
    <x v="6"/>
    <b v="0"/>
    <b v="0"/>
    <s v="music/electric music"/>
    <x v="1"/>
    <x v="5"/>
  </r>
  <r>
    <n v="613"/>
    <x v="602"/>
    <s v="Reverse-engineered 24/7 methodology"/>
    <x v="65"/>
    <x v="600"/>
    <n v="174"/>
    <x v="1"/>
    <x v="150"/>
    <x v="525"/>
    <x v="0"/>
    <s v="CAD"/>
    <n v="1503723600"/>
    <x v="564"/>
    <n v="1504501200"/>
    <d v="2017-09-04T05:00:00"/>
    <x v="5"/>
    <b v="0"/>
    <b v="0"/>
    <s v="theater/plays"/>
    <x v="3"/>
    <x v="3"/>
  </r>
  <r>
    <n v="614"/>
    <x v="603"/>
    <s v="Business-focused dynamic info-mediaries"/>
    <x v="329"/>
    <x v="601"/>
    <n v="155.49"/>
    <x v="1"/>
    <x v="419"/>
    <x v="526"/>
    <x v="1"/>
    <s v="USD"/>
    <n v="1484114400"/>
    <x v="565"/>
    <n v="1485669600"/>
    <d v="2017-01-29T06:00:00"/>
    <x v="5"/>
    <b v="0"/>
    <b v="0"/>
    <s v="theater/plays"/>
    <x v="3"/>
    <x v="3"/>
  </r>
  <r>
    <n v="615"/>
    <x v="604"/>
    <s v="Digitized clear-thinking installation"/>
    <x v="275"/>
    <x v="602"/>
    <n v="170.45"/>
    <x v="1"/>
    <x v="73"/>
    <x v="527"/>
    <x v="6"/>
    <s v="EUR"/>
    <n v="1461906000"/>
    <x v="566"/>
    <n v="1462770000"/>
    <d v="2016-05-09T05:00:00"/>
    <x v="7"/>
    <b v="0"/>
    <b v="0"/>
    <s v="theater/plays"/>
    <x v="3"/>
    <x v="3"/>
  </r>
  <r>
    <n v="616"/>
    <x v="605"/>
    <s v="Quality-focused 24/7 superstructure"/>
    <x v="330"/>
    <x v="402"/>
    <n v="189.52"/>
    <x v="1"/>
    <x v="202"/>
    <x v="528"/>
    <x v="4"/>
    <s v="GBP"/>
    <n v="1379653200"/>
    <x v="567"/>
    <n v="1379739600"/>
    <d v="2013-09-21T05:00:00"/>
    <x v="2"/>
    <b v="0"/>
    <b v="1"/>
    <s v="music/indie rock"/>
    <x v="1"/>
    <x v="7"/>
  </r>
  <r>
    <n v="617"/>
    <x v="606"/>
    <s v="Multi-channeled local intranet"/>
    <x v="1"/>
    <x v="203"/>
    <n v="249.71"/>
    <x v="1"/>
    <x v="12"/>
    <x v="529"/>
    <x v="1"/>
    <s v="USD"/>
    <n v="1401858000"/>
    <x v="568"/>
    <n v="1402722000"/>
    <d v="2014-06-14T05:00:00"/>
    <x v="1"/>
    <b v="0"/>
    <b v="0"/>
    <s v="theater/plays"/>
    <x v="3"/>
    <x v="3"/>
  </r>
  <r>
    <n v="618"/>
    <x v="607"/>
    <s v="Open-architected mobile emulation"/>
    <x v="331"/>
    <x v="603"/>
    <n v="48.86"/>
    <x v="0"/>
    <x v="420"/>
    <x v="530"/>
    <x v="1"/>
    <s v="USD"/>
    <n v="1367470800"/>
    <x v="569"/>
    <n v="1369285200"/>
    <d v="2013-05-23T05:00:00"/>
    <x v="2"/>
    <b v="0"/>
    <b v="0"/>
    <s v="publishing/nonfiction"/>
    <x v="5"/>
    <x v="9"/>
  </r>
  <r>
    <n v="619"/>
    <x v="608"/>
    <s v="Ameliorated foreground methodology"/>
    <x v="332"/>
    <x v="604"/>
    <n v="28.46"/>
    <x v="0"/>
    <x v="355"/>
    <x v="531"/>
    <x v="1"/>
    <s v="USD"/>
    <n v="1304658000"/>
    <x v="570"/>
    <n v="1304744400"/>
    <d v="2011-05-07T05:00:00"/>
    <x v="8"/>
    <b v="1"/>
    <b v="1"/>
    <s v="theater/plays"/>
    <x v="3"/>
    <x v="3"/>
  </r>
  <r>
    <n v="620"/>
    <x v="609"/>
    <s v="Synergized well-modulated project"/>
    <x v="333"/>
    <x v="605"/>
    <n v="268.02"/>
    <x v="1"/>
    <x v="58"/>
    <x v="532"/>
    <x v="2"/>
    <s v="AUD"/>
    <n v="1467954000"/>
    <x v="571"/>
    <n v="1468299600"/>
    <d v="2016-07-12T05:00:00"/>
    <x v="7"/>
    <b v="0"/>
    <b v="0"/>
    <s v="photography/photography books"/>
    <x v="7"/>
    <x v="14"/>
  </r>
  <r>
    <n v="621"/>
    <x v="610"/>
    <s v="Extended context-sensitive forecast"/>
    <x v="334"/>
    <x v="606"/>
    <n v="619.79999999999995"/>
    <x v="1"/>
    <x v="421"/>
    <x v="533"/>
    <x v="1"/>
    <s v="USD"/>
    <n v="1473742800"/>
    <x v="572"/>
    <n v="1474174800"/>
    <d v="2016-09-18T05:00:00"/>
    <x v="7"/>
    <b v="0"/>
    <b v="0"/>
    <s v="theater/plays"/>
    <x v="3"/>
    <x v="3"/>
  </r>
  <r>
    <n v="622"/>
    <x v="611"/>
    <s v="Total leadingedge neural-net"/>
    <x v="335"/>
    <x v="607"/>
    <n v="3.13"/>
    <x v="0"/>
    <x v="251"/>
    <x v="534"/>
    <x v="1"/>
    <s v="USD"/>
    <n v="1523768400"/>
    <x v="573"/>
    <n v="1526014800"/>
    <d v="2018-05-11T05:00:00"/>
    <x v="9"/>
    <b v="0"/>
    <b v="0"/>
    <s v="music/indie rock"/>
    <x v="1"/>
    <x v="7"/>
  </r>
  <r>
    <n v="623"/>
    <x v="612"/>
    <s v="Organic actuating protocol"/>
    <x v="336"/>
    <x v="608"/>
    <n v="159.91999999999999"/>
    <x v="1"/>
    <x v="422"/>
    <x v="535"/>
    <x v="4"/>
    <s v="GBP"/>
    <n v="1437022800"/>
    <x v="574"/>
    <n v="1437454800"/>
    <d v="2015-07-21T05:00:00"/>
    <x v="0"/>
    <b v="0"/>
    <b v="0"/>
    <s v="theater/plays"/>
    <x v="3"/>
    <x v="3"/>
  </r>
  <r>
    <n v="624"/>
    <x v="613"/>
    <s v="Down-sized national software"/>
    <x v="135"/>
    <x v="609"/>
    <n v="279.39"/>
    <x v="1"/>
    <x v="423"/>
    <x v="536"/>
    <x v="1"/>
    <s v="USD"/>
    <n v="1422165600"/>
    <x v="511"/>
    <n v="1422684000"/>
    <d v="2015-01-31T06:00:00"/>
    <x v="0"/>
    <b v="0"/>
    <b v="0"/>
    <s v="photography/photography books"/>
    <x v="7"/>
    <x v="14"/>
  </r>
  <r>
    <n v="625"/>
    <x v="614"/>
    <s v="Organic upward-trending Graphical User Interface"/>
    <x v="168"/>
    <x v="377"/>
    <n v="77.37"/>
    <x v="0"/>
    <x v="197"/>
    <x v="537"/>
    <x v="1"/>
    <s v="USD"/>
    <n v="1580104800"/>
    <x v="575"/>
    <n v="1581314400"/>
    <d v="2020-02-10T06:00:00"/>
    <x v="10"/>
    <b v="0"/>
    <b v="0"/>
    <s v="theater/plays"/>
    <x v="3"/>
    <x v="3"/>
  </r>
  <r>
    <n v="626"/>
    <x v="615"/>
    <s v="Synergistic tertiary budgetary management"/>
    <x v="330"/>
    <x v="610"/>
    <n v="206.33"/>
    <x v="1"/>
    <x v="288"/>
    <x v="340"/>
    <x v="1"/>
    <s v="USD"/>
    <n v="1285650000"/>
    <x v="576"/>
    <n v="1286427600"/>
    <d v="2010-10-07T05:00:00"/>
    <x v="6"/>
    <b v="0"/>
    <b v="1"/>
    <s v="theater/plays"/>
    <x v="3"/>
    <x v="3"/>
  </r>
  <r>
    <n v="627"/>
    <x v="616"/>
    <s v="Open-architected incremental ability"/>
    <x v="39"/>
    <x v="611"/>
    <n v="694.25"/>
    <x v="1"/>
    <x v="110"/>
    <x v="538"/>
    <x v="4"/>
    <s v="GBP"/>
    <n v="1276664400"/>
    <x v="577"/>
    <n v="1278738000"/>
    <d v="2010-07-10T05:00:00"/>
    <x v="6"/>
    <b v="1"/>
    <b v="0"/>
    <s v="food/food trucks"/>
    <x v="0"/>
    <x v="0"/>
  </r>
  <r>
    <n v="628"/>
    <x v="617"/>
    <s v="Intuitive object-oriented task-force"/>
    <x v="89"/>
    <x v="612"/>
    <n v="151.79"/>
    <x v="1"/>
    <x v="87"/>
    <x v="539"/>
    <x v="1"/>
    <s v="USD"/>
    <n v="1286168400"/>
    <x v="578"/>
    <n v="1286427600"/>
    <d v="2010-10-07T05:00:00"/>
    <x v="6"/>
    <b v="0"/>
    <b v="0"/>
    <s v="music/indie rock"/>
    <x v="1"/>
    <x v="7"/>
  </r>
  <r>
    <n v="629"/>
    <x v="618"/>
    <s v="Multi-tiered executive toolset"/>
    <x v="337"/>
    <x v="613"/>
    <n v="64.58"/>
    <x v="0"/>
    <x v="424"/>
    <x v="540"/>
    <x v="1"/>
    <s v="USD"/>
    <n v="1467781200"/>
    <x v="579"/>
    <n v="1467954000"/>
    <d v="2016-07-08T05:00:00"/>
    <x v="7"/>
    <b v="0"/>
    <b v="1"/>
    <s v="theater/plays"/>
    <x v="3"/>
    <x v="3"/>
  </r>
  <r>
    <n v="630"/>
    <x v="619"/>
    <s v="Grass-roots directional workforce"/>
    <x v="40"/>
    <x v="614"/>
    <n v="62.87"/>
    <x v="3"/>
    <x v="215"/>
    <x v="541"/>
    <x v="1"/>
    <s v="USD"/>
    <n v="1556686800"/>
    <x v="580"/>
    <n v="1557637200"/>
    <d v="2019-05-12T05:00:00"/>
    <x v="3"/>
    <b v="0"/>
    <b v="1"/>
    <s v="theater/plays"/>
    <x v="3"/>
    <x v="3"/>
  </r>
  <r>
    <n v="631"/>
    <x v="620"/>
    <s v="Quality-focused real-time solution"/>
    <x v="338"/>
    <x v="615"/>
    <n v="310.39999999999998"/>
    <x v="1"/>
    <x v="425"/>
    <x v="443"/>
    <x v="1"/>
    <s v="USD"/>
    <n v="1553576400"/>
    <x v="581"/>
    <n v="1553922000"/>
    <d v="2019-03-30T05:00:00"/>
    <x v="3"/>
    <b v="0"/>
    <b v="0"/>
    <s v="theater/plays"/>
    <x v="3"/>
    <x v="3"/>
  </r>
  <r>
    <n v="632"/>
    <x v="621"/>
    <s v="Reduced interactive matrix"/>
    <x v="339"/>
    <x v="616"/>
    <n v="42.86"/>
    <x v="2"/>
    <x v="426"/>
    <x v="542"/>
    <x v="1"/>
    <s v="USD"/>
    <n v="1414904400"/>
    <x v="582"/>
    <n v="1416463200"/>
    <d v="2014-11-20T06:00:00"/>
    <x v="1"/>
    <b v="0"/>
    <b v="0"/>
    <s v="theater/plays"/>
    <x v="3"/>
    <x v="3"/>
  </r>
  <r>
    <n v="633"/>
    <x v="622"/>
    <s v="Adaptive context-sensitive architecture"/>
    <x v="313"/>
    <x v="617"/>
    <n v="83.12"/>
    <x v="0"/>
    <x v="339"/>
    <x v="543"/>
    <x v="1"/>
    <s v="USD"/>
    <n v="1446876000"/>
    <x v="336"/>
    <n v="1447221600"/>
    <d v="2015-11-11T06:00:00"/>
    <x v="0"/>
    <b v="0"/>
    <b v="0"/>
    <s v="film &amp; video/animation"/>
    <x v="4"/>
    <x v="10"/>
  </r>
  <r>
    <n v="634"/>
    <x v="623"/>
    <s v="Polarized incremental portal"/>
    <x v="195"/>
    <x v="618"/>
    <n v="78.53"/>
    <x v="3"/>
    <x v="427"/>
    <x v="369"/>
    <x v="1"/>
    <s v="USD"/>
    <n v="1490418000"/>
    <x v="583"/>
    <n v="1491627600"/>
    <d v="2017-04-08T05:00:00"/>
    <x v="5"/>
    <b v="0"/>
    <b v="0"/>
    <s v="film &amp; video/television"/>
    <x v="4"/>
    <x v="19"/>
  </r>
  <r>
    <n v="635"/>
    <x v="624"/>
    <s v="Reactive regional access"/>
    <x v="340"/>
    <x v="619"/>
    <n v="114.09"/>
    <x v="1"/>
    <x v="428"/>
    <x v="390"/>
    <x v="1"/>
    <s v="USD"/>
    <n v="1360389600"/>
    <x v="584"/>
    <n v="1363150800"/>
    <d v="2013-03-13T05:00:00"/>
    <x v="2"/>
    <b v="0"/>
    <b v="0"/>
    <s v="film &amp; video/television"/>
    <x v="4"/>
    <x v="19"/>
  </r>
  <r>
    <n v="636"/>
    <x v="625"/>
    <s v="Stand-alone reciprocal frame"/>
    <x v="341"/>
    <x v="620"/>
    <n v="64.540000000000006"/>
    <x v="0"/>
    <x v="429"/>
    <x v="291"/>
    <x v="3"/>
    <s v="DKK"/>
    <n v="1326866400"/>
    <x v="585"/>
    <n v="1330754400"/>
    <d v="2012-03-03T06:00:00"/>
    <x v="4"/>
    <b v="0"/>
    <b v="1"/>
    <s v="film &amp; video/animation"/>
    <x v="4"/>
    <x v="10"/>
  </r>
  <r>
    <n v="637"/>
    <x v="626"/>
    <s v="Open-architected 24/7 throughput"/>
    <x v="275"/>
    <x v="621"/>
    <n v="79.41"/>
    <x v="0"/>
    <x v="167"/>
    <x v="544"/>
    <x v="1"/>
    <s v="USD"/>
    <n v="1479103200"/>
    <x v="586"/>
    <n v="1479794400"/>
    <d v="2016-11-22T06:00:00"/>
    <x v="7"/>
    <b v="0"/>
    <b v="0"/>
    <s v="theater/plays"/>
    <x v="3"/>
    <x v="3"/>
  </r>
  <r>
    <n v="638"/>
    <x v="627"/>
    <s v="Monitored 24/7 approach"/>
    <x v="342"/>
    <x v="622"/>
    <n v="11.42"/>
    <x v="0"/>
    <x v="115"/>
    <x v="289"/>
    <x v="1"/>
    <s v="USD"/>
    <n v="1280206800"/>
    <x v="587"/>
    <n v="1281243600"/>
    <d v="2010-08-08T05:00:00"/>
    <x v="6"/>
    <b v="0"/>
    <b v="1"/>
    <s v="theater/plays"/>
    <x v="3"/>
    <x v="3"/>
  </r>
  <r>
    <n v="639"/>
    <x v="628"/>
    <s v="Upgradable explicit forecast"/>
    <x v="133"/>
    <x v="623"/>
    <n v="56.19"/>
    <x v="2"/>
    <x v="430"/>
    <x v="545"/>
    <x v="1"/>
    <s v="USD"/>
    <n v="1532754000"/>
    <x v="588"/>
    <n v="1532754000"/>
    <d v="2018-07-28T05:00:00"/>
    <x v="9"/>
    <b v="0"/>
    <b v="1"/>
    <s v="film &amp; video/drama"/>
    <x v="4"/>
    <x v="6"/>
  </r>
  <r>
    <n v="640"/>
    <x v="629"/>
    <s v="Pre-emptive context-sensitive support"/>
    <x v="343"/>
    <x v="624"/>
    <n v="16.5"/>
    <x v="0"/>
    <x v="431"/>
    <x v="546"/>
    <x v="1"/>
    <s v="USD"/>
    <n v="1453096800"/>
    <x v="589"/>
    <n v="1453356000"/>
    <d v="2016-01-21T06:00:00"/>
    <x v="7"/>
    <b v="0"/>
    <b v="0"/>
    <s v="theater/plays"/>
    <x v="3"/>
    <x v="3"/>
  </r>
  <r>
    <n v="641"/>
    <x v="630"/>
    <s v="Business-focused leadingedge instruction set"/>
    <x v="151"/>
    <x v="625"/>
    <n v="119.97"/>
    <x v="1"/>
    <x v="346"/>
    <x v="547"/>
    <x v="5"/>
    <s v="CHF"/>
    <n v="1487570400"/>
    <x v="590"/>
    <n v="1489986000"/>
    <d v="2017-03-20T05:00:00"/>
    <x v="5"/>
    <b v="0"/>
    <b v="0"/>
    <s v="theater/plays"/>
    <x v="3"/>
    <x v="3"/>
  </r>
  <r>
    <n v="642"/>
    <x v="631"/>
    <s v="Extended multi-state knowledge user"/>
    <x v="243"/>
    <x v="626"/>
    <n v="145.46"/>
    <x v="1"/>
    <x v="30"/>
    <x v="548"/>
    <x v="0"/>
    <s v="CAD"/>
    <n v="1545026400"/>
    <x v="591"/>
    <n v="1545804000"/>
    <d v="2018-12-26T06:00:00"/>
    <x v="9"/>
    <b v="0"/>
    <b v="0"/>
    <s v="technology/wearables"/>
    <x v="2"/>
    <x v="8"/>
  </r>
  <r>
    <n v="643"/>
    <x v="632"/>
    <s v="Future-proofed modular groupware"/>
    <x v="344"/>
    <x v="627"/>
    <n v="221.38"/>
    <x v="1"/>
    <x v="432"/>
    <x v="130"/>
    <x v="1"/>
    <s v="USD"/>
    <n v="1488348000"/>
    <x v="592"/>
    <n v="1489899600"/>
    <d v="2017-03-19T05:00:00"/>
    <x v="5"/>
    <b v="0"/>
    <b v="0"/>
    <s v="theater/plays"/>
    <x v="3"/>
    <x v="3"/>
  </r>
  <r>
    <n v="644"/>
    <x v="633"/>
    <s v="Distributed real-time algorithm"/>
    <x v="345"/>
    <x v="628"/>
    <n v="48.4"/>
    <x v="0"/>
    <x v="433"/>
    <x v="127"/>
    <x v="0"/>
    <s v="CAD"/>
    <n v="1545112800"/>
    <x v="593"/>
    <n v="1546495200"/>
    <d v="2019-01-03T06:00:00"/>
    <x v="9"/>
    <b v="0"/>
    <b v="0"/>
    <s v="theater/plays"/>
    <x v="3"/>
    <x v="3"/>
  </r>
  <r>
    <n v="645"/>
    <x v="634"/>
    <s v="Multi-lateral heuristic throughput"/>
    <x v="346"/>
    <x v="629"/>
    <n v="92.91"/>
    <x v="0"/>
    <x v="434"/>
    <x v="32"/>
    <x v="1"/>
    <s v="USD"/>
    <n v="1537938000"/>
    <x v="594"/>
    <n v="1539752400"/>
    <d v="2018-10-17T05:00:00"/>
    <x v="9"/>
    <b v="0"/>
    <b v="1"/>
    <s v="music/rock"/>
    <x v="1"/>
    <x v="1"/>
  </r>
  <r>
    <n v="646"/>
    <x v="635"/>
    <s v="Switchable reciprocal middleware"/>
    <x v="201"/>
    <x v="630"/>
    <n v="88.6"/>
    <x v="0"/>
    <x v="435"/>
    <x v="214"/>
    <x v="1"/>
    <s v="USD"/>
    <n v="1363150800"/>
    <x v="595"/>
    <n v="1364101200"/>
    <d v="2013-03-24T05:00:00"/>
    <x v="2"/>
    <b v="0"/>
    <b v="0"/>
    <s v="games/video games"/>
    <x v="6"/>
    <x v="11"/>
  </r>
  <r>
    <n v="647"/>
    <x v="636"/>
    <s v="Inverse multimedia Graphic Interface"/>
    <x v="6"/>
    <x v="631"/>
    <n v="41.4"/>
    <x v="0"/>
    <x v="6"/>
    <x v="549"/>
    <x v="1"/>
    <s v="USD"/>
    <n v="1523250000"/>
    <x v="596"/>
    <n v="1525323600"/>
    <d v="2018-05-03T05:00:00"/>
    <x v="9"/>
    <b v="0"/>
    <b v="0"/>
    <s v="publishing/translations"/>
    <x v="5"/>
    <x v="18"/>
  </r>
  <r>
    <n v="648"/>
    <x v="637"/>
    <s v="Vision-oriented local contingency"/>
    <x v="347"/>
    <x v="632"/>
    <n v="63.06"/>
    <x v="3"/>
    <x v="419"/>
    <x v="550"/>
    <x v="1"/>
    <s v="USD"/>
    <n v="1499317200"/>
    <x v="597"/>
    <n v="1500872400"/>
    <d v="2017-07-24T05:00:00"/>
    <x v="5"/>
    <b v="1"/>
    <b v="0"/>
    <s v="food/food trucks"/>
    <x v="0"/>
    <x v="0"/>
  </r>
  <r>
    <n v="649"/>
    <x v="638"/>
    <s v="Reactive 6thgeneration hub"/>
    <x v="155"/>
    <x v="633"/>
    <n v="48.48"/>
    <x v="0"/>
    <x v="436"/>
    <x v="234"/>
    <x v="5"/>
    <s v="CHF"/>
    <n v="1287550800"/>
    <x v="598"/>
    <n v="1288501200"/>
    <d v="2010-10-31T05:00:00"/>
    <x v="6"/>
    <b v="1"/>
    <b v="1"/>
    <s v="theater/plays"/>
    <x v="3"/>
    <x v="3"/>
  </r>
  <r>
    <n v="650"/>
    <x v="639"/>
    <s v="Optional asymmetric success"/>
    <x v="0"/>
    <x v="50"/>
    <n v="2"/>
    <x v="0"/>
    <x v="49"/>
    <x v="49"/>
    <x v="1"/>
    <s v="USD"/>
    <n v="1404795600"/>
    <x v="599"/>
    <n v="1407128400"/>
    <d v="2014-08-04T05:00:00"/>
    <x v="1"/>
    <b v="0"/>
    <b v="0"/>
    <s v="music/jazz"/>
    <x v="1"/>
    <x v="17"/>
  </r>
  <r>
    <n v="651"/>
    <x v="640"/>
    <s v="Digitized analyzing capacity"/>
    <x v="348"/>
    <x v="634"/>
    <n v="88.48"/>
    <x v="0"/>
    <x v="437"/>
    <x v="551"/>
    <x v="6"/>
    <s v="EUR"/>
    <n v="1393048800"/>
    <x v="600"/>
    <n v="1394344800"/>
    <d v="2014-03-09T06:00:00"/>
    <x v="1"/>
    <b v="0"/>
    <b v="0"/>
    <s v="film &amp; video/shorts"/>
    <x v="4"/>
    <x v="12"/>
  </r>
  <r>
    <n v="652"/>
    <x v="641"/>
    <s v="Vision-oriented regional hub"/>
    <x v="83"/>
    <x v="635"/>
    <n v="126.84"/>
    <x v="1"/>
    <x v="438"/>
    <x v="207"/>
    <x v="1"/>
    <s v="USD"/>
    <n v="1470373200"/>
    <x v="601"/>
    <n v="1474088400"/>
    <d v="2016-09-17T05:00:00"/>
    <x v="7"/>
    <b v="0"/>
    <b v="0"/>
    <s v="technology/web"/>
    <x v="2"/>
    <x v="2"/>
  </r>
  <r>
    <n v="653"/>
    <x v="642"/>
    <s v="Monitored incremental info-mediaries"/>
    <x v="60"/>
    <x v="636"/>
    <n v="2338.83"/>
    <x v="1"/>
    <x v="439"/>
    <x v="552"/>
    <x v="1"/>
    <s v="USD"/>
    <n v="1460091600"/>
    <x v="602"/>
    <n v="1460264400"/>
    <d v="2016-04-10T05:00:00"/>
    <x v="7"/>
    <b v="0"/>
    <b v="0"/>
    <s v="technology/web"/>
    <x v="2"/>
    <x v="2"/>
  </r>
  <r>
    <n v="654"/>
    <x v="643"/>
    <s v="Programmable static middleware"/>
    <x v="349"/>
    <x v="637"/>
    <n v="508.39"/>
    <x v="1"/>
    <x v="440"/>
    <x v="170"/>
    <x v="1"/>
    <s v="USD"/>
    <n v="1440392400"/>
    <x v="335"/>
    <n v="1440824400"/>
    <d v="2015-08-29T05:00:00"/>
    <x v="0"/>
    <b v="0"/>
    <b v="0"/>
    <s v="music/metal"/>
    <x v="1"/>
    <x v="16"/>
  </r>
  <r>
    <n v="655"/>
    <x v="644"/>
    <s v="Multi-layered bottom-line encryption"/>
    <x v="350"/>
    <x v="638"/>
    <n v="191.48"/>
    <x v="1"/>
    <x v="441"/>
    <x v="345"/>
    <x v="1"/>
    <s v="USD"/>
    <n v="1488434400"/>
    <x v="603"/>
    <n v="1489554000"/>
    <d v="2017-03-15T05:00:00"/>
    <x v="5"/>
    <b v="1"/>
    <b v="0"/>
    <s v="photography/photography books"/>
    <x v="7"/>
    <x v="14"/>
  </r>
  <r>
    <n v="656"/>
    <x v="645"/>
    <s v="Vision-oriented systematic Graphical User Interface"/>
    <x v="351"/>
    <x v="639"/>
    <n v="42.13"/>
    <x v="0"/>
    <x v="442"/>
    <x v="553"/>
    <x v="2"/>
    <s v="AUD"/>
    <n v="1514440800"/>
    <x v="604"/>
    <n v="1514872800"/>
    <d v="2018-01-02T06:00:00"/>
    <x v="5"/>
    <b v="0"/>
    <b v="0"/>
    <s v="food/food trucks"/>
    <x v="0"/>
    <x v="0"/>
  </r>
  <r>
    <n v="657"/>
    <x v="646"/>
    <s v="Balanced optimal hardware"/>
    <x v="83"/>
    <x v="640"/>
    <n v="8.24"/>
    <x v="0"/>
    <x v="443"/>
    <x v="554"/>
    <x v="1"/>
    <s v="USD"/>
    <n v="1514354400"/>
    <x v="605"/>
    <n v="1515736800"/>
    <d v="2018-01-12T06:00:00"/>
    <x v="5"/>
    <b v="0"/>
    <b v="0"/>
    <s v="film &amp; video/science fiction"/>
    <x v="4"/>
    <x v="22"/>
  </r>
  <r>
    <n v="658"/>
    <x v="647"/>
    <s v="Self-enabling mission-critical success"/>
    <x v="352"/>
    <x v="641"/>
    <n v="60.06"/>
    <x v="3"/>
    <x v="444"/>
    <x v="325"/>
    <x v="1"/>
    <s v="USD"/>
    <n v="1440910800"/>
    <x v="606"/>
    <n v="1442898000"/>
    <d v="2015-09-22T05:00:00"/>
    <x v="0"/>
    <b v="0"/>
    <b v="0"/>
    <s v="music/rock"/>
    <x v="1"/>
    <x v="1"/>
  </r>
  <r>
    <n v="659"/>
    <x v="648"/>
    <s v="Grass-roots dynamic emulation"/>
    <x v="353"/>
    <x v="642"/>
    <n v="47.23"/>
    <x v="0"/>
    <x v="424"/>
    <x v="555"/>
    <x v="4"/>
    <s v="GBP"/>
    <n v="1296108000"/>
    <x v="65"/>
    <n v="1296194400"/>
    <d v="2011-01-28T06:00:00"/>
    <x v="8"/>
    <b v="0"/>
    <b v="0"/>
    <s v="film &amp; video/documentary"/>
    <x v="4"/>
    <x v="4"/>
  </r>
  <r>
    <n v="660"/>
    <x v="649"/>
    <s v="Fundamental disintermediate matrix"/>
    <x v="14"/>
    <x v="643"/>
    <n v="81.739999999999995"/>
    <x v="0"/>
    <x v="385"/>
    <x v="556"/>
    <x v="1"/>
    <s v="USD"/>
    <n v="1440133200"/>
    <x v="607"/>
    <n v="1440910800"/>
    <d v="2015-08-30T05:00:00"/>
    <x v="0"/>
    <b v="1"/>
    <b v="0"/>
    <s v="theater/plays"/>
    <x v="3"/>
    <x v="3"/>
  </r>
  <r>
    <n v="661"/>
    <x v="650"/>
    <s v="Right-sized secondary challenge"/>
    <x v="354"/>
    <x v="644"/>
    <n v="54.19"/>
    <x v="0"/>
    <x v="445"/>
    <x v="557"/>
    <x v="3"/>
    <s v="DKK"/>
    <n v="1332910800"/>
    <x v="608"/>
    <n v="1335502800"/>
    <d v="2012-04-27T05:00:00"/>
    <x v="4"/>
    <b v="0"/>
    <b v="0"/>
    <s v="music/jazz"/>
    <x v="1"/>
    <x v="17"/>
  </r>
  <r>
    <n v="662"/>
    <x v="651"/>
    <s v="Implemented exuding software"/>
    <x v="14"/>
    <x v="645"/>
    <n v="97.87"/>
    <x v="0"/>
    <x v="54"/>
    <x v="558"/>
    <x v="1"/>
    <s v="USD"/>
    <n v="1544335200"/>
    <x v="609"/>
    <n v="1544680800"/>
    <d v="2018-12-13T06:00:00"/>
    <x v="9"/>
    <b v="0"/>
    <b v="0"/>
    <s v="theater/plays"/>
    <x v="3"/>
    <x v="3"/>
  </r>
  <r>
    <n v="663"/>
    <x v="652"/>
    <s v="Total optimizing software"/>
    <x v="83"/>
    <x v="646"/>
    <n v="77.239999999999995"/>
    <x v="0"/>
    <x v="215"/>
    <x v="559"/>
    <x v="1"/>
    <s v="USD"/>
    <n v="1286427600"/>
    <x v="610"/>
    <n v="1288414800"/>
    <d v="2010-10-30T05:00:00"/>
    <x v="6"/>
    <b v="0"/>
    <b v="0"/>
    <s v="theater/plays"/>
    <x v="3"/>
    <x v="3"/>
  </r>
  <r>
    <n v="664"/>
    <x v="327"/>
    <s v="Optional maximized attitude"/>
    <x v="355"/>
    <x v="647"/>
    <n v="33.46"/>
    <x v="0"/>
    <x v="446"/>
    <x v="372"/>
    <x v="1"/>
    <s v="USD"/>
    <n v="1329717600"/>
    <x v="541"/>
    <n v="1330581600"/>
    <d v="2012-03-01T06:00:00"/>
    <x v="4"/>
    <b v="0"/>
    <b v="0"/>
    <s v="music/jazz"/>
    <x v="1"/>
    <x v="17"/>
  </r>
  <r>
    <n v="665"/>
    <x v="653"/>
    <s v="Customer-focused impactful extranet"/>
    <x v="135"/>
    <x v="648"/>
    <n v="239.59"/>
    <x v="1"/>
    <x v="447"/>
    <x v="560"/>
    <x v="1"/>
    <s v="USD"/>
    <n v="1310187600"/>
    <x v="611"/>
    <n v="1311397200"/>
    <d v="2011-07-23T05:00:00"/>
    <x v="8"/>
    <b v="0"/>
    <b v="1"/>
    <s v="film &amp; video/documentary"/>
    <x v="4"/>
    <x v="4"/>
  </r>
  <r>
    <n v="666"/>
    <x v="654"/>
    <s v="Cloned bottom-line success"/>
    <x v="33"/>
    <x v="649"/>
    <n v="64.03"/>
    <x v="3"/>
    <x v="270"/>
    <x v="561"/>
    <x v="1"/>
    <s v="USD"/>
    <n v="1377838800"/>
    <x v="612"/>
    <n v="1378357200"/>
    <d v="2013-09-05T05:00:00"/>
    <x v="2"/>
    <b v="0"/>
    <b v="1"/>
    <s v="theater/plays"/>
    <x v="3"/>
    <x v="3"/>
  </r>
  <r>
    <n v="667"/>
    <x v="655"/>
    <s v="Decentralized bandwidth-monitored ability"/>
    <x v="350"/>
    <x v="650"/>
    <n v="176.16"/>
    <x v="1"/>
    <x v="448"/>
    <x v="562"/>
    <x v="1"/>
    <s v="USD"/>
    <n v="1410325200"/>
    <x v="613"/>
    <n v="1411102800"/>
    <d v="2014-09-19T05:00:00"/>
    <x v="1"/>
    <b v="0"/>
    <b v="0"/>
    <s v="journalism/audio"/>
    <x v="8"/>
    <x v="23"/>
  </r>
  <r>
    <n v="668"/>
    <x v="656"/>
    <s v="Programmable leadingedge budgetary management"/>
    <x v="356"/>
    <x v="651"/>
    <n v="20.34"/>
    <x v="0"/>
    <x v="70"/>
    <x v="563"/>
    <x v="1"/>
    <s v="USD"/>
    <n v="1343797200"/>
    <x v="614"/>
    <n v="1344834000"/>
    <d v="2012-08-13T05:00:00"/>
    <x v="4"/>
    <b v="0"/>
    <b v="0"/>
    <s v="theater/plays"/>
    <x v="3"/>
    <x v="3"/>
  </r>
  <r>
    <n v="669"/>
    <x v="657"/>
    <s v="Upgradable bi-directional concept"/>
    <x v="357"/>
    <x v="652"/>
    <n v="358.65"/>
    <x v="1"/>
    <x v="449"/>
    <x v="564"/>
    <x v="6"/>
    <s v="EUR"/>
    <n v="1498453200"/>
    <x v="615"/>
    <n v="1499230800"/>
    <d v="2017-07-05T05:00:00"/>
    <x v="5"/>
    <b v="0"/>
    <b v="0"/>
    <s v="theater/plays"/>
    <x v="3"/>
    <x v="3"/>
  </r>
  <r>
    <n v="670"/>
    <x v="635"/>
    <s v="Re-contextualized homogeneous flexibility"/>
    <x v="358"/>
    <x v="653"/>
    <n v="468.86"/>
    <x v="1"/>
    <x v="450"/>
    <x v="370"/>
    <x v="1"/>
    <s v="USD"/>
    <n v="1456380000"/>
    <x v="90"/>
    <n v="1457416800"/>
    <d v="2016-03-08T06:00:00"/>
    <x v="7"/>
    <b v="0"/>
    <b v="0"/>
    <s v="music/indie rock"/>
    <x v="1"/>
    <x v="7"/>
  </r>
  <r>
    <n v="671"/>
    <x v="658"/>
    <s v="Monitored bi-directional standardization"/>
    <x v="359"/>
    <x v="654"/>
    <n v="122.06"/>
    <x v="1"/>
    <x v="451"/>
    <x v="565"/>
    <x v="1"/>
    <s v="USD"/>
    <n v="1280552400"/>
    <x v="616"/>
    <n v="1280898000"/>
    <d v="2010-08-04T05:00:00"/>
    <x v="6"/>
    <b v="0"/>
    <b v="1"/>
    <s v="theater/plays"/>
    <x v="3"/>
    <x v="3"/>
  </r>
  <r>
    <n v="672"/>
    <x v="659"/>
    <s v="Stand-alone grid-enabled leverage"/>
    <x v="360"/>
    <x v="655"/>
    <n v="55.93"/>
    <x v="0"/>
    <x v="452"/>
    <x v="372"/>
    <x v="2"/>
    <s v="AUD"/>
    <n v="1521608400"/>
    <x v="617"/>
    <n v="1522472400"/>
    <d v="2018-03-31T05:00:00"/>
    <x v="9"/>
    <b v="0"/>
    <b v="0"/>
    <s v="theater/plays"/>
    <x v="3"/>
    <x v="3"/>
  </r>
  <r>
    <n v="673"/>
    <x v="660"/>
    <s v="Assimilated regional groupware"/>
    <x v="36"/>
    <x v="656"/>
    <n v="43.66"/>
    <x v="0"/>
    <x v="125"/>
    <x v="566"/>
    <x v="6"/>
    <s v="EUR"/>
    <n v="1460696400"/>
    <x v="618"/>
    <n v="1462510800"/>
    <d v="2016-05-06T05:00:00"/>
    <x v="7"/>
    <b v="0"/>
    <b v="0"/>
    <s v="music/indie rock"/>
    <x v="1"/>
    <x v="7"/>
  </r>
  <r>
    <n v="674"/>
    <x v="661"/>
    <s v="Up-sized 24hour instruction set"/>
    <x v="361"/>
    <x v="657"/>
    <n v="33.54"/>
    <x v="3"/>
    <x v="453"/>
    <x v="332"/>
    <x v="1"/>
    <s v="USD"/>
    <n v="1313730000"/>
    <x v="619"/>
    <n v="1317790800"/>
    <d v="2011-10-05T05:00:00"/>
    <x v="8"/>
    <b v="0"/>
    <b v="0"/>
    <s v="photography/photography books"/>
    <x v="7"/>
    <x v="14"/>
  </r>
  <r>
    <n v="675"/>
    <x v="662"/>
    <s v="Right-sized web-enabled intranet"/>
    <x v="62"/>
    <x v="658"/>
    <n v="122.98"/>
    <x v="1"/>
    <x v="269"/>
    <x v="567"/>
    <x v="1"/>
    <s v="USD"/>
    <n v="1568178000"/>
    <x v="620"/>
    <n v="1568782800"/>
    <d v="2019-09-18T05:00:00"/>
    <x v="3"/>
    <b v="0"/>
    <b v="0"/>
    <s v="journalism/audio"/>
    <x v="8"/>
    <x v="23"/>
  </r>
  <r>
    <n v="676"/>
    <x v="663"/>
    <s v="Expanded needs-based orchestration"/>
    <x v="362"/>
    <x v="659"/>
    <n v="189.75"/>
    <x v="1"/>
    <x v="454"/>
    <x v="568"/>
    <x v="1"/>
    <s v="USD"/>
    <n v="1348635600"/>
    <x v="621"/>
    <n v="1349413200"/>
    <d v="2012-10-05T05:00:00"/>
    <x v="4"/>
    <b v="0"/>
    <b v="0"/>
    <s v="photography/photography books"/>
    <x v="7"/>
    <x v="14"/>
  </r>
  <r>
    <n v="677"/>
    <x v="664"/>
    <s v="Organic system-worthy orchestration"/>
    <x v="98"/>
    <x v="660"/>
    <n v="83.62"/>
    <x v="0"/>
    <x v="41"/>
    <x v="569"/>
    <x v="1"/>
    <s v="USD"/>
    <n v="1468126800"/>
    <x v="622"/>
    <n v="1472446800"/>
    <d v="2016-08-29T05:00:00"/>
    <x v="7"/>
    <b v="0"/>
    <b v="0"/>
    <s v="publishing/fiction"/>
    <x v="5"/>
    <x v="13"/>
  </r>
  <r>
    <n v="678"/>
    <x v="665"/>
    <s v="Inverse static standardization"/>
    <x v="105"/>
    <x v="661"/>
    <n v="17.97"/>
    <x v="3"/>
    <x v="455"/>
    <x v="570"/>
    <x v="1"/>
    <s v="USD"/>
    <n v="1547877600"/>
    <x v="35"/>
    <n v="1548050400"/>
    <d v="2019-01-21T06:00:00"/>
    <x v="3"/>
    <b v="0"/>
    <b v="0"/>
    <s v="film &amp; video/drama"/>
    <x v="4"/>
    <x v="6"/>
  </r>
  <r>
    <n v="679"/>
    <x v="307"/>
    <s v="Synchronized motivating solution"/>
    <x v="1"/>
    <x v="662"/>
    <n v="1036.5"/>
    <x v="1"/>
    <x v="456"/>
    <x v="270"/>
    <x v="1"/>
    <s v="USD"/>
    <n v="1571374800"/>
    <x v="623"/>
    <n v="1571806800"/>
    <d v="2019-10-23T05:00:00"/>
    <x v="3"/>
    <b v="0"/>
    <b v="1"/>
    <s v="food/food trucks"/>
    <x v="0"/>
    <x v="0"/>
  </r>
  <r>
    <n v="680"/>
    <x v="666"/>
    <s v="Open-source 4thgeneration open system"/>
    <x v="363"/>
    <x v="663"/>
    <n v="97.41"/>
    <x v="0"/>
    <x v="457"/>
    <x v="211"/>
    <x v="1"/>
    <s v="USD"/>
    <n v="1576303200"/>
    <x v="624"/>
    <n v="1576476000"/>
    <d v="2019-12-16T06:00:00"/>
    <x v="3"/>
    <b v="0"/>
    <b v="1"/>
    <s v="games/mobile games"/>
    <x v="6"/>
    <x v="20"/>
  </r>
  <r>
    <n v="681"/>
    <x v="667"/>
    <s v="Decentralized context-sensitive superstructure"/>
    <x v="364"/>
    <x v="664"/>
    <n v="86.39"/>
    <x v="0"/>
    <x v="458"/>
    <x v="571"/>
    <x v="1"/>
    <s v="USD"/>
    <n v="1324447200"/>
    <x v="625"/>
    <n v="1324965600"/>
    <d v="2011-12-27T06:00:00"/>
    <x v="8"/>
    <b v="0"/>
    <b v="0"/>
    <s v="theater/plays"/>
    <x v="3"/>
    <x v="3"/>
  </r>
  <r>
    <n v="682"/>
    <x v="668"/>
    <s v="Compatible 5thgeneration concept"/>
    <x v="91"/>
    <x v="665"/>
    <n v="150.16999999999999"/>
    <x v="1"/>
    <x v="459"/>
    <x v="572"/>
    <x v="1"/>
    <s v="USD"/>
    <n v="1386741600"/>
    <x v="626"/>
    <n v="1387519200"/>
    <d v="2013-12-20T06:00:00"/>
    <x v="2"/>
    <b v="0"/>
    <b v="0"/>
    <s v="theater/plays"/>
    <x v="3"/>
    <x v="3"/>
  </r>
  <r>
    <n v="683"/>
    <x v="669"/>
    <s v="Virtual systemic intranet"/>
    <x v="173"/>
    <x v="666"/>
    <n v="358.43"/>
    <x v="1"/>
    <x v="98"/>
    <x v="573"/>
    <x v="1"/>
    <s v="USD"/>
    <n v="1537074000"/>
    <x v="627"/>
    <n v="1537246800"/>
    <d v="2018-09-18T05:00:00"/>
    <x v="9"/>
    <b v="0"/>
    <b v="0"/>
    <s v="theater/plays"/>
    <x v="3"/>
    <x v="3"/>
  </r>
  <r>
    <n v="684"/>
    <x v="670"/>
    <s v="Optimized systemic algorithm"/>
    <x v="1"/>
    <x v="667"/>
    <n v="542.86"/>
    <x v="1"/>
    <x v="460"/>
    <x v="574"/>
    <x v="0"/>
    <s v="CAD"/>
    <n v="1277787600"/>
    <x v="628"/>
    <n v="1279515600"/>
    <d v="2010-07-19T05:00:00"/>
    <x v="6"/>
    <b v="0"/>
    <b v="0"/>
    <s v="publishing/nonfiction"/>
    <x v="5"/>
    <x v="9"/>
  </r>
  <r>
    <n v="685"/>
    <x v="671"/>
    <s v="Customizable homogeneous firmware"/>
    <x v="365"/>
    <x v="668"/>
    <n v="67.5"/>
    <x v="0"/>
    <x v="461"/>
    <x v="181"/>
    <x v="0"/>
    <s v="CAD"/>
    <n v="1440306000"/>
    <x v="629"/>
    <n v="1442379600"/>
    <d v="2015-09-16T05:00:00"/>
    <x v="0"/>
    <b v="0"/>
    <b v="0"/>
    <s v="theater/plays"/>
    <x v="3"/>
    <x v="3"/>
  </r>
  <r>
    <n v="686"/>
    <x v="672"/>
    <s v="Front-line cohesive extranet"/>
    <x v="168"/>
    <x v="669"/>
    <n v="191.75"/>
    <x v="1"/>
    <x v="38"/>
    <x v="575"/>
    <x v="1"/>
    <s v="USD"/>
    <n v="1522126800"/>
    <x v="630"/>
    <n v="1523077200"/>
    <d v="2018-04-07T05:00:00"/>
    <x v="9"/>
    <b v="0"/>
    <b v="0"/>
    <s v="technology/wearables"/>
    <x v="2"/>
    <x v="8"/>
  </r>
  <r>
    <n v="687"/>
    <x v="673"/>
    <s v="Distributed holistic neural-net"/>
    <x v="42"/>
    <x v="670"/>
    <n v="932"/>
    <x v="1"/>
    <x v="462"/>
    <x v="576"/>
    <x v="1"/>
    <s v="USD"/>
    <n v="1489298400"/>
    <x v="631"/>
    <n v="1489554000"/>
    <d v="2017-03-15T05:00:00"/>
    <x v="5"/>
    <b v="0"/>
    <b v="0"/>
    <s v="theater/plays"/>
    <x v="3"/>
    <x v="3"/>
  </r>
  <r>
    <n v="688"/>
    <x v="674"/>
    <s v="Devolved client-server monitoring"/>
    <x v="49"/>
    <x v="671"/>
    <n v="429.28"/>
    <x v="1"/>
    <x v="463"/>
    <x v="577"/>
    <x v="1"/>
    <s v="USD"/>
    <n v="1547100000"/>
    <x v="632"/>
    <n v="1548482400"/>
    <d v="2019-01-26T06:00:00"/>
    <x v="3"/>
    <b v="0"/>
    <b v="1"/>
    <s v="film &amp; video/television"/>
    <x v="4"/>
    <x v="19"/>
  </r>
  <r>
    <n v="689"/>
    <x v="675"/>
    <s v="Seamless directional capacity"/>
    <x v="190"/>
    <x v="672"/>
    <n v="100.66"/>
    <x v="1"/>
    <x v="464"/>
    <x v="578"/>
    <x v="1"/>
    <s v="USD"/>
    <n v="1383022800"/>
    <x v="633"/>
    <n v="1384063200"/>
    <d v="2013-11-10T06:00:00"/>
    <x v="2"/>
    <b v="0"/>
    <b v="0"/>
    <s v="technology/web"/>
    <x v="2"/>
    <x v="2"/>
  </r>
  <r>
    <n v="690"/>
    <x v="676"/>
    <s v="Polarized actuating implementation"/>
    <x v="136"/>
    <x v="673"/>
    <n v="226.61"/>
    <x v="1"/>
    <x v="257"/>
    <x v="579"/>
    <x v="1"/>
    <s v="USD"/>
    <n v="1322373600"/>
    <x v="634"/>
    <n v="1322892000"/>
    <d v="2011-12-03T06:00:00"/>
    <x v="8"/>
    <b v="0"/>
    <b v="1"/>
    <s v="film &amp; video/documentary"/>
    <x v="4"/>
    <x v="4"/>
  </r>
  <r>
    <n v="691"/>
    <x v="677"/>
    <s v="Front-line disintermediate hub"/>
    <x v="92"/>
    <x v="674"/>
    <n v="142.38"/>
    <x v="1"/>
    <x v="465"/>
    <x v="539"/>
    <x v="1"/>
    <s v="USD"/>
    <n v="1349240400"/>
    <x v="635"/>
    <n v="1350709200"/>
    <d v="2012-10-20T05:00:00"/>
    <x v="4"/>
    <b v="1"/>
    <b v="1"/>
    <s v="film &amp; video/documentary"/>
    <x v="4"/>
    <x v="4"/>
  </r>
  <r>
    <n v="692"/>
    <x v="678"/>
    <s v="Decentralized 4thgeneration challenge"/>
    <x v="46"/>
    <x v="675"/>
    <n v="90.63"/>
    <x v="0"/>
    <x v="385"/>
    <x v="580"/>
    <x v="4"/>
    <s v="GBP"/>
    <n v="1562648400"/>
    <x v="636"/>
    <n v="1564203600"/>
    <d v="2019-07-27T05:00:00"/>
    <x v="3"/>
    <b v="0"/>
    <b v="0"/>
    <s v="music/rock"/>
    <x v="1"/>
    <x v="1"/>
  </r>
  <r>
    <n v="693"/>
    <x v="679"/>
    <s v="Reverse-engineered composite hierarchy"/>
    <x v="366"/>
    <x v="676"/>
    <n v="63.97"/>
    <x v="0"/>
    <x v="466"/>
    <x v="366"/>
    <x v="1"/>
    <s v="USD"/>
    <n v="1508216400"/>
    <x v="637"/>
    <n v="1509685200"/>
    <d v="2017-11-03T05:00:00"/>
    <x v="5"/>
    <b v="0"/>
    <b v="0"/>
    <s v="theater/plays"/>
    <x v="3"/>
    <x v="3"/>
  </r>
  <r>
    <n v="694"/>
    <x v="680"/>
    <s v="Programmable tangible ability"/>
    <x v="14"/>
    <x v="677"/>
    <n v="84.13"/>
    <x v="0"/>
    <x v="467"/>
    <x v="581"/>
    <x v="1"/>
    <s v="USD"/>
    <n v="1511762400"/>
    <x v="638"/>
    <n v="1514959200"/>
    <d v="2018-01-03T06:00:00"/>
    <x v="5"/>
    <b v="0"/>
    <b v="0"/>
    <s v="theater/plays"/>
    <x v="3"/>
    <x v="3"/>
  </r>
  <r>
    <n v="695"/>
    <x v="681"/>
    <s v="Configurable full-range emulation"/>
    <x v="243"/>
    <x v="678"/>
    <n v="133.93"/>
    <x v="1"/>
    <x v="468"/>
    <x v="378"/>
    <x v="6"/>
    <s v="EUR"/>
    <n v="1447480800"/>
    <x v="639"/>
    <n v="1448863200"/>
    <d v="2015-11-30T06:00:00"/>
    <x v="0"/>
    <b v="1"/>
    <b v="0"/>
    <s v="music/rock"/>
    <x v="1"/>
    <x v="1"/>
  </r>
  <r>
    <n v="696"/>
    <x v="682"/>
    <s v="Total real-time hardware"/>
    <x v="367"/>
    <x v="679"/>
    <n v="59.04"/>
    <x v="0"/>
    <x v="469"/>
    <x v="582"/>
    <x v="1"/>
    <s v="USD"/>
    <n v="1429506000"/>
    <x v="640"/>
    <n v="1429592400"/>
    <d v="2015-04-21T05:00:00"/>
    <x v="0"/>
    <b v="0"/>
    <b v="1"/>
    <s v="theater/plays"/>
    <x v="3"/>
    <x v="3"/>
  </r>
  <r>
    <n v="697"/>
    <x v="683"/>
    <s v="Profound system-worthy functionalities"/>
    <x v="368"/>
    <x v="680"/>
    <n v="152.80000000000001"/>
    <x v="1"/>
    <x v="470"/>
    <x v="42"/>
    <x v="1"/>
    <s v="USD"/>
    <n v="1522472400"/>
    <x v="641"/>
    <n v="1522645200"/>
    <d v="2018-04-02T05:00:00"/>
    <x v="9"/>
    <b v="0"/>
    <b v="0"/>
    <s v="music/electric music"/>
    <x v="1"/>
    <x v="5"/>
  </r>
  <r>
    <n v="698"/>
    <x v="684"/>
    <s v="Cloned hybrid focus group"/>
    <x v="369"/>
    <x v="681"/>
    <n v="446.69"/>
    <x v="1"/>
    <x v="471"/>
    <x v="94"/>
    <x v="0"/>
    <s v="CAD"/>
    <n v="1322114400"/>
    <x v="642"/>
    <n v="1323324000"/>
    <d v="2011-12-08T06:00:00"/>
    <x v="8"/>
    <b v="0"/>
    <b v="0"/>
    <s v="technology/wearables"/>
    <x v="2"/>
    <x v="8"/>
  </r>
  <r>
    <n v="699"/>
    <x v="196"/>
    <s v="Ergonomic dedicated focus group"/>
    <x v="71"/>
    <x v="682"/>
    <n v="84.39"/>
    <x v="0"/>
    <x v="75"/>
    <x v="583"/>
    <x v="1"/>
    <s v="USD"/>
    <n v="1561438800"/>
    <x v="230"/>
    <n v="1561525200"/>
    <d v="2019-06-26T05:00:00"/>
    <x v="3"/>
    <b v="0"/>
    <b v="0"/>
    <s v="film &amp; video/drama"/>
    <x v="4"/>
    <x v="6"/>
  </r>
  <r>
    <n v="700"/>
    <x v="685"/>
    <s v="Realigned zero administration paradigm"/>
    <x v="0"/>
    <x v="247"/>
    <n v="3"/>
    <x v="0"/>
    <x v="49"/>
    <x v="236"/>
    <x v="1"/>
    <s v="USD"/>
    <n v="1264399200"/>
    <x v="67"/>
    <n v="1265695200"/>
    <d v="2010-02-09T06:00:00"/>
    <x v="6"/>
    <b v="0"/>
    <b v="0"/>
    <s v="technology/wearables"/>
    <x v="2"/>
    <x v="8"/>
  </r>
  <r>
    <n v="701"/>
    <x v="686"/>
    <s v="Open-source multi-tasking methodology"/>
    <x v="370"/>
    <x v="683"/>
    <n v="175.03"/>
    <x v="1"/>
    <x v="472"/>
    <x v="584"/>
    <x v="1"/>
    <s v="USD"/>
    <n v="1301202000"/>
    <x v="643"/>
    <n v="1301806800"/>
    <d v="2011-04-03T05:00:00"/>
    <x v="8"/>
    <b v="1"/>
    <b v="0"/>
    <s v="theater/plays"/>
    <x v="3"/>
    <x v="3"/>
  </r>
  <r>
    <n v="702"/>
    <x v="687"/>
    <s v="Object-based attitude-oriented analyzer"/>
    <x v="251"/>
    <x v="684"/>
    <n v="54.14"/>
    <x v="0"/>
    <x v="100"/>
    <x v="585"/>
    <x v="1"/>
    <s v="USD"/>
    <n v="1374469200"/>
    <x v="644"/>
    <n v="1374901200"/>
    <d v="2013-07-27T05:00:00"/>
    <x v="2"/>
    <b v="0"/>
    <b v="0"/>
    <s v="technology/wearables"/>
    <x v="2"/>
    <x v="8"/>
  </r>
  <r>
    <n v="703"/>
    <x v="688"/>
    <s v="Cross-platform tertiary hub"/>
    <x v="371"/>
    <x v="685"/>
    <n v="311.87"/>
    <x v="1"/>
    <x v="473"/>
    <x v="586"/>
    <x v="1"/>
    <s v="USD"/>
    <n v="1334984400"/>
    <x v="645"/>
    <n v="1336453200"/>
    <d v="2012-05-08T05:00:00"/>
    <x v="4"/>
    <b v="1"/>
    <b v="1"/>
    <s v="publishing/translations"/>
    <x v="5"/>
    <x v="18"/>
  </r>
  <r>
    <n v="704"/>
    <x v="689"/>
    <s v="Seamless clear-thinking artificial intelligence"/>
    <x v="251"/>
    <x v="686"/>
    <n v="122.78"/>
    <x v="1"/>
    <x v="220"/>
    <x v="587"/>
    <x v="1"/>
    <s v="USD"/>
    <n v="1467608400"/>
    <x v="646"/>
    <n v="1468904400"/>
    <d v="2016-07-19T05:00:00"/>
    <x v="7"/>
    <b v="0"/>
    <b v="0"/>
    <s v="film &amp; video/animation"/>
    <x v="4"/>
    <x v="10"/>
  </r>
  <r>
    <n v="705"/>
    <x v="690"/>
    <s v="Centralized tangible success"/>
    <x v="372"/>
    <x v="687"/>
    <n v="99.03"/>
    <x v="0"/>
    <x v="474"/>
    <x v="588"/>
    <x v="4"/>
    <s v="GBP"/>
    <n v="1386741600"/>
    <x v="626"/>
    <n v="1387087200"/>
    <d v="2013-12-15T06:00:00"/>
    <x v="2"/>
    <b v="0"/>
    <b v="0"/>
    <s v="publishing/nonfiction"/>
    <x v="5"/>
    <x v="9"/>
  </r>
  <r>
    <n v="706"/>
    <x v="691"/>
    <s v="Customer-focused multimedia methodology"/>
    <x v="2"/>
    <x v="688"/>
    <n v="127.85"/>
    <x v="1"/>
    <x v="475"/>
    <x v="589"/>
    <x v="2"/>
    <s v="AUD"/>
    <n v="1546754400"/>
    <x v="647"/>
    <n v="1547445600"/>
    <d v="2019-01-14T06:00:00"/>
    <x v="3"/>
    <b v="0"/>
    <b v="1"/>
    <s v="technology/web"/>
    <x v="2"/>
    <x v="2"/>
  </r>
  <r>
    <n v="707"/>
    <x v="692"/>
    <s v="Visionary maximized Local Area Network"/>
    <x v="190"/>
    <x v="689"/>
    <n v="158.62"/>
    <x v="1"/>
    <x v="170"/>
    <x v="590"/>
    <x v="1"/>
    <s v="USD"/>
    <n v="1544248800"/>
    <x v="159"/>
    <n v="1547359200"/>
    <d v="2019-01-13T06:00:00"/>
    <x v="9"/>
    <b v="0"/>
    <b v="0"/>
    <s v="film &amp; video/drama"/>
    <x v="4"/>
    <x v="6"/>
  </r>
  <r>
    <n v="708"/>
    <x v="693"/>
    <s v="Secured bifurcated intranet"/>
    <x v="12"/>
    <x v="690"/>
    <n v="707.06"/>
    <x v="1"/>
    <x v="231"/>
    <x v="591"/>
    <x v="5"/>
    <s v="CHF"/>
    <n v="1495429200"/>
    <x v="648"/>
    <n v="1496293200"/>
    <d v="2017-06-01T05:00:00"/>
    <x v="5"/>
    <b v="0"/>
    <b v="0"/>
    <s v="theater/plays"/>
    <x v="3"/>
    <x v="3"/>
  </r>
  <r>
    <n v="709"/>
    <x v="694"/>
    <s v="Grass-roots 4thgeneration product"/>
    <x v="122"/>
    <x v="691"/>
    <n v="142.38999999999999"/>
    <x v="1"/>
    <x v="129"/>
    <x v="592"/>
    <x v="6"/>
    <s v="EUR"/>
    <n v="1334811600"/>
    <x v="267"/>
    <n v="1335416400"/>
    <d v="2012-04-26T05:00:00"/>
    <x v="4"/>
    <b v="0"/>
    <b v="0"/>
    <s v="theater/plays"/>
    <x v="3"/>
    <x v="3"/>
  </r>
  <r>
    <n v="710"/>
    <x v="695"/>
    <s v="Reduced next generation info-mediaries"/>
    <x v="333"/>
    <x v="692"/>
    <n v="147.86000000000001"/>
    <x v="1"/>
    <x v="476"/>
    <x v="593"/>
    <x v="1"/>
    <s v="USD"/>
    <n v="1531544400"/>
    <x v="649"/>
    <n v="1532149200"/>
    <d v="2018-07-21T05:00:00"/>
    <x v="9"/>
    <b v="0"/>
    <b v="1"/>
    <s v="theater/plays"/>
    <x v="3"/>
    <x v="3"/>
  </r>
  <r>
    <n v="711"/>
    <x v="696"/>
    <s v="Customizable full-range artificial intelligence"/>
    <x v="8"/>
    <x v="693"/>
    <n v="20.32"/>
    <x v="0"/>
    <x v="443"/>
    <x v="594"/>
    <x v="6"/>
    <s v="EUR"/>
    <n v="1453615200"/>
    <x v="248"/>
    <n v="1453788000"/>
    <d v="2016-01-26T06:00:00"/>
    <x v="7"/>
    <b v="1"/>
    <b v="1"/>
    <s v="theater/plays"/>
    <x v="3"/>
    <x v="3"/>
  </r>
  <r>
    <n v="712"/>
    <x v="697"/>
    <s v="Programmable leadingedge contingency"/>
    <x v="126"/>
    <x v="694"/>
    <n v="1840.63"/>
    <x v="1"/>
    <x v="381"/>
    <x v="595"/>
    <x v="1"/>
    <s v="USD"/>
    <n v="1467954000"/>
    <x v="571"/>
    <n v="1471496400"/>
    <d v="2016-08-18T05:00:00"/>
    <x v="7"/>
    <b v="0"/>
    <b v="0"/>
    <s v="theater/plays"/>
    <x v="3"/>
    <x v="3"/>
  </r>
  <r>
    <n v="713"/>
    <x v="698"/>
    <s v="Multi-layered global groupware"/>
    <x v="350"/>
    <x v="695"/>
    <n v="161.94"/>
    <x v="1"/>
    <x v="459"/>
    <x v="596"/>
    <x v="1"/>
    <s v="USD"/>
    <n v="1471842000"/>
    <x v="650"/>
    <n v="1472878800"/>
    <d v="2016-09-03T05:00:00"/>
    <x v="7"/>
    <b v="0"/>
    <b v="0"/>
    <s v="publishing/radio &amp; podcasts"/>
    <x v="5"/>
    <x v="15"/>
  </r>
  <r>
    <n v="714"/>
    <x v="699"/>
    <s v="Switchable methodical superstructure"/>
    <x v="373"/>
    <x v="696"/>
    <n v="472.82"/>
    <x v="1"/>
    <x v="477"/>
    <x v="230"/>
    <x v="1"/>
    <s v="USD"/>
    <n v="1408424400"/>
    <x v="1"/>
    <n v="1408510800"/>
    <d v="2014-08-20T05:00:00"/>
    <x v="1"/>
    <b v="0"/>
    <b v="0"/>
    <s v="music/rock"/>
    <x v="1"/>
    <x v="1"/>
  </r>
  <r>
    <n v="715"/>
    <x v="700"/>
    <s v="Expanded even-keeled portal"/>
    <x v="374"/>
    <x v="697"/>
    <n v="24.47"/>
    <x v="0"/>
    <x v="478"/>
    <x v="159"/>
    <x v="1"/>
    <s v="USD"/>
    <n v="1281157200"/>
    <x v="651"/>
    <n v="1281589200"/>
    <d v="2010-08-12T05:00:00"/>
    <x v="6"/>
    <b v="0"/>
    <b v="0"/>
    <s v="games/mobile games"/>
    <x v="6"/>
    <x v="20"/>
  </r>
  <r>
    <n v="716"/>
    <x v="701"/>
    <s v="Advanced modular moderator"/>
    <x v="22"/>
    <x v="698"/>
    <n v="517.65"/>
    <x v="1"/>
    <x v="144"/>
    <x v="597"/>
    <x v="1"/>
    <s v="USD"/>
    <n v="1373432400"/>
    <x v="652"/>
    <n v="1375851600"/>
    <d v="2013-08-07T05:00:00"/>
    <x v="2"/>
    <b v="0"/>
    <b v="1"/>
    <s v="theater/plays"/>
    <x v="3"/>
    <x v="3"/>
  </r>
  <r>
    <n v="717"/>
    <x v="702"/>
    <s v="Reverse-engineered well-modulated ability"/>
    <x v="36"/>
    <x v="699"/>
    <n v="247.64"/>
    <x v="1"/>
    <x v="479"/>
    <x v="499"/>
    <x v="1"/>
    <s v="USD"/>
    <n v="1313989200"/>
    <x v="653"/>
    <n v="1315803600"/>
    <d v="2011-09-12T05:00:00"/>
    <x v="8"/>
    <b v="0"/>
    <b v="0"/>
    <s v="film &amp; video/documentary"/>
    <x v="4"/>
    <x v="4"/>
  </r>
  <r>
    <n v="718"/>
    <x v="703"/>
    <s v="Expanded optimal pricing structure"/>
    <x v="111"/>
    <x v="700"/>
    <n v="100.2"/>
    <x v="1"/>
    <x v="480"/>
    <x v="127"/>
    <x v="1"/>
    <s v="USD"/>
    <n v="1371445200"/>
    <x v="654"/>
    <n v="1373691600"/>
    <d v="2013-07-13T05:00:00"/>
    <x v="2"/>
    <b v="0"/>
    <b v="0"/>
    <s v="technology/wearables"/>
    <x v="2"/>
    <x v="8"/>
  </r>
  <r>
    <n v="719"/>
    <x v="704"/>
    <s v="Down-sized uniform ability"/>
    <x v="350"/>
    <x v="701"/>
    <n v="153"/>
    <x v="1"/>
    <x v="300"/>
    <x v="598"/>
    <x v="1"/>
    <s v="USD"/>
    <n v="1338267600"/>
    <x v="655"/>
    <n v="1339218000"/>
    <d v="2012-06-09T05:00:00"/>
    <x v="4"/>
    <b v="0"/>
    <b v="0"/>
    <s v="publishing/fiction"/>
    <x v="5"/>
    <x v="13"/>
  </r>
  <r>
    <n v="720"/>
    <x v="705"/>
    <s v="Multi-layered upward-trending conglomeration"/>
    <x v="251"/>
    <x v="702"/>
    <n v="37.090000000000003"/>
    <x v="3"/>
    <x v="63"/>
    <x v="599"/>
    <x v="3"/>
    <s v="DKK"/>
    <n v="1519192800"/>
    <x v="656"/>
    <n v="1520402400"/>
    <d v="2018-03-07T06:00:00"/>
    <x v="9"/>
    <b v="0"/>
    <b v="1"/>
    <s v="theater/plays"/>
    <x v="3"/>
    <x v="3"/>
  </r>
  <r>
    <n v="721"/>
    <x v="706"/>
    <s v="Open-architected systematic intranet"/>
    <x v="375"/>
    <x v="703"/>
    <n v="4.3899999999999997"/>
    <x v="3"/>
    <x v="101"/>
    <x v="600"/>
    <x v="1"/>
    <s v="USD"/>
    <n v="1522818000"/>
    <x v="657"/>
    <n v="1523336400"/>
    <d v="2018-04-10T05:00:00"/>
    <x v="9"/>
    <b v="0"/>
    <b v="0"/>
    <s v="music/rock"/>
    <x v="1"/>
    <x v="1"/>
  </r>
  <r>
    <n v="722"/>
    <x v="707"/>
    <s v="Proactive 24hour frame"/>
    <x v="376"/>
    <x v="704"/>
    <n v="156.51"/>
    <x v="1"/>
    <x v="481"/>
    <x v="372"/>
    <x v="1"/>
    <s v="USD"/>
    <n v="1509948000"/>
    <x v="265"/>
    <n v="1512280800"/>
    <d v="2017-12-03T06:00:00"/>
    <x v="5"/>
    <b v="0"/>
    <b v="0"/>
    <s v="film &amp; video/documentary"/>
    <x v="4"/>
    <x v="4"/>
  </r>
  <r>
    <n v="723"/>
    <x v="708"/>
    <s v="Exclusive fresh-thinking model"/>
    <x v="70"/>
    <x v="705"/>
    <n v="270.41000000000003"/>
    <x v="1"/>
    <x v="358"/>
    <x v="601"/>
    <x v="2"/>
    <s v="AUD"/>
    <n v="1456898400"/>
    <x v="658"/>
    <n v="1458709200"/>
    <d v="2016-03-23T05:00:00"/>
    <x v="7"/>
    <b v="0"/>
    <b v="0"/>
    <s v="theater/plays"/>
    <x v="3"/>
    <x v="3"/>
  </r>
  <r>
    <n v="724"/>
    <x v="709"/>
    <s v="Business-focused encompassing intranet"/>
    <x v="141"/>
    <x v="706"/>
    <n v="134.06"/>
    <x v="1"/>
    <x v="246"/>
    <x v="602"/>
    <x v="4"/>
    <s v="GBP"/>
    <n v="1413954000"/>
    <x v="659"/>
    <n v="1414126800"/>
    <d v="2014-10-24T05:00:00"/>
    <x v="1"/>
    <b v="0"/>
    <b v="1"/>
    <s v="theater/plays"/>
    <x v="3"/>
    <x v="3"/>
  </r>
  <r>
    <n v="725"/>
    <x v="710"/>
    <s v="Optional 6thgeneration access"/>
    <x v="377"/>
    <x v="707"/>
    <n v="50.4"/>
    <x v="0"/>
    <x v="482"/>
    <x v="478"/>
    <x v="1"/>
    <s v="USD"/>
    <n v="1416031200"/>
    <x v="660"/>
    <n v="1416204000"/>
    <d v="2014-11-17T06:00:00"/>
    <x v="1"/>
    <b v="0"/>
    <b v="0"/>
    <s v="games/mobile games"/>
    <x v="6"/>
    <x v="20"/>
  </r>
  <r>
    <n v="726"/>
    <x v="711"/>
    <s v="Realigned web-enabled functionalities"/>
    <x v="378"/>
    <x v="708"/>
    <n v="88.82"/>
    <x v="3"/>
    <x v="168"/>
    <x v="603"/>
    <x v="1"/>
    <s v="USD"/>
    <n v="1287982800"/>
    <x v="661"/>
    <n v="1288501200"/>
    <d v="2010-10-31T05:00:00"/>
    <x v="6"/>
    <b v="0"/>
    <b v="1"/>
    <s v="theater/plays"/>
    <x v="3"/>
    <x v="3"/>
  </r>
  <r>
    <n v="727"/>
    <x v="712"/>
    <s v="Enterprise-wide multimedia software"/>
    <x v="200"/>
    <x v="709"/>
    <n v="165"/>
    <x v="1"/>
    <x v="483"/>
    <x v="604"/>
    <x v="1"/>
    <s v="USD"/>
    <n v="1547964000"/>
    <x v="4"/>
    <n v="1552971600"/>
    <d v="2019-03-19T05:00:00"/>
    <x v="3"/>
    <b v="0"/>
    <b v="0"/>
    <s v="technology/web"/>
    <x v="2"/>
    <x v="2"/>
  </r>
  <r>
    <n v="728"/>
    <x v="713"/>
    <s v="Versatile mission-critical knowledgebase"/>
    <x v="3"/>
    <x v="710"/>
    <n v="17.5"/>
    <x v="0"/>
    <x v="234"/>
    <x v="605"/>
    <x v="1"/>
    <s v="USD"/>
    <n v="1464152400"/>
    <x v="662"/>
    <n v="1465102800"/>
    <d v="2016-06-05T05:00:00"/>
    <x v="7"/>
    <b v="0"/>
    <b v="0"/>
    <s v="theater/plays"/>
    <x v="3"/>
    <x v="3"/>
  </r>
  <r>
    <n v="729"/>
    <x v="714"/>
    <s v="Multi-lateral object-oriented open system"/>
    <x v="36"/>
    <x v="711"/>
    <n v="185.66"/>
    <x v="1"/>
    <x v="393"/>
    <x v="527"/>
    <x v="1"/>
    <s v="USD"/>
    <n v="1359957600"/>
    <x v="663"/>
    <n v="1360130400"/>
    <d v="2013-02-06T06:00:00"/>
    <x v="2"/>
    <b v="0"/>
    <b v="0"/>
    <s v="film &amp; video/drama"/>
    <x v="4"/>
    <x v="6"/>
  </r>
  <r>
    <n v="730"/>
    <x v="715"/>
    <s v="Visionary system-worthy attitude"/>
    <x v="379"/>
    <x v="712"/>
    <n v="412.66"/>
    <x v="1"/>
    <x v="130"/>
    <x v="606"/>
    <x v="0"/>
    <s v="CAD"/>
    <n v="1432357200"/>
    <x v="664"/>
    <n v="1432875600"/>
    <d v="2015-05-29T05:00:00"/>
    <x v="0"/>
    <b v="0"/>
    <b v="0"/>
    <s v="technology/wearables"/>
    <x v="2"/>
    <x v="8"/>
  </r>
  <r>
    <n v="731"/>
    <x v="716"/>
    <s v="Synergized content-based hierarchy"/>
    <x v="48"/>
    <x v="713"/>
    <n v="90.25"/>
    <x v="3"/>
    <x v="319"/>
    <x v="607"/>
    <x v="1"/>
    <s v="USD"/>
    <n v="1500786000"/>
    <x v="665"/>
    <n v="1500872400"/>
    <d v="2017-07-24T05:00:00"/>
    <x v="5"/>
    <b v="0"/>
    <b v="0"/>
    <s v="technology/web"/>
    <x v="2"/>
    <x v="2"/>
  </r>
  <r>
    <n v="732"/>
    <x v="717"/>
    <s v="Business-focused 24hour access"/>
    <x v="380"/>
    <x v="714"/>
    <n v="91.98"/>
    <x v="0"/>
    <x v="484"/>
    <x v="608"/>
    <x v="1"/>
    <s v="USD"/>
    <n v="1490158800"/>
    <x v="666"/>
    <n v="1492146000"/>
    <d v="2017-04-14T05:00:00"/>
    <x v="5"/>
    <b v="0"/>
    <b v="1"/>
    <s v="music/rock"/>
    <x v="1"/>
    <x v="1"/>
  </r>
  <r>
    <n v="733"/>
    <x v="718"/>
    <s v="Automated hybrid orchestration"/>
    <x v="144"/>
    <x v="715"/>
    <n v="527.01"/>
    <x v="1"/>
    <x v="485"/>
    <x v="609"/>
    <x v="1"/>
    <s v="USD"/>
    <n v="1406178000"/>
    <x v="43"/>
    <n v="1407301200"/>
    <d v="2014-08-06T05:00:00"/>
    <x v="1"/>
    <b v="0"/>
    <b v="0"/>
    <s v="music/metal"/>
    <x v="1"/>
    <x v="16"/>
  </r>
  <r>
    <n v="734"/>
    <x v="719"/>
    <s v="Exclusive 5thgeneration leverage"/>
    <x v="3"/>
    <x v="716"/>
    <n v="319.14"/>
    <x v="1"/>
    <x v="486"/>
    <x v="253"/>
    <x v="1"/>
    <s v="USD"/>
    <n v="1485583200"/>
    <x v="667"/>
    <n v="1486620000"/>
    <d v="2017-02-09T06:00:00"/>
    <x v="5"/>
    <b v="0"/>
    <b v="1"/>
    <s v="theater/plays"/>
    <x v="3"/>
    <x v="3"/>
  </r>
  <r>
    <n v="735"/>
    <x v="720"/>
    <s v="Grass-roots zero administration alliance"/>
    <x v="211"/>
    <x v="717"/>
    <n v="354.19"/>
    <x v="1"/>
    <x v="487"/>
    <x v="610"/>
    <x v="1"/>
    <s v="USD"/>
    <n v="1459314000"/>
    <x v="668"/>
    <n v="1459918800"/>
    <d v="2016-04-06T05:00:00"/>
    <x v="7"/>
    <b v="0"/>
    <b v="0"/>
    <s v="photography/photography books"/>
    <x v="7"/>
    <x v="14"/>
  </r>
  <r>
    <n v="736"/>
    <x v="721"/>
    <s v="Proactive heuristic orchestration"/>
    <x v="106"/>
    <x v="718"/>
    <n v="32.9"/>
    <x v="3"/>
    <x v="226"/>
    <x v="611"/>
    <x v="1"/>
    <s v="USD"/>
    <n v="1424412000"/>
    <x v="669"/>
    <n v="1424757600"/>
    <d v="2015-02-24T06:00:00"/>
    <x v="0"/>
    <b v="0"/>
    <b v="0"/>
    <s v="publishing/nonfiction"/>
    <x v="5"/>
    <x v="9"/>
  </r>
  <r>
    <n v="737"/>
    <x v="722"/>
    <s v="Function-based systematic Graphical User Interface"/>
    <x v="41"/>
    <x v="719"/>
    <n v="135.88999999999999"/>
    <x v="1"/>
    <x v="80"/>
    <x v="612"/>
    <x v="1"/>
    <s v="USD"/>
    <n v="1478844000"/>
    <x v="670"/>
    <n v="1479880800"/>
    <d v="2016-11-23T06:00:00"/>
    <x v="7"/>
    <b v="0"/>
    <b v="0"/>
    <s v="music/indie rock"/>
    <x v="1"/>
    <x v="7"/>
  </r>
  <r>
    <n v="738"/>
    <x v="486"/>
    <s v="Extended zero administration software"/>
    <x v="381"/>
    <x v="720"/>
    <n v="2.08"/>
    <x v="0"/>
    <x v="27"/>
    <x v="613"/>
    <x v="1"/>
    <s v="USD"/>
    <n v="1416117600"/>
    <x v="671"/>
    <n v="1418018400"/>
    <d v="2014-12-08T06:00:00"/>
    <x v="1"/>
    <b v="0"/>
    <b v="1"/>
    <s v="theater/plays"/>
    <x v="3"/>
    <x v="3"/>
  </r>
  <r>
    <n v="739"/>
    <x v="723"/>
    <s v="Multi-tiered discrete support"/>
    <x v="83"/>
    <x v="721"/>
    <n v="61"/>
    <x v="0"/>
    <x v="271"/>
    <x v="614"/>
    <x v="1"/>
    <s v="USD"/>
    <n v="1340946000"/>
    <x v="672"/>
    <n v="1341032400"/>
    <d v="2012-06-30T05:00:00"/>
    <x v="4"/>
    <b v="0"/>
    <b v="0"/>
    <s v="music/indie rock"/>
    <x v="1"/>
    <x v="7"/>
  </r>
  <r>
    <n v="740"/>
    <x v="724"/>
    <s v="Phased system-worthy conglomeration"/>
    <x v="98"/>
    <x v="722"/>
    <n v="30.04"/>
    <x v="0"/>
    <x v="36"/>
    <x v="615"/>
    <x v="1"/>
    <s v="USD"/>
    <n v="1486101600"/>
    <x v="673"/>
    <n v="1486360800"/>
    <d v="2017-02-06T06:00:00"/>
    <x v="5"/>
    <b v="0"/>
    <b v="0"/>
    <s v="theater/plays"/>
    <x v="3"/>
    <x v="3"/>
  </r>
  <r>
    <n v="741"/>
    <x v="287"/>
    <s v="Balanced mobile alliance"/>
    <x v="272"/>
    <x v="723"/>
    <n v="1179.17"/>
    <x v="1"/>
    <x v="406"/>
    <x v="616"/>
    <x v="1"/>
    <s v="USD"/>
    <n v="1274590800"/>
    <x v="674"/>
    <n v="1274677200"/>
    <d v="2010-05-24T05:00:00"/>
    <x v="6"/>
    <b v="0"/>
    <b v="0"/>
    <s v="theater/plays"/>
    <x v="3"/>
    <x v="3"/>
  </r>
  <r>
    <n v="742"/>
    <x v="725"/>
    <s v="Reactive solution-oriented groupware"/>
    <x v="272"/>
    <x v="724"/>
    <n v="1126.08"/>
    <x v="1"/>
    <x v="393"/>
    <x v="86"/>
    <x v="1"/>
    <s v="USD"/>
    <n v="1263880800"/>
    <x v="675"/>
    <n v="1267509600"/>
    <d v="2010-03-02T06:00:00"/>
    <x v="6"/>
    <b v="0"/>
    <b v="0"/>
    <s v="music/electric music"/>
    <x v="1"/>
    <x v="5"/>
  </r>
  <r>
    <n v="743"/>
    <x v="726"/>
    <s v="Exclusive bandwidth-monitored orchestration"/>
    <x v="61"/>
    <x v="725"/>
    <n v="12.92"/>
    <x v="0"/>
    <x v="68"/>
    <x v="617"/>
    <x v="1"/>
    <s v="USD"/>
    <n v="1445403600"/>
    <x v="676"/>
    <n v="1445922000"/>
    <d v="2015-10-27T05:00:00"/>
    <x v="0"/>
    <b v="0"/>
    <b v="1"/>
    <s v="theater/plays"/>
    <x v="3"/>
    <x v="3"/>
  </r>
  <r>
    <n v="744"/>
    <x v="727"/>
    <s v="Intuitive exuding initiative"/>
    <x v="22"/>
    <x v="726"/>
    <n v="712"/>
    <x v="1"/>
    <x v="382"/>
    <x v="618"/>
    <x v="1"/>
    <s v="USD"/>
    <n v="1533877200"/>
    <x v="342"/>
    <n v="1534050000"/>
    <d v="2018-08-12T05:00:00"/>
    <x v="9"/>
    <b v="0"/>
    <b v="1"/>
    <s v="theater/plays"/>
    <x v="3"/>
    <x v="3"/>
  </r>
  <r>
    <n v="745"/>
    <x v="728"/>
    <s v="Streamlined needs-based knowledge user"/>
    <x v="350"/>
    <x v="727"/>
    <n v="30.3"/>
    <x v="0"/>
    <x v="298"/>
    <x v="619"/>
    <x v="1"/>
    <s v="USD"/>
    <n v="1275195600"/>
    <x v="677"/>
    <n v="1277528400"/>
    <d v="2010-06-26T05:00:00"/>
    <x v="6"/>
    <b v="0"/>
    <b v="0"/>
    <s v="technology/wearables"/>
    <x v="2"/>
    <x v="8"/>
  </r>
  <r>
    <n v="746"/>
    <x v="729"/>
    <s v="Automated system-worthy structure"/>
    <x v="382"/>
    <x v="728"/>
    <n v="212.51"/>
    <x v="1"/>
    <x v="488"/>
    <x v="33"/>
    <x v="1"/>
    <s v="USD"/>
    <n v="1318136400"/>
    <x v="678"/>
    <n v="1318568400"/>
    <d v="2011-10-14T05:00:00"/>
    <x v="8"/>
    <b v="0"/>
    <b v="0"/>
    <s v="technology/web"/>
    <x v="2"/>
    <x v="2"/>
  </r>
  <r>
    <n v="747"/>
    <x v="730"/>
    <s v="Secured clear-thinking intranet"/>
    <x v="70"/>
    <x v="729"/>
    <n v="228.86"/>
    <x v="1"/>
    <x v="489"/>
    <x v="620"/>
    <x v="1"/>
    <s v="USD"/>
    <n v="1283403600"/>
    <x v="679"/>
    <n v="1284354000"/>
    <d v="2010-09-13T05:00:00"/>
    <x v="6"/>
    <b v="0"/>
    <b v="0"/>
    <s v="theater/plays"/>
    <x v="3"/>
    <x v="3"/>
  </r>
  <r>
    <n v="748"/>
    <x v="731"/>
    <s v="Cloned actuating architecture"/>
    <x v="383"/>
    <x v="730"/>
    <n v="34.96"/>
    <x v="3"/>
    <x v="490"/>
    <x v="606"/>
    <x v="1"/>
    <s v="USD"/>
    <n v="1267423200"/>
    <x v="680"/>
    <n v="1269579600"/>
    <d v="2010-03-26T05:00:00"/>
    <x v="6"/>
    <b v="0"/>
    <b v="1"/>
    <s v="film &amp; video/animation"/>
    <x v="4"/>
    <x v="10"/>
  </r>
  <r>
    <n v="749"/>
    <x v="732"/>
    <s v="Down-sized needs-based task-force"/>
    <x v="133"/>
    <x v="731"/>
    <n v="157.29"/>
    <x v="1"/>
    <x v="491"/>
    <x v="621"/>
    <x v="6"/>
    <s v="EUR"/>
    <n v="1412744400"/>
    <x v="681"/>
    <n v="1413781200"/>
    <d v="2014-10-20T05:00:00"/>
    <x v="1"/>
    <b v="0"/>
    <b v="1"/>
    <s v="technology/wearables"/>
    <x v="2"/>
    <x v="8"/>
  </r>
  <r>
    <n v="750"/>
    <x v="733"/>
    <s v="Extended responsive Internet solution"/>
    <x v="0"/>
    <x v="99"/>
    <n v="1"/>
    <x v="0"/>
    <x v="49"/>
    <x v="98"/>
    <x v="4"/>
    <s v="GBP"/>
    <n v="1277960400"/>
    <x v="682"/>
    <n v="1280120400"/>
    <d v="2010-07-26T05:00:00"/>
    <x v="6"/>
    <b v="0"/>
    <b v="0"/>
    <s v="music/electric music"/>
    <x v="1"/>
    <x v="5"/>
  </r>
  <r>
    <n v="751"/>
    <x v="734"/>
    <s v="Universal value-added moderator"/>
    <x v="136"/>
    <x v="732"/>
    <n v="232.31"/>
    <x v="1"/>
    <x v="492"/>
    <x v="622"/>
    <x v="1"/>
    <s v="USD"/>
    <n v="1458190800"/>
    <x v="683"/>
    <n v="1459486800"/>
    <d v="2016-04-01T05:00:00"/>
    <x v="7"/>
    <b v="1"/>
    <b v="1"/>
    <s v="publishing/nonfiction"/>
    <x v="5"/>
    <x v="9"/>
  </r>
  <r>
    <n v="752"/>
    <x v="735"/>
    <s v="Sharable motivating emulation"/>
    <x v="306"/>
    <x v="733"/>
    <n v="92.45"/>
    <x v="3"/>
    <x v="493"/>
    <x v="307"/>
    <x v="1"/>
    <s v="USD"/>
    <n v="1280984400"/>
    <x v="684"/>
    <n v="1282539600"/>
    <d v="2010-08-23T05:00:00"/>
    <x v="6"/>
    <b v="0"/>
    <b v="1"/>
    <s v="theater/plays"/>
    <x v="3"/>
    <x v="3"/>
  </r>
  <r>
    <n v="753"/>
    <x v="736"/>
    <s v="Networked web-enabled product"/>
    <x v="53"/>
    <x v="734"/>
    <n v="256.7"/>
    <x v="1"/>
    <x v="231"/>
    <x v="623"/>
    <x v="1"/>
    <s v="USD"/>
    <n v="1274590800"/>
    <x v="674"/>
    <n v="1275886800"/>
    <d v="2010-06-07T05:00:00"/>
    <x v="6"/>
    <b v="0"/>
    <b v="0"/>
    <s v="photography/photography books"/>
    <x v="7"/>
    <x v="14"/>
  </r>
  <r>
    <n v="754"/>
    <x v="737"/>
    <s v="Advanced dedicated encoding"/>
    <x v="384"/>
    <x v="735"/>
    <n v="168.47"/>
    <x v="1"/>
    <x v="494"/>
    <x v="624"/>
    <x v="1"/>
    <s v="USD"/>
    <n v="1351400400"/>
    <x v="685"/>
    <n v="1355983200"/>
    <d v="2012-12-20T06:00:00"/>
    <x v="4"/>
    <b v="0"/>
    <b v="0"/>
    <s v="theater/plays"/>
    <x v="3"/>
    <x v="3"/>
  </r>
  <r>
    <n v="755"/>
    <x v="738"/>
    <s v="Stand-alone multi-state project"/>
    <x v="6"/>
    <x v="562"/>
    <n v="166.58"/>
    <x v="1"/>
    <x v="495"/>
    <x v="625"/>
    <x v="3"/>
    <s v="DKK"/>
    <n v="1514354400"/>
    <x v="605"/>
    <n v="1515391200"/>
    <d v="2018-01-08T06:00:00"/>
    <x v="5"/>
    <b v="0"/>
    <b v="1"/>
    <s v="theater/plays"/>
    <x v="3"/>
    <x v="3"/>
  </r>
  <r>
    <n v="756"/>
    <x v="739"/>
    <s v="Customizable bi-directional monitoring"/>
    <x v="81"/>
    <x v="736"/>
    <n v="772.08"/>
    <x v="1"/>
    <x v="496"/>
    <x v="626"/>
    <x v="1"/>
    <s v="USD"/>
    <n v="1421733600"/>
    <x v="686"/>
    <n v="1422252000"/>
    <d v="2015-01-26T06:00:00"/>
    <x v="0"/>
    <b v="0"/>
    <b v="0"/>
    <s v="theater/plays"/>
    <x v="3"/>
    <x v="3"/>
  </r>
  <r>
    <n v="757"/>
    <x v="740"/>
    <s v="Profit-focused motivating function"/>
    <x v="1"/>
    <x v="737"/>
    <n v="406.86"/>
    <x v="1"/>
    <x v="493"/>
    <x v="627"/>
    <x v="1"/>
    <s v="USD"/>
    <n v="1305176400"/>
    <x v="687"/>
    <n v="1305522000"/>
    <d v="2011-05-16T05:00:00"/>
    <x v="8"/>
    <b v="0"/>
    <b v="0"/>
    <s v="film &amp; video/drama"/>
    <x v="4"/>
    <x v="6"/>
  </r>
  <r>
    <n v="758"/>
    <x v="741"/>
    <s v="Proactive systemic firmware"/>
    <x v="241"/>
    <x v="738"/>
    <n v="564.21"/>
    <x v="1"/>
    <x v="497"/>
    <x v="628"/>
    <x v="0"/>
    <s v="CAD"/>
    <n v="1414126800"/>
    <x v="688"/>
    <n v="1414904400"/>
    <d v="2014-11-02T05:00:00"/>
    <x v="1"/>
    <b v="0"/>
    <b v="0"/>
    <s v="music/rock"/>
    <x v="1"/>
    <x v="1"/>
  </r>
  <r>
    <n v="759"/>
    <x v="742"/>
    <s v="Grass-roots upward-trending installation"/>
    <x v="385"/>
    <x v="739"/>
    <n v="68.430000000000007"/>
    <x v="0"/>
    <x v="498"/>
    <x v="629"/>
    <x v="1"/>
    <s v="USD"/>
    <n v="1517810400"/>
    <x v="689"/>
    <n v="1520402400"/>
    <d v="2018-03-07T06:00:00"/>
    <x v="9"/>
    <b v="0"/>
    <b v="0"/>
    <s v="music/electric music"/>
    <x v="1"/>
    <x v="5"/>
  </r>
  <r>
    <n v="760"/>
    <x v="743"/>
    <s v="Virtual heuristic hub"/>
    <x v="386"/>
    <x v="740"/>
    <n v="34.35"/>
    <x v="0"/>
    <x v="155"/>
    <x v="630"/>
    <x v="6"/>
    <s v="EUR"/>
    <n v="1564635600"/>
    <x v="690"/>
    <n v="1567141200"/>
    <d v="2019-08-30T05:00:00"/>
    <x v="3"/>
    <b v="0"/>
    <b v="1"/>
    <s v="games/video games"/>
    <x v="6"/>
    <x v="11"/>
  </r>
  <r>
    <n v="761"/>
    <x v="744"/>
    <s v="Customizable leadingedge model"/>
    <x v="196"/>
    <x v="741"/>
    <n v="655.45"/>
    <x v="1"/>
    <x v="499"/>
    <x v="631"/>
    <x v="1"/>
    <s v="USD"/>
    <n v="1500699600"/>
    <x v="691"/>
    <n v="1501131600"/>
    <d v="2017-07-27T05:00:00"/>
    <x v="5"/>
    <b v="0"/>
    <b v="0"/>
    <s v="music/rock"/>
    <x v="1"/>
    <x v="1"/>
  </r>
  <r>
    <n v="762"/>
    <x v="307"/>
    <s v="Upgradable uniform service-desk"/>
    <x v="26"/>
    <x v="742"/>
    <n v="177.26"/>
    <x v="1"/>
    <x v="16"/>
    <x v="470"/>
    <x v="2"/>
    <s v="AUD"/>
    <n v="1354082400"/>
    <x v="692"/>
    <n v="1355032800"/>
    <d v="2012-12-09T06:00:00"/>
    <x v="4"/>
    <b v="0"/>
    <b v="0"/>
    <s v="music/jazz"/>
    <x v="1"/>
    <x v="17"/>
  </r>
  <r>
    <n v="763"/>
    <x v="745"/>
    <s v="Inverse client-driven product"/>
    <x v="36"/>
    <x v="207"/>
    <n v="113.18"/>
    <x v="1"/>
    <x v="500"/>
    <x v="632"/>
    <x v="1"/>
    <s v="USD"/>
    <n v="1336453200"/>
    <x v="693"/>
    <n v="1339477200"/>
    <d v="2012-06-12T05:00:00"/>
    <x v="4"/>
    <b v="0"/>
    <b v="1"/>
    <s v="theater/plays"/>
    <x v="3"/>
    <x v="3"/>
  </r>
  <r>
    <n v="764"/>
    <x v="746"/>
    <s v="Managed bandwidth-monitored system engine"/>
    <x v="65"/>
    <x v="743"/>
    <n v="728.18"/>
    <x v="1"/>
    <x v="496"/>
    <x v="486"/>
    <x v="1"/>
    <s v="USD"/>
    <n v="1305262800"/>
    <x v="694"/>
    <n v="1305954000"/>
    <d v="2011-05-21T05:00:00"/>
    <x v="8"/>
    <b v="0"/>
    <b v="0"/>
    <s v="music/rock"/>
    <x v="1"/>
    <x v="1"/>
  </r>
  <r>
    <n v="765"/>
    <x v="747"/>
    <s v="Advanced transitional help-desk"/>
    <x v="61"/>
    <x v="744"/>
    <n v="208.33"/>
    <x v="1"/>
    <x v="40"/>
    <x v="633"/>
    <x v="1"/>
    <s v="USD"/>
    <n v="1492232400"/>
    <x v="695"/>
    <n v="1494392400"/>
    <d v="2017-05-10T05:00:00"/>
    <x v="5"/>
    <b v="1"/>
    <b v="1"/>
    <s v="music/indie rock"/>
    <x v="1"/>
    <x v="7"/>
  </r>
  <r>
    <n v="766"/>
    <x v="748"/>
    <s v="De-engineered disintermediate encryption"/>
    <x v="316"/>
    <x v="49"/>
    <n v="31.17"/>
    <x v="0"/>
    <x v="501"/>
    <x v="634"/>
    <x v="2"/>
    <s v="AUD"/>
    <n v="1537333200"/>
    <x v="123"/>
    <n v="1537419600"/>
    <d v="2018-09-20T05:00:00"/>
    <x v="9"/>
    <b v="0"/>
    <b v="0"/>
    <s v="film &amp; video/science fiction"/>
    <x v="4"/>
    <x v="22"/>
  </r>
  <r>
    <n v="767"/>
    <x v="749"/>
    <s v="Upgradable attitude-oriented project"/>
    <x v="387"/>
    <x v="745"/>
    <n v="56.97"/>
    <x v="0"/>
    <x v="502"/>
    <x v="635"/>
    <x v="1"/>
    <s v="USD"/>
    <n v="1444107600"/>
    <x v="696"/>
    <n v="1447999200"/>
    <d v="2015-11-20T06:00:00"/>
    <x v="0"/>
    <b v="0"/>
    <b v="0"/>
    <s v="publishing/translations"/>
    <x v="5"/>
    <x v="18"/>
  </r>
  <r>
    <n v="768"/>
    <x v="750"/>
    <s v="Fundamental zero tolerance alliance"/>
    <x v="73"/>
    <x v="746"/>
    <n v="231"/>
    <x v="1"/>
    <x v="503"/>
    <x v="636"/>
    <x v="1"/>
    <s v="USD"/>
    <n v="1386741600"/>
    <x v="626"/>
    <n v="1388037600"/>
    <d v="2013-12-26T06:00:00"/>
    <x v="2"/>
    <b v="0"/>
    <b v="0"/>
    <s v="theater/plays"/>
    <x v="3"/>
    <x v="3"/>
  </r>
  <r>
    <n v="769"/>
    <x v="751"/>
    <s v="Devolved 24hour forecast"/>
    <x v="388"/>
    <x v="747"/>
    <n v="86.87"/>
    <x v="0"/>
    <x v="504"/>
    <x v="637"/>
    <x v="1"/>
    <s v="USD"/>
    <n v="1376542800"/>
    <x v="697"/>
    <n v="1378789200"/>
    <d v="2013-09-10T05:00:00"/>
    <x v="2"/>
    <b v="0"/>
    <b v="0"/>
    <s v="games/video games"/>
    <x v="6"/>
    <x v="11"/>
  </r>
  <r>
    <n v="770"/>
    <x v="752"/>
    <s v="User-centric attitude-oriented intranet"/>
    <x v="333"/>
    <x v="748"/>
    <n v="270.74"/>
    <x v="1"/>
    <x v="505"/>
    <x v="638"/>
    <x v="6"/>
    <s v="EUR"/>
    <n v="1397451600"/>
    <x v="698"/>
    <n v="1398056400"/>
    <d v="2014-04-21T05:00:00"/>
    <x v="1"/>
    <b v="0"/>
    <b v="1"/>
    <s v="theater/plays"/>
    <x v="3"/>
    <x v="3"/>
  </r>
  <r>
    <n v="771"/>
    <x v="753"/>
    <s v="Self-enabling 5thgeneration paradigm"/>
    <x v="36"/>
    <x v="749"/>
    <n v="49.45"/>
    <x v="3"/>
    <x v="150"/>
    <x v="639"/>
    <x v="1"/>
    <s v="USD"/>
    <n v="1548482400"/>
    <x v="699"/>
    <n v="1550815200"/>
    <d v="2019-02-22T06:00:00"/>
    <x v="3"/>
    <b v="0"/>
    <b v="0"/>
    <s v="theater/plays"/>
    <x v="3"/>
    <x v="3"/>
  </r>
  <r>
    <n v="772"/>
    <x v="754"/>
    <s v="Persistent 3rdgeneration moratorium"/>
    <x v="389"/>
    <x v="750"/>
    <n v="113.36"/>
    <x v="1"/>
    <x v="506"/>
    <x v="640"/>
    <x v="1"/>
    <s v="USD"/>
    <n v="1549692000"/>
    <x v="700"/>
    <n v="1550037600"/>
    <d v="2019-02-13T06:00:00"/>
    <x v="3"/>
    <b v="0"/>
    <b v="0"/>
    <s v="music/indie rock"/>
    <x v="1"/>
    <x v="7"/>
  </r>
  <r>
    <n v="773"/>
    <x v="755"/>
    <s v="Cross-platform empowering project"/>
    <x v="390"/>
    <x v="751"/>
    <n v="190.56"/>
    <x v="1"/>
    <x v="507"/>
    <x v="194"/>
    <x v="1"/>
    <s v="USD"/>
    <n v="1492059600"/>
    <x v="701"/>
    <n v="1492923600"/>
    <d v="2017-04-23T05:00:00"/>
    <x v="5"/>
    <b v="0"/>
    <b v="0"/>
    <s v="theater/plays"/>
    <x v="3"/>
    <x v="3"/>
  </r>
  <r>
    <n v="774"/>
    <x v="756"/>
    <s v="Polarized user-facing interface"/>
    <x v="92"/>
    <x v="752"/>
    <n v="135.5"/>
    <x v="1"/>
    <x v="373"/>
    <x v="641"/>
    <x v="6"/>
    <s v="EUR"/>
    <n v="1463979600"/>
    <x v="702"/>
    <n v="1467522000"/>
    <d v="2016-07-03T05:00:00"/>
    <x v="7"/>
    <b v="0"/>
    <b v="0"/>
    <s v="technology/web"/>
    <x v="2"/>
    <x v="2"/>
  </r>
  <r>
    <n v="775"/>
    <x v="757"/>
    <s v="Customer-focused non-volatile framework"/>
    <x v="151"/>
    <x v="197"/>
    <n v="10.3"/>
    <x v="0"/>
    <x v="234"/>
    <x v="642"/>
    <x v="1"/>
    <s v="USD"/>
    <n v="1415253600"/>
    <x v="703"/>
    <n v="1416117600"/>
    <d v="2014-11-16T06:00:00"/>
    <x v="1"/>
    <b v="0"/>
    <b v="0"/>
    <s v="music/rock"/>
    <x v="1"/>
    <x v="1"/>
  </r>
  <r>
    <n v="776"/>
    <x v="758"/>
    <s v="Synchronized multimedia frame"/>
    <x v="391"/>
    <x v="753"/>
    <n v="65.540000000000006"/>
    <x v="0"/>
    <x v="508"/>
    <x v="640"/>
    <x v="1"/>
    <s v="USD"/>
    <n v="1562216400"/>
    <x v="704"/>
    <n v="1563771600"/>
    <d v="2019-07-22T05:00:00"/>
    <x v="3"/>
    <b v="0"/>
    <b v="0"/>
    <s v="theater/plays"/>
    <x v="3"/>
    <x v="3"/>
  </r>
  <r>
    <n v="777"/>
    <x v="759"/>
    <s v="Open-architected stable algorithm"/>
    <x v="202"/>
    <x v="754"/>
    <n v="49.03"/>
    <x v="0"/>
    <x v="103"/>
    <x v="643"/>
    <x v="1"/>
    <s v="USD"/>
    <n v="1316754000"/>
    <x v="431"/>
    <n v="1319259600"/>
    <d v="2011-10-22T05:00:00"/>
    <x v="8"/>
    <b v="0"/>
    <b v="0"/>
    <s v="theater/plays"/>
    <x v="3"/>
    <x v="3"/>
  </r>
  <r>
    <n v="778"/>
    <x v="760"/>
    <s v="Cross-platform optimizing website"/>
    <x v="81"/>
    <x v="755"/>
    <n v="787.92"/>
    <x v="1"/>
    <x v="5"/>
    <x v="644"/>
    <x v="5"/>
    <s v="CHF"/>
    <n v="1313211600"/>
    <x v="705"/>
    <n v="1313643600"/>
    <d v="2011-08-18T05:00:00"/>
    <x v="8"/>
    <b v="0"/>
    <b v="0"/>
    <s v="film &amp; video/animation"/>
    <x v="4"/>
    <x v="10"/>
  </r>
  <r>
    <n v="779"/>
    <x v="761"/>
    <s v="Public-key actuating projection"/>
    <x v="392"/>
    <x v="756"/>
    <n v="80.31"/>
    <x v="0"/>
    <x v="509"/>
    <x v="13"/>
    <x v="1"/>
    <s v="USD"/>
    <n v="1439528400"/>
    <x v="706"/>
    <n v="1440306000"/>
    <d v="2015-08-23T05:00:00"/>
    <x v="0"/>
    <b v="0"/>
    <b v="1"/>
    <s v="theater/plays"/>
    <x v="3"/>
    <x v="3"/>
  </r>
  <r>
    <n v="780"/>
    <x v="762"/>
    <s v="Implemented intangible instruction set"/>
    <x v="135"/>
    <x v="757"/>
    <n v="106.29"/>
    <x v="1"/>
    <x v="55"/>
    <x v="645"/>
    <x v="1"/>
    <s v="USD"/>
    <n v="1469163600"/>
    <x v="707"/>
    <n v="1470805200"/>
    <d v="2016-08-10T05:00:00"/>
    <x v="7"/>
    <b v="0"/>
    <b v="1"/>
    <s v="film &amp; video/drama"/>
    <x v="4"/>
    <x v="6"/>
  </r>
  <r>
    <n v="781"/>
    <x v="763"/>
    <s v="Cross-group interactive architecture"/>
    <x v="251"/>
    <x v="758"/>
    <n v="50.74"/>
    <x v="3"/>
    <x v="75"/>
    <x v="646"/>
    <x v="5"/>
    <s v="CHF"/>
    <n v="1288501200"/>
    <x v="708"/>
    <n v="1292911200"/>
    <d v="2010-12-21T06:00:00"/>
    <x v="6"/>
    <b v="0"/>
    <b v="0"/>
    <s v="theater/plays"/>
    <x v="3"/>
    <x v="3"/>
  </r>
  <r>
    <n v="782"/>
    <x v="764"/>
    <s v="Centralized asymmetric framework"/>
    <x v="135"/>
    <x v="759"/>
    <n v="215.31"/>
    <x v="1"/>
    <x v="510"/>
    <x v="647"/>
    <x v="1"/>
    <s v="USD"/>
    <n v="1298959200"/>
    <x v="709"/>
    <n v="1301374800"/>
    <d v="2011-03-29T05:00:00"/>
    <x v="8"/>
    <b v="0"/>
    <b v="1"/>
    <s v="film &amp; video/animation"/>
    <x v="4"/>
    <x v="10"/>
  </r>
  <r>
    <n v="783"/>
    <x v="765"/>
    <s v="Down-sized systematic utilization"/>
    <x v="71"/>
    <x v="760"/>
    <n v="141.22999999999999"/>
    <x v="1"/>
    <x v="188"/>
    <x v="523"/>
    <x v="1"/>
    <s v="USD"/>
    <n v="1387260000"/>
    <x v="710"/>
    <n v="1387864800"/>
    <d v="2013-12-24T06:00:00"/>
    <x v="2"/>
    <b v="0"/>
    <b v="0"/>
    <s v="music/rock"/>
    <x v="1"/>
    <x v="1"/>
  </r>
  <r>
    <n v="784"/>
    <x v="766"/>
    <s v="Profound fault-tolerant model"/>
    <x v="393"/>
    <x v="761"/>
    <n v="115.34"/>
    <x v="1"/>
    <x v="511"/>
    <x v="8"/>
    <x v="1"/>
    <s v="USD"/>
    <n v="1457244000"/>
    <x v="711"/>
    <n v="1458190800"/>
    <d v="2016-03-17T05:00:00"/>
    <x v="7"/>
    <b v="0"/>
    <b v="0"/>
    <s v="technology/web"/>
    <x v="2"/>
    <x v="2"/>
  </r>
  <r>
    <n v="785"/>
    <x v="767"/>
    <s v="Multi-channeled bi-directional moratorium"/>
    <x v="313"/>
    <x v="762"/>
    <n v="193.12"/>
    <x v="1"/>
    <x v="78"/>
    <x v="648"/>
    <x v="2"/>
    <s v="AUD"/>
    <n v="1556341200"/>
    <x v="157"/>
    <n v="1559278800"/>
    <d v="2019-05-31T05:00:00"/>
    <x v="3"/>
    <b v="0"/>
    <b v="1"/>
    <s v="film &amp; video/animation"/>
    <x v="4"/>
    <x v="10"/>
  </r>
  <r>
    <n v="786"/>
    <x v="768"/>
    <s v="Object-based content-based ability"/>
    <x v="42"/>
    <x v="763"/>
    <n v="729.73"/>
    <x v="1"/>
    <x v="512"/>
    <x v="649"/>
    <x v="6"/>
    <s v="EUR"/>
    <n v="1522126800"/>
    <x v="630"/>
    <n v="1522731600"/>
    <d v="2018-04-03T05:00:00"/>
    <x v="9"/>
    <b v="0"/>
    <b v="1"/>
    <s v="music/jazz"/>
    <x v="1"/>
    <x v="17"/>
  </r>
  <r>
    <n v="787"/>
    <x v="769"/>
    <s v="Progressive coherent secured line"/>
    <x v="394"/>
    <x v="764"/>
    <n v="99.66"/>
    <x v="0"/>
    <x v="513"/>
    <x v="150"/>
    <x v="0"/>
    <s v="CAD"/>
    <n v="1305954000"/>
    <x v="712"/>
    <n v="1306731600"/>
    <d v="2011-05-30T05:00:00"/>
    <x v="8"/>
    <b v="0"/>
    <b v="0"/>
    <s v="music/rock"/>
    <x v="1"/>
    <x v="1"/>
  </r>
  <r>
    <n v="788"/>
    <x v="770"/>
    <s v="Synchronized directional capability"/>
    <x v="136"/>
    <x v="765"/>
    <n v="88.17"/>
    <x v="2"/>
    <x v="249"/>
    <x v="650"/>
    <x v="1"/>
    <s v="USD"/>
    <n v="1350709200"/>
    <x v="93"/>
    <n v="1352527200"/>
    <d v="2012-11-10T06:00:00"/>
    <x v="4"/>
    <b v="0"/>
    <b v="0"/>
    <s v="film &amp; video/animation"/>
    <x v="4"/>
    <x v="10"/>
  </r>
  <r>
    <n v="789"/>
    <x v="771"/>
    <s v="Cross-platform composite migration"/>
    <x v="25"/>
    <x v="766"/>
    <n v="37.229999999999997"/>
    <x v="0"/>
    <x v="430"/>
    <x v="651"/>
    <x v="1"/>
    <s v="USD"/>
    <n v="1401166800"/>
    <x v="713"/>
    <n v="1404363600"/>
    <d v="2014-07-03T05:00:00"/>
    <x v="1"/>
    <b v="0"/>
    <b v="0"/>
    <s v="theater/plays"/>
    <x v="3"/>
    <x v="3"/>
  </r>
  <r>
    <n v="790"/>
    <x v="772"/>
    <s v="Operative local pricing structure"/>
    <x v="395"/>
    <x v="767"/>
    <n v="30.54"/>
    <x v="3"/>
    <x v="260"/>
    <x v="652"/>
    <x v="1"/>
    <s v="USD"/>
    <n v="1266127200"/>
    <x v="714"/>
    <n v="1266645600"/>
    <d v="2010-02-20T06:00:00"/>
    <x v="6"/>
    <b v="0"/>
    <b v="0"/>
    <s v="theater/plays"/>
    <x v="3"/>
    <x v="3"/>
  </r>
  <r>
    <n v="791"/>
    <x v="773"/>
    <s v="Optional web-enabled extranet"/>
    <x v="118"/>
    <x v="768"/>
    <n v="25.71"/>
    <x v="0"/>
    <x v="514"/>
    <x v="594"/>
    <x v="1"/>
    <s v="USD"/>
    <n v="1481436000"/>
    <x v="715"/>
    <n v="1482818400"/>
    <d v="2016-12-27T06:00:00"/>
    <x v="7"/>
    <b v="0"/>
    <b v="0"/>
    <s v="food/food trucks"/>
    <x v="0"/>
    <x v="0"/>
  </r>
  <r>
    <n v="792"/>
    <x v="774"/>
    <s v="Reduced 6thgeneration intranet"/>
    <x v="22"/>
    <x v="769"/>
    <n v="34"/>
    <x v="0"/>
    <x v="243"/>
    <x v="653"/>
    <x v="1"/>
    <s v="USD"/>
    <n v="1372222800"/>
    <x v="716"/>
    <n v="1374642000"/>
    <d v="2013-07-24T05:00:00"/>
    <x v="2"/>
    <b v="0"/>
    <b v="1"/>
    <s v="theater/plays"/>
    <x v="3"/>
    <x v="3"/>
  </r>
  <r>
    <n v="793"/>
    <x v="775"/>
    <s v="Networked disintermediate leverage"/>
    <x v="65"/>
    <x v="770"/>
    <n v="1185.9100000000001"/>
    <x v="1"/>
    <x v="483"/>
    <x v="654"/>
    <x v="5"/>
    <s v="CHF"/>
    <n v="1372136400"/>
    <x v="448"/>
    <n v="1372482000"/>
    <d v="2013-06-29T05:00:00"/>
    <x v="2"/>
    <b v="0"/>
    <b v="0"/>
    <s v="publishing/nonfiction"/>
    <x v="5"/>
    <x v="9"/>
  </r>
  <r>
    <n v="794"/>
    <x v="776"/>
    <s v="Optional optimal website"/>
    <x v="47"/>
    <x v="771"/>
    <n v="125.39"/>
    <x v="1"/>
    <x v="460"/>
    <x v="655"/>
    <x v="1"/>
    <s v="USD"/>
    <n v="1513922400"/>
    <x v="717"/>
    <n v="1514959200"/>
    <d v="2018-01-03T06:00:00"/>
    <x v="5"/>
    <b v="0"/>
    <b v="0"/>
    <s v="music/rock"/>
    <x v="1"/>
    <x v="1"/>
  </r>
  <r>
    <n v="795"/>
    <x v="777"/>
    <s v="Stand-alone asynchronous functionalities"/>
    <x v="143"/>
    <x v="772"/>
    <n v="14.39"/>
    <x v="0"/>
    <x v="249"/>
    <x v="607"/>
    <x v="1"/>
    <s v="USD"/>
    <n v="1477976400"/>
    <x v="718"/>
    <n v="1478235600"/>
    <d v="2016-11-04T05:00:00"/>
    <x v="7"/>
    <b v="0"/>
    <b v="0"/>
    <s v="film &amp; video/drama"/>
    <x v="4"/>
    <x v="6"/>
  </r>
  <r>
    <n v="796"/>
    <x v="778"/>
    <s v="Profound full-range open system"/>
    <x v="75"/>
    <x v="773"/>
    <n v="54.81"/>
    <x v="0"/>
    <x v="373"/>
    <x v="656"/>
    <x v="1"/>
    <s v="USD"/>
    <n v="1407474000"/>
    <x v="719"/>
    <n v="1408078800"/>
    <d v="2014-08-15T05:00:00"/>
    <x v="1"/>
    <b v="0"/>
    <b v="1"/>
    <s v="games/mobile games"/>
    <x v="6"/>
    <x v="20"/>
  </r>
  <r>
    <n v="797"/>
    <x v="779"/>
    <s v="Optional tangible utilization"/>
    <x v="4"/>
    <x v="774"/>
    <n v="109.63"/>
    <x v="1"/>
    <x v="515"/>
    <x v="657"/>
    <x v="1"/>
    <s v="USD"/>
    <n v="1546149600"/>
    <x v="720"/>
    <n v="1548136800"/>
    <d v="2019-01-22T06:00:00"/>
    <x v="9"/>
    <b v="0"/>
    <b v="0"/>
    <s v="technology/web"/>
    <x v="2"/>
    <x v="2"/>
  </r>
  <r>
    <n v="798"/>
    <x v="780"/>
    <s v="Seamless maximized product"/>
    <x v="74"/>
    <x v="775"/>
    <n v="188.47"/>
    <x v="1"/>
    <x v="246"/>
    <x v="658"/>
    <x v="1"/>
    <s v="USD"/>
    <n v="1338440400"/>
    <x v="721"/>
    <n v="1340859600"/>
    <d v="2012-06-28T05:00:00"/>
    <x v="4"/>
    <b v="0"/>
    <b v="1"/>
    <s v="theater/plays"/>
    <x v="3"/>
    <x v="3"/>
  </r>
  <r>
    <n v="799"/>
    <x v="781"/>
    <s v="Devolved tertiary time-frame"/>
    <x v="396"/>
    <x v="776"/>
    <n v="87.01"/>
    <x v="0"/>
    <x v="516"/>
    <x v="659"/>
    <x v="4"/>
    <s v="GBP"/>
    <n v="1454133600"/>
    <x v="722"/>
    <n v="1454479200"/>
    <d v="2016-02-03T06:00:00"/>
    <x v="7"/>
    <b v="0"/>
    <b v="0"/>
    <s v="theater/plays"/>
    <x v="3"/>
    <x v="3"/>
  </r>
  <r>
    <n v="800"/>
    <x v="782"/>
    <s v="Centralized regional function"/>
    <x v="0"/>
    <x v="99"/>
    <n v="1"/>
    <x v="0"/>
    <x v="49"/>
    <x v="98"/>
    <x v="5"/>
    <s v="CHF"/>
    <n v="1434085200"/>
    <x v="139"/>
    <n v="1434430800"/>
    <d v="2015-06-16T05:00:00"/>
    <x v="0"/>
    <b v="0"/>
    <b v="0"/>
    <s v="music/rock"/>
    <x v="1"/>
    <x v="1"/>
  </r>
  <r>
    <n v="801"/>
    <x v="783"/>
    <s v="User-friendly high-level initiative"/>
    <x v="173"/>
    <x v="777"/>
    <n v="202.91"/>
    <x v="1"/>
    <x v="88"/>
    <x v="660"/>
    <x v="1"/>
    <s v="USD"/>
    <n v="1577772000"/>
    <x v="723"/>
    <n v="1579672800"/>
    <d v="2020-01-22T06:00:00"/>
    <x v="3"/>
    <b v="0"/>
    <b v="1"/>
    <s v="photography/photography books"/>
    <x v="7"/>
    <x v="14"/>
  </r>
  <r>
    <n v="802"/>
    <x v="784"/>
    <s v="Reverse-engineered zero-defect infrastructure"/>
    <x v="8"/>
    <x v="778"/>
    <n v="197.03"/>
    <x v="1"/>
    <x v="23"/>
    <x v="661"/>
    <x v="1"/>
    <s v="USD"/>
    <n v="1562216400"/>
    <x v="704"/>
    <n v="1562389200"/>
    <d v="2019-07-06T05:00:00"/>
    <x v="3"/>
    <b v="0"/>
    <b v="0"/>
    <s v="photography/photography books"/>
    <x v="7"/>
    <x v="14"/>
  </r>
  <r>
    <n v="803"/>
    <x v="785"/>
    <s v="Stand-alone background customer loyalty"/>
    <x v="55"/>
    <x v="106"/>
    <n v="107"/>
    <x v="1"/>
    <x v="517"/>
    <x v="662"/>
    <x v="1"/>
    <s v="USD"/>
    <n v="1548568800"/>
    <x v="724"/>
    <n v="1551506400"/>
    <d v="2019-03-02T06:00:00"/>
    <x v="3"/>
    <b v="0"/>
    <b v="0"/>
    <s v="theater/plays"/>
    <x v="3"/>
    <x v="3"/>
  </r>
  <r>
    <n v="804"/>
    <x v="786"/>
    <s v="Business-focused discrete software"/>
    <x v="97"/>
    <x v="779"/>
    <n v="268.73"/>
    <x v="1"/>
    <x v="205"/>
    <x v="663"/>
    <x v="1"/>
    <s v="USD"/>
    <n v="1514872800"/>
    <x v="725"/>
    <n v="1516600800"/>
    <d v="2018-01-22T06:00:00"/>
    <x v="9"/>
    <b v="0"/>
    <b v="0"/>
    <s v="music/rock"/>
    <x v="1"/>
    <x v="1"/>
  </r>
  <r>
    <n v="805"/>
    <x v="787"/>
    <s v="Advanced intermediate Graphic Interface"/>
    <x v="62"/>
    <x v="780"/>
    <n v="50.85"/>
    <x v="0"/>
    <x v="109"/>
    <x v="664"/>
    <x v="2"/>
    <s v="AUD"/>
    <n v="1416031200"/>
    <x v="660"/>
    <n v="1420437600"/>
    <d v="2015-01-05T06:00:00"/>
    <x v="1"/>
    <b v="0"/>
    <b v="0"/>
    <s v="film &amp; video/documentary"/>
    <x v="4"/>
    <x v="4"/>
  </r>
  <r>
    <n v="806"/>
    <x v="788"/>
    <s v="Adaptive holistic hub"/>
    <x v="31"/>
    <x v="781"/>
    <n v="1180.29"/>
    <x v="1"/>
    <x v="70"/>
    <x v="665"/>
    <x v="1"/>
    <s v="USD"/>
    <n v="1330927200"/>
    <x v="726"/>
    <n v="1332997200"/>
    <d v="2012-03-29T05:00:00"/>
    <x v="4"/>
    <b v="0"/>
    <b v="1"/>
    <s v="film &amp; video/drama"/>
    <x v="4"/>
    <x v="6"/>
  </r>
  <r>
    <n v="807"/>
    <x v="789"/>
    <s v="Automated uniform concept"/>
    <x v="31"/>
    <x v="782"/>
    <n v="264"/>
    <x v="1"/>
    <x v="177"/>
    <x v="666"/>
    <x v="1"/>
    <s v="USD"/>
    <n v="1571115600"/>
    <x v="727"/>
    <n v="1574920800"/>
    <d v="2019-11-28T06:00:00"/>
    <x v="3"/>
    <b v="0"/>
    <b v="1"/>
    <s v="theater/plays"/>
    <x v="3"/>
    <x v="3"/>
  </r>
  <r>
    <n v="808"/>
    <x v="790"/>
    <s v="Enhanced regional flexibility"/>
    <x v="5"/>
    <x v="783"/>
    <n v="30.44"/>
    <x v="0"/>
    <x v="161"/>
    <x v="667"/>
    <x v="1"/>
    <s v="USD"/>
    <n v="1463461200"/>
    <x v="728"/>
    <n v="1464930000"/>
    <d v="2016-06-03T05:00:00"/>
    <x v="7"/>
    <b v="0"/>
    <b v="0"/>
    <s v="food/food trucks"/>
    <x v="0"/>
    <x v="0"/>
  </r>
  <r>
    <n v="809"/>
    <x v="764"/>
    <s v="Public-key bottom-line algorithm"/>
    <x v="397"/>
    <x v="784"/>
    <n v="62.88"/>
    <x v="0"/>
    <x v="518"/>
    <x v="162"/>
    <x v="5"/>
    <s v="CHF"/>
    <n v="1344920400"/>
    <x v="729"/>
    <n v="1345006800"/>
    <d v="2012-08-15T05:00:00"/>
    <x v="4"/>
    <b v="0"/>
    <b v="0"/>
    <s v="film &amp; video/documentary"/>
    <x v="4"/>
    <x v="4"/>
  </r>
  <r>
    <n v="810"/>
    <x v="791"/>
    <s v="Multi-layered intangible instruction set"/>
    <x v="330"/>
    <x v="785"/>
    <n v="193.13"/>
    <x v="1"/>
    <x v="394"/>
    <x v="668"/>
    <x v="1"/>
    <s v="USD"/>
    <n v="1511848800"/>
    <x v="730"/>
    <n v="1512712800"/>
    <d v="2017-12-08T06:00:00"/>
    <x v="5"/>
    <b v="0"/>
    <b v="1"/>
    <s v="theater/plays"/>
    <x v="3"/>
    <x v="3"/>
  </r>
  <r>
    <n v="811"/>
    <x v="792"/>
    <s v="Fundamental methodical emulation"/>
    <x v="398"/>
    <x v="786"/>
    <n v="77.099999999999994"/>
    <x v="0"/>
    <x v="89"/>
    <x v="669"/>
    <x v="1"/>
    <s v="USD"/>
    <n v="1452319200"/>
    <x v="731"/>
    <n v="1452492000"/>
    <d v="2016-01-11T06:00:00"/>
    <x v="7"/>
    <b v="0"/>
    <b v="1"/>
    <s v="games/video games"/>
    <x v="6"/>
    <x v="11"/>
  </r>
  <r>
    <n v="812"/>
    <x v="793"/>
    <s v="Expanded value-added hardware"/>
    <x v="221"/>
    <x v="787"/>
    <n v="225.53"/>
    <x v="1"/>
    <x v="519"/>
    <x v="77"/>
    <x v="0"/>
    <s v="CAD"/>
    <n v="1523854800"/>
    <x v="78"/>
    <n v="1524286800"/>
    <d v="2018-04-21T05:00:00"/>
    <x v="9"/>
    <b v="0"/>
    <b v="0"/>
    <s v="publishing/nonfiction"/>
    <x v="5"/>
    <x v="9"/>
  </r>
  <r>
    <n v="813"/>
    <x v="794"/>
    <s v="Diverse high-level attitude"/>
    <x v="170"/>
    <x v="788"/>
    <n v="239.41"/>
    <x v="1"/>
    <x v="520"/>
    <x v="670"/>
    <x v="1"/>
    <s v="USD"/>
    <n v="1346043600"/>
    <x v="732"/>
    <n v="1346907600"/>
    <d v="2012-09-06T05:00:00"/>
    <x v="4"/>
    <b v="0"/>
    <b v="0"/>
    <s v="games/video games"/>
    <x v="6"/>
    <x v="11"/>
  </r>
  <r>
    <n v="814"/>
    <x v="795"/>
    <s v="Visionary 24hour analyzer"/>
    <x v="170"/>
    <x v="789"/>
    <n v="92.19"/>
    <x v="0"/>
    <x v="521"/>
    <x v="671"/>
    <x v="3"/>
    <s v="DKK"/>
    <n v="1464325200"/>
    <x v="733"/>
    <n v="1464498000"/>
    <d v="2016-05-29T05:00:00"/>
    <x v="7"/>
    <b v="0"/>
    <b v="1"/>
    <s v="music/rock"/>
    <x v="1"/>
    <x v="1"/>
  </r>
  <r>
    <n v="815"/>
    <x v="796"/>
    <s v="Centralized bandwidth-monitored leverage"/>
    <x v="25"/>
    <x v="790"/>
    <n v="130.22999999999999"/>
    <x v="1"/>
    <x v="236"/>
    <x v="672"/>
    <x v="0"/>
    <s v="CAD"/>
    <n v="1511935200"/>
    <x v="734"/>
    <n v="1514181600"/>
    <d v="2017-12-25T06:00:00"/>
    <x v="5"/>
    <b v="0"/>
    <b v="0"/>
    <s v="music/rock"/>
    <x v="1"/>
    <x v="1"/>
  </r>
  <r>
    <n v="816"/>
    <x v="797"/>
    <s v="Ergonomic mission-critical moratorium"/>
    <x v="173"/>
    <x v="723"/>
    <n v="615.22"/>
    <x v="1"/>
    <x v="221"/>
    <x v="673"/>
    <x v="1"/>
    <s v="USD"/>
    <n v="1392012000"/>
    <x v="406"/>
    <n v="1392184800"/>
    <d v="2014-02-12T06:00:00"/>
    <x v="1"/>
    <b v="1"/>
    <b v="1"/>
    <s v="theater/plays"/>
    <x v="3"/>
    <x v="3"/>
  </r>
  <r>
    <n v="817"/>
    <x v="798"/>
    <s v="Front-line intermediate moderator"/>
    <x v="399"/>
    <x v="791"/>
    <n v="368.8"/>
    <x v="1"/>
    <x v="522"/>
    <x v="555"/>
    <x v="6"/>
    <s v="EUR"/>
    <n v="1556946000"/>
    <x v="735"/>
    <n v="1559365200"/>
    <d v="2019-06-01T05:00:00"/>
    <x v="3"/>
    <b v="0"/>
    <b v="1"/>
    <s v="publishing/nonfiction"/>
    <x v="5"/>
    <x v="9"/>
  </r>
  <r>
    <n v="818"/>
    <x v="311"/>
    <s v="Automated local secured line"/>
    <x v="31"/>
    <x v="792"/>
    <n v="1094.8599999999999"/>
    <x v="1"/>
    <x v="464"/>
    <x v="674"/>
    <x v="1"/>
    <s v="USD"/>
    <n v="1548050400"/>
    <x v="736"/>
    <n v="1549173600"/>
    <d v="2019-02-03T06:00:00"/>
    <x v="3"/>
    <b v="0"/>
    <b v="1"/>
    <s v="theater/plays"/>
    <x v="3"/>
    <x v="3"/>
  </r>
  <r>
    <n v="819"/>
    <x v="799"/>
    <s v="Integrated bandwidth-monitored alliance"/>
    <x v="200"/>
    <x v="793"/>
    <n v="50.66"/>
    <x v="0"/>
    <x v="523"/>
    <x v="675"/>
    <x v="1"/>
    <s v="USD"/>
    <n v="1353736800"/>
    <x v="737"/>
    <n v="1355032800"/>
    <d v="2012-12-09T06:00:00"/>
    <x v="4"/>
    <b v="1"/>
    <b v="0"/>
    <s v="games/video games"/>
    <x v="6"/>
    <x v="11"/>
  </r>
  <r>
    <n v="820"/>
    <x v="800"/>
    <s v="Cross-group heuristic forecast"/>
    <x v="42"/>
    <x v="794"/>
    <n v="800.6"/>
    <x v="1"/>
    <x v="524"/>
    <x v="676"/>
    <x v="4"/>
    <s v="GBP"/>
    <n v="1532840400"/>
    <x v="192"/>
    <n v="1533963600"/>
    <d v="2018-08-11T05:00:00"/>
    <x v="9"/>
    <b v="0"/>
    <b v="1"/>
    <s v="music/rock"/>
    <x v="1"/>
    <x v="1"/>
  </r>
  <r>
    <n v="821"/>
    <x v="801"/>
    <s v="Extended impactful secured line"/>
    <x v="70"/>
    <x v="795"/>
    <n v="291.29000000000002"/>
    <x v="1"/>
    <x v="155"/>
    <x v="677"/>
    <x v="1"/>
    <s v="USD"/>
    <n v="1488261600"/>
    <x v="738"/>
    <n v="1489381200"/>
    <d v="2017-03-13T05:00:00"/>
    <x v="5"/>
    <b v="0"/>
    <b v="0"/>
    <s v="film &amp; video/documentary"/>
    <x v="4"/>
    <x v="4"/>
  </r>
  <r>
    <n v="822"/>
    <x v="802"/>
    <s v="Distributed optimizing protocol"/>
    <x v="400"/>
    <x v="796"/>
    <n v="349.97"/>
    <x v="1"/>
    <x v="525"/>
    <x v="208"/>
    <x v="1"/>
    <s v="USD"/>
    <n v="1393567200"/>
    <x v="739"/>
    <n v="1395032400"/>
    <d v="2014-03-17T05:00:00"/>
    <x v="1"/>
    <b v="0"/>
    <b v="0"/>
    <s v="music/rock"/>
    <x v="1"/>
    <x v="1"/>
  </r>
  <r>
    <n v="823"/>
    <x v="803"/>
    <s v="Secured well-modulated system engine"/>
    <x v="178"/>
    <x v="797"/>
    <n v="357.07"/>
    <x v="1"/>
    <x v="526"/>
    <x v="678"/>
    <x v="1"/>
    <s v="USD"/>
    <n v="1410325200"/>
    <x v="613"/>
    <n v="1412485200"/>
    <d v="2014-10-05T05:00:00"/>
    <x v="1"/>
    <b v="1"/>
    <b v="1"/>
    <s v="music/rock"/>
    <x v="1"/>
    <x v="1"/>
  </r>
  <r>
    <n v="824"/>
    <x v="804"/>
    <s v="Streamlined national benchmark"/>
    <x v="401"/>
    <x v="798"/>
    <n v="126.49"/>
    <x v="1"/>
    <x v="527"/>
    <x v="679"/>
    <x v="1"/>
    <s v="USD"/>
    <n v="1276923600"/>
    <x v="740"/>
    <n v="1279688400"/>
    <d v="2010-07-21T05:00:00"/>
    <x v="6"/>
    <b v="0"/>
    <b v="1"/>
    <s v="publishing/nonfiction"/>
    <x v="5"/>
    <x v="9"/>
  </r>
  <r>
    <n v="825"/>
    <x v="805"/>
    <s v="Open-architected 24/7 infrastructure"/>
    <x v="136"/>
    <x v="799"/>
    <n v="387.5"/>
    <x v="1"/>
    <x v="144"/>
    <x v="680"/>
    <x v="4"/>
    <s v="GBP"/>
    <n v="1500958800"/>
    <x v="145"/>
    <n v="1501995600"/>
    <d v="2017-08-06T05:00:00"/>
    <x v="5"/>
    <b v="0"/>
    <b v="0"/>
    <s v="film &amp; video/shorts"/>
    <x v="4"/>
    <x v="12"/>
  </r>
  <r>
    <n v="826"/>
    <x v="806"/>
    <s v="Digitized 6thgeneration Local Area Network"/>
    <x v="54"/>
    <x v="800"/>
    <n v="457.04"/>
    <x v="1"/>
    <x v="346"/>
    <x v="681"/>
    <x v="1"/>
    <s v="USD"/>
    <n v="1292220000"/>
    <x v="741"/>
    <n v="1294639200"/>
    <d v="2011-01-10T06:00:00"/>
    <x v="6"/>
    <b v="0"/>
    <b v="1"/>
    <s v="theater/plays"/>
    <x v="3"/>
    <x v="3"/>
  </r>
  <r>
    <n v="827"/>
    <x v="807"/>
    <s v="Innovative actuating artificial intelligence"/>
    <x v="173"/>
    <x v="801"/>
    <n v="266.7"/>
    <x v="1"/>
    <x v="172"/>
    <x v="682"/>
    <x v="2"/>
    <s v="AUD"/>
    <n v="1304398800"/>
    <x v="742"/>
    <n v="1305435600"/>
    <d v="2011-05-15T05:00:00"/>
    <x v="8"/>
    <b v="0"/>
    <b v="1"/>
    <s v="film &amp; video/drama"/>
    <x v="4"/>
    <x v="6"/>
  </r>
  <r>
    <n v="828"/>
    <x v="808"/>
    <s v="Cross-platform reciprocal budgetary management"/>
    <x v="143"/>
    <x v="802"/>
    <n v="69"/>
    <x v="0"/>
    <x v="131"/>
    <x v="390"/>
    <x v="1"/>
    <s v="USD"/>
    <n v="1535432400"/>
    <x v="202"/>
    <n v="1537592400"/>
    <d v="2018-09-22T05:00:00"/>
    <x v="9"/>
    <b v="0"/>
    <b v="0"/>
    <s v="theater/plays"/>
    <x v="3"/>
    <x v="3"/>
  </r>
  <r>
    <n v="829"/>
    <x v="809"/>
    <s v="Vision-oriented scalable portal"/>
    <x v="103"/>
    <x v="803"/>
    <n v="51.34"/>
    <x v="0"/>
    <x v="110"/>
    <x v="178"/>
    <x v="1"/>
    <s v="USD"/>
    <n v="1433826000"/>
    <x v="743"/>
    <n v="1435122000"/>
    <d v="2015-06-24T05:00:00"/>
    <x v="0"/>
    <b v="0"/>
    <b v="0"/>
    <s v="theater/plays"/>
    <x v="3"/>
    <x v="3"/>
  </r>
  <r>
    <n v="830"/>
    <x v="810"/>
    <s v="Persevering zero administration knowledge user"/>
    <x v="319"/>
    <x v="804"/>
    <n v="1.17"/>
    <x v="0"/>
    <x v="528"/>
    <x v="683"/>
    <x v="1"/>
    <s v="USD"/>
    <n v="1514959200"/>
    <x v="744"/>
    <n v="1520056800"/>
    <d v="2018-03-03T06:00:00"/>
    <x v="9"/>
    <b v="0"/>
    <b v="0"/>
    <s v="theater/plays"/>
    <x v="3"/>
    <x v="3"/>
  </r>
  <r>
    <n v="831"/>
    <x v="811"/>
    <s v="Front-line bottom-line Graphic Interface"/>
    <x v="402"/>
    <x v="805"/>
    <n v="108.98"/>
    <x v="1"/>
    <x v="529"/>
    <x v="372"/>
    <x v="1"/>
    <s v="USD"/>
    <n v="1332738000"/>
    <x v="745"/>
    <n v="1335675600"/>
    <d v="2012-04-29T05:00:00"/>
    <x v="4"/>
    <b v="0"/>
    <b v="0"/>
    <s v="photography/photography books"/>
    <x v="7"/>
    <x v="14"/>
  </r>
  <r>
    <n v="832"/>
    <x v="812"/>
    <s v="Synergized fault-tolerant hierarchy"/>
    <x v="403"/>
    <x v="806"/>
    <n v="315.18"/>
    <x v="1"/>
    <x v="265"/>
    <x v="471"/>
    <x v="3"/>
    <s v="DKK"/>
    <n v="1445490000"/>
    <x v="746"/>
    <n v="1448431200"/>
    <d v="2015-11-25T06:00:00"/>
    <x v="0"/>
    <b v="1"/>
    <b v="0"/>
    <s v="publishing/translations"/>
    <x v="5"/>
    <x v="18"/>
  </r>
  <r>
    <n v="833"/>
    <x v="813"/>
    <s v="Expanded asynchronous groupware"/>
    <x v="85"/>
    <x v="807"/>
    <n v="157.69"/>
    <x v="1"/>
    <x v="34"/>
    <x v="218"/>
    <x v="3"/>
    <s v="DKK"/>
    <n v="1297663200"/>
    <x v="747"/>
    <n v="1298613600"/>
    <d v="2011-02-25T06:00:00"/>
    <x v="8"/>
    <b v="0"/>
    <b v="0"/>
    <s v="publishing/translations"/>
    <x v="5"/>
    <x v="18"/>
  </r>
  <r>
    <n v="834"/>
    <x v="814"/>
    <s v="Expanded fault-tolerant emulation"/>
    <x v="190"/>
    <x v="808"/>
    <n v="153.81"/>
    <x v="1"/>
    <x v="530"/>
    <x v="326"/>
    <x v="1"/>
    <s v="USD"/>
    <n v="1371963600"/>
    <x v="362"/>
    <n v="1372482000"/>
    <d v="2013-06-29T05:00:00"/>
    <x v="2"/>
    <b v="0"/>
    <b v="0"/>
    <s v="theater/plays"/>
    <x v="3"/>
    <x v="3"/>
  </r>
  <r>
    <n v="835"/>
    <x v="815"/>
    <s v="Future-proofed 24hour model"/>
    <x v="404"/>
    <x v="809"/>
    <n v="89.74"/>
    <x v="0"/>
    <x v="531"/>
    <x v="112"/>
    <x v="1"/>
    <s v="USD"/>
    <n v="1425103200"/>
    <x v="748"/>
    <n v="1425621600"/>
    <d v="2015-03-06T06:00:00"/>
    <x v="0"/>
    <b v="0"/>
    <b v="0"/>
    <s v="technology/web"/>
    <x v="2"/>
    <x v="2"/>
  </r>
  <r>
    <n v="836"/>
    <x v="816"/>
    <s v="Optimized didactic intranet"/>
    <x v="32"/>
    <x v="810"/>
    <n v="75.14"/>
    <x v="0"/>
    <x v="115"/>
    <x v="684"/>
    <x v="1"/>
    <s v="USD"/>
    <n v="1265349600"/>
    <x v="749"/>
    <n v="1266300000"/>
    <d v="2010-02-16T06:00:00"/>
    <x v="6"/>
    <b v="0"/>
    <b v="0"/>
    <s v="music/indie rock"/>
    <x v="1"/>
    <x v="7"/>
  </r>
  <r>
    <n v="837"/>
    <x v="817"/>
    <s v="Right-sized dedicated standardization"/>
    <x v="405"/>
    <x v="811"/>
    <n v="852.88"/>
    <x v="1"/>
    <x v="532"/>
    <x v="685"/>
    <x v="1"/>
    <s v="USD"/>
    <n v="1301202000"/>
    <x v="643"/>
    <n v="1305867600"/>
    <d v="2011-05-20T05:00:00"/>
    <x v="8"/>
    <b v="0"/>
    <b v="0"/>
    <s v="music/jazz"/>
    <x v="1"/>
    <x v="17"/>
  </r>
  <r>
    <n v="838"/>
    <x v="818"/>
    <s v="Vision-oriented high-level extranet"/>
    <x v="330"/>
    <x v="812"/>
    <n v="138.91"/>
    <x v="1"/>
    <x v="210"/>
    <x v="686"/>
    <x v="1"/>
    <s v="USD"/>
    <n v="1538024400"/>
    <x v="750"/>
    <n v="1538802000"/>
    <d v="2018-10-06T05:00:00"/>
    <x v="9"/>
    <b v="0"/>
    <b v="0"/>
    <s v="theater/plays"/>
    <x v="3"/>
    <x v="3"/>
  </r>
  <r>
    <n v="839"/>
    <x v="819"/>
    <s v="Organized scalable initiative"/>
    <x v="106"/>
    <x v="813"/>
    <n v="190.18"/>
    <x v="1"/>
    <x v="144"/>
    <x v="687"/>
    <x v="1"/>
    <s v="USD"/>
    <n v="1395032400"/>
    <x v="751"/>
    <n v="1398920400"/>
    <d v="2014-05-01T05:00:00"/>
    <x v="1"/>
    <b v="0"/>
    <b v="1"/>
    <s v="film &amp; video/documentary"/>
    <x v="4"/>
    <x v="4"/>
  </r>
  <r>
    <n v="840"/>
    <x v="820"/>
    <s v="Enhanced regional moderator"/>
    <x v="406"/>
    <x v="814"/>
    <n v="100.24"/>
    <x v="1"/>
    <x v="533"/>
    <x v="640"/>
    <x v="1"/>
    <s v="USD"/>
    <n v="1405486800"/>
    <x v="752"/>
    <n v="1405659600"/>
    <d v="2014-07-18T05:00:00"/>
    <x v="1"/>
    <b v="0"/>
    <b v="1"/>
    <s v="theater/plays"/>
    <x v="3"/>
    <x v="3"/>
  </r>
  <r>
    <n v="841"/>
    <x v="821"/>
    <s v="Automated even-keeled emulation"/>
    <x v="14"/>
    <x v="815"/>
    <n v="142.76"/>
    <x v="1"/>
    <x v="287"/>
    <x v="688"/>
    <x v="1"/>
    <s v="USD"/>
    <n v="1455861600"/>
    <x v="753"/>
    <n v="1457244000"/>
    <d v="2016-03-06T06:00:00"/>
    <x v="7"/>
    <b v="0"/>
    <b v="0"/>
    <s v="technology/web"/>
    <x v="2"/>
    <x v="2"/>
  </r>
  <r>
    <n v="842"/>
    <x v="822"/>
    <s v="Reverse-engineered multi-tasking product"/>
    <x v="42"/>
    <x v="816"/>
    <n v="563.13"/>
    <x v="1"/>
    <x v="227"/>
    <x v="310"/>
    <x v="6"/>
    <s v="EUR"/>
    <n v="1529038800"/>
    <x v="754"/>
    <n v="1529298000"/>
    <d v="2018-06-18T05:00:00"/>
    <x v="9"/>
    <b v="0"/>
    <b v="0"/>
    <s v="technology/wearables"/>
    <x v="2"/>
    <x v="8"/>
  </r>
  <r>
    <n v="843"/>
    <x v="823"/>
    <s v="De-engineered next generation parallelism"/>
    <x v="35"/>
    <x v="817"/>
    <n v="30.72"/>
    <x v="0"/>
    <x v="254"/>
    <x v="689"/>
    <x v="1"/>
    <s v="USD"/>
    <n v="1535259600"/>
    <x v="755"/>
    <n v="1535778000"/>
    <d v="2018-09-01T05:00:00"/>
    <x v="9"/>
    <b v="0"/>
    <b v="0"/>
    <s v="photography/photography books"/>
    <x v="7"/>
    <x v="14"/>
  </r>
  <r>
    <n v="844"/>
    <x v="824"/>
    <s v="Intuitive cohesive groupware"/>
    <x v="35"/>
    <x v="818"/>
    <n v="99.4"/>
    <x v="3"/>
    <x v="115"/>
    <x v="690"/>
    <x v="1"/>
    <s v="USD"/>
    <n v="1327212000"/>
    <x v="756"/>
    <n v="1327471200"/>
    <d v="2012-01-25T06:00:00"/>
    <x v="4"/>
    <b v="0"/>
    <b v="0"/>
    <s v="film &amp; video/documentary"/>
    <x v="4"/>
    <x v="4"/>
  </r>
  <r>
    <n v="845"/>
    <x v="825"/>
    <s v="Up-sized high-level access"/>
    <x v="407"/>
    <x v="819"/>
    <n v="197.55"/>
    <x v="1"/>
    <x v="534"/>
    <x v="230"/>
    <x v="4"/>
    <s v="GBP"/>
    <n v="1526360400"/>
    <x v="757"/>
    <n v="1529557200"/>
    <d v="2018-06-21T05:00:00"/>
    <x v="9"/>
    <b v="0"/>
    <b v="0"/>
    <s v="technology/web"/>
    <x v="2"/>
    <x v="2"/>
  </r>
  <r>
    <n v="846"/>
    <x v="826"/>
    <s v="Phased empowering success"/>
    <x v="67"/>
    <x v="820"/>
    <n v="508.5"/>
    <x v="1"/>
    <x v="44"/>
    <x v="691"/>
    <x v="1"/>
    <s v="USD"/>
    <n v="1532149200"/>
    <x v="758"/>
    <n v="1535259600"/>
    <d v="2018-08-26T05:00:00"/>
    <x v="9"/>
    <b v="1"/>
    <b v="1"/>
    <s v="technology/web"/>
    <x v="2"/>
    <x v="2"/>
  </r>
  <r>
    <n v="847"/>
    <x v="827"/>
    <s v="Distributed actuating project"/>
    <x v="53"/>
    <x v="695"/>
    <n v="237.74"/>
    <x v="1"/>
    <x v="460"/>
    <x v="692"/>
    <x v="1"/>
    <s v="USD"/>
    <n v="1515304800"/>
    <x v="759"/>
    <n v="1515564000"/>
    <d v="2018-01-10T06:00:00"/>
    <x v="9"/>
    <b v="0"/>
    <b v="0"/>
    <s v="food/food trucks"/>
    <x v="0"/>
    <x v="0"/>
  </r>
  <r>
    <n v="848"/>
    <x v="828"/>
    <s v="Robust motivating orchestration"/>
    <x v="170"/>
    <x v="821"/>
    <n v="338.47"/>
    <x v="1"/>
    <x v="535"/>
    <x v="387"/>
    <x v="1"/>
    <s v="USD"/>
    <n v="1276318800"/>
    <x v="760"/>
    <n v="1277096400"/>
    <d v="2010-06-21T05:00:00"/>
    <x v="6"/>
    <b v="0"/>
    <b v="0"/>
    <s v="film &amp; video/drama"/>
    <x v="4"/>
    <x v="6"/>
  </r>
  <r>
    <n v="849"/>
    <x v="829"/>
    <s v="Vision-oriented uniform instruction set"/>
    <x v="313"/>
    <x v="822"/>
    <n v="133.09"/>
    <x v="1"/>
    <x v="253"/>
    <x v="693"/>
    <x v="1"/>
    <s v="USD"/>
    <n v="1328767200"/>
    <x v="761"/>
    <n v="1329026400"/>
    <d v="2012-02-12T06:00:00"/>
    <x v="4"/>
    <b v="0"/>
    <b v="1"/>
    <s v="music/indie rock"/>
    <x v="1"/>
    <x v="7"/>
  </r>
  <r>
    <n v="850"/>
    <x v="830"/>
    <s v="Cross-group upward-trending hierarchy"/>
    <x v="0"/>
    <x v="99"/>
    <n v="1"/>
    <x v="0"/>
    <x v="49"/>
    <x v="98"/>
    <x v="1"/>
    <s v="USD"/>
    <n v="1321682400"/>
    <x v="762"/>
    <n v="1322978400"/>
    <d v="2011-12-04T06:00:00"/>
    <x v="8"/>
    <b v="1"/>
    <b v="0"/>
    <s v="music/rock"/>
    <x v="1"/>
    <x v="1"/>
  </r>
  <r>
    <n v="851"/>
    <x v="831"/>
    <s v="Object-based needs-based info-mediaries"/>
    <x v="46"/>
    <x v="823"/>
    <n v="207.8"/>
    <x v="1"/>
    <x v="415"/>
    <x v="244"/>
    <x v="1"/>
    <s v="USD"/>
    <n v="1335934800"/>
    <x v="444"/>
    <n v="1338786000"/>
    <d v="2012-06-04T05:00:00"/>
    <x v="4"/>
    <b v="0"/>
    <b v="0"/>
    <s v="music/electric music"/>
    <x v="1"/>
    <x v="5"/>
  </r>
  <r>
    <n v="852"/>
    <x v="832"/>
    <s v="Open-source reciprocal standardization"/>
    <x v="70"/>
    <x v="824"/>
    <n v="51.12"/>
    <x v="0"/>
    <x v="249"/>
    <x v="694"/>
    <x v="1"/>
    <s v="USD"/>
    <n v="1310792400"/>
    <x v="763"/>
    <n v="1311656400"/>
    <d v="2011-07-26T05:00:00"/>
    <x v="8"/>
    <b v="0"/>
    <b v="1"/>
    <s v="games/video games"/>
    <x v="6"/>
    <x v="11"/>
  </r>
  <r>
    <n v="853"/>
    <x v="833"/>
    <s v="Secured well-modulated projection"/>
    <x v="408"/>
    <x v="825"/>
    <n v="652.05999999999995"/>
    <x v="1"/>
    <x v="50"/>
    <x v="555"/>
    <x v="0"/>
    <s v="CAD"/>
    <n v="1308546000"/>
    <x v="764"/>
    <n v="1308978000"/>
    <d v="2011-06-25T05:00:00"/>
    <x v="8"/>
    <b v="0"/>
    <b v="1"/>
    <s v="music/indie rock"/>
    <x v="1"/>
    <x v="7"/>
  </r>
  <r>
    <n v="854"/>
    <x v="834"/>
    <s v="Multi-channeled secondary middleware"/>
    <x v="409"/>
    <x v="826"/>
    <n v="113.63"/>
    <x v="1"/>
    <x v="536"/>
    <x v="695"/>
    <x v="0"/>
    <s v="CAD"/>
    <n v="1574056800"/>
    <x v="765"/>
    <n v="1576389600"/>
    <d v="2019-12-15T06:00:00"/>
    <x v="3"/>
    <b v="0"/>
    <b v="0"/>
    <s v="publishing/fiction"/>
    <x v="5"/>
    <x v="13"/>
  </r>
  <r>
    <n v="855"/>
    <x v="835"/>
    <s v="Horizontal clear-thinking framework"/>
    <x v="410"/>
    <x v="827"/>
    <n v="102.38"/>
    <x v="1"/>
    <x v="15"/>
    <x v="395"/>
    <x v="2"/>
    <s v="AUD"/>
    <n v="1308373200"/>
    <x v="766"/>
    <n v="1311051600"/>
    <d v="2011-07-19T05:00:00"/>
    <x v="8"/>
    <b v="0"/>
    <b v="0"/>
    <s v="theater/plays"/>
    <x v="3"/>
    <x v="3"/>
  </r>
  <r>
    <n v="856"/>
    <x v="764"/>
    <s v="Profound composite core"/>
    <x v="166"/>
    <x v="828"/>
    <n v="356.58"/>
    <x v="1"/>
    <x v="1"/>
    <x v="696"/>
    <x v="1"/>
    <s v="USD"/>
    <n v="1335243600"/>
    <x v="767"/>
    <n v="1336712400"/>
    <d v="2012-05-11T05:00:00"/>
    <x v="4"/>
    <b v="0"/>
    <b v="0"/>
    <s v="food/food trucks"/>
    <x v="0"/>
    <x v="0"/>
  </r>
  <r>
    <n v="857"/>
    <x v="836"/>
    <s v="Programmable disintermediate matrices"/>
    <x v="98"/>
    <x v="829"/>
    <n v="139.87"/>
    <x v="1"/>
    <x v="537"/>
    <x v="697"/>
    <x v="5"/>
    <s v="CHF"/>
    <n v="1328421600"/>
    <x v="768"/>
    <n v="1330408800"/>
    <d v="2012-02-28T06:00:00"/>
    <x v="4"/>
    <b v="1"/>
    <b v="0"/>
    <s v="film &amp; video/shorts"/>
    <x v="4"/>
    <x v="12"/>
  </r>
  <r>
    <n v="858"/>
    <x v="837"/>
    <s v="Realigned 5thgeneration knowledge user"/>
    <x v="220"/>
    <x v="830"/>
    <n v="69.45"/>
    <x v="0"/>
    <x v="164"/>
    <x v="698"/>
    <x v="1"/>
    <s v="USD"/>
    <n v="1524286800"/>
    <x v="769"/>
    <n v="1524891600"/>
    <d v="2018-04-28T05:00:00"/>
    <x v="9"/>
    <b v="1"/>
    <b v="0"/>
    <s v="food/food trucks"/>
    <x v="0"/>
    <x v="0"/>
  </r>
  <r>
    <n v="859"/>
    <x v="838"/>
    <s v="Multi-layered upward-trending groupware"/>
    <x v="190"/>
    <x v="831"/>
    <n v="35.53"/>
    <x v="0"/>
    <x v="377"/>
    <x v="699"/>
    <x v="1"/>
    <s v="USD"/>
    <n v="1362117600"/>
    <x v="770"/>
    <n v="1363669200"/>
    <d v="2013-03-19T05:00:00"/>
    <x v="2"/>
    <b v="0"/>
    <b v="1"/>
    <s v="theater/plays"/>
    <x v="3"/>
    <x v="3"/>
  </r>
  <r>
    <n v="860"/>
    <x v="839"/>
    <s v="Re-contextualized leadingedge firmware"/>
    <x v="22"/>
    <x v="832"/>
    <n v="251.65"/>
    <x v="1"/>
    <x v="167"/>
    <x v="700"/>
    <x v="1"/>
    <s v="USD"/>
    <n v="1550556000"/>
    <x v="771"/>
    <n v="1551420000"/>
    <d v="2019-03-01T06:00:00"/>
    <x v="3"/>
    <b v="0"/>
    <b v="1"/>
    <s v="technology/wearables"/>
    <x v="2"/>
    <x v="8"/>
  </r>
  <r>
    <n v="861"/>
    <x v="840"/>
    <s v="Devolved disintermediate analyzer"/>
    <x v="35"/>
    <x v="833"/>
    <n v="105.88"/>
    <x v="1"/>
    <x v="25"/>
    <x v="701"/>
    <x v="1"/>
    <s v="USD"/>
    <n v="1269147600"/>
    <x v="772"/>
    <n v="1269838800"/>
    <d v="2010-03-29T05:00:00"/>
    <x v="6"/>
    <b v="0"/>
    <b v="0"/>
    <s v="theater/plays"/>
    <x v="3"/>
    <x v="3"/>
  </r>
  <r>
    <n v="862"/>
    <x v="841"/>
    <s v="Profound disintermediate open system"/>
    <x v="26"/>
    <x v="834"/>
    <n v="187.43"/>
    <x v="1"/>
    <x v="72"/>
    <x v="702"/>
    <x v="1"/>
    <s v="USD"/>
    <n v="1312174800"/>
    <x v="773"/>
    <n v="1312520400"/>
    <d v="2011-08-05T05:00:00"/>
    <x v="8"/>
    <b v="0"/>
    <b v="0"/>
    <s v="theater/plays"/>
    <x v="3"/>
    <x v="3"/>
  </r>
  <r>
    <n v="863"/>
    <x v="842"/>
    <s v="Automated reciprocal protocol"/>
    <x v="1"/>
    <x v="835"/>
    <n v="386.79"/>
    <x v="1"/>
    <x v="538"/>
    <x v="703"/>
    <x v="1"/>
    <s v="USD"/>
    <n v="1434517200"/>
    <x v="774"/>
    <n v="1436504400"/>
    <d v="2015-07-10T05:00:00"/>
    <x v="0"/>
    <b v="0"/>
    <b v="1"/>
    <s v="film &amp; video/television"/>
    <x v="4"/>
    <x v="19"/>
  </r>
  <r>
    <n v="864"/>
    <x v="843"/>
    <s v="Automated static workforce"/>
    <x v="3"/>
    <x v="836"/>
    <n v="347.07"/>
    <x v="1"/>
    <x v="503"/>
    <x v="704"/>
    <x v="1"/>
    <s v="USD"/>
    <n v="1471582800"/>
    <x v="775"/>
    <n v="1472014800"/>
    <d v="2016-08-24T05:00:00"/>
    <x v="7"/>
    <b v="0"/>
    <b v="0"/>
    <s v="film &amp; video/shorts"/>
    <x v="4"/>
    <x v="12"/>
  </r>
  <r>
    <n v="865"/>
    <x v="844"/>
    <s v="Horizontal attitude-oriented help-desk"/>
    <x v="411"/>
    <x v="837"/>
    <n v="185.82"/>
    <x v="1"/>
    <x v="539"/>
    <x v="705"/>
    <x v="1"/>
    <s v="USD"/>
    <n v="1410757200"/>
    <x v="776"/>
    <n v="1411534800"/>
    <d v="2014-09-24T05:00:00"/>
    <x v="1"/>
    <b v="0"/>
    <b v="0"/>
    <s v="theater/plays"/>
    <x v="3"/>
    <x v="3"/>
  </r>
  <r>
    <n v="866"/>
    <x v="845"/>
    <s v="Versatile 5thgeneration matrices"/>
    <x v="412"/>
    <x v="838"/>
    <n v="43.24"/>
    <x v="3"/>
    <x v="540"/>
    <x v="706"/>
    <x v="1"/>
    <s v="USD"/>
    <n v="1304830800"/>
    <x v="777"/>
    <n v="1304917200"/>
    <d v="2011-05-09T05:00:00"/>
    <x v="8"/>
    <b v="0"/>
    <b v="0"/>
    <s v="photography/photography books"/>
    <x v="7"/>
    <x v="14"/>
  </r>
  <r>
    <n v="867"/>
    <x v="846"/>
    <s v="Cross-platform next generation service-desk"/>
    <x v="73"/>
    <x v="839"/>
    <n v="162.44"/>
    <x v="1"/>
    <x v="402"/>
    <x v="707"/>
    <x v="1"/>
    <s v="USD"/>
    <n v="1539061200"/>
    <x v="778"/>
    <n v="1539579600"/>
    <d v="2018-10-15T05:00:00"/>
    <x v="9"/>
    <b v="0"/>
    <b v="0"/>
    <s v="food/food trucks"/>
    <x v="0"/>
    <x v="0"/>
  </r>
  <r>
    <n v="868"/>
    <x v="847"/>
    <s v="Front-line web-enabled installation"/>
    <x v="260"/>
    <x v="762"/>
    <n v="184.84"/>
    <x v="1"/>
    <x v="105"/>
    <x v="708"/>
    <x v="1"/>
    <s v="USD"/>
    <n v="1381554000"/>
    <x v="779"/>
    <n v="1382504400"/>
    <d v="2013-10-23T05:00:00"/>
    <x v="2"/>
    <b v="0"/>
    <b v="0"/>
    <s v="theater/plays"/>
    <x v="3"/>
    <x v="3"/>
  </r>
  <r>
    <n v="869"/>
    <x v="848"/>
    <s v="Multi-channeled responsive product"/>
    <x v="413"/>
    <x v="840"/>
    <n v="23.7"/>
    <x v="0"/>
    <x v="541"/>
    <x v="709"/>
    <x v="1"/>
    <s v="USD"/>
    <n v="1277096400"/>
    <x v="780"/>
    <n v="1278306000"/>
    <d v="2010-07-05T05:00:00"/>
    <x v="6"/>
    <b v="0"/>
    <b v="0"/>
    <s v="film &amp; video/drama"/>
    <x v="4"/>
    <x v="6"/>
  </r>
  <r>
    <n v="870"/>
    <x v="849"/>
    <s v="Adaptive demand-driven encryption"/>
    <x v="106"/>
    <x v="841"/>
    <n v="89.87"/>
    <x v="0"/>
    <x v="246"/>
    <x v="710"/>
    <x v="1"/>
    <s v="USD"/>
    <n v="1440392400"/>
    <x v="335"/>
    <n v="1442552400"/>
    <d v="2015-09-18T05:00:00"/>
    <x v="0"/>
    <b v="0"/>
    <b v="0"/>
    <s v="theater/plays"/>
    <x v="3"/>
    <x v="3"/>
  </r>
  <r>
    <n v="871"/>
    <x v="850"/>
    <s v="Re-engineered client-driven knowledge user"/>
    <x v="414"/>
    <x v="842"/>
    <n v="272.60000000000002"/>
    <x v="1"/>
    <x v="542"/>
    <x v="685"/>
    <x v="1"/>
    <s v="USD"/>
    <n v="1509512400"/>
    <x v="535"/>
    <n v="1511071200"/>
    <d v="2017-11-19T06:00:00"/>
    <x v="5"/>
    <b v="0"/>
    <b v="1"/>
    <s v="theater/plays"/>
    <x v="3"/>
    <x v="3"/>
  </r>
  <r>
    <n v="872"/>
    <x v="851"/>
    <s v="Compatible logistical paradigm"/>
    <x v="53"/>
    <x v="843"/>
    <n v="170.04"/>
    <x v="1"/>
    <x v="543"/>
    <x v="711"/>
    <x v="2"/>
    <s v="AUD"/>
    <n v="1535950800"/>
    <x v="270"/>
    <n v="1536382800"/>
    <d v="2018-09-08T05:00:00"/>
    <x v="9"/>
    <b v="0"/>
    <b v="0"/>
    <s v="film &amp; video/science fiction"/>
    <x v="4"/>
    <x v="22"/>
  </r>
  <r>
    <n v="873"/>
    <x v="852"/>
    <s v="Intuitive value-added installation"/>
    <x v="369"/>
    <x v="844"/>
    <n v="188.29"/>
    <x v="1"/>
    <x v="544"/>
    <x v="362"/>
    <x v="1"/>
    <s v="USD"/>
    <n v="1389160800"/>
    <x v="781"/>
    <n v="1389592800"/>
    <d v="2014-01-13T06:00:00"/>
    <x v="1"/>
    <b v="0"/>
    <b v="0"/>
    <s v="photography/photography books"/>
    <x v="7"/>
    <x v="14"/>
  </r>
  <r>
    <n v="874"/>
    <x v="853"/>
    <s v="Managed discrete parallelism"/>
    <x v="415"/>
    <x v="845"/>
    <n v="346.94"/>
    <x v="1"/>
    <x v="545"/>
    <x v="637"/>
    <x v="1"/>
    <s v="USD"/>
    <n v="1271998800"/>
    <x v="782"/>
    <n v="1275282000"/>
    <d v="2010-05-31T05:00:00"/>
    <x v="6"/>
    <b v="0"/>
    <b v="1"/>
    <s v="photography/photography books"/>
    <x v="7"/>
    <x v="14"/>
  </r>
  <r>
    <n v="875"/>
    <x v="854"/>
    <s v="Implemented tangible approach"/>
    <x v="58"/>
    <x v="846"/>
    <n v="69.180000000000007"/>
    <x v="0"/>
    <x v="109"/>
    <x v="712"/>
    <x v="1"/>
    <s v="USD"/>
    <n v="1294898400"/>
    <x v="783"/>
    <n v="1294984800"/>
    <d v="2011-01-14T06:00:00"/>
    <x v="8"/>
    <b v="0"/>
    <b v="0"/>
    <s v="music/rock"/>
    <x v="1"/>
    <x v="1"/>
  </r>
  <r>
    <n v="876"/>
    <x v="855"/>
    <s v="Re-engineered encompassing definition"/>
    <x v="111"/>
    <x v="847"/>
    <n v="25.43"/>
    <x v="0"/>
    <x v="176"/>
    <x v="444"/>
    <x v="0"/>
    <s v="CAD"/>
    <n v="1559970000"/>
    <x v="784"/>
    <n v="1562043600"/>
    <d v="2019-07-02T05:00:00"/>
    <x v="3"/>
    <b v="0"/>
    <b v="0"/>
    <s v="photography/photography books"/>
    <x v="7"/>
    <x v="14"/>
  </r>
  <r>
    <n v="877"/>
    <x v="856"/>
    <s v="Multi-lateral uniform collaboration"/>
    <x v="416"/>
    <x v="848"/>
    <n v="77.400000000000006"/>
    <x v="0"/>
    <x v="546"/>
    <x v="713"/>
    <x v="1"/>
    <s v="USD"/>
    <n v="1469509200"/>
    <x v="785"/>
    <n v="1469595600"/>
    <d v="2016-07-27T05:00:00"/>
    <x v="7"/>
    <b v="0"/>
    <b v="0"/>
    <s v="food/food trucks"/>
    <x v="0"/>
    <x v="0"/>
  </r>
  <r>
    <n v="878"/>
    <x v="857"/>
    <s v="Enterprise-wide foreground paradigm"/>
    <x v="50"/>
    <x v="849"/>
    <n v="37.479999999999997"/>
    <x v="0"/>
    <x v="65"/>
    <x v="714"/>
    <x v="6"/>
    <s v="EUR"/>
    <n v="1579068000"/>
    <x v="786"/>
    <n v="1581141600"/>
    <d v="2020-02-08T06:00:00"/>
    <x v="10"/>
    <b v="0"/>
    <b v="0"/>
    <s v="music/metal"/>
    <x v="1"/>
    <x v="16"/>
  </r>
  <r>
    <n v="879"/>
    <x v="858"/>
    <s v="Stand-alone incremental parallelism"/>
    <x v="67"/>
    <x v="675"/>
    <n v="543.79999999999995"/>
    <x v="1"/>
    <x v="4"/>
    <x v="715"/>
    <x v="1"/>
    <s v="USD"/>
    <n v="1487743200"/>
    <x v="787"/>
    <n v="1488520800"/>
    <d v="2017-03-03T06:00:00"/>
    <x v="5"/>
    <b v="0"/>
    <b v="0"/>
    <s v="publishing/nonfiction"/>
    <x v="5"/>
    <x v="9"/>
  </r>
  <r>
    <n v="880"/>
    <x v="859"/>
    <s v="Persevering 5thgeneration throughput"/>
    <x v="396"/>
    <x v="850"/>
    <n v="228.52"/>
    <x v="1"/>
    <x v="547"/>
    <x v="442"/>
    <x v="1"/>
    <s v="USD"/>
    <n v="1563685200"/>
    <x v="788"/>
    <n v="1563858000"/>
    <d v="2019-07-23T05:00:00"/>
    <x v="3"/>
    <b v="0"/>
    <b v="0"/>
    <s v="music/electric music"/>
    <x v="1"/>
    <x v="5"/>
  </r>
  <r>
    <n v="881"/>
    <x v="860"/>
    <s v="Implemented object-oriented synergy"/>
    <x v="417"/>
    <x v="851"/>
    <n v="38.950000000000003"/>
    <x v="0"/>
    <x v="15"/>
    <x v="716"/>
    <x v="1"/>
    <s v="USD"/>
    <n v="1436418000"/>
    <x v="330"/>
    <n v="1438923600"/>
    <d v="2015-08-07T05:00:00"/>
    <x v="0"/>
    <b v="0"/>
    <b v="1"/>
    <s v="theater/plays"/>
    <x v="3"/>
    <x v="3"/>
  </r>
  <r>
    <n v="882"/>
    <x v="861"/>
    <s v="Balanced demand-driven definition"/>
    <x v="126"/>
    <x v="852"/>
    <n v="370"/>
    <x v="1"/>
    <x v="175"/>
    <x v="408"/>
    <x v="1"/>
    <s v="USD"/>
    <n v="1421820000"/>
    <x v="789"/>
    <n v="1422165600"/>
    <d v="2015-01-25T06:00:00"/>
    <x v="0"/>
    <b v="0"/>
    <b v="0"/>
    <s v="theater/plays"/>
    <x v="3"/>
    <x v="3"/>
  </r>
  <r>
    <n v="883"/>
    <x v="862"/>
    <s v="Customer-focused mobile Graphic Interface"/>
    <x v="74"/>
    <x v="853"/>
    <n v="237.91"/>
    <x v="1"/>
    <x v="548"/>
    <x v="717"/>
    <x v="1"/>
    <s v="USD"/>
    <n v="1274763600"/>
    <x v="790"/>
    <n v="1277874000"/>
    <d v="2010-06-30T05:00:00"/>
    <x v="6"/>
    <b v="0"/>
    <b v="0"/>
    <s v="film &amp; video/shorts"/>
    <x v="4"/>
    <x v="12"/>
  </r>
  <r>
    <n v="884"/>
    <x v="863"/>
    <s v="Horizontal secondary interface"/>
    <x v="418"/>
    <x v="854"/>
    <n v="64.040000000000006"/>
    <x v="0"/>
    <x v="549"/>
    <x v="718"/>
    <x v="1"/>
    <s v="USD"/>
    <n v="1399179600"/>
    <x v="791"/>
    <n v="1399352400"/>
    <d v="2014-05-06T05:00:00"/>
    <x v="1"/>
    <b v="0"/>
    <b v="1"/>
    <s v="theater/plays"/>
    <x v="3"/>
    <x v="3"/>
  </r>
  <r>
    <n v="885"/>
    <x v="864"/>
    <s v="Virtual analyzing collaboration"/>
    <x v="37"/>
    <x v="855"/>
    <n v="118.28"/>
    <x v="1"/>
    <x v="550"/>
    <x v="719"/>
    <x v="1"/>
    <s v="USD"/>
    <n v="1275800400"/>
    <x v="792"/>
    <n v="1279083600"/>
    <d v="2010-07-14T05:00:00"/>
    <x v="6"/>
    <b v="0"/>
    <b v="0"/>
    <s v="theater/plays"/>
    <x v="3"/>
    <x v="3"/>
  </r>
  <r>
    <n v="886"/>
    <x v="865"/>
    <s v="Multi-tiered explicit focus group"/>
    <x v="419"/>
    <x v="856"/>
    <n v="84.82"/>
    <x v="0"/>
    <x v="551"/>
    <x v="720"/>
    <x v="1"/>
    <s v="USD"/>
    <n v="1282798800"/>
    <x v="793"/>
    <n v="1284354000"/>
    <d v="2010-09-13T05:00:00"/>
    <x v="6"/>
    <b v="0"/>
    <b v="0"/>
    <s v="music/indie rock"/>
    <x v="1"/>
    <x v="7"/>
  </r>
  <r>
    <n v="887"/>
    <x v="866"/>
    <s v="Multi-layered systematic knowledgebase"/>
    <x v="75"/>
    <x v="857"/>
    <n v="29.35"/>
    <x v="0"/>
    <x v="249"/>
    <x v="721"/>
    <x v="1"/>
    <s v="USD"/>
    <n v="1437109200"/>
    <x v="794"/>
    <n v="1441170000"/>
    <d v="2015-09-02T05:00:00"/>
    <x v="0"/>
    <b v="0"/>
    <b v="1"/>
    <s v="theater/plays"/>
    <x v="3"/>
    <x v="3"/>
  </r>
  <r>
    <n v="888"/>
    <x v="867"/>
    <s v="Reverse-engineered uniform knowledge user"/>
    <x v="306"/>
    <x v="858"/>
    <n v="209.9"/>
    <x v="1"/>
    <x v="552"/>
    <x v="722"/>
    <x v="1"/>
    <s v="USD"/>
    <n v="1491886800"/>
    <x v="795"/>
    <n v="1493528400"/>
    <d v="2017-04-30T05:00:00"/>
    <x v="5"/>
    <b v="0"/>
    <b v="0"/>
    <s v="theater/plays"/>
    <x v="3"/>
    <x v="3"/>
  </r>
  <r>
    <n v="889"/>
    <x v="868"/>
    <s v="Secured dynamic capacity"/>
    <x v="36"/>
    <x v="859"/>
    <n v="169.79"/>
    <x v="1"/>
    <x v="393"/>
    <x v="244"/>
    <x v="1"/>
    <s v="USD"/>
    <n v="1394600400"/>
    <x v="796"/>
    <n v="1395205200"/>
    <d v="2014-03-19T05:00:00"/>
    <x v="1"/>
    <b v="0"/>
    <b v="1"/>
    <s v="music/electric music"/>
    <x v="1"/>
    <x v="5"/>
  </r>
  <r>
    <n v="890"/>
    <x v="869"/>
    <s v="Devolved foreground throughput"/>
    <x v="420"/>
    <x v="860"/>
    <n v="115.96"/>
    <x v="1"/>
    <x v="553"/>
    <x v="723"/>
    <x v="1"/>
    <s v="USD"/>
    <n v="1561352400"/>
    <x v="797"/>
    <n v="1561438800"/>
    <d v="2019-06-25T05:00:00"/>
    <x v="3"/>
    <b v="0"/>
    <b v="0"/>
    <s v="music/indie rock"/>
    <x v="1"/>
    <x v="7"/>
  </r>
  <r>
    <n v="891"/>
    <x v="870"/>
    <s v="Synchronized demand-driven infrastructure"/>
    <x v="162"/>
    <x v="861"/>
    <n v="258.60000000000002"/>
    <x v="1"/>
    <x v="34"/>
    <x v="724"/>
    <x v="0"/>
    <s v="CAD"/>
    <n v="1322892000"/>
    <x v="798"/>
    <n v="1326693600"/>
    <d v="2012-01-16T06:00:00"/>
    <x v="8"/>
    <b v="0"/>
    <b v="0"/>
    <s v="film &amp; video/documentary"/>
    <x v="4"/>
    <x v="4"/>
  </r>
  <r>
    <n v="892"/>
    <x v="871"/>
    <s v="Realigned discrete structure"/>
    <x v="46"/>
    <x v="862"/>
    <n v="230.58"/>
    <x v="1"/>
    <x v="554"/>
    <x v="725"/>
    <x v="1"/>
    <s v="USD"/>
    <n v="1274418000"/>
    <x v="799"/>
    <n v="1277960400"/>
    <d v="2010-07-01T05:00:00"/>
    <x v="6"/>
    <b v="0"/>
    <b v="0"/>
    <s v="publishing/translations"/>
    <x v="5"/>
    <x v="18"/>
  </r>
  <r>
    <n v="893"/>
    <x v="872"/>
    <s v="Progressive grid-enabled website"/>
    <x v="141"/>
    <x v="863"/>
    <n v="128.21"/>
    <x v="1"/>
    <x v="134"/>
    <x v="486"/>
    <x v="6"/>
    <s v="EUR"/>
    <n v="1434344400"/>
    <x v="800"/>
    <n v="1434690000"/>
    <d v="2015-06-19T05:00:00"/>
    <x v="0"/>
    <b v="0"/>
    <b v="1"/>
    <s v="film &amp; video/documentary"/>
    <x v="4"/>
    <x v="4"/>
  </r>
  <r>
    <n v="894"/>
    <x v="873"/>
    <s v="Organic cohesive neural-net"/>
    <x v="12"/>
    <x v="9"/>
    <n v="188.71"/>
    <x v="1"/>
    <x v="75"/>
    <x v="726"/>
    <x v="4"/>
    <s v="GBP"/>
    <n v="1373518800"/>
    <x v="801"/>
    <n v="1376110800"/>
    <d v="2013-08-10T05:00:00"/>
    <x v="2"/>
    <b v="0"/>
    <b v="1"/>
    <s v="film &amp; video/television"/>
    <x v="4"/>
    <x v="19"/>
  </r>
  <r>
    <n v="895"/>
    <x v="874"/>
    <s v="Integrated demand-driven info-mediaries"/>
    <x v="421"/>
    <x v="611"/>
    <n v="6.95"/>
    <x v="0"/>
    <x v="37"/>
    <x v="727"/>
    <x v="1"/>
    <s v="USD"/>
    <n v="1517637600"/>
    <x v="802"/>
    <n v="1518415200"/>
    <d v="2018-02-12T06:00:00"/>
    <x v="9"/>
    <b v="0"/>
    <b v="0"/>
    <s v="theater/plays"/>
    <x v="3"/>
    <x v="3"/>
  </r>
  <r>
    <n v="896"/>
    <x v="875"/>
    <s v="Reverse-engineered client-server extranet"/>
    <x v="174"/>
    <x v="864"/>
    <n v="774.43"/>
    <x v="1"/>
    <x v="555"/>
    <x v="728"/>
    <x v="2"/>
    <s v="AUD"/>
    <n v="1310619600"/>
    <x v="803"/>
    <n v="1310878800"/>
    <d v="2011-07-17T05:00:00"/>
    <x v="8"/>
    <b v="0"/>
    <b v="1"/>
    <s v="food/food trucks"/>
    <x v="0"/>
    <x v="0"/>
  </r>
  <r>
    <n v="897"/>
    <x v="876"/>
    <s v="Organized discrete encoding"/>
    <x v="35"/>
    <x v="865"/>
    <n v="27.69"/>
    <x v="0"/>
    <x v="11"/>
    <x v="729"/>
    <x v="1"/>
    <s v="USD"/>
    <n v="1556427600"/>
    <x v="212"/>
    <n v="1556600400"/>
    <d v="2019-04-30T05:00:00"/>
    <x v="3"/>
    <b v="0"/>
    <b v="0"/>
    <s v="theater/plays"/>
    <x v="3"/>
    <x v="3"/>
  </r>
  <r>
    <n v="898"/>
    <x v="877"/>
    <s v="Balanced regional flexibility"/>
    <x v="422"/>
    <x v="866"/>
    <n v="52.48"/>
    <x v="0"/>
    <x v="556"/>
    <x v="730"/>
    <x v="1"/>
    <s v="USD"/>
    <n v="1576476000"/>
    <x v="804"/>
    <n v="1576994400"/>
    <d v="2019-12-22T06:00:00"/>
    <x v="3"/>
    <b v="0"/>
    <b v="0"/>
    <s v="film &amp; video/documentary"/>
    <x v="4"/>
    <x v="4"/>
  </r>
  <r>
    <n v="899"/>
    <x v="878"/>
    <s v="Implemented multimedia time-frame"/>
    <x v="33"/>
    <x v="867"/>
    <n v="407.1"/>
    <x v="1"/>
    <x v="300"/>
    <x v="715"/>
    <x v="5"/>
    <s v="CHF"/>
    <n v="1381122000"/>
    <x v="805"/>
    <n v="1382677200"/>
    <d v="2013-10-25T05:00:00"/>
    <x v="2"/>
    <b v="0"/>
    <b v="0"/>
    <s v="music/jazz"/>
    <x v="1"/>
    <x v="17"/>
  </r>
  <r>
    <n v="900"/>
    <x v="879"/>
    <s v="Enhanced uniform service-desk"/>
    <x v="0"/>
    <x v="50"/>
    <n v="2"/>
    <x v="0"/>
    <x v="49"/>
    <x v="49"/>
    <x v="1"/>
    <s v="USD"/>
    <n v="1411102800"/>
    <x v="806"/>
    <n v="1411189200"/>
    <d v="2014-09-20T05:00:00"/>
    <x v="1"/>
    <b v="0"/>
    <b v="1"/>
    <s v="technology/web"/>
    <x v="2"/>
    <x v="2"/>
  </r>
  <r>
    <n v="901"/>
    <x v="880"/>
    <s v="Versatile bottom-line definition"/>
    <x v="36"/>
    <x v="868"/>
    <n v="156.18"/>
    <x v="1"/>
    <x v="122"/>
    <x v="731"/>
    <x v="1"/>
    <s v="USD"/>
    <n v="1531803600"/>
    <x v="807"/>
    <n v="1534654800"/>
    <d v="2018-08-19T05:00:00"/>
    <x v="9"/>
    <b v="0"/>
    <b v="1"/>
    <s v="music/rock"/>
    <x v="1"/>
    <x v="1"/>
  </r>
  <r>
    <n v="902"/>
    <x v="881"/>
    <s v="Integrated bifurcated software"/>
    <x v="1"/>
    <x v="869"/>
    <n v="252.43"/>
    <x v="1"/>
    <x v="460"/>
    <x v="732"/>
    <x v="1"/>
    <s v="USD"/>
    <n v="1454133600"/>
    <x v="722"/>
    <n v="1457762400"/>
    <d v="2016-03-12T06:00:00"/>
    <x v="7"/>
    <b v="0"/>
    <b v="0"/>
    <s v="technology/web"/>
    <x v="2"/>
    <x v="2"/>
  </r>
  <r>
    <n v="903"/>
    <x v="882"/>
    <s v="Assimilated next generation instruction set"/>
    <x v="423"/>
    <x v="870"/>
    <n v="1.73"/>
    <x v="2"/>
    <x v="443"/>
    <x v="733"/>
    <x v="1"/>
    <s v="USD"/>
    <n v="1336194000"/>
    <x v="477"/>
    <n v="1337490000"/>
    <d v="2012-05-20T05:00:00"/>
    <x v="4"/>
    <b v="0"/>
    <b v="1"/>
    <s v="publishing/nonfiction"/>
    <x v="5"/>
    <x v="9"/>
  </r>
  <r>
    <n v="904"/>
    <x v="883"/>
    <s v="Digitized foreground array"/>
    <x v="191"/>
    <x v="871"/>
    <n v="12.23"/>
    <x v="0"/>
    <x v="36"/>
    <x v="734"/>
    <x v="1"/>
    <s v="USD"/>
    <n v="1349326800"/>
    <x v="259"/>
    <n v="1349672400"/>
    <d v="2012-10-08T05:00:00"/>
    <x v="4"/>
    <b v="0"/>
    <b v="0"/>
    <s v="publishing/radio &amp; podcasts"/>
    <x v="5"/>
    <x v="15"/>
  </r>
  <r>
    <n v="905"/>
    <x v="884"/>
    <s v="Re-engineered clear-thinking project"/>
    <x v="58"/>
    <x v="872"/>
    <n v="163.99"/>
    <x v="1"/>
    <x v="64"/>
    <x v="735"/>
    <x v="1"/>
    <s v="USD"/>
    <n v="1379566800"/>
    <x v="9"/>
    <n v="1379826000"/>
    <d v="2013-09-22T05:00:00"/>
    <x v="2"/>
    <b v="0"/>
    <b v="0"/>
    <s v="theater/plays"/>
    <x v="3"/>
    <x v="3"/>
  </r>
  <r>
    <n v="906"/>
    <x v="885"/>
    <s v="Implemented even-keeled standardization"/>
    <x v="20"/>
    <x v="873"/>
    <n v="162.97999999999999"/>
    <x v="1"/>
    <x v="271"/>
    <x v="736"/>
    <x v="1"/>
    <s v="USD"/>
    <n v="1494651600"/>
    <x v="808"/>
    <n v="1497762000"/>
    <d v="2017-06-18T05:00:00"/>
    <x v="5"/>
    <b v="1"/>
    <b v="1"/>
    <s v="film &amp; video/documentary"/>
    <x v="4"/>
    <x v="4"/>
  </r>
  <r>
    <n v="907"/>
    <x v="886"/>
    <s v="Quality-focused asymmetric adapter"/>
    <x v="14"/>
    <x v="874"/>
    <n v="20.25"/>
    <x v="0"/>
    <x v="142"/>
    <x v="737"/>
    <x v="1"/>
    <s v="USD"/>
    <n v="1303880400"/>
    <x v="809"/>
    <n v="1304485200"/>
    <d v="2011-05-04T05:00:00"/>
    <x v="8"/>
    <b v="0"/>
    <b v="0"/>
    <s v="theater/plays"/>
    <x v="3"/>
    <x v="3"/>
  </r>
  <r>
    <n v="908"/>
    <x v="887"/>
    <s v="Networked intangible help-desk"/>
    <x v="424"/>
    <x v="875"/>
    <n v="319.24"/>
    <x v="1"/>
    <x v="557"/>
    <x v="8"/>
    <x v="1"/>
    <s v="USD"/>
    <n v="1335934800"/>
    <x v="444"/>
    <n v="1336885200"/>
    <d v="2012-05-13T05:00:00"/>
    <x v="4"/>
    <b v="0"/>
    <b v="0"/>
    <s v="games/video games"/>
    <x v="6"/>
    <x v="11"/>
  </r>
  <r>
    <n v="909"/>
    <x v="888"/>
    <s v="Synchronized attitude-oriented frame"/>
    <x v="37"/>
    <x v="876"/>
    <n v="478.94"/>
    <x v="1"/>
    <x v="175"/>
    <x v="738"/>
    <x v="0"/>
    <s v="CAD"/>
    <n v="1528088400"/>
    <x v="384"/>
    <n v="1530421200"/>
    <d v="2018-07-01T05:00:00"/>
    <x v="9"/>
    <b v="0"/>
    <b v="1"/>
    <s v="theater/plays"/>
    <x v="3"/>
    <x v="3"/>
  </r>
  <r>
    <n v="910"/>
    <x v="889"/>
    <s v="Proactive incremental architecture"/>
    <x v="425"/>
    <x v="877"/>
    <n v="19.559999999999999"/>
    <x v="3"/>
    <x v="102"/>
    <x v="739"/>
    <x v="1"/>
    <s v="USD"/>
    <n v="1421906400"/>
    <x v="810"/>
    <n v="1421992800"/>
    <d v="2015-01-23T06:00:00"/>
    <x v="0"/>
    <b v="0"/>
    <b v="0"/>
    <s v="theater/plays"/>
    <x v="3"/>
    <x v="3"/>
  </r>
  <r>
    <n v="911"/>
    <x v="890"/>
    <s v="Cloned responsive standardization"/>
    <x v="306"/>
    <x v="878"/>
    <n v="198.95"/>
    <x v="1"/>
    <x v="558"/>
    <x v="740"/>
    <x v="1"/>
    <s v="USD"/>
    <n v="1568005200"/>
    <x v="811"/>
    <n v="1568178000"/>
    <d v="2019-09-11T05:00:00"/>
    <x v="3"/>
    <b v="1"/>
    <b v="0"/>
    <s v="technology/web"/>
    <x v="2"/>
    <x v="2"/>
  </r>
  <r>
    <n v="912"/>
    <x v="891"/>
    <s v="Reduced bifurcated pricing structure"/>
    <x v="37"/>
    <x v="879"/>
    <n v="795"/>
    <x v="1"/>
    <x v="559"/>
    <x v="741"/>
    <x v="1"/>
    <s v="USD"/>
    <n v="1346821200"/>
    <x v="812"/>
    <n v="1347944400"/>
    <d v="2012-09-18T05:00:00"/>
    <x v="4"/>
    <b v="1"/>
    <b v="0"/>
    <s v="film &amp; video/drama"/>
    <x v="4"/>
    <x v="6"/>
  </r>
  <r>
    <n v="913"/>
    <x v="892"/>
    <s v="Re-engineered asymmetric challenge"/>
    <x v="426"/>
    <x v="880"/>
    <n v="50.62"/>
    <x v="0"/>
    <x v="560"/>
    <x v="742"/>
    <x v="2"/>
    <s v="AUD"/>
    <n v="1557637200"/>
    <x v="813"/>
    <n v="1558760400"/>
    <d v="2019-05-25T05:00:00"/>
    <x v="3"/>
    <b v="0"/>
    <b v="0"/>
    <s v="film &amp; video/drama"/>
    <x v="4"/>
    <x v="6"/>
  </r>
  <r>
    <n v="914"/>
    <x v="893"/>
    <s v="Diverse client-driven conglomeration"/>
    <x v="330"/>
    <x v="881"/>
    <n v="57.44"/>
    <x v="0"/>
    <x v="561"/>
    <x v="743"/>
    <x v="4"/>
    <s v="GBP"/>
    <n v="1375592400"/>
    <x v="814"/>
    <n v="1376629200"/>
    <d v="2013-08-16T05:00:00"/>
    <x v="2"/>
    <b v="0"/>
    <b v="0"/>
    <s v="theater/plays"/>
    <x v="3"/>
    <x v="3"/>
  </r>
  <r>
    <n v="915"/>
    <x v="894"/>
    <s v="Configurable upward-trending solution"/>
    <x v="427"/>
    <x v="882"/>
    <n v="155.63"/>
    <x v="1"/>
    <x v="562"/>
    <x v="744"/>
    <x v="4"/>
    <s v="GBP"/>
    <n v="1503982800"/>
    <x v="80"/>
    <n v="1504760400"/>
    <d v="2017-09-07T05:00:00"/>
    <x v="5"/>
    <b v="0"/>
    <b v="0"/>
    <s v="film &amp; video/television"/>
    <x v="4"/>
    <x v="19"/>
  </r>
  <r>
    <n v="916"/>
    <x v="895"/>
    <s v="Persistent bandwidth-monitored framework"/>
    <x v="41"/>
    <x v="883"/>
    <n v="36.299999999999997"/>
    <x v="0"/>
    <x v="550"/>
    <x v="745"/>
    <x v="1"/>
    <s v="USD"/>
    <n v="1418882400"/>
    <x v="815"/>
    <n v="1419660000"/>
    <d v="2014-12-27T06:00:00"/>
    <x v="1"/>
    <b v="0"/>
    <b v="0"/>
    <s v="photography/photography books"/>
    <x v="7"/>
    <x v="14"/>
  </r>
  <r>
    <n v="917"/>
    <x v="896"/>
    <s v="Polarized discrete product"/>
    <x v="136"/>
    <x v="884"/>
    <n v="58.25"/>
    <x v="2"/>
    <x v="11"/>
    <x v="746"/>
    <x v="4"/>
    <s v="GBP"/>
    <n v="1309237200"/>
    <x v="816"/>
    <n v="1311310800"/>
    <d v="2011-07-22T05:00:00"/>
    <x v="8"/>
    <b v="0"/>
    <b v="1"/>
    <s v="film &amp; video/shorts"/>
    <x v="4"/>
    <x v="12"/>
  </r>
  <r>
    <n v="918"/>
    <x v="897"/>
    <s v="Seamless dynamic website"/>
    <x v="167"/>
    <x v="885"/>
    <n v="237.39"/>
    <x v="1"/>
    <x v="388"/>
    <x v="747"/>
    <x v="5"/>
    <s v="CHF"/>
    <n v="1343365200"/>
    <x v="474"/>
    <n v="1344315600"/>
    <d v="2012-08-07T05:00:00"/>
    <x v="4"/>
    <b v="0"/>
    <b v="0"/>
    <s v="publishing/radio &amp; podcasts"/>
    <x v="5"/>
    <x v="15"/>
  </r>
  <r>
    <n v="919"/>
    <x v="898"/>
    <s v="Extended multimedia firmware"/>
    <x v="428"/>
    <x v="886"/>
    <n v="58.75"/>
    <x v="0"/>
    <x v="537"/>
    <x v="748"/>
    <x v="2"/>
    <s v="AUD"/>
    <n v="1507957200"/>
    <x v="817"/>
    <n v="1510725600"/>
    <d v="2017-11-15T06:00:00"/>
    <x v="5"/>
    <b v="0"/>
    <b v="1"/>
    <s v="theater/plays"/>
    <x v="3"/>
    <x v="3"/>
  </r>
  <r>
    <n v="920"/>
    <x v="899"/>
    <s v="Versatile directional project"/>
    <x v="98"/>
    <x v="887"/>
    <n v="182.57"/>
    <x v="1"/>
    <x v="563"/>
    <x v="749"/>
    <x v="1"/>
    <s v="USD"/>
    <n v="1549519200"/>
    <x v="818"/>
    <n v="1551247200"/>
    <d v="2019-02-27T06:00:00"/>
    <x v="3"/>
    <b v="1"/>
    <b v="0"/>
    <s v="film &amp; video/animation"/>
    <x v="4"/>
    <x v="10"/>
  </r>
  <r>
    <n v="921"/>
    <x v="900"/>
    <s v="Profound directional knowledge user"/>
    <x v="429"/>
    <x v="888"/>
    <n v="0.75"/>
    <x v="0"/>
    <x v="63"/>
    <x v="750"/>
    <x v="1"/>
    <s v="USD"/>
    <n v="1329026400"/>
    <x v="819"/>
    <n v="1330236000"/>
    <d v="2012-02-26T06:00:00"/>
    <x v="4"/>
    <b v="0"/>
    <b v="0"/>
    <s v="technology/web"/>
    <x v="2"/>
    <x v="2"/>
  </r>
  <r>
    <n v="922"/>
    <x v="901"/>
    <s v="Ameliorated logistical capability"/>
    <x v="430"/>
    <x v="889"/>
    <n v="175.95"/>
    <x v="1"/>
    <x v="564"/>
    <x v="81"/>
    <x v="1"/>
    <s v="USD"/>
    <n v="1544335200"/>
    <x v="609"/>
    <n v="1545112800"/>
    <d v="2018-12-18T06:00:00"/>
    <x v="9"/>
    <b v="0"/>
    <b v="1"/>
    <s v="music/world music"/>
    <x v="1"/>
    <x v="21"/>
  </r>
  <r>
    <n v="923"/>
    <x v="902"/>
    <s v="Sharable discrete definition"/>
    <x v="12"/>
    <x v="890"/>
    <n v="237.88"/>
    <x v="1"/>
    <x v="174"/>
    <x v="751"/>
    <x v="1"/>
    <s v="USD"/>
    <n v="1279083600"/>
    <x v="547"/>
    <n v="1279170000"/>
    <d v="2010-07-15T05:00:00"/>
    <x v="6"/>
    <b v="0"/>
    <b v="0"/>
    <s v="theater/plays"/>
    <x v="3"/>
    <x v="3"/>
  </r>
  <r>
    <n v="924"/>
    <x v="903"/>
    <s v="User-friendly next generation core"/>
    <x v="431"/>
    <x v="891"/>
    <n v="488.05"/>
    <x v="1"/>
    <x v="565"/>
    <x v="685"/>
    <x v="6"/>
    <s v="EUR"/>
    <n v="1572498000"/>
    <x v="820"/>
    <n v="1573452000"/>
    <d v="2019-11-11T06:00:00"/>
    <x v="3"/>
    <b v="0"/>
    <b v="0"/>
    <s v="theater/plays"/>
    <x v="3"/>
    <x v="3"/>
  </r>
  <r>
    <n v="925"/>
    <x v="904"/>
    <s v="Profit-focused empowering system engine"/>
    <x v="162"/>
    <x v="892"/>
    <n v="224.07"/>
    <x v="1"/>
    <x v="167"/>
    <x v="752"/>
    <x v="1"/>
    <s v="USD"/>
    <n v="1506056400"/>
    <x v="821"/>
    <n v="1507093200"/>
    <d v="2017-10-04T05:00:00"/>
    <x v="5"/>
    <b v="0"/>
    <b v="0"/>
    <s v="theater/plays"/>
    <x v="3"/>
    <x v="3"/>
  </r>
  <r>
    <n v="926"/>
    <x v="905"/>
    <s v="Synchronized cohesive encoding"/>
    <x v="251"/>
    <x v="893"/>
    <n v="18.13"/>
    <x v="0"/>
    <x v="27"/>
    <x v="753"/>
    <x v="1"/>
    <s v="USD"/>
    <n v="1463029200"/>
    <x v="151"/>
    <n v="1463374800"/>
    <d v="2016-05-16T05:00:00"/>
    <x v="7"/>
    <b v="0"/>
    <b v="0"/>
    <s v="food/food trucks"/>
    <x v="0"/>
    <x v="0"/>
  </r>
  <r>
    <n v="927"/>
    <x v="906"/>
    <s v="Synergistic dynamic utilization"/>
    <x v="44"/>
    <x v="894"/>
    <n v="45.85"/>
    <x v="0"/>
    <x v="95"/>
    <x v="754"/>
    <x v="1"/>
    <s v="USD"/>
    <n v="1342069200"/>
    <x v="822"/>
    <n v="1344574800"/>
    <d v="2012-08-10T05:00:00"/>
    <x v="4"/>
    <b v="0"/>
    <b v="0"/>
    <s v="theater/plays"/>
    <x v="3"/>
    <x v="3"/>
  </r>
  <r>
    <n v="928"/>
    <x v="907"/>
    <s v="Triple-buffered bi-directional model"/>
    <x v="225"/>
    <x v="895"/>
    <n v="117.32"/>
    <x v="1"/>
    <x v="566"/>
    <x v="213"/>
    <x v="6"/>
    <s v="EUR"/>
    <n v="1388296800"/>
    <x v="823"/>
    <n v="1389074400"/>
    <d v="2014-01-07T06:00:00"/>
    <x v="2"/>
    <b v="0"/>
    <b v="0"/>
    <s v="technology/web"/>
    <x v="2"/>
    <x v="2"/>
  </r>
  <r>
    <n v="929"/>
    <x v="908"/>
    <s v="Polarized tertiary function"/>
    <x v="20"/>
    <x v="896"/>
    <n v="217.31"/>
    <x v="1"/>
    <x v="229"/>
    <x v="418"/>
    <x v="4"/>
    <s v="GBP"/>
    <n v="1493787600"/>
    <x v="824"/>
    <n v="1494997200"/>
    <d v="2017-05-17T05:00:00"/>
    <x v="5"/>
    <b v="0"/>
    <b v="0"/>
    <s v="theater/plays"/>
    <x v="3"/>
    <x v="3"/>
  </r>
  <r>
    <n v="930"/>
    <x v="909"/>
    <s v="Configurable fault-tolerant structure"/>
    <x v="26"/>
    <x v="897"/>
    <n v="112.29"/>
    <x v="1"/>
    <x v="72"/>
    <x v="755"/>
    <x v="1"/>
    <s v="USD"/>
    <n v="1424844000"/>
    <x v="825"/>
    <n v="1425448800"/>
    <d v="2015-03-04T06:00:00"/>
    <x v="0"/>
    <b v="0"/>
    <b v="1"/>
    <s v="theater/plays"/>
    <x v="3"/>
    <x v="3"/>
  </r>
  <r>
    <n v="931"/>
    <x v="910"/>
    <s v="Digitized 24/7 budgetary management"/>
    <x v="58"/>
    <x v="898"/>
    <n v="72.52"/>
    <x v="0"/>
    <x v="192"/>
    <x v="756"/>
    <x v="1"/>
    <s v="USD"/>
    <n v="1403931600"/>
    <x v="826"/>
    <n v="1404104400"/>
    <d v="2014-06-30T05:00:00"/>
    <x v="1"/>
    <b v="0"/>
    <b v="1"/>
    <s v="theater/plays"/>
    <x v="3"/>
    <x v="3"/>
  </r>
  <r>
    <n v="932"/>
    <x v="911"/>
    <s v="Stand-alone zero tolerance algorithm"/>
    <x v="173"/>
    <x v="899"/>
    <n v="212.3"/>
    <x v="1"/>
    <x v="358"/>
    <x v="757"/>
    <x v="1"/>
    <s v="USD"/>
    <n v="1394514000"/>
    <x v="827"/>
    <n v="1394773200"/>
    <d v="2014-03-14T05:00:00"/>
    <x v="1"/>
    <b v="0"/>
    <b v="0"/>
    <s v="music/rock"/>
    <x v="1"/>
    <x v="1"/>
  </r>
  <r>
    <n v="933"/>
    <x v="912"/>
    <s v="Implemented tangible support"/>
    <x v="432"/>
    <x v="900"/>
    <n v="239.75"/>
    <x v="1"/>
    <x v="567"/>
    <x v="758"/>
    <x v="1"/>
    <s v="USD"/>
    <n v="1365397200"/>
    <x v="828"/>
    <n v="1366520400"/>
    <d v="2013-04-21T05:00:00"/>
    <x v="2"/>
    <b v="0"/>
    <b v="0"/>
    <s v="theater/plays"/>
    <x v="3"/>
    <x v="3"/>
  </r>
  <r>
    <n v="934"/>
    <x v="913"/>
    <s v="Reactive radical framework"/>
    <x v="8"/>
    <x v="901"/>
    <n v="181.94"/>
    <x v="1"/>
    <x v="339"/>
    <x v="759"/>
    <x v="1"/>
    <s v="USD"/>
    <n v="1456120800"/>
    <x v="829"/>
    <n v="1456639200"/>
    <d v="2016-02-28T06:00:00"/>
    <x v="7"/>
    <b v="0"/>
    <b v="0"/>
    <s v="theater/plays"/>
    <x v="3"/>
    <x v="3"/>
  </r>
  <r>
    <n v="935"/>
    <x v="914"/>
    <s v="Object-based full-range knowledge user"/>
    <x v="55"/>
    <x v="902"/>
    <n v="164.13"/>
    <x v="1"/>
    <x v="227"/>
    <x v="760"/>
    <x v="1"/>
    <s v="USD"/>
    <n v="1437714000"/>
    <x v="830"/>
    <n v="1438318800"/>
    <d v="2015-07-31T05:00:00"/>
    <x v="0"/>
    <b v="0"/>
    <b v="0"/>
    <s v="theater/plays"/>
    <x v="3"/>
    <x v="3"/>
  </r>
  <r>
    <n v="936"/>
    <x v="591"/>
    <s v="Enhanced composite contingency"/>
    <x v="100"/>
    <x v="903"/>
    <n v="1.64"/>
    <x v="0"/>
    <x v="356"/>
    <x v="761"/>
    <x v="1"/>
    <s v="USD"/>
    <n v="1563771600"/>
    <x v="831"/>
    <n v="1564030800"/>
    <d v="2019-07-25T05:00:00"/>
    <x v="3"/>
    <b v="1"/>
    <b v="0"/>
    <s v="theater/plays"/>
    <x v="3"/>
    <x v="3"/>
  </r>
  <r>
    <n v="937"/>
    <x v="915"/>
    <s v="Cloned fresh-thinking model"/>
    <x v="409"/>
    <x v="904"/>
    <n v="49.64"/>
    <x v="3"/>
    <x v="568"/>
    <x v="762"/>
    <x v="1"/>
    <s v="USD"/>
    <n v="1448517600"/>
    <x v="832"/>
    <n v="1449295200"/>
    <d v="2015-12-05T06:00:00"/>
    <x v="0"/>
    <b v="0"/>
    <b v="0"/>
    <s v="film &amp; video/documentary"/>
    <x v="4"/>
    <x v="4"/>
  </r>
  <r>
    <n v="938"/>
    <x v="916"/>
    <s v="Total dedicated benchmark"/>
    <x v="243"/>
    <x v="905"/>
    <n v="109.71"/>
    <x v="1"/>
    <x v="87"/>
    <x v="763"/>
    <x v="1"/>
    <s v="USD"/>
    <n v="1528779600"/>
    <x v="833"/>
    <n v="1531890000"/>
    <d v="2018-07-18T05:00:00"/>
    <x v="9"/>
    <b v="0"/>
    <b v="1"/>
    <s v="publishing/fiction"/>
    <x v="5"/>
    <x v="13"/>
  </r>
  <r>
    <n v="939"/>
    <x v="917"/>
    <s v="Streamlined human-resource Graphic Interface"/>
    <x v="75"/>
    <x v="906"/>
    <n v="49.22"/>
    <x v="0"/>
    <x v="109"/>
    <x v="764"/>
    <x v="1"/>
    <s v="USD"/>
    <n v="1304744400"/>
    <x v="834"/>
    <n v="1306213200"/>
    <d v="2011-05-24T05:00:00"/>
    <x v="8"/>
    <b v="0"/>
    <b v="1"/>
    <s v="games/video games"/>
    <x v="6"/>
    <x v="11"/>
  </r>
  <r>
    <n v="940"/>
    <x v="918"/>
    <s v="Upgradable analyzing core"/>
    <x v="34"/>
    <x v="907"/>
    <n v="62.23"/>
    <x v="2"/>
    <x v="569"/>
    <x v="765"/>
    <x v="0"/>
    <s v="CAD"/>
    <n v="1354341600"/>
    <x v="835"/>
    <n v="1356242400"/>
    <d v="2012-12-23T06:00:00"/>
    <x v="4"/>
    <b v="0"/>
    <b v="0"/>
    <s v="technology/web"/>
    <x v="2"/>
    <x v="2"/>
  </r>
  <r>
    <n v="941"/>
    <x v="919"/>
    <s v="Profound exuding pricing structure"/>
    <x v="433"/>
    <x v="908"/>
    <n v="13.06"/>
    <x v="0"/>
    <x v="373"/>
    <x v="766"/>
    <x v="1"/>
    <s v="USD"/>
    <n v="1294552800"/>
    <x v="836"/>
    <n v="1297576800"/>
    <d v="2011-02-13T06:00:00"/>
    <x v="8"/>
    <b v="1"/>
    <b v="0"/>
    <s v="theater/plays"/>
    <x v="3"/>
    <x v="3"/>
  </r>
  <r>
    <n v="942"/>
    <x v="916"/>
    <s v="Horizontal optimizing model"/>
    <x v="103"/>
    <x v="909"/>
    <n v="64.64"/>
    <x v="0"/>
    <x v="109"/>
    <x v="767"/>
    <x v="2"/>
    <s v="AUD"/>
    <n v="1295935200"/>
    <x v="837"/>
    <n v="1296194400"/>
    <d v="2011-01-28T06:00:00"/>
    <x v="8"/>
    <b v="0"/>
    <b v="0"/>
    <s v="theater/plays"/>
    <x v="3"/>
    <x v="3"/>
  </r>
  <r>
    <n v="943"/>
    <x v="920"/>
    <s v="Synchronized fault-tolerant algorithm"/>
    <x v="168"/>
    <x v="910"/>
    <n v="159.59"/>
    <x v="1"/>
    <x v="493"/>
    <x v="768"/>
    <x v="1"/>
    <s v="USD"/>
    <n v="1411534800"/>
    <x v="219"/>
    <n v="1414558800"/>
    <d v="2014-10-29T05:00:00"/>
    <x v="1"/>
    <b v="0"/>
    <b v="0"/>
    <s v="food/food trucks"/>
    <x v="0"/>
    <x v="0"/>
  </r>
  <r>
    <n v="944"/>
    <x v="921"/>
    <s v="Streamlined 5thgeneration intranet"/>
    <x v="83"/>
    <x v="911"/>
    <n v="81.42"/>
    <x v="0"/>
    <x v="570"/>
    <x v="769"/>
    <x v="2"/>
    <s v="AUD"/>
    <n v="1486706400"/>
    <x v="365"/>
    <n v="1488348000"/>
    <d v="2017-03-01T06:00:00"/>
    <x v="5"/>
    <b v="0"/>
    <b v="0"/>
    <s v="photography/photography books"/>
    <x v="7"/>
    <x v="14"/>
  </r>
  <r>
    <n v="945"/>
    <x v="922"/>
    <s v="Cross-group clear-thinking task-force"/>
    <x v="434"/>
    <x v="912"/>
    <n v="32.44"/>
    <x v="0"/>
    <x v="571"/>
    <x v="640"/>
    <x v="1"/>
    <s v="USD"/>
    <n v="1333602000"/>
    <x v="838"/>
    <n v="1334898000"/>
    <d v="2012-04-20T05:00:00"/>
    <x v="4"/>
    <b v="1"/>
    <b v="0"/>
    <s v="photography/photography books"/>
    <x v="7"/>
    <x v="14"/>
  </r>
  <r>
    <n v="946"/>
    <x v="923"/>
    <s v="Public-key bandwidth-monitored intranet"/>
    <x v="184"/>
    <x v="913"/>
    <n v="9.91"/>
    <x v="0"/>
    <x v="483"/>
    <x v="770"/>
    <x v="1"/>
    <s v="USD"/>
    <n v="1308200400"/>
    <x v="839"/>
    <n v="1308373200"/>
    <d v="2011-06-18T05:00:00"/>
    <x v="8"/>
    <b v="0"/>
    <b v="0"/>
    <s v="theater/plays"/>
    <x v="3"/>
    <x v="3"/>
  </r>
  <r>
    <n v="947"/>
    <x v="924"/>
    <s v="Upgradable clear-thinking hardware"/>
    <x v="136"/>
    <x v="914"/>
    <n v="26.69"/>
    <x v="0"/>
    <x v="171"/>
    <x v="636"/>
    <x v="1"/>
    <s v="USD"/>
    <n v="1411707600"/>
    <x v="840"/>
    <n v="1412312400"/>
    <d v="2014-10-03T05:00:00"/>
    <x v="1"/>
    <b v="0"/>
    <b v="0"/>
    <s v="theater/plays"/>
    <x v="3"/>
    <x v="3"/>
  </r>
  <r>
    <n v="948"/>
    <x v="925"/>
    <s v="Integrated holistic paradigm"/>
    <x v="151"/>
    <x v="915"/>
    <n v="62.96"/>
    <x v="3"/>
    <x v="415"/>
    <x v="261"/>
    <x v="1"/>
    <s v="USD"/>
    <n v="1418364000"/>
    <x v="841"/>
    <n v="1419228000"/>
    <d v="2014-12-22T06:00:00"/>
    <x v="1"/>
    <b v="1"/>
    <b v="1"/>
    <s v="film &amp; video/documentary"/>
    <x v="4"/>
    <x v="4"/>
  </r>
  <r>
    <n v="949"/>
    <x v="926"/>
    <s v="Seamless clear-thinking conglomeration"/>
    <x v="291"/>
    <x v="916"/>
    <n v="161.36000000000001"/>
    <x v="1"/>
    <x v="84"/>
    <x v="771"/>
    <x v="1"/>
    <s v="USD"/>
    <n v="1429333200"/>
    <x v="842"/>
    <n v="1430974800"/>
    <d v="2015-05-07T05:00:00"/>
    <x v="0"/>
    <b v="0"/>
    <b v="0"/>
    <s v="technology/web"/>
    <x v="2"/>
    <x v="2"/>
  </r>
  <r>
    <n v="950"/>
    <x v="927"/>
    <s v="Persistent content-based methodology"/>
    <x v="0"/>
    <x v="297"/>
    <n v="5"/>
    <x v="0"/>
    <x v="49"/>
    <x v="280"/>
    <x v="1"/>
    <s v="USD"/>
    <n v="1555390800"/>
    <x v="843"/>
    <n v="1555822800"/>
    <d v="2019-04-21T05:00:00"/>
    <x v="3"/>
    <b v="0"/>
    <b v="1"/>
    <s v="theater/plays"/>
    <x v="3"/>
    <x v="3"/>
  </r>
  <r>
    <n v="951"/>
    <x v="928"/>
    <s v="Re-engineered 24hour matrix"/>
    <x v="435"/>
    <x v="917"/>
    <n v="1096.94"/>
    <x v="1"/>
    <x v="572"/>
    <x v="772"/>
    <x v="1"/>
    <s v="USD"/>
    <n v="1482732000"/>
    <x v="844"/>
    <n v="1482818400"/>
    <d v="2016-12-27T06:00:00"/>
    <x v="7"/>
    <b v="0"/>
    <b v="1"/>
    <s v="music/rock"/>
    <x v="1"/>
    <x v="1"/>
  </r>
  <r>
    <n v="952"/>
    <x v="929"/>
    <s v="Virtual multi-tasking core"/>
    <x v="436"/>
    <x v="918"/>
    <n v="70.09"/>
    <x v="3"/>
    <x v="428"/>
    <x v="172"/>
    <x v="1"/>
    <s v="USD"/>
    <n v="1470718800"/>
    <x v="845"/>
    <n v="1471928400"/>
    <d v="2016-08-23T05:00:00"/>
    <x v="7"/>
    <b v="0"/>
    <b v="0"/>
    <s v="film &amp; video/documentary"/>
    <x v="4"/>
    <x v="4"/>
  </r>
  <r>
    <n v="953"/>
    <x v="930"/>
    <s v="Streamlined fault-tolerant conglomeration"/>
    <x v="88"/>
    <x v="919"/>
    <n v="60"/>
    <x v="0"/>
    <x v="356"/>
    <x v="773"/>
    <x v="1"/>
    <s v="USD"/>
    <n v="1450591200"/>
    <x v="846"/>
    <n v="1453701600"/>
    <d v="2016-01-25T06:00:00"/>
    <x v="0"/>
    <b v="0"/>
    <b v="1"/>
    <s v="film &amp; video/science fiction"/>
    <x v="4"/>
    <x v="22"/>
  </r>
  <r>
    <n v="954"/>
    <x v="931"/>
    <s v="Enterprise-wide client-driven policy"/>
    <x v="142"/>
    <x v="920"/>
    <n v="367.1"/>
    <x v="1"/>
    <x v="573"/>
    <x v="271"/>
    <x v="2"/>
    <s v="AUD"/>
    <n v="1348290000"/>
    <x v="110"/>
    <n v="1350363600"/>
    <d v="2012-10-16T05:00:00"/>
    <x v="4"/>
    <b v="0"/>
    <b v="0"/>
    <s v="technology/web"/>
    <x v="2"/>
    <x v="2"/>
  </r>
  <r>
    <n v="955"/>
    <x v="932"/>
    <s v="Function-based next generation emulation"/>
    <x v="31"/>
    <x v="921"/>
    <n v="1109"/>
    <x v="1"/>
    <x v="175"/>
    <x v="774"/>
    <x v="1"/>
    <s v="USD"/>
    <n v="1353823200"/>
    <x v="847"/>
    <n v="1353996000"/>
    <d v="2012-11-27T06:00:00"/>
    <x v="4"/>
    <b v="0"/>
    <b v="0"/>
    <s v="theater/plays"/>
    <x v="3"/>
    <x v="3"/>
  </r>
  <r>
    <n v="956"/>
    <x v="933"/>
    <s v="Re-engineered composite focus group"/>
    <x v="437"/>
    <x v="922"/>
    <n v="19.03"/>
    <x v="0"/>
    <x v="268"/>
    <x v="775"/>
    <x v="1"/>
    <s v="USD"/>
    <n v="1450764000"/>
    <x v="848"/>
    <n v="1451109600"/>
    <d v="2015-12-26T06:00:00"/>
    <x v="0"/>
    <b v="0"/>
    <b v="0"/>
    <s v="film &amp; video/science fiction"/>
    <x v="4"/>
    <x v="22"/>
  </r>
  <r>
    <n v="957"/>
    <x v="934"/>
    <s v="Profound mission-critical function"/>
    <x v="122"/>
    <x v="923"/>
    <n v="126.88"/>
    <x v="1"/>
    <x v="54"/>
    <x v="776"/>
    <x v="1"/>
    <s v="USD"/>
    <n v="1329372000"/>
    <x v="849"/>
    <n v="1329631200"/>
    <d v="2012-02-19T06:00:00"/>
    <x v="4"/>
    <b v="0"/>
    <b v="0"/>
    <s v="theater/plays"/>
    <x v="3"/>
    <x v="3"/>
  </r>
  <r>
    <n v="958"/>
    <x v="935"/>
    <s v="De-engineered zero-defect open system"/>
    <x v="65"/>
    <x v="924"/>
    <n v="734.64"/>
    <x v="1"/>
    <x v="192"/>
    <x v="777"/>
    <x v="1"/>
    <s v="USD"/>
    <n v="1277096400"/>
    <x v="780"/>
    <n v="1278997200"/>
    <d v="2010-07-13T05:00:00"/>
    <x v="6"/>
    <b v="0"/>
    <b v="0"/>
    <s v="film &amp; video/animation"/>
    <x v="4"/>
    <x v="10"/>
  </r>
  <r>
    <n v="959"/>
    <x v="936"/>
    <s v="Operative hybrid utilization"/>
    <x v="438"/>
    <x v="925"/>
    <n v="4.57"/>
    <x v="0"/>
    <x v="406"/>
    <x v="652"/>
    <x v="1"/>
    <s v="USD"/>
    <n v="1277701200"/>
    <x v="140"/>
    <n v="1280120400"/>
    <d v="2010-07-26T05:00:00"/>
    <x v="6"/>
    <b v="0"/>
    <b v="0"/>
    <s v="publishing/translations"/>
    <x v="5"/>
    <x v="18"/>
  </r>
  <r>
    <n v="960"/>
    <x v="937"/>
    <s v="Function-based interactive matrix"/>
    <x v="20"/>
    <x v="926"/>
    <n v="85.05"/>
    <x v="0"/>
    <x v="12"/>
    <x v="778"/>
    <x v="1"/>
    <s v="USD"/>
    <n v="1454911200"/>
    <x v="850"/>
    <n v="1458104400"/>
    <d v="2016-03-16T05:00:00"/>
    <x v="7"/>
    <b v="0"/>
    <b v="0"/>
    <s v="technology/web"/>
    <x v="2"/>
    <x v="2"/>
  </r>
  <r>
    <n v="961"/>
    <x v="938"/>
    <s v="Optimized content-based collaboration"/>
    <x v="57"/>
    <x v="927"/>
    <n v="119.3"/>
    <x v="1"/>
    <x v="287"/>
    <x v="779"/>
    <x v="1"/>
    <s v="USD"/>
    <n v="1297922400"/>
    <x v="851"/>
    <n v="1298268000"/>
    <d v="2011-02-21T06:00:00"/>
    <x v="8"/>
    <b v="0"/>
    <b v="0"/>
    <s v="publishing/translations"/>
    <x v="5"/>
    <x v="18"/>
  </r>
  <r>
    <n v="962"/>
    <x v="939"/>
    <s v="User-centric cohesive policy"/>
    <x v="136"/>
    <x v="928"/>
    <n v="296.02999999999997"/>
    <x v="1"/>
    <x v="574"/>
    <x v="780"/>
    <x v="1"/>
    <s v="USD"/>
    <n v="1384408800"/>
    <x v="852"/>
    <n v="1386223200"/>
    <d v="2013-12-05T06:00:00"/>
    <x v="2"/>
    <b v="0"/>
    <b v="0"/>
    <s v="food/food trucks"/>
    <x v="0"/>
    <x v="0"/>
  </r>
  <r>
    <n v="963"/>
    <x v="940"/>
    <s v="Ergonomic methodical hub"/>
    <x v="291"/>
    <x v="929"/>
    <n v="84.69"/>
    <x v="0"/>
    <x v="493"/>
    <x v="781"/>
    <x v="6"/>
    <s v="EUR"/>
    <n v="1299304800"/>
    <x v="853"/>
    <n v="1299823200"/>
    <d v="2011-03-11T06:00:00"/>
    <x v="8"/>
    <b v="0"/>
    <b v="1"/>
    <s v="photography/photography books"/>
    <x v="7"/>
    <x v="14"/>
  </r>
  <r>
    <n v="964"/>
    <x v="941"/>
    <s v="Devolved disintermediate encryption"/>
    <x v="41"/>
    <x v="930"/>
    <n v="355.78"/>
    <x v="1"/>
    <x v="287"/>
    <x v="782"/>
    <x v="1"/>
    <s v="USD"/>
    <n v="1431320400"/>
    <x v="854"/>
    <n v="1431752400"/>
    <d v="2015-05-16T05:00:00"/>
    <x v="0"/>
    <b v="0"/>
    <b v="0"/>
    <s v="theater/plays"/>
    <x v="3"/>
    <x v="3"/>
  </r>
  <r>
    <n v="965"/>
    <x v="942"/>
    <s v="Phased clear-thinking policy"/>
    <x v="196"/>
    <x v="931"/>
    <n v="386.41"/>
    <x v="1"/>
    <x v="512"/>
    <x v="783"/>
    <x v="4"/>
    <s v="GBP"/>
    <n v="1264399200"/>
    <x v="67"/>
    <n v="1267855200"/>
    <d v="2010-03-06T06:00:00"/>
    <x v="6"/>
    <b v="0"/>
    <b v="0"/>
    <s v="music/rock"/>
    <x v="1"/>
    <x v="1"/>
  </r>
  <r>
    <n v="966"/>
    <x v="411"/>
    <s v="Seamless solution-oriented capacity"/>
    <x v="12"/>
    <x v="932"/>
    <n v="792.24"/>
    <x v="1"/>
    <x v="242"/>
    <x v="784"/>
    <x v="1"/>
    <s v="USD"/>
    <n v="1497502800"/>
    <x v="855"/>
    <n v="1497675600"/>
    <d v="2017-06-17T05:00:00"/>
    <x v="5"/>
    <b v="0"/>
    <b v="0"/>
    <s v="theater/plays"/>
    <x v="3"/>
    <x v="3"/>
  </r>
  <r>
    <n v="967"/>
    <x v="943"/>
    <s v="Organized human-resource attitude"/>
    <x v="439"/>
    <x v="933"/>
    <n v="137.03"/>
    <x v="1"/>
    <x v="575"/>
    <x v="785"/>
    <x v="1"/>
    <s v="USD"/>
    <n v="1333688400"/>
    <x v="107"/>
    <n v="1336885200"/>
    <d v="2012-05-13T05:00:00"/>
    <x v="4"/>
    <b v="0"/>
    <b v="0"/>
    <s v="music/world music"/>
    <x v="1"/>
    <x v="21"/>
  </r>
  <r>
    <n v="968"/>
    <x v="944"/>
    <s v="Open-architected disintermediate budgetary management"/>
    <x v="166"/>
    <x v="934"/>
    <n v="338.21"/>
    <x v="1"/>
    <x v="493"/>
    <x v="786"/>
    <x v="1"/>
    <s v="USD"/>
    <n v="1293861600"/>
    <x v="344"/>
    <n v="1295157600"/>
    <d v="2011-01-16T06:00:00"/>
    <x v="8"/>
    <b v="0"/>
    <b v="0"/>
    <s v="food/food trucks"/>
    <x v="0"/>
    <x v="0"/>
  </r>
  <r>
    <n v="969"/>
    <x v="945"/>
    <s v="Multi-lateral radical solution"/>
    <x v="58"/>
    <x v="935"/>
    <n v="108.23"/>
    <x v="1"/>
    <x v="576"/>
    <x v="787"/>
    <x v="1"/>
    <s v="USD"/>
    <n v="1576994400"/>
    <x v="856"/>
    <n v="1577599200"/>
    <d v="2019-12-29T06:00:00"/>
    <x v="3"/>
    <b v="0"/>
    <b v="0"/>
    <s v="theater/plays"/>
    <x v="3"/>
    <x v="3"/>
  </r>
  <r>
    <n v="970"/>
    <x v="946"/>
    <s v="Inverse context-sensitive info-mediaries"/>
    <x v="309"/>
    <x v="936"/>
    <n v="60.76"/>
    <x v="0"/>
    <x v="577"/>
    <x v="788"/>
    <x v="1"/>
    <s v="USD"/>
    <n v="1304917200"/>
    <x v="857"/>
    <n v="1305003600"/>
    <d v="2011-05-10T05:00:00"/>
    <x v="8"/>
    <b v="0"/>
    <b v="0"/>
    <s v="theater/plays"/>
    <x v="3"/>
    <x v="3"/>
  </r>
  <r>
    <n v="971"/>
    <x v="947"/>
    <s v="Versatile neutral workforce"/>
    <x v="135"/>
    <x v="937"/>
    <n v="27.73"/>
    <x v="0"/>
    <x v="3"/>
    <x v="789"/>
    <x v="1"/>
    <s v="USD"/>
    <n v="1381208400"/>
    <x v="858"/>
    <n v="1381726800"/>
    <d v="2013-10-14T05:00:00"/>
    <x v="2"/>
    <b v="0"/>
    <b v="0"/>
    <s v="film &amp; video/television"/>
    <x v="4"/>
    <x v="19"/>
  </r>
  <r>
    <n v="972"/>
    <x v="948"/>
    <s v="Multi-tiered systematic knowledge user"/>
    <x v="440"/>
    <x v="938"/>
    <n v="228.39"/>
    <x v="1"/>
    <x v="578"/>
    <x v="790"/>
    <x v="1"/>
    <s v="USD"/>
    <n v="1401685200"/>
    <x v="859"/>
    <n v="1402462800"/>
    <d v="2014-06-11T05:00:00"/>
    <x v="1"/>
    <b v="0"/>
    <b v="1"/>
    <s v="technology/web"/>
    <x v="2"/>
    <x v="2"/>
  </r>
  <r>
    <n v="973"/>
    <x v="949"/>
    <s v="Programmable multi-state algorithm"/>
    <x v="441"/>
    <x v="939"/>
    <n v="21.62"/>
    <x v="0"/>
    <x v="526"/>
    <x v="292"/>
    <x v="1"/>
    <s v="USD"/>
    <n v="1291960800"/>
    <x v="860"/>
    <n v="1292133600"/>
    <d v="2010-12-12T06:00:00"/>
    <x v="6"/>
    <b v="0"/>
    <b v="1"/>
    <s v="theater/plays"/>
    <x v="3"/>
    <x v="3"/>
  </r>
  <r>
    <n v="974"/>
    <x v="950"/>
    <s v="Multi-channeled reciprocal interface"/>
    <x v="126"/>
    <x v="940"/>
    <n v="373.88"/>
    <x v="1"/>
    <x v="235"/>
    <x v="791"/>
    <x v="1"/>
    <s v="USD"/>
    <n v="1368853200"/>
    <x v="170"/>
    <n v="1368939600"/>
    <d v="2013-05-19T05:00:00"/>
    <x v="2"/>
    <b v="0"/>
    <b v="0"/>
    <s v="music/indie rock"/>
    <x v="1"/>
    <x v="7"/>
  </r>
  <r>
    <n v="975"/>
    <x v="951"/>
    <s v="Right-sized maximized migration"/>
    <x v="91"/>
    <x v="941"/>
    <n v="154.93"/>
    <x v="1"/>
    <x v="18"/>
    <x v="792"/>
    <x v="1"/>
    <s v="USD"/>
    <n v="1448776800"/>
    <x v="861"/>
    <n v="1452146400"/>
    <d v="2016-01-07T06:00:00"/>
    <x v="0"/>
    <b v="0"/>
    <b v="1"/>
    <s v="theater/plays"/>
    <x v="3"/>
    <x v="3"/>
  </r>
  <r>
    <n v="976"/>
    <x v="952"/>
    <s v="Self-enabling value-added artificial intelligence"/>
    <x v="220"/>
    <x v="942"/>
    <n v="322.14999999999998"/>
    <x v="1"/>
    <x v="382"/>
    <x v="603"/>
    <x v="1"/>
    <s v="USD"/>
    <n v="1296194400"/>
    <x v="862"/>
    <n v="1296712800"/>
    <d v="2011-02-03T06:00:00"/>
    <x v="8"/>
    <b v="0"/>
    <b v="1"/>
    <s v="theater/plays"/>
    <x v="3"/>
    <x v="3"/>
  </r>
  <r>
    <n v="977"/>
    <x v="597"/>
    <s v="Vision-oriented interactive solution"/>
    <x v="260"/>
    <x v="943"/>
    <n v="73.959999999999994"/>
    <x v="0"/>
    <x v="109"/>
    <x v="793"/>
    <x v="1"/>
    <s v="USD"/>
    <n v="1517983200"/>
    <x v="863"/>
    <n v="1520748000"/>
    <d v="2018-03-11T06:00:00"/>
    <x v="9"/>
    <b v="0"/>
    <b v="0"/>
    <s v="food/food trucks"/>
    <x v="0"/>
    <x v="0"/>
  </r>
  <r>
    <n v="978"/>
    <x v="953"/>
    <s v="Fundamental user-facing productivity"/>
    <x v="67"/>
    <x v="944"/>
    <n v="864.1"/>
    <x v="1"/>
    <x v="45"/>
    <x v="794"/>
    <x v="1"/>
    <s v="USD"/>
    <n v="1478930400"/>
    <x v="864"/>
    <n v="1480831200"/>
    <d v="2016-12-04T06:00:00"/>
    <x v="7"/>
    <b v="0"/>
    <b v="0"/>
    <s v="games/video games"/>
    <x v="6"/>
    <x v="11"/>
  </r>
  <r>
    <n v="979"/>
    <x v="954"/>
    <s v="Innovative well-modulated capability"/>
    <x v="138"/>
    <x v="945"/>
    <n v="143.26"/>
    <x v="1"/>
    <x v="579"/>
    <x v="609"/>
    <x v="4"/>
    <s v="GBP"/>
    <n v="1426395600"/>
    <x v="527"/>
    <n v="1426914000"/>
    <d v="2015-03-21T05:00:00"/>
    <x v="0"/>
    <b v="0"/>
    <b v="0"/>
    <s v="theater/plays"/>
    <x v="3"/>
    <x v="3"/>
  </r>
  <r>
    <n v="980"/>
    <x v="955"/>
    <s v="Universal fault-tolerant orchestration"/>
    <x v="442"/>
    <x v="946"/>
    <n v="40.28"/>
    <x v="0"/>
    <x v="580"/>
    <x v="20"/>
    <x v="1"/>
    <s v="USD"/>
    <n v="1446181200"/>
    <x v="865"/>
    <n v="1446616800"/>
    <d v="2015-11-04T06:00:00"/>
    <x v="0"/>
    <b v="1"/>
    <b v="0"/>
    <s v="publishing/nonfiction"/>
    <x v="5"/>
    <x v="9"/>
  </r>
  <r>
    <n v="981"/>
    <x v="956"/>
    <s v="Grass-roots executive synergy"/>
    <x v="313"/>
    <x v="947"/>
    <n v="178.22"/>
    <x v="1"/>
    <x v="581"/>
    <x v="795"/>
    <x v="1"/>
    <s v="USD"/>
    <n v="1514181600"/>
    <x v="866"/>
    <n v="1517032800"/>
    <d v="2018-01-27T06:00:00"/>
    <x v="5"/>
    <b v="0"/>
    <b v="0"/>
    <s v="technology/web"/>
    <x v="2"/>
    <x v="2"/>
  </r>
  <r>
    <n v="982"/>
    <x v="957"/>
    <s v="Multi-layered optimal application"/>
    <x v="44"/>
    <x v="948"/>
    <n v="84.93"/>
    <x v="0"/>
    <x v="51"/>
    <x v="796"/>
    <x v="1"/>
    <s v="USD"/>
    <n v="1311051600"/>
    <x v="867"/>
    <n v="1311224400"/>
    <d v="2011-07-21T05:00:00"/>
    <x v="8"/>
    <b v="0"/>
    <b v="1"/>
    <s v="film &amp; video/documentary"/>
    <x v="4"/>
    <x v="4"/>
  </r>
  <r>
    <n v="983"/>
    <x v="958"/>
    <s v="Business-focused full-range core"/>
    <x v="443"/>
    <x v="949"/>
    <n v="145.94"/>
    <x v="1"/>
    <x v="582"/>
    <x v="530"/>
    <x v="1"/>
    <s v="USD"/>
    <n v="1564894800"/>
    <x v="868"/>
    <n v="1566190800"/>
    <d v="2019-08-19T05:00:00"/>
    <x v="3"/>
    <b v="0"/>
    <b v="0"/>
    <s v="film &amp; video/documentary"/>
    <x v="4"/>
    <x v="4"/>
  </r>
  <r>
    <n v="984"/>
    <x v="959"/>
    <s v="Exclusive system-worthy Graphic Interface"/>
    <x v="191"/>
    <x v="950"/>
    <n v="152.46"/>
    <x v="1"/>
    <x v="345"/>
    <x v="483"/>
    <x v="1"/>
    <s v="USD"/>
    <n v="1567918800"/>
    <x v="105"/>
    <n v="1570165200"/>
    <d v="2019-10-04T05:00:00"/>
    <x v="3"/>
    <b v="0"/>
    <b v="0"/>
    <s v="theater/plays"/>
    <x v="3"/>
    <x v="3"/>
  </r>
  <r>
    <n v="985"/>
    <x v="960"/>
    <s v="Enhanced optimal ability"/>
    <x v="305"/>
    <x v="951"/>
    <n v="67.13"/>
    <x v="0"/>
    <x v="583"/>
    <x v="119"/>
    <x v="1"/>
    <s v="USD"/>
    <n v="1386309600"/>
    <x v="481"/>
    <n v="1388556000"/>
    <d v="2014-01-01T06:00:00"/>
    <x v="2"/>
    <b v="0"/>
    <b v="1"/>
    <s v="music/rock"/>
    <x v="1"/>
    <x v="1"/>
  </r>
  <r>
    <n v="986"/>
    <x v="961"/>
    <s v="Optional zero administration neural-net"/>
    <x v="75"/>
    <x v="952"/>
    <n v="40.31"/>
    <x v="0"/>
    <x v="45"/>
    <x v="797"/>
    <x v="1"/>
    <s v="USD"/>
    <n v="1301979600"/>
    <x v="253"/>
    <n v="1303189200"/>
    <d v="2011-04-19T05:00:00"/>
    <x v="8"/>
    <b v="0"/>
    <b v="0"/>
    <s v="music/rock"/>
    <x v="1"/>
    <x v="1"/>
  </r>
  <r>
    <n v="987"/>
    <x v="962"/>
    <s v="Ameliorated foreground focus group"/>
    <x v="8"/>
    <x v="953"/>
    <n v="216.79"/>
    <x v="1"/>
    <x v="584"/>
    <x v="127"/>
    <x v="1"/>
    <s v="USD"/>
    <n v="1493269200"/>
    <x v="869"/>
    <n v="1494478800"/>
    <d v="2017-05-11T05:00:00"/>
    <x v="5"/>
    <b v="0"/>
    <b v="0"/>
    <s v="film &amp; video/documentary"/>
    <x v="4"/>
    <x v="4"/>
  </r>
  <r>
    <n v="988"/>
    <x v="963"/>
    <s v="Triple-buffered multi-tasking matrices"/>
    <x v="151"/>
    <x v="802"/>
    <n v="52.12"/>
    <x v="0"/>
    <x v="251"/>
    <x v="798"/>
    <x v="1"/>
    <s v="USD"/>
    <n v="1478930400"/>
    <x v="864"/>
    <n v="1480744800"/>
    <d v="2016-12-03T06:00:00"/>
    <x v="7"/>
    <b v="0"/>
    <b v="0"/>
    <s v="publishing/radio &amp; podcasts"/>
    <x v="5"/>
    <x v="15"/>
  </r>
  <r>
    <n v="989"/>
    <x v="964"/>
    <s v="Versatile dedicated migration"/>
    <x v="166"/>
    <x v="954"/>
    <n v="499.58"/>
    <x v="1"/>
    <x v="31"/>
    <x v="452"/>
    <x v="1"/>
    <s v="USD"/>
    <n v="1555390800"/>
    <x v="843"/>
    <n v="1555822800"/>
    <d v="2019-04-21T05:00:00"/>
    <x v="3"/>
    <b v="0"/>
    <b v="0"/>
    <s v="publishing/translations"/>
    <x v="5"/>
    <x v="18"/>
  </r>
  <r>
    <n v="990"/>
    <x v="965"/>
    <s v="Devolved foreground customer loyalty"/>
    <x v="75"/>
    <x v="955"/>
    <n v="87.68"/>
    <x v="0"/>
    <x v="251"/>
    <x v="799"/>
    <x v="1"/>
    <s v="USD"/>
    <n v="1456984800"/>
    <x v="289"/>
    <n v="1458882000"/>
    <d v="2016-03-25T05:00:00"/>
    <x v="7"/>
    <b v="0"/>
    <b v="1"/>
    <s v="film &amp; video/drama"/>
    <x v="4"/>
    <x v="6"/>
  </r>
  <r>
    <n v="991"/>
    <x v="509"/>
    <s v="Reduced reciprocal focus group"/>
    <x v="122"/>
    <x v="551"/>
    <n v="113.17"/>
    <x v="1"/>
    <x v="585"/>
    <x v="800"/>
    <x v="1"/>
    <s v="USD"/>
    <n v="1411621200"/>
    <x v="870"/>
    <n v="1411966800"/>
    <d v="2014-09-29T05:00:00"/>
    <x v="1"/>
    <b v="0"/>
    <b v="1"/>
    <s v="music/rock"/>
    <x v="1"/>
    <x v="1"/>
  </r>
  <r>
    <n v="992"/>
    <x v="966"/>
    <s v="Networked global migration"/>
    <x v="33"/>
    <x v="956"/>
    <n v="426.55"/>
    <x v="1"/>
    <x v="227"/>
    <x v="801"/>
    <x v="1"/>
    <s v="USD"/>
    <n v="1525669200"/>
    <x v="871"/>
    <n v="1526878800"/>
    <d v="2018-05-21T05:00:00"/>
    <x v="9"/>
    <b v="0"/>
    <b v="1"/>
    <s v="film &amp; video/drama"/>
    <x v="4"/>
    <x v="6"/>
  </r>
  <r>
    <n v="993"/>
    <x v="967"/>
    <s v="De-engineered even-keeled definition"/>
    <x v="122"/>
    <x v="957"/>
    <n v="77.63"/>
    <x v="3"/>
    <x v="51"/>
    <x v="802"/>
    <x v="6"/>
    <s v="EUR"/>
    <n v="1450936800"/>
    <x v="872"/>
    <n v="1452405600"/>
    <d v="2016-01-10T06:00:00"/>
    <x v="0"/>
    <b v="0"/>
    <b v="1"/>
    <s v="photography/photography books"/>
    <x v="7"/>
    <x v="14"/>
  </r>
  <r>
    <n v="994"/>
    <x v="968"/>
    <s v="Implemented bi-directional flexibility"/>
    <x v="444"/>
    <x v="958"/>
    <n v="52.5"/>
    <x v="0"/>
    <x v="586"/>
    <x v="212"/>
    <x v="1"/>
    <s v="USD"/>
    <n v="1413522000"/>
    <x v="873"/>
    <n v="1414040400"/>
    <d v="2014-10-23T05:00:00"/>
    <x v="1"/>
    <b v="0"/>
    <b v="1"/>
    <s v="publishing/translations"/>
    <x v="5"/>
    <x v="18"/>
  </r>
  <r>
    <n v="995"/>
    <x v="969"/>
    <s v="Vision-oriented scalable definition"/>
    <x v="238"/>
    <x v="959"/>
    <n v="157.47"/>
    <x v="1"/>
    <x v="587"/>
    <x v="180"/>
    <x v="1"/>
    <s v="USD"/>
    <n v="1541307600"/>
    <x v="874"/>
    <n v="1543816800"/>
    <d v="2018-12-03T06:00:00"/>
    <x v="9"/>
    <b v="0"/>
    <b v="1"/>
    <s v="food/food trucks"/>
    <x v="0"/>
    <x v="0"/>
  </r>
  <r>
    <n v="996"/>
    <x v="970"/>
    <s v="Future-proofed upward-trending migration"/>
    <x v="47"/>
    <x v="960"/>
    <n v="72.94"/>
    <x v="0"/>
    <x v="192"/>
    <x v="666"/>
    <x v="1"/>
    <s v="USD"/>
    <n v="1357106400"/>
    <x v="875"/>
    <n v="1359698400"/>
    <d v="2013-02-01T06:00:00"/>
    <x v="2"/>
    <b v="0"/>
    <b v="0"/>
    <s v="theater/plays"/>
    <x v="3"/>
    <x v="3"/>
  </r>
  <r>
    <n v="997"/>
    <x v="971"/>
    <s v="Right-sized full-range throughput"/>
    <x v="4"/>
    <x v="961"/>
    <n v="60.57"/>
    <x v="3"/>
    <x v="279"/>
    <x v="803"/>
    <x v="6"/>
    <s v="EUR"/>
    <n v="1390197600"/>
    <x v="876"/>
    <n v="1390629600"/>
    <d v="2014-01-25T06:00:00"/>
    <x v="1"/>
    <b v="0"/>
    <b v="0"/>
    <s v="theater/plays"/>
    <x v="3"/>
    <x v="3"/>
  </r>
  <r>
    <n v="998"/>
    <x v="972"/>
    <s v="Polarized composite customer loyalty"/>
    <x v="445"/>
    <x v="962"/>
    <n v="56.79"/>
    <x v="0"/>
    <x v="82"/>
    <x v="804"/>
    <x v="1"/>
    <s v="USD"/>
    <n v="1265868000"/>
    <x v="877"/>
    <n v="1267077600"/>
    <d v="2010-02-25T06:00:00"/>
    <x v="6"/>
    <b v="0"/>
    <b v="1"/>
    <s v="music/indie rock"/>
    <x v="1"/>
    <x v="7"/>
  </r>
  <r>
    <n v="999"/>
    <x v="973"/>
    <s v="Expanded eco-centric policy"/>
    <x v="446"/>
    <x v="963"/>
    <n v="56.54"/>
    <x v="3"/>
    <x v="588"/>
    <x v="369"/>
    <x v="1"/>
    <s v="USD"/>
    <n v="1467176400"/>
    <x v="878"/>
    <n v="1467781200"/>
    <d v="2016-07-06T05:00:00"/>
    <x v="7"/>
    <b v="0"/>
    <b v="0"/>
    <s v="food/food trucks"/>
    <x v="0"/>
    <x v="0"/>
  </r>
  <r>
    <m/>
    <x v="974"/>
    <m/>
    <x v="447"/>
    <x v="964"/>
    <m/>
    <x v="4"/>
    <x v="589"/>
    <x v="805"/>
    <x v="7"/>
    <m/>
    <m/>
    <x v="879"/>
    <m/>
    <m/>
    <x v="11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2EC2E-3964-9741-9ED4-FF94E16850FB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79122-6B28-174F-9E39-70CD12AF8BAB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AECE7-4D2F-7A42-A445-3111AF31DDFD}" name="PivotTable1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3E6F6-082C-274B-BADF-3EDF4E044DD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C14" firstHeaderRow="0" firstDataRow="1" firstDataCol="1" rowPageCount="2" colPageCount="1"/>
  <pivotFields count="23">
    <pivotField showAll="0"/>
    <pivotField showAll="0"/>
    <pivotField showAll="0"/>
    <pivotField dataField="1"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dataField="1" showAll="0">
      <items count="966">
        <item x="0"/>
        <item sd="0"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/>
    <pivotField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807">
        <item x="0"/>
        <item x="98"/>
        <item x="49"/>
        <item x="236"/>
        <item x="405"/>
        <item x="280"/>
        <item x="383"/>
        <item x="339"/>
        <item x="703"/>
        <item x="740"/>
        <item x="499"/>
        <item x="372"/>
        <item x="253"/>
        <item x="266"/>
        <item x="166"/>
        <item x="745"/>
        <item x="301"/>
        <item x="707"/>
        <item x="119"/>
        <item x="483"/>
        <item x="625"/>
        <item x="327"/>
        <item x="743"/>
        <item x="632"/>
        <item x="42"/>
        <item x="96"/>
        <item x="441"/>
        <item x="612"/>
        <item x="127"/>
        <item x="662"/>
        <item x="201"/>
        <item x="463"/>
        <item x="410"/>
        <item x="65"/>
        <item x="562"/>
        <item x="693"/>
        <item x="57"/>
        <item x="361"/>
        <item x="324"/>
        <item x="617"/>
        <item x="142"/>
        <item x="460"/>
        <item x="401"/>
        <item x="214"/>
        <item x="377"/>
        <item x="539"/>
        <item x="58"/>
        <item x="302"/>
        <item x="440"/>
        <item x="769"/>
        <item x="622"/>
        <item x="114"/>
        <item x="8"/>
        <item x="207"/>
        <item x="100"/>
        <item x="176"/>
        <item x="56"/>
        <item x="750"/>
        <item x="434"/>
        <item x="614"/>
        <item x="637"/>
        <item x="178"/>
        <item x="254"/>
        <item x="663"/>
        <item x="732"/>
        <item x="51"/>
        <item x="697"/>
        <item x="607"/>
        <item x="536"/>
        <item x="171"/>
        <item x="640"/>
        <item x="316"/>
        <item x="645"/>
        <item x="803"/>
        <item x="274"/>
        <item x="430"/>
        <item x="757"/>
        <item x="686"/>
        <item x="797"/>
        <item x="33"/>
        <item x="26"/>
        <item x="184"/>
        <item x="398"/>
        <item x="190"/>
        <item x="41"/>
        <item x="447"/>
        <item x="157"/>
        <item x="567"/>
        <item x="455"/>
        <item x="399"/>
        <item x="621"/>
        <item x="795"/>
        <item x="261"/>
        <item x="408"/>
        <item x="624"/>
        <item x="444"/>
        <item x="183"/>
        <item x="93"/>
        <item x="177"/>
        <item x="299"/>
        <item x="749"/>
        <item x="256"/>
        <item x="32"/>
        <item x="237"/>
        <item x="245"/>
        <item x="24"/>
        <item x="224"/>
        <item x="174"/>
        <item x="209"/>
        <item x="475"/>
        <item x="279"/>
        <item x="569"/>
        <item x="422"/>
        <item x="269"/>
        <item x="270"/>
        <item x="81"/>
        <item x="259"/>
        <item x="620"/>
        <item x="780"/>
        <item x="348"/>
        <item x="423"/>
        <item x="719"/>
        <item x="175"/>
        <item x="354"/>
        <item x="321"/>
        <item x="76"/>
        <item x="633"/>
        <item x="783"/>
        <item x="288"/>
        <item x="699"/>
        <item x="503"/>
        <item x="717"/>
        <item x="722"/>
        <item x="364"/>
        <item x="162"/>
        <item x="362"/>
        <item x="205"/>
        <item x="566"/>
        <item x="294"/>
        <item x="231"/>
        <item x="579"/>
        <item x="429"/>
        <item x="666"/>
        <item x="194"/>
        <item x="775"/>
        <item x="232"/>
        <item x="676"/>
        <item x="129"/>
        <item x="781"/>
        <item x="779"/>
        <item x="275"/>
        <item x="112"/>
        <item x="159"/>
        <item x="660"/>
        <item x="448"/>
        <item x="560"/>
        <item x="53"/>
        <item x="737"/>
        <item x="551"/>
        <item x="19"/>
        <item x="172"/>
        <item x="524"/>
        <item x="657"/>
        <item x="226"/>
        <item x="48"/>
        <item x="18"/>
        <item x="407"/>
        <item x="705"/>
        <item x="800"/>
        <item x="367"/>
        <item x="45"/>
        <item x="755"/>
        <item x="185"/>
        <item x="771"/>
        <item x="132"/>
        <item x="143"/>
        <item x="736"/>
        <item x="332"/>
        <item x="323"/>
        <item x="724"/>
        <item x="307"/>
        <item x="122"/>
        <item x="385"/>
        <item x="351"/>
        <item x="46"/>
        <item x="211"/>
        <item x="77"/>
        <item x="31"/>
        <item x="490"/>
        <item x="92"/>
        <item x="467"/>
        <item x="291"/>
        <item x="734"/>
        <item x="247"/>
        <item x="330"/>
        <item x="627"/>
        <item x="120"/>
        <item x="355"/>
        <item x="345"/>
        <item x="512"/>
        <item x="733"/>
        <item x="296"/>
        <item x="593"/>
        <item x="528"/>
        <item x="380"/>
        <item x="200"/>
        <item x="652"/>
        <item x="438"/>
        <item x="756"/>
        <item x="510"/>
        <item x="107"/>
        <item x="257"/>
        <item x="188"/>
        <item x="393"/>
        <item x="576"/>
        <item x="250"/>
        <item x="213"/>
        <item x="147"/>
        <item x="498"/>
        <item x="264"/>
        <item x="649"/>
        <item x="658"/>
        <item x="395"/>
        <item x="47"/>
        <item x="543"/>
        <item x="452"/>
        <item x="295"/>
        <item x="638"/>
        <item x="493"/>
        <item x="303"/>
        <item x="381"/>
        <item x="411"/>
        <item x="248"/>
        <item x="505"/>
        <item x="486"/>
        <item x="696"/>
        <item x="396"/>
        <item x="656"/>
        <item x="735"/>
        <item x="223"/>
        <item x="392"/>
        <item x="784"/>
        <item x="210"/>
        <item x="731"/>
        <item x="634"/>
        <item x="160"/>
        <item x="78"/>
        <item x="668"/>
        <item x="369"/>
        <item x="535"/>
        <item x="489"/>
        <item x="99"/>
        <item x="573"/>
        <item x="72"/>
        <item x="251"/>
        <item x="585"/>
        <item x="526"/>
        <item x="74"/>
        <item x="474"/>
        <item x="38"/>
        <item x="701"/>
        <item x="710"/>
        <item x="726"/>
        <item x="764"/>
        <item x="155"/>
        <item x="521"/>
        <item x="747"/>
        <item x="88"/>
        <item x="246"/>
        <item x="718"/>
        <item x="790"/>
        <item x="60"/>
        <item x="678"/>
        <item x="547"/>
        <item x="156"/>
        <item x="554"/>
        <item x="644"/>
        <item x="789"/>
        <item x="454"/>
        <item x="66"/>
        <item x="170"/>
        <item x="342"/>
        <item x="135"/>
        <item x="52"/>
        <item x="346"/>
        <item x="293"/>
        <item x="335"/>
        <item x="552"/>
        <item x="443"/>
        <item x="146"/>
        <item x="659"/>
        <item x="394"/>
        <item x="491"/>
        <item x="235"/>
        <item x="6"/>
        <item x="495"/>
        <item x="202"/>
        <item x="137"/>
        <item x="478"/>
        <item x="63"/>
        <item x="84"/>
        <item x="197"/>
        <item x="619"/>
        <item x="265"/>
        <item x="792"/>
        <item x="28"/>
        <item x="470"/>
        <item x="520"/>
        <item x="458"/>
        <item x="517"/>
        <item x="378"/>
        <item x="10"/>
        <item x="387"/>
        <item x="117"/>
        <item x="456"/>
        <item x="400"/>
        <item x="487"/>
        <item x="195"/>
        <item x="221"/>
        <item x="529"/>
        <item x="466"/>
        <item x="468"/>
        <item x="331"/>
        <item x="241"/>
        <item x="310"/>
        <item x="68"/>
        <item x="508"/>
        <item x="672"/>
        <item x="683"/>
        <item x="684"/>
        <item x="7"/>
        <item x="418"/>
        <item x="218"/>
        <item x="94"/>
        <item x="277"/>
        <item x="388"/>
        <item x="597"/>
        <item x="681"/>
        <item x="286"/>
        <item x="136"/>
        <item x="610"/>
        <item x="320"/>
        <item x="366"/>
        <item x="350"/>
        <item x="101"/>
        <item x="217"/>
        <item x="507"/>
        <item x="518"/>
        <item x="513"/>
        <item x="626"/>
        <item x="742"/>
        <item x="677"/>
        <item x="558"/>
        <item x="128"/>
        <item x="439"/>
        <item x="643"/>
        <item x="647"/>
        <item x="263"/>
        <item x="379"/>
        <item x="541"/>
        <item x="36"/>
        <item x="590"/>
        <item x="370"/>
        <item x="414"/>
        <item x="229"/>
        <item x="21"/>
        <item x="574"/>
        <item x="186"/>
        <item x="500"/>
        <item x="116"/>
        <item x="340"/>
        <item x="145"/>
        <item x="278"/>
        <item x="318"/>
        <item x="390"/>
        <item x="720"/>
        <item x="716"/>
        <item x="55"/>
        <item x="349"/>
        <item x="249"/>
        <item x="196"/>
        <item x="580"/>
        <item x="462"/>
        <item x="450"/>
        <item x="435"/>
        <item x="150"/>
        <item x="515"/>
        <item x="577"/>
        <item x="424"/>
        <item x="786"/>
        <item x="273"/>
        <item x="62"/>
        <item x="108"/>
        <item x="766"/>
        <item x="334"/>
        <item x="504"/>
        <item x="654"/>
        <item x="538"/>
        <item x="777"/>
        <item x="243"/>
        <item x="595"/>
        <item x="9"/>
        <item x="709"/>
        <item x="482"/>
        <item x="695"/>
        <item x="516"/>
        <item x="262"/>
        <item x="25"/>
        <item x="203"/>
        <item x="285"/>
        <item x="605"/>
        <item x="563"/>
        <item x="664"/>
        <item x="525"/>
        <item x="368"/>
        <item x="151"/>
        <item x="721"/>
        <item x="636"/>
        <item x="540"/>
        <item x="312"/>
        <item x="161"/>
        <item x="533"/>
        <item x="191"/>
        <item x="651"/>
        <item x="70"/>
        <item x="682"/>
        <item x="180"/>
        <item x="403"/>
        <item x="592"/>
        <item x="397"/>
        <item x="268"/>
        <item x="353"/>
        <item x="39"/>
        <item x="655"/>
        <item x="233"/>
        <item x="37"/>
        <item x="523"/>
        <item x="5"/>
        <item x="225"/>
        <item x="760"/>
        <item x="105"/>
        <item x="149"/>
        <item x="555"/>
        <item x="725"/>
        <item x="228"/>
        <item x="798"/>
        <item x="427"/>
        <item x="272"/>
        <item x="546"/>
        <item x="557"/>
        <item x="730"/>
        <item x="141"/>
        <item x="785"/>
        <item x="476"/>
        <item x="436"/>
        <item x="305"/>
        <item x="702"/>
        <item x="793"/>
        <item x="700"/>
        <item x="746"/>
        <item x="244"/>
        <item x="163"/>
        <item x="386"/>
        <item x="344"/>
        <item x="479"/>
        <item x="336"/>
        <item x="572"/>
        <item x="373"/>
        <item x="646"/>
        <item x="124"/>
        <item x="492"/>
        <item x="630"/>
        <item x="154"/>
        <item x="698"/>
        <item x="561"/>
        <item x="75"/>
        <item x="193"/>
        <item x="741"/>
        <item x="519"/>
        <item x="442"/>
        <item x="514"/>
        <item x="125"/>
        <item x="134"/>
        <item x="761"/>
        <item x="480"/>
        <item x="283"/>
        <item x="300"/>
        <item x="694"/>
        <item x="496"/>
        <item x="530"/>
        <item x="325"/>
        <item x="239"/>
        <item x="604"/>
        <item x="258"/>
        <item x="796"/>
        <item x="712"/>
        <item x="689"/>
        <item x="671"/>
        <item x="173"/>
        <item x="59"/>
        <item x="189"/>
        <item x="255"/>
        <item x="412"/>
        <item x="220"/>
        <item x="164"/>
        <item x="298"/>
        <item x="588"/>
        <item x="469"/>
        <item x="85"/>
        <item x="570"/>
        <item x="80"/>
        <item x="667"/>
        <item x="688"/>
        <item x="431"/>
        <item x="679"/>
        <item x="685"/>
        <item x="313"/>
        <item x="420"/>
        <item x="770"/>
        <item x="714"/>
        <item x="384"/>
        <item x="457"/>
        <item x="343"/>
        <item x="599"/>
        <item x="782"/>
        <item x="609"/>
        <item x="15"/>
        <item x="34"/>
        <item x="22"/>
        <item x="778"/>
        <item x="527"/>
        <item x="69"/>
        <item x="328"/>
        <item x="461"/>
        <item x="598"/>
        <item x="73"/>
        <item x="550"/>
        <item x="402"/>
        <item x="661"/>
        <item x="531"/>
        <item x="140"/>
        <item x="126"/>
        <item x="352"/>
        <item x="113"/>
        <item x="204"/>
        <item x="641"/>
        <item x="631"/>
        <item x="762"/>
        <item x="309"/>
        <item x="428"/>
        <item x="611"/>
        <item x="591"/>
        <item x="282"/>
        <item x="130"/>
        <item x="212"/>
        <item x="359"/>
        <item x="706"/>
        <item x="464"/>
        <item x="623"/>
        <item x="306"/>
        <item x="276"/>
        <item x="559"/>
        <item x="680"/>
        <item x="314"/>
        <item x="102"/>
        <item x="754"/>
        <item x="358"/>
        <item x="87"/>
        <item x="360"/>
        <item x="54"/>
        <item x="123"/>
        <item x="629"/>
        <item x="208"/>
        <item x="594"/>
        <item x="532"/>
        <item x="729"/>
        <item x="391"/>
        <item x="465"/>
        <item x="242"/>
        <item x="600"/>
        <item x="83"/>
        <item x="511"/>
        <item x="192"/>
        <item x="97"/>
        <item x="787"/>
        <item x="601"/>
        <item x="758"/>
        <item x="603"/>
        <item x="587"/>
        <item x="79"/>
        <item x="1"/>
        <item x="477"/>
        <item x="534"/>
        <item x="473"/>
        <item x="767"/>
        <item x="748"/>
        <item x="690"/>
        <item x="602"/>
        <item x="453"/>
        <item x="687"/>
        <item x="765"/>
        <item x="791"/>
        <item x="537"/>
        <item x="347"/>
        <item x="794"/>
        <item x="501"/>
        <item x="29"/>
        <item x="472"/>
        <item x="497"/>
        <item x="14"/>
        <item x="133"/>
        <item x="284"/>
        <item x="773"/>
        <item x="326"/>
        <item x="44"/>
        <item x="115"/>
        <item x="416"/>
        <item x="776"/>
        <item x="110"/>
        <item x="409"/>
        <item x="131"/>
        <item x="449"/>
        <item x="148"/>
        <item x="104"/>
        <item x="341"/>
        <item x="675"/>
        <item x="179"/>
        <item x="571"/>
        <item x="35"/>
        <item x="608"/>
        <item x="509"/>
        <item x="481"/>
        <item x="556"/>
        <item x="240"/>
        <item x="260"/>
        <item x="222"/>
        <item x="642"/>
        <item x="581"/>
        <item x="356"/>
        <item x="199"/>
        <item x="586"/>
        <item x="774"/>
        <item x="382"/>
        <item x="788"/>
        <item x="653"/>
        <item x="315"/>
        <item x="704"/>
        <item x="234"/>
        <item x="451"/>
        <item x="215"/>
        <item x="406"/>
        <item x="138"/>
        <item x="502"/>
        <item x="711"/>
        <item x="281"/>
        <item x="553"/>
        <item x="198"/>
        <item x="50"/>
        <item x="289"/>
        <item x="365"/>
        <item x="4"/>
        <item x="425"/>
        <item x="615"/>
        <item x="374"/>
        <item x="219"/>
        <item x="317"/>
        <item x="445"/>
        <item x="2"/>
        <item x="801"/>
        <item x="357"/>
        <item x="167"/>
        <item x="271"/>
        <item x="568"/>
        <item x="751"/>
        <item x="804"/>
        <item x="297"/>
        <item x="404"/>
        <item x="417"/>
        <item x="432"/>
        <item x="802"/>
        <item x="692"/>
        <item x="252"/>
        <item x="618"/>
        <item x="121"/>
        <item x="437"/>
        <item x="304"/>
        <item x="648"/>
        <item x="230"/>
        <item x="772"/>
        <item x="181"/>
        <item x="739"/>
        <item x="485"/>
        <item x="12"/>
        <item x="650"/>
        <item x="715"/>
        <item x="708"/>
        <item x="421"/>
        <item x="522"/>
        <item x="713"/>
        <item x="589"/>
        <item x="3"/>
        <item x="752"/>
        <item x="103"/>
        <item x="549"/>
        <item x="329"/>
        <item x="548"/>
        <item x="613"/>
        <item x="727"/>
        <item x="544"/>
        <item x="292"/>
        <item x="322"/>
        <item x="90"/>
        <item x="206"/>
        <item x="426"/>
        <item x="488"/>
        <item x="165"/>
        <item x="484"/>
        <item x="389"/>
        <item x="227"/>
        <item x="139"/>
        <item x="337"/>
        <item x="375"/>
        <item x="419"/>
        <item x="471"/>
        <item x="768"/>
        <item x="744"/>
        <item x="153"/>
        <item x="728"/>
        <item x="669"/>
        <item x="13"/>
        <item x="753"/>
        <item x="763"/>
        <item x="71"/>
        <item x="144"/>
        <item x="23"/>
        <item x="338"/>
        <item x="182"/>
        <item x="290"/>
        <item x="691"/>
        <item x="20"/>
        <item x="311"/>
        <item x="723"/>
        <item x="238"/>
        <item x="267"/>
        <item x="673"/>
        <item x="459"/>
        <item x="578"/>
        <item x="639"/>
        <item x="27"/>
        <item x="95"/>
        <item x="799"/>
        <item x="575"/>
        <item x="545"/>
        <item x="40"/>
        <item x="759"/>
        <item x="43"/>
        <item x="106"/>
        <item x="738"/>
        <item x="506"/>
        <item x="413"/>
        <item x="635"/>
        <item x="17"/>
        <item x="564"/>
        <item x="158"/>
        <item x="91"/>
        <item x="376"/>
        <item x="333"/>
        <item x="596"/>
        <item x="665"/>
        <item x="616"/>
        <item x="64"/>
        <item x="109"/>
        <item x="216"/>
        <item x="582"/>
        <item x="287"/>
        <item x="187"/>
        <item x="111"/>
        <item x="433"/>
        <item x="89"/>
        <item x="628"/>
        <item x="118"/>
        <item x="169"/>
        <item x="319"/>
        <item x="415"/>
        <item x="16"/>
        <item x="363"/>
        <item x="86"/>
        <item x="606"/>
        <item x="371"/>
        <item x="584"/>
        <item x="308"/>
        <item x="565"/>
        <item x="674"/>
        <item x="82"/>
        <item x="542"/>
        <item x="61"/>
        <item x="494"/>
        <item x="583"/>
        <item x="446"/>
        <item x="67"/>
        <item x="168"/>
        <item x="30"/>
        <item x="11"/>
        <item x="670"/>
        <item x="152"/>
        <item x="805"/>
        <item t="default"/>
      </items>
    </pivotField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h="1" x="11"/>
        <item t="default"/>
      </items>
    </pivotField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/>
    <pivotField showAll="0" defaultSubtota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9" hier="-1"/>
    <pageField fld="15" hier="-1"/>
  </pageFields>
  <dataFields count="2">
    <dataField name="Sum of pledged" fld="4" baseField="0" baseItem="0"/>
    <dataField name="Sum of goal" fld="3" baseField="0" baseItem="0"/>
  </dataFields>
  <chartFormats count="4">
    <chartFormat chart="0" format="20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D4BCA-0136-E045-A433-0EBE44073F1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M15" firstHeaderRow="1" firstDataRow="2" firstDataCol="1" rowPageCount="1" colPageCount="1"/>
  <pivotFields count="23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>
      <items count="966">
        <item x="0"/>
        <item sd="0"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/>
    <pivotField showAll="0">
      <items count="6">
        <item x="3"/>
        <item x="0"/>
        <item x="2"/>
        <item x="1"/>
        <item h="1"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dataField="1" showAll="0">
      <items count="807">
        <item x="0"/>
        <item x="98"/>
        <item x="49"/>
        <item x="236"/>
        <item x="405"/>
        <item x="280"/>
        <item x="383"/>
        <item x="339"/>
        <item x="703"/>
        <item x="740"/>
        <item x="499"/>
        <item x="372"/>
        <item x="253"/>
        <item x="266"/>
        <item x="166"/>
        <item x="745"/>
        <item x="301"/>
        <item x="707"/>
        <item x="119"/>
        <item x="483"/>
        <item x="625"/>
        <item x="327"/>
        <item x="743"/>
        <item x="632"/>
        <item x="42"/>
        <item x="96"/>
        <item x="441"/>
        <item x="612"/>
        <item x="127"/>
        <item x="662"/>
        <item x="201"/>
        <item x="463"/>
        <item x="410"/>
        <item x="65"/>
        <item x="562"/>
        <item x="693"/>
        <item x="57"/>
        <item x="361"/>
        <item x="324"/>
        <item x="617"/>
        <item x="142"/>
        <item x="460"/>
        <item x="401"/>
        <item x="214"/>
        <item x="377"/>
        <item x="539"/>
        <item x="58"/>
        <item x="302"/>
        <item x="440"/>
        <item x="769"/>
        <item x="622"/>
        <item x="114"/>
        <item x="8"/>
        <item x="207"/>
        <item x="100"/>
        <item x="176"/>
        <item x="56"/>
        <item x="750"/>
        <item x="434"/>
        <item x="614"/>
        <item x="637"/>
        <item x="178"/>
        <item x="254"/>
        <item x="663"/>
        <item x="732"/>
        <item x="51"/>
        <item x="697"/>
        <item x="607"/>
        <item x="536"/>
        <item x="171"/>
        <item x="640"/>
        <item x="316"/>
        <item x="645"/>
        <item x="803"/>
        <item x="274"/>
        <item x="430"/>
        <item x="757"/>
        <item x="686"/>
        <item x="797"/>
        <item x="33"/>
        <item x="26"/>
        <item x="184"/>
        <item x="398"/>
        <item x="190"/>
        <item x="41"/>
        <item x="447"/>
        <item x="157"/>
        <item x="567"/>
        <item x="455"/>
        <item x="399"/>
        <item x="621"/>
        <item x="795"/>
        <item x="261"/>
        <item x="408"/>
        <item x="624"/>
        <item x="444"/>
        <item x="183"/>
        <item x="93"/>
        <item x="177"/>
        <item x="299"/>
        <item x="749"/>
        <item x="256"/>
        <item x="32"/>
        <item x="237"/>
        <item x="245"/>
        <item x="24"/>
        <item x="224"/>
        <item x="174"/>
        <item x="209"/>
        <item x="475"/>
        <item x="279"/>
        <item x="569"/>
        <item x="422"/>
        <item x="269"/>
        <item x="270"/>
        <item x="81"/>
        <item x="259"/>
        <item x="620"/>
        <item x="780"/>
        <item x="348"/>
        <item x="423"/>
        <item x="719"/>
        <item x="175"/>
        <item x="354"/>
        <item x="321"/>
        <item x="76"/>
        <item x="633"/>
        <item x="783"/>
        <item x="288"/>
        <item x="699"/>
        <item x="503"/>
        <item x="717"/>
        <item x="722"/>
        <item x="364"/>
        <item x="162"/>
        <item x="362"/>
        <item x="205"/>
        <item x="566"/>
        <item x="294"/>
        <item x="231"/>
        <item x="579"/>
        <item x="429"/>
        <item x="666"/>
        <item x="194"/>
        <item x="775"/>
        <item x="232"/>
        <item x="676"/>
        <item x="129"/>
        <item x="781"/>
        <item x="779"/>
        <item x="275"/>
        <item x="112"/>
        <item x="159"/>
        <item x="660"/>
        <item x="448"/>
        <item x="560"/>
        <item x="53"/>
        <item x="737"/>
        <item x="551"/>
        <item x="19"/>
        <item x="172"/>
        <item x="524"/>
        <item x="657"/>
        <item x="226"/>
        <item x="48"/>
        <item x="18"/>
        <item x="407"/>
        <item x="705"/>
        <item x="800"/>
        <item x="367"/>
        <item x="45"/>
        <item x="755"/>
        <item x="185"/>
        <item x="771"/>
        <item x="132"/>
        <item x="143"/>
        <item x="736"/>
        <item x="332"/>
        <item x="323"/>
        <item x="724"/>
        <item x="307"/>
        <item x="122"/>
        <item x="385"/>
        <item x="351"/>
        <item x="46"/>
        <item x="211"/>
        <item x="77"/>
        <item x="31"/>
        <item x="490"/>
        <item x="92"/>
        <item x="467"/>
        <item x="291"/>
        <item x="734"/>
        <item x="247"/>
        <item x="330"/>
        <item x="627"/>
        <item x="120"/>
        <item x="355"/>
        <item x="345"/>
        <item x="512"/>
        <item x="733"/>
        <item x="296"/>
        <item x="593"/>
        <item x="528"/>
        <item x="380"/>
        <item x="200"/>
        <item x="652"/>
        <item x="438"/>
        <item x="756"/>
        <item x="510"/>
        <item x="107"/>
        <item x="257"/>
        <item x="188"/>
        <item x="393"/>
        <item x="576"/>
        <item x="250"/>
        <item x="213"/>
        <item x="147"/>
        <item x="498"/>
        <item x="264"/>
        <item x="649"/>
        <item x="658"/>
        <item x="395"/>
        <item x="47"/>
        <item x="543"/>
        <item x="452"/>
        <item x="295"/>
        <item x="638"/>
        <item x="493"/>
        <item x="303"/>
        <item x="381"/>
        <item x="411"/>
        <item x="248"/>
        <item x="505"/>
        <item x="486"/>
        <item x="696"/>
        <item x="396"/>
        <item x="656"/>
        <item x="735"/>
        <item x="223"/>
        <item x="392"/>
        <item x="784"/>
        <item x="210"/>
        <item x="731"/>
        <item x="634"/>
        <item x="160"/>
        <item x="78"/>
        <item x="668"/>
        <item x="369"/>
        <item x="535"/>
        <item x="489"/>
        <item x="99"/>
        <item x="573"/>
        <item x="72"/>
        <item x="251"/>
        <item x="585"/>
        <item x="526"/>
        <item x="74"/>
        <item x="474"/>
        <item x="38"/>
        <item x="701"/>
        <item x="710"/>
        <item x="726"/>
        <item x="764"/>
        <item x="155"/>
        <item x="521"/>
        <item x="747"/>
        <item x="88"/>
        <item x="246"/>
        <item x="718"/>
        <item x="790"/>
        <item x="60"/>
        <item x="678"/>
        <item x="547"/>
        <item x="156"/>
        <item x="554"/>
        <item x="644"/>
        <item x="789"/>
        <item x="454"/>
        <item x="66"/>
        <item x="170"/>
        <item x="342"/>
        <item x="135"/>
        <item x="52"/>
        <item x="346"/>
        <item x="293"/>
        <item x="335"/>
        <item x="552"/>
        <item x="443"/>
        <item x="146"/>
        <item x="659"/>
        <item x="394"/>
        <item x="491"/>
        <item x="235"/>
        <item x="6"/>
        <item x="495"/>
        <item x="202"/>
        <item x="137"/>
        <item x="478"/>
        <item x="63"/>
        <item x="84"/>
        <item x="197"/>
        <item x="619"/>
        <item x="265"/>
        <item x="792"/>
        <item x="28"/>
        <item x="470"/>
        <item x="520"/>
        <item x="458"/>
        <item x="517"/>
        <item x="378"/>
        <item x="10"/>
        <item x="387"/>
        <item x="117"/>
        <item x="456"/>
        <item x="400"/>
        <item x="487"/>
        <item x="195"/>
        <item x="221"/>
        <item x="529"/>
        <item x="466"/>
        <item x="468"/>
        <item x="331"/>
        <item x="241"/>
        <item x="310"/>
        <item x="68"/>
        <item x="508"/>
        <item x="672"/>
        <item x="683"/>
        <item x="684"/>
        <item x="7"/>
        <item x="418"/>
        <item x="218"/>
        <item x="94"/>
        <item x="277"/>
        <item x="388"/>
        <item x="597"/>
        <item x="681"/>
        <item x="286"/>
        <item x="136"/>
        <item x="610"/>
        <item x="320"/>
        <item x="366"/>
        <item x="350"/>
        <item x="101"/>
        <item x="217"/>
        <item x="507"/>
        <item x="518"/>
        <item x="513"/>
        <item x="626"/>
        <item x="742"/>
        <item x="677"/>
        <item x="558"/>
        <item x="128"/>
        <item x="439"/>
        <item x="643"/>
        <item x="647"/>
        <item x="263"/>
        <item x="379"/>
        <item x="541"/>
        <item x="36"/>
        <item x="590"/>
        <item x="370"/>
        <item x="414"/>
        <item x="229"/>
        <item x="21"/>
        <item x="574"/>
        <item x="186"/>
        <item x="500"/>
        <item x="116"/>
        <item x="340"/>
        <item x="145"/>
        <item x="278"/>
        <item x="318"/>
        <item x="390"/>
        <item x="720"/>
        <item x="716"/>
        <item x="55"/>
        <item x="349"/>
        <item x="249"/>
        <item x="196"/>
        <item x="580"/>
        <item x="462"/>
        <item x="450"/>
        <item x="435"/>
        <item x="150"/>
        <item x="515"/>
        <item x="577"/>
        <item x="424"/>
        <item x="786"/>
        <item x="273"/>
        <item x="62"/>
        <item x="108"/>
        <item x="766"/>
        <item x="334"/>
        <item x="504"/>
        <item x="654"/>
        <item x="538"/>
        <item x="777"/>
        <item x="243"/>
        <item x="595"/>
        <item x="9"/>
        <item x="709"/>
        <item x="482"/>
        <item x="695"/>
        <item x="516"/>
        <item x="262"/>
        <item x="25"/>
        <item x="203"/>
        <item x="285"/>
        <item x="605"/>
        <item x="563"/>
        <item x="664"/>
        <item x="525"/>
        <item x="368"/>
        <item x="151"/>
        <item x="721"/>
        <item x="636"/>
        <item x="540"/>
        <item x="312"/>
        <item x="161"/>
        <item x="533"/>
        <item x="191"/>
        <item x="651"/>
        <item x="70"/>
        <item x="682"/>
        <item x="180"/>
        <item x="403"/>
        <item x="592"/>
        <item x="397"/>
        <item x="268"/>
        <item x="353"/>
        <item x="39"/>
        <item x="655"/>
        <item x="233"/>
        <item x="37"/>
        <item x="523"/>
        <item x="5"/>
        <item x="225"/>
        <item x="760"/>
        <item x="105"/>
        <item x="149"/>
        <item x="555"/>
        <item x="725"/>
        <item x="228"/>
        <item x="798"/>
        <item x="427"/>
        <item x="272"/>
        <item x="546"/>
        <item x="557"/>
        <item x="730"/>
        <item x="141"/>
        <item x="785"/>
        <item x="476"/>
        <item x="436"/>
        <item x="305"/>
        <item x="702"/>
        <item x="793"/>
        <item x="700"/>
        <item x="746"/>
        <item x="244"/>
        <item x="163"/>
        <item x="386"/>
        <item x="344"/>
        <item x="479"/>
        <item x="336"/>
        <item x="572"/>
        <item x="373"/>
        <item x="646"/>
        <item x="124"/>
        <item x="492"/>
        <item x="630"/>
        <item x="154"/>
        <item x="698"/>
        <item x="561"/>
        <item x="75"/>
        <item x="193"/>
        <item x="741"/>
        <item x="519"/>
        <item x="442"/>
        <item x="514"/>
        <item x="125"/>
        <item x="134"/>
        <item x="761"/>
        <item x="480"/>
        <item x="283"/>
        <item x="300"/>
        <item x="694"/>
        <item x="496"/>
        <item x="530"/>
        <item x="325"/>
        <item x="239"/>
        <item x="604"/>
        <item x="258"/>
        <item x="796"/>
        <item x="712"/>
        <item x="689"/>
        <item x="671"/>
        <item x="173"/>
        <item x="59"/>
        <item x="189"/>
        <item x="255"/>
        <item x="412"/>
        <item x="220"/>
        <item x="164"/>
        <item x="298"/>
        <item x="588"/>
        <item x="469"/>
        <item x="85"/>
        <item x="570"/>
        <item x="80"/>
        <item x="667"/>
        <item x="688"/>
        <item x="431"/>
        <item x="679"/>
        <item x="685"/>
        <item x="313"/>
        <item x="420"/>
        <item x="770"/>
        <item x="714"/>
        <item x="384"/>
        <item x="457"/>
        <item x="343"/>
        <item x="599"/>
        <item x="782"/>
        <item x="609"/>
        <item x="15"/>
        <item x="34"/>
        <item x="22"/>
        <item x="778"/>
        <item x="527"/>
        <item x="69"/>
        <item x="328"/>
        <item x="461"/>
        <item x="598"/>
        <item x="73"/>
        <item x="550"/>
        <item x="402"/>
        <item x="661"/>
        <item x="531"/>
        <item x="140"/>
        <item x="126"/>
        <item x="352"/>
        <item x="113"/>
        <item x="204"/>
        <item x="641"/>
        <item x="631"/>
        <item x="762"/>
        <item x="309"/>
        <item x="428"/>
        <item x="611"/>
        <item x="591"/>
        <item x="282"/>
        <item x="130"/>
        <item x="212"/>
        <item x="359"/>
        <item x="706"/>
        <item x="464"/>
        <item x="623"/>
        <item x="306"/>
        <item x="276"/>
        <item x="559"/>
        <item x="680"/>
        <item x="314"/>
        <item x="102"/>
        <item x="754"/>
        <item x="358"/>
        <item x="87"/>
        <item x="360"/>
        <item x="54"/>
        <item x="123"/>
        <item x="629"/>
        <item x="208"/>
        <item x="594"/>
        <item x="532"/>
        <item x="729"/>
        <item x="391"/>
        <item x="465"/>
        <item x="242"/>
        <item x="600"/>
        <item x="83"/>
        <item x="511"/>
        <item x="192"/>
        <item x="97"/>
        <item x="787"/>
        <item x="601"/>
        <item x="758"/>
        <item x="603"/>
        <item x="587"/>
        <item x="79"/>
        <item x="1"/>
        <item x="477"/>
        <item x="534"/>
        <item x="473"/>
        <item x="767"/>
        <item x="748"/>
        <item x="690"/>
        <item x="602"/>
        <item x="453"/>
        <item x="687"/>
        <item x="765"/>
        <item x="791"/>
        <item x="537"/>
        <item x="347"/>
        <item x="794"/>
        <item x="501"/>
        <item x="29"/>
        <item x="472"/>
        <item x="497"/>
        <item x="14"/>
        <item x="133"/>
        <item x="284"/>
        <item x="773"/>
        <item x="326"/>
        <item x="44"/>
        <item x="115"/>
        <item x="416"/>
        <item x="776"/>
        <item x="110"/>
        <item x="409"/>
        <item x="131"/>
        <item x="449"/>
        <item x="148"/>
        <item x="104"/>
        <item x="341"/>
        <item x="675"/>
        <item x="179"/>
        <item x="571"/>
        <item x="35"/>
        <item x="608"/>
        <item x="509"/>
        <item x="481"/>
        <item x="556"/>
        <item x="240"/>
        <item x="260"/>
        <item x="222"/>
        <item x="642"/>
        <item x="581"/>
        <item x="356"/>
        <item x="199"/>
        <item x="586"/>
        <item x="774"/>
        <item x="382"/>
        <item x="788"/>
        <item x="653"/>
        <item x="315"/>
        <item x="704"/>
        <item x="234"/>
        <item x="451"/>
        <item x="215"/>
        <item x="406"/>
        <item x="138"/>
        <item x="502"/>
        <item x="711"/>
        <item x="281"/>
        <item x="553"/>
        <item x="198"/>
        <item x="50"/>
        <item x="289"/>
        <item x="365"/>
        <item x="4"/>
        <item x="425"/>
        <item x="615"/>
        <item x="374"/>
        <item x="219"/>
        <item x="317"/>
        <item x="445"/>
        <item x="2"/>
        <item x="801"/>
        <item x="357"/>
        <item x="167"/>
        <item x="271"/>
        <item x="568"/>
        <item x="751"/>
        <item x="804"/>
        <item x="297"/>
        <item x="404"/>
        <item x="417"/>
        <item x="432"/>
        <item x="802"/>
        <item x="692"/>
        <item x="252"/>
        <item x="618"/>
        <item x="121"/>
        <item x="437"/>
        <item x="304"/>
        <item x="648"/>
        <item x="230"/>
        <item x="772"/>
        <item x="181"/>
        <item x="739"/>
        <item x="485"/>
        <item x="12"/>
        <item x="650"/>
        <item x="715"/>
        <item x="708"/>
        <item x="421"/>
        <item x="522"/>
        <item x="713"/>
        <item x="589"/>
        <item x="3"/>
        <item x="752"/>
        <item x="103"/>
        <item x="549"/>
        <item x="329"/>
        <item x="548"/>
        <item x="613"/>
        <item x="727"/>
        <item x="544"/>
        <item x="292"/>
        <item x="322"/>
        <item x="90"/>
        <item x="206"/>
        <item x="426"/>
        <item x="488"/>
        <item x="165"/>
        <item x="484"/>
        <item x="389"/>
        <item x="227"/>
        <item x="139"/>
        <item x="337"/>
        <item x="375"/>
        <item x="419"/>
        <item x="471"/>
        <item x="768"/>
        <item x="744"/>
        <item x="153"/>
        <item x="728"/>
        <item x="669"/>
        <item x="13"/>
        <item x="753"/>
        <item x="763"/>
        <item x="71"/>
        <item x="144"/>
        <item x="23"/>
        <item x="338"/>
        <item x="182"/>
        <item x="290"/>
        <item x="691"/>
        <item x="20"/>
        <item x="311"/>
        <item x="723"/>
        <item x="238"/>
        <item x="267"/>
        <item x="673"/>
        <item x="459"/>
        <item x="578"/>
        <item x="639"/>
        <item x="27"/>
        <item x="95"/>
        <item x="799"/>
        <item x="575"/>
        <item x="545"/>
        <item x="40"/>
        <item x="759"/>
        <item x="43"/>
        <item x="106"/>
        <item x="738"/>
        <item x="506"/>
        <item x="413"/>
        <item x="635"/>
        <item x="17"/>
        <item x="564"/>
        <item x="158"/>
        <item x="91"/>
        <item x="376"/>
        <item x="333"/>
        <item x="596"/>
        <item x="665"/>
        <item x="616"/>
        <item x="64"/>
        <item x="109"/>
        <item x="216"/>
        <item x="582"/>
        <item x="287"/>
        <item x="187"/>
        <item x="111"/>
        <item x="433"/>
        <item x="89"/>
        <item x="628"/>
        <item x="118"/>
        <item x="169"/>
        <item x="319"/>
        <item x="415"/>
        <item x="16"/>
        <item x="363"/>
        <item x="86"/>
        <item x="606"/>
        <item x="371"/>
        <item x="584"/>
        <item x="308"/>
        <item x="565"/>
        <item x="674"/>
        <item x="82"/>
        <item x="542"/>
        <item x="61"/>
        <item x="494"/>
        <item x="583"/>
        <item x="446"/>
        <item x="67"/>
        <item x="168"/>
        <item x="30"/>
        <item x="11"/>
        <item x="670"/>
        <item x="152"/>
        <item x="805"/>
        <item t="default"/>
      </items>
    </pivotField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multipleItemSelectionAllowed="1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h="1" x="11"/>
        <item t="default"/>
      </items>
    </pivotField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/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2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9" hier="-1"/>
  </pageFields>
  <dataFields count="1">
    <dataField name="Sum of Average Donations" fld="8" baseField="0" baseItem="0"/>
  </dataFields>
  <chartFormats count="2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8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1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5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6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7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8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0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F6A75-DC99-2941-86C7-C0C19357F48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B14" firstHeaderRow="1" firstDataRow="1" firstDataCol="1" rowPageCount="2" colPageCount="1"/>
  <pivotFields count="23">
    <pivotField showAll="0"/>
    <pivotField dataField="1"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>
      <items count="966">
        <item x="0"/>
        <item sd="0"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/>
    <pivotField showAll="0">
      <items count="6">
        <item x="3"/>
        <item x="0"/>
        <item x="2"/>
        <item x="1"/>
        <item h="1"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>
      <items count="807">
        <item x="0"/>
        <item x="98"/>
        <item x="49"/>
        <item x="236"/>
        <item x="405"/>
        <item x="280"/>
        <item x="383"/>
        <item x="339"/>
        <item x="703"/>
        <item x="740"/>
        <item x="499"/>
        <item x="372"/>
        <item x="253"/>
        <item x="266"/>
        <item x="166"/>
        <item x="745"/>
        <item x="301"/>
        <item x="707"/>
        <item x="119"/>
        <item x="483"/>
        <item x="625"/>
        <item x="327"/>
        <item x="743"/>
        <item x="632"/>
        <item x="42"/>
        <item x="96"/>
        <item x="441"/>
        <item x="612"/>
        <item x="127"/>
        <item x="662"/>
        <item x="201"/>
        <item x="463"/>
        <item x="410"/>
        <item x="65"/>
        <item x="562"/>
        <item x="693"/>
        <item x="57"/>
        <item x="361"/>
        <item x="324"/>
        <item x="617"/>
        <item x="142"/>
        <item x="460"/>
        <item x="401"/>
        <item x="214"/>
        <item x="377"/>
        <item x="539"/>
        <item x="58"/>
        <item x="302"/>
        <item x="440"/>
        <item x="769"/>
        <item x="622"/>
        <item x="114"/>
        <item x="8"/>
        <item x="207"/>
        <item x="100"/>
        <item x="176"/>
        <item x="56"/>
        <item x="750"/>
        <item x="434"/>
        <item x="614"/>
        <item x="637"/>
        <item x="178"/>
        <item x="254"/>
        <item x="663"/>
        <item x="732"/>
        <item x="51"/>
        <item x="697"/>
        <item x="607"/>
        <item x="536"/>
        <item x="171"/>
        <item x="640"/>
        <item x="316"/>
        <item x="645"/>
        <item x="803"/>
        <item x="274"/>
        <item x="430"/>
        <item x="757"/>
        <item x="686"/>
        <item x="797"/>
        <item x="33"/>
        <item x="26"/>
        <item x="184"/>
        <item x="398"/>
        <item x="190"/>
        <item x="41"/>
        <item x="447"/>
        <item x="157"/>
        <item x="567"/>
        <item x="455"/>
        <item x="399"/>
        <item x="621"/>
        <item x="795"/>
        <item x="261"/>
        <item x="408"/>
        <item x="624"/>
        <item x="444"/>
        <item x="183"/>
        <item x="93"/>
        <item x="177"/>
        <item x="299"/>
        <item x="749"/>
        <item x="256"/>
        <item x="32"/>
        <item x="237"/>
        <item x="245"/>
        <item x="24"/>
        <item x="224"/>
        <item x="174"/>
        <item x="209"/>
        <item x="475"/>
        <item x="279"/>
        <item x="569"/>
        <item x="422"/>
        <item x="269"/>
        <item x="270"/>
        <item x="81"/>
        <item x="259"/>
        <item x="620"/>
        <item x="780"/>
        <item x="348"/>
        <item x="423"/>
        <item x="719"/>
        <item x="175"/>
        <item x="354"/>
        <item x="321"/>
        <item x="76"/>
        <item x="633"/>
        <item x="783"/>
        <item x="288"/>
        <item x="699"/>
        <item x="503"/>
        <item x="717"/>
        <item x="722"/>
        <item x="364"/>
        <item x="162"/>
        <item x="362"/>
        <item x="205"/>
        <item x="566"/>
        <item x="294"/>
        <item x="231"/>
        <item x="579"/>
        <item x="429"/>
        <item x="666"/>
        <item x="194"/>
        <item x="775"/>
        <item x="232"/>
        <item x="676"/>
        <item x="129"/>
        <item x="781"/>
        <item x="779"/>
        <item x="275"/>
        <item x="112"/>
        <item x="159"/>
        <item x="660"/>
        <item x="448"/>
        <item x="560"/>
        <item x="53"/>
        <item x="737"/>
        <item x="551"/>
        <item x="19"/>
        <item x="172"/>
        <item x="524"/>
        <item x="657"/>
        <item x="226"/>
        <item x="48"/>
        <item x="18"/>
        <item x="407"/>
        <item x="705"/>
        <item x="800"/>
        <item x="367"/>
        <item x="45"/>
        <item x="755"/>
        <item x="185"/>
        <item x="771"/>
        <item x="132"/>
        <item x="143"/>
        <item x="736"/>
        <item x="332"/>
        <item x="323"/>
        <item x="724"/>
        <item x="307"/>
        <item x="122"/>
        <item x="385"/>
        <item x="351"/>
        <item x="46"/>
        <item x="211"/>
        <item x="77"/>
        <item x="31"/>
        <item x="490"/>
        <item x="92"/>
        <item x="467"/>
        <item x="291"/>
        <item x="734"/>
        <item x="247"/>
        <item x="330"/>
        <item x="627"/>
        <item x="120"/>
        <item x="355"/>
        <item x="345"/>
        <item x="512"/>
        <item x="733"/>
        <item x="296"/>
        <item x="593"/>
        <item x="528"/>
        <item x="380"/>
        <item x="200"/>
        <item x="652"/>
        <item x="438"/>
        <item x="756"/>
        <item x="510"/>
        <item x="107"/>
        <item x="257"/>
        <item x="188"/>
        <item x="393"/>
        <item x="576"/>
        <item x="250"/>
        <item x="213"/>
        <item x="147"/>
        <item x="498"/>
        <item x="264"/>
        <item x="649"/>
        <item x="658"/>
        <item x="395"/>
        <item x="47"/>
        <item x="543"/>
        <item x="452"/>
        <item x="295"/>
        <item x="638"/>
        <item x="493"/>
        <item x="303"/>
        <item x="381"/>
        <item x="411"/>
        <item x="248"/>
        <item x="505"/>
        <item x="486"/>
        <item x="696"/>
        <item x="396"/>
        <item x="656"/>
        <item x="735"/>
        <item x="223"/>
        <item x="392"/>
        <item x="784"/>
        <item x="210"/>
        <item x="731"/>
        <item x="634"/>
        <item x="160"/>
        <item x="78"/>
        <item x="668"/>
        <item x="369"/>
        <item x="535"/>
        <item x="489"/>
        <item x="99"/>
        <item x="573"/>
        <item x="72"/>
        <item x="251"/>
        <item x="585"/>
        <item x="526"/>
        <item x="74"/>
        <item x="474"/>
        <item x="38"/>
        <item x="701"/>
        <item x="710"/>
        <item x="726"/>
        <item x="764"/>
        <item x="155"/>
        <item x="521"/>
        <item x="747"/>
        <item x="88"/>
        <item x="246"/>
        <item x="718"/>
        <item x="790"/>
        <item x="60"/>
        <item x="678"/>
        <item x="547"/>
        <item x="156"/>
        <item x="554"/>
        <item x="644"/>
        <item x="789"/>
        <item x="454"/>
        <item x="66"/>
        <item x="170"/>
        <item x="342"/>
        <item x="135"/>
        <item x="52"/>
        <item x="346"/>
        <item x="293"/>
        <item x="335"/>
        <item x="552"/>
        <item x="443"/>
        <item x="146"/>
        <item x="659"/>
        <item x="394"/>
        <item x="491"/>
        <item x="235"/>
        <item x="6"/>
        <item x="495"/>
        <item x="202"/>
        <item x="137"/>
        <item x="478"/>
        <item x="63"/>
        <item x="84"/>
        <item x="197"/>
        <item x="619"/>
        <item x="265"/>
        <item x="792"/>
        <item x="28"/>
        <item x="470"/>
        <item x="520"/>
        <item x="458"/>
        <item x="517"/>
        <item x="378"/>
        <item x="10"/>
        <item x="387"/>
        <item x="117"/>
        <item x="456"/>
        <item x="400"/>
        <item x="487"/>
        <item x="195"/>
        <item x="221"/>
        <item x="529"/>
        <item x="466"/>
        <item x="468"/>
        <item x="331"/>
        <item x="241"/>
        <item x="310"/>
        <item x="68"/>
        <item x="508"/>
        <item x="672"/>
        <item x="683"/>
        <item x="684"/>
        <item x="7"/>
        <item x="418"/>
        <item x="218"/>
        <item x="94"/>
        <item x="277"/>
        <item x="388"/>
        <item x="597"/>
        <item x="681"/>
        <item x="286"/>
        <item x="136"/>
        <item x="610"/>
        <item x="320"/>
        <item x="366"/>
        <item x="350"/>
        <item x="101"/>
        <item x="217"/>
        <item x="507"/>
        <item x="518"/>
        <item x="513"/>
        <item x="626"/>
        <item x="742"/>
        <item x="677"/>
        <item x="558"/>
        <item x="128"/>
        <item x="439"/>
        <item x="643"/>
        <item x="647"/>
        <item x="263"/>
        <item x="379"/>
        <item x="541"/>
        <item x="36"/>
        <item x="590"/>
        <item x="370"/>
        <item x="414"/>
        <item x="229"/>
        <item x="21"/>
        <item x="574"/>
        <item x="186"/>
        <item x="500"/>
        <item x="116"/>
        <item x="340"/>
        <item x="145"/>
        <item x="278"/>
        <item x="318"/>
        <item x="390"/>
        <item x="720"/>
        <item x="716"/>
        <item x="55"/>
        <item x="349"/>
        <item x="249"/>
        <item x="196"/>
        <item x="580"/>
        <item x="462"/>
        <item x="450"/>
        <item x="435"/>
        <item x="150"/>
        <item x="515"/>
        <item x="577"/>
        <item x="424"/>
        <item x="786"/>
        <item x="273"/>
        <item x="62"/>
        <item x="108"/>
        <item x="766"/>
        <item x="334"/>
        <item x="504"/>
        <item x="654"/>
        <item x="538"/>
        <item x="777"/>
        <item x="243"/>
        <item x="595"/>
        <item x="9"/>
        <item x="709"/>
        <item x="482"/>
        <item x="695"/>
        <item x="516"/>
        <item x="262"/>
        <item x="25"/>
        <item x="203"/>
        <item x="285"/>
        <item x="605"/>
        <item x="563"/>
        <item x="664"/>
        <item x="525"/>
        <item x="368"/>
        <item x="151"/>
        <item x="721"/>
        <item x="636"/>
        <item x="540"/>
        <item x="312"/>
        <item x="161"/>
        <item x="533"/>
        <item x="191"/>
        <item x="651"/>
        <item x="70"/>
        <item x="682"/>
        <item x="180"/>
        <item x="403"/>
        <item x="592"/>
        <item x="397"/>
        <item x="268"/>
        <item x="353"/>
        <item x="39"/>
        <item x="655"/>
        <item x="233"/>
        <item x="37"/>
        <item x="523"/>
        <item x="5"/>
        <item x="225"/>
        <item x="760"/>
        <item x="105"/>
        <item x="149"/>
        <item x="555"/>
        <item x="725"/>
        <item x="228"/>
        <item x="798"/>
        <item x="427"/>
        <item x="272"/>
        <item x="546"/>
        <item x="557"/>
        <item x="730"/>
        <item x="141"/>
        <item x="785"/>
        <item x="476"/>
        <item x="436"/>
        <item x="305"/>
        <item x="702"/>
        <item x="793"/>
        <item x="700"/>
        <item x="746"/>
        <item x="244"/>
        <item x="163"/>
        <item x="386"/>
        <item x="344"/>
        <item x="479"/>
        <item x="336"/>
        <item x="572"/>
        <item x="373"/>
        <item x="646"/>
        <item x="124"/>
        <item x="492"/>
        <item x="630"/>
        <item x="154"/>
        <item x="698"/>
        <item x="561"/>
        <item x="75"/>
        <item x="193"/>
        <item x="741"/>
        <item x="519"/>
        <item x="442"/>
        <item x="514"/>
        <item x="125"/>
        <item x="134"/>
        <item x="761"/>
        <item x="480"/>
        <item x="283"/>
        <item x="300"/>
        <item x="694"/>
        <item x="496"/>
        <item x="530"/>
        <item x="325"/>
        <item x="239"/>
        <item x="604"/>
        <item x="258"/>
        <item x="796"/>
        <item x="712"/>
        <item x="689"/>
        <item x="671"/>
        <item x="173"/>
        <item x="59"/>
        <item x="189"/>
        <item x="255"/>
        <item x="412"/>
        <item x="220"/>
        <item x="164"/>
        <item x="298"/>
        <item x="588"/>
        <item x="469"/>
        <item x="85"/>
        <item x="570"/>
        <item x="80"/>
        <item x="667"/>
        <item x="688"/>
        <item x="431"/>
        <item x="679"/>
        <item x="685"/>
        <item x="313"/>
        <item x="420"/>
        <item x="770"/>
        <item x="714"/>
        <item x="384"/>
        <item x="457"/>
        <item x="343"/>
        <item x="599"/>
        <item x="782"/>
        <item x="609"/>
        <item x="15"/>
        <item x="34"/>
        <item x="22"/>
        <item x="778"/>
        <item x="527"/>
        <item x="69"/>
        <item x="328"/>
        <item x="461"/>
        <item x="598"/>
        <item x="73"/>
        <item x="550"/>
        <item x="402"/>
        <item x="661"/>
        <item x="531"/>
        <item x="140"/>
        <item x="126"/>
        <item x="352"/>
        <item x="113"/>
        <item x="204"/>
        <item x="641"/>
        <item x="631"/>
        <item x="762"/>
        <item x="309"/>
        <item x="428"/>
        <item x="611"/>
        <item x="591"/>
        <item x="282"/>
        <item x="130"/>
        <item x="212"/>
        <item x="359"/>
        <item x="706"/>
        <item x="464"/>
        <item x="623"/>
        <item x="306"/>
        <item x="276"/>
        <item x="559"/>
        <item x="680"/>
        <item x="314"/>
        <item x="102"/>
        <item x="754"/>
        <item x="358"/>
        <item x="87"/>
        <item x="360"/>
        <item x="54"/>
        <item x="123"/>
        <item x="629"/>
        <item x="208"/>
        <item x="594"/>
        <item x="532"/>
        <item x="729"/>
        <item x="391"/>
        <item x="465"/>
        <item x="242"/>
        <item x="600"/>
        <item x="83"/>
        <item x="511"/>
        <item x="192"/>
        <item x="97"/>
        <item x="787"/>
        <item x="601"/>
        <item x="758"/>
        <item x="603"/>
        <item x="587"/>
        <item x="79"/>
        <item x="1"/>
        <item x="477"/>
        <item x="534"/>
        <item x="473"/>
        <item x="767"/>
        <item x="748"/>
        <item x="690"/>
        <item x="602"/>
        <item x="453"/>
        <item x="687"/>
        <item x="765"/>
        <item x="791"/>
        <item x="537"/>
        <item x="347"/>
        <item x="794"/>
        <item x="501"/>
        <item x="29"/>
        <item x="472"/>
        <item x="497"/>
        <item x="14"/>
        <item x="133"/>
        <item x="284"/>
        <item x="773"/>
        <item x="326"/>
        <item x="44"/>
        <item x="115"/>
        <item x="416"/>
        <item x="776"/>
        <item x="110"/>
        <item x="409"/>
        <item x="131"/>
        <item x="449"/>
        <item x="148"/>
        <item x="104"/>
        <item x="341"/>
        <item x="675"/>
        <item x="179"/>
        <item x="571"/>
        <item x="35"/>
        <item x="608"/>
        <item x="509"/>
        <item x="481"/>
        <item x="556"/>
        <item x="240"/>
        <item x="260"/>
        <item x="222"/>
        <item x="642"/>
        <item x="581"/>
        <item x="356"/>
        <item x="199"/>
        <item x="586"/>
        <item x="774"/>
        <item x="382"/>
        <item x="788"/>
        <item x="653"/>
        <item x="315"/>
        <item x="704"/>
        <item x="234"/>
        <item x="451"/>
        <item x="215"/>
        <item x="406"/>
        <item x="138"/>
        <item x="502"/>
        <item x="711"/>
        <item x="281"/>
        <item x="553"/>
        <item x="198"/>
        <item x="50"/>
        <item x="289"/>
        <item x="365"/>
        <item x="4"/>
        <item x="425"/>
        <item x="615"/>
        <item x="374"/>
        <item x="219"/>
        <item x="317"/>
        <item x="445"/>
        <item x="2"/>
        <item x="801"/>
        <item x="357"/>
        <item x="167"/>
        <item x="271"/>
        <item x="568"/>
        <item x="751"/>
        <item x="804"/>
        <item x="297"/>
        <item x="404"/>
        <item x="417"/>
        <item x="432"/>
        <item x="802"/>
        <item x="692"/>
        <item x="252"/>
        <item x="618"/>
        <item x="121"/>
        <item x="437"/>
        <item x="304"/>
        <item x="648"/>
        <item x="230"/>
        <item x="772"/>
        <item x="181"/>
        <item x="739"/>
        <item x="485"/>
        <item x="12"/>
        <item x="650"/>
        <item x="715"/>
        <item x="708"/>
        <item x="421"/>
        <item x="522"/>
        <item x="713"/>
        <item x="589"/>
        <item x="3"/>
        <item x="752"/>
        <item x="103"/>
        <item x="549"/>
        <item x="329"/>
        <item x="548"/>
        <item x="613"/>
        <item x="727"/>
        <item x="544"/>
        <item x="292"/>
        <item x="322"/>
        <item x="90"/>
        <item x="206"/>
        <item x="426"/>
        <item x="488"/>
        <item x="165"/>
        <item x="484"/>
        <item x="389"/>
        <item x="227"/>
        <item x="139"/>
        <item x="337"/>
        <item x="375"/>
        <item x="419"/>
        <item x="471"/>
        <item x="768"/>
        <item x="744"/>
        <item x="153"/>
        <item x="728"/>
        <item x="669"/>
        <item x="13"/>
        <item x="753"/>
        <item x="763"/>
        <item x="71"/>
        <item x="144"/>
        <item x="23"/>
        <item x="338"/>
        <item x="182"/>
        <item x="290"/>
        <item x="691"/>
        <item x="20"/>
        <item x="311"/>
        <item x="723"/>
        <item x="238"/>
        <item x="267"/>
        <item x="673"/>
        <item x="459"/>
        <item x="578"/>
        <item x="639"/>
        <item x="27"/>
        <item x="95"/>
        <item x="799"/>
        <item x="575"/>
        <item x="545"/>
        <item x="40"/>
        <item x="759"/>
        <item x="43"/>
        <item x="106"/>
        <item x="738"/>
        <item x="506"/>
        <item x="413"/>
        <item x="635"/>
        <item x="17"/>
        <item x="564"/>
        <item x="158"/>
        <item x="91"/>
        <item x="376"/>
        <item x="333"/>
        <item x="596"/>
        <item x="665"/>
        <item x="616"/>
        <item x="64"/>
        <item x="109"/>
        <item x="216"/>
        <item x="582"/>
        <item x="287"/>
        <item x="187"/>
        <item x="111"/>
        <item x="433"/>
        <item x="89"/>
        <item x="628"/>
        <item x="118"/>
        <item x="169"/>
        <item x="319"/>
        <item x="415"/>
        <item x="16"/>
        <item x="363"/>
        <item x="86"/>
        <item x="606"/>
        <item x="371"/>
        <item x="584"/>
        <item x="308"/>
        <item x="565"/>
        <item x="674"/>
        <item x="82"/>
        <item x="542"/>
        <item x="61"/>
        <item x="494"/>
        <item x="583"/>
        <item x="446"/>
        <item x="67"/>
        <item x="168"/>
        <item x="30"/>
        <item x="11"/>
        <item x="670"/>
        <item x="152"/>
        <item x="805"/>
        <item t="default"/>
      </items>
    </pivotField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multipleItemSelectionAllowed="1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h="1" x="11"/>
        <item t="default"/>
      </items>
    </pivotField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9" hier="-1"/>
    <pageField fld="22" hier="-1"/>
  </pageFields>
  <dataFields count="1">
    <dataField name="Count of name" fld="1" subtotal="count" baseField="0" baseItem="0"/>
  </dataFields>
  <chartFormats count="11">
    <chartFormat chart="6" format="126" series="1">
      <pivotArea type="data" outline="0" fieldPosition="0">
        <references count="1">
          <reference field="19" count="1" selected="0">
            <x v="0"/>
          </reference>
        </references>
      </pivotArea>
    </chartFormat>
    <chartFormat chart="6" format="127" series="1">
      <pivotArea type="data" outline="0" fieldPosition="0">
        <references count="1">
          <reference field="19" count="1" selected="0">
            <x v="1"/>
          </reference>
        </references>
      </pivotArea>
    </chartFormat>
    <chartFormat chart="6" format="128" series="1">
      <pivotArea type="data" outline="0" fieldPosition="0">
        <references count="1">
          <reference field="19" count="1" selected="0">
            <x v="2"/>
          </reference>
        </references>
      </pivotArea>
    </chartFormat>
    <chartFormat chart="6" format="129" series="1">
      <pivotArea type="data" outline="0" fieldPosition="0">
        <references count="1">
          <reference field="19" count="1" selected="0">
            <x v="3"/>
          </reference>
        </references>
      </pivotArea>
    </chartFormat>
    <chartFormat chart="6" format="130" series="1">
      <pivotArea type="data" outline="0" fieldPosition="0">
        <references count="1">
          <reference field="19" count="1" selected="0">
            <x v="4"/>
          </reference>
        </references>
      </pivotArea>
    </chartFormat>
    <chartFormat chart="6" format="131" series="1">
      <pivotArea type="data" outline="0" fieldPosition="0">
        <references count="1">
          <reference field="19" count="1" selected="0">
            <x v="5"/>
          </reference>
        </references>
      </pivotArea>
    </chartFormat>
    <chartFormat chart="6" format="132" series="1">
      <pivotArea type="data" outline="0" fieldPosition="0">
        <references count="1">
          <reference field="19" count="1" selected="0">
            <x v="6"/>
          </reference>
        </references>
      </pivotArea>
    </chartFormat>
    <chartFormat chart="6" format="133" series="1">
      <pivotArea type="data" outline="0" fieldPosition="0">
        <references count="1">
          <reference field="19" count="1" selected="0">
            <x v="7"/>
          </reference>
        </references>
      </pivotArea>
    </chartFormat>
    <chartFormat chart="6" format="134" series="1">
      <pivotArea type="data" outline="0" fieldPosition="0">
        <references count="1">
          <reference field="19" count="1" selected="0">
            <x v="8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zoomScale="96" zoomScaleNormal="96" workbookViewId="0">
      <selection activeCell="I2" sqref="I2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83203125" bestFit="1" customWidth="1"/>
    <col min="7" max="7" width="13.33203125" bestFit="1" customWidth="1"/>
    <col min="8" max="8" width="18" bestFit="1" customWidth="1"/>
    <col min="9" max="9" width="22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26.5" style="7" bestFit="1" customWidth="1"/>
    <col min="14" max="14" width="13.1640625" bestFit="1" customWidth="1"/>
    <col min="15" max="15" width="25.33203125" style="7" bestFit="1" customWidth="1"/>
    <col min="16" max="16" width="25.33203125" customWidth="1"/>
    <col min="17" max="17" width="14.33203125" bestFit="1" customWidth="1"/>
    <col min="18" max="18" width="13.33203125" bestFit="1" customWidth="1"/>
    <col min="19" max="19" width="28" bestFit="1" customWidth="1"/>
    <col min="20" max="20" width="14.33203125" bestFit="1" customWidth="1"/>
    <col min="21" max="21" width="16.6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8" t="s">
        <v>2072</v>
      </c>
      <c r="P1" s="1" t="s">
        <v>2074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2)</f>
        <v>0</v>
      </c>
      <c r="G2" t="s">
        <v>14</v>
      </c>
      <c r="H2">
        <v>0</v>
      </c>
      <c r="I2">
        <f>IF(H2=0, 0, ROUND(E2/H2,2))</f>
        <v>0</v>
      </c>
      <c r="J2" t="s">
        <v>15</v>
      </c>
      <c r="K2" t="s">
        <v>16</v>
      </c>
      <c r="L2">
        <v>1448690400</v>
      </c>
      <c r="M2" s="7">
        <f>(L2/(60*60*24))+DATE(1970,1,1)</f>
        <v>42336.25</v>
      </c>
      <c r="N2">
        <v>1450159200</v>
      </c>
      <c r="O2" s="7">
        <f>(N2/(60*60*24))+DATE(1970,1,1)</f>
        <v>42353.25</v>
      </c>
      <c r="P2">
        <f>YEAR(M2)</f>
        <v>2015</v>
      </c>
      <c r="Q2" t="b">
        <v>0</v>
      </c>
      <c r="R2" t="b">
        <v>0</v>
      </c>
      <c r="S2" t="s">
        <v>17</v>
      </c>
      <c r="T2" t="str">
        <f>LEFT(S2,SEARCH("/",S2)-1)</f>
        <v>food</v>
      </c>
      <c r="U2" t="str">
        <f>RIGHT(S2,LEN(S2)-SEARCH("/",S2))</f>
        <v>food trucks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 2)</f>
        <v>1040</v>
      </c>
      <c r="G3" t="s">
        <v>20</v>
      </c>
      <c r="H3">
        <v>158</v>
      </c>
      <c r="I3">
        <f t="shared" ref="I3:I66" si="0">IF(H3=0, 0, ROUND(E3/H3,2))</f>
        <v>92.15</v>
      </c>
      <c r="J3" t="s">
        <v>21</v>
      </c>
      <c r="K3" t="s">
        <v>22</v>
      </c>
      <c r="L3">
        <v>1408424400</v>
      </c>
      <c r="M3" s="7">
        <f t="shared" ref="M3:M66" si="1">(L3/(60*60*24))+DATE(1970,1,1)</f>
        <v>41870.208333333336</v>
      </c>
      <c r="N3">
        <v>1408597200</v>
      </c>
      <c r="O3" s="7">
        <f t="shared" ref="O3:O66" si="2">(N3/(60*60*24))+DATE(1970,1,1)</f>
        <v>41872.208333333336</v>
      </c>
      <c r="P3">
        <f t="shared" ref="P3:P66" si="3">YEAR(M3)</f>
        <v>2014</v>
      </c>
      <c r="Q3" t="b">
        <v>0</v>
      </c>
      <c r="R3" t="b">
        <v>1</v>
      </c>
      <c r="S3" t="s">
        <v>23</v>
      </c>
      <c r="T3" t="str">
        <f t="shared" ref="T3:T66" si="4">LEFT(S3,SEARCH("/",S3)-1)</f>
        <v>music</v>
      </c>
      <c r="U3" t="str">
        <f t="shared" ref="U3:U66" si="5">RIGHT(S3,LEN(S3)-SEARCH("/",S3))</f>
        <v>rock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6">ROUND((E4/D4)*100, 2)</f>
        <v>131.47999999999999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 s="7">
        <f t="shared" si="1"/>
        <v>41595.25</v>
      </c>
      <c r="N4">
        <v>1384840800</v>
      </c>
      <c r="O4" s="7">
        <f t="shared" si="2"/>
        <v>41597.25</v>
      </c>
      <c r="P4">
        <f t="shared" si="3"/>
        <v>2013</v>
      </c>
      <c r="Q4" t="b">
        <v>0</v>
      </c>
      <c r="R4" t="b">
        <v>0</v>
      </c>
      <c r="S4" t="s">
        <v>28</v>
      </c>
      <c r="T4" t="str">
        <f t="shared" si="4"/>
        <v>technology</v>
      </c>
      <c r="U4" t="str">
        <f t="shared" si="5"/>
        <v>web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6"/>
        <v>58.98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 s="7">
        <f t="shared" si="1"/>
        <v>43688.208333333328</v>
      </c>
      <c r="N5">
        <v>1568955600</v>
      </c>
      <c r="O5" s="7">
        <f t="shared" si="2"/>
        <v>43728.208333333328</v>
      </c>
      <c r="P5">
        <f t="shared" si="3"/>
        <v>2019</v>
      </c>
      <c r="Q5" t="b">
        <v>0</v>
      </c>
      <c r="R5" t="b">
        <v>0</v>
      </c>
      <c r="S5" t="s">
        <v>23</v>
      </c>
      <c r="T5" t="str">
        <f t="shared" si="4"/>
        <v>music</v>
      </c>
      <c r="U5" t="str">
        <f t="shared" si="5"/>
        <v>rock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6"/>
        <v>69.28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 s="7">
        <f t="shared" si="1"/>
        <v>43485.25</v>
      </c>
      <c r="N6">
        <v>1548309600</v>
      </c>
      <c r="O6" s="7">
        <f t="shared" si="2"/>
        <v>43489.25</v>
      </c>
      <c r="P6">
        <f t="shared" si="3"/>
        <v>2019</v>
      </c>
      <c r="Q6" t="b">
        <v>0</v>
      </c>
      <c r="R6" t="b">
        <v>0</v>
      </c>
      <c r="S6" t="s">
        <v>33</v>
      </c>
      <c r="T6" t="str">
        <f t="shared" si="4"/>
        <v>theater</v>
      </c>
      <c r="U6" t="str">
        <f t="shared" si="5"/>
        <v>plays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6"/>
        <v>173.62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 s="7">
        <f t="shared" si="1"/>
        <v>41149.208333333336</v>
      </c>
      <c r="N7">
        <v>1347080400</v>
      </c>
      <c r="O7" s="7">
        <f t="shared" si="2"/>
        <v>41160.208333333336</v>
      </c>
      <c r="P7">
        <f t="shared" si="3"/>
        <v>2012</v>
      </c>
      <c r="Q7" t="b">
        <v>0</v>
      </c>
      <c r="R7" t="b">
        <v>0</v>
      </c>
      <c r="S7" t="s">
        <v>33</v>
      </c>
      <c r="T7" t="str">
        <f t="shared" si="4"/>
        <v>theater</v>
      </c>
      <c r="U7" t="str">
        <f t="shared" si="5"/>
        <v>plays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6"/>
        <v>20.96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 s="7">
        <f t="shared" si="1"/>
        <v>42991.208333333328</v>
      </c>
      <c r="N8">
        <v>1505365200</v>
      </c>
      <c r="O8" s="7">
        <f t="shared" si="2"/>
        <v>42992.208333333328</v>
      </c>
      <c r="P8">
        <f t="shared" si="3"/>
        <v>2017</v>
      </c>
      <c r="Q8" t="b">
        <v>0</v>
      </c>
      <c r="R8" t="b">
        <v>0</v>
      </c>
      <c r="S8" t="s">
        <v>42</v>
      </c>
      <c r="T8" t="str">
        <f t="shared" si="4"/>
        <v>film &amp; video</v>
      </c>
      <c r="U8" t="str">
        <f t="shared" si="5"/>
        <v>documentary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6"/>
        <v>327.58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 s="7">
        <f t="shared" si="1"/>
        <v>42229.208333333328</v>
      </c>
      <c r="N9">
        <v>1439614800</v>
      </c>
      <c r="O9" s="7">
        <f t="shared" si="2"/>
        <v>42231.208333333328</v>
      </c>
      <c r="P9">
        <f t="shared" si="3"/>
        <v>2015</v>
      </c>
      <c r="Q9" t="b">
        <v>0</v>
      </c>
      <c r="R9" t="b">
        <v>0</v>
      </c>
      <c r="S9" t="s">
        <v>33</v>
      </c>
      <c r="T9" t="str">
        <f t="shared" si="4"/>
        <v>theater</v>
      </c>
      <c r="U9" t="str">
        <f t="shared" si="5"/>
        <v>plays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6"/>
        <v>19.93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 s="7">
        <f t="shared" si="1"/>
        <v>40399.208333333336</v>
      </c>
      <c r="N10">
        <v>1281502800</v>
      </c>
      <c r="O10" s="7">
        <f t="shared" si="2"/>
        <v>40401.208333333336</v>
      </c>
      <c r="P10">
        <f t="shared" si="3"/>
        <v>2010</v>
      </c>
      <c r="Q10" t="b">
        <v>0</v>
      </c>
      <c r="R10" t="b">
        <v>0</v>
      </c>
      <c r="S10" t="s">
        <v>33</v>
      </c>
      <c r="T10" t="str">
        <f t="shared" si="4"/>
        <v>theater</v>
      </c>
      <c r="U10" t="str">
        <f t="shared" si="5"/>
        <v>plays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6"/>
        <v>51.74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 s="7">
        <f t="shared" si="1"/>
        <v>41536.208333333336</v>
      </c>
      <c r="N11">
        <v>1383804000</v>
      </c>
      <c r="O11" s="7">
        <f t="shared" si="2"/>
        <v>41585.25</v>
      </c>
      <c r="P11">
        <f t="shared" si="3"/>
        <v>2013</v>
      </c>
      <c r="Q11" t="b">
        <v>0</v>
      </c>
      <c r="R11" t="b">
        <v>0</v>
      </c>
      <c r="S11" t="s">
        <v>50</v>
      </c>
      <c r="T11" t="str">
        <f t="shared" si="4"/>
        <v>music</v>
      </c>
      <c r="U11" t="str">
        <f t="shared" si="5"/>
        <v>electric music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6"/>
        <v>266.12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 s="7">
        <f t="shared" si="1"/>
        <v>40404.208333333336</v>
      </c>
      <c r="N12">
        <v>1285909200</v>
      </c>
      <c r="O12" s="7">
        <f t="shared" si="2"/>
        <v>40452.208333333336</v>
      </c>
      <c r="P12">
        <f t="shared" si="3"/>
        <v>2010</v>
      </c>
      <c r="Q12" t="b">
        <v>0</v>
      </c>
      <c r="R12" t="b">
        <v>0</v>
      </c>
      <c r="S12" t="s">
        <v>53</v>
      </c>
      <c r="T12" t="str">
        <f t="shared" si="4"/>
        <v>film &amp; video</v>
      </c>
      <c r="U12" t="str">
        <f t="shared" si="5"/>
        <v>drama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6"/>
        <v>48.1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 s="7">
        <f t="shared" si="1"/>
        <v>40442.208333333336</v>
      </c>
      <c r="N13">
        <v>1285563600</v>
      </c>
      <c r="O13" s="7">
        <f t="shared" si="2"/>
        <v>40448.208333333336</v>
      </c>
      <c r="P13">
        <f t="shared" si="3"/>
        <v>2010</v>
      </c>
      <c r="Q13" t="b">
        <v>0</v>
      </c>
      <c r="R13" t="b">
        <v>1</v>
      </c>
      <c r="S13" t="s">
        <v>33</v>
      </c>
      <c r="T13" t="str">
        <f t="shared" si="4"/>
        <v>theater</v>
      </c>
      <c r="U13" t="str">
        <f t="shared" si="5"/>
        <v>plays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6"/>
        <v>89.35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 s="7">
        <f t="shared" si="1"/>
        <v>43760.208333333328</v>
      </c>
      <c r="N14">
        <v>1572411600</v>
      </c>
      <c r="O14" s="7">
        <f t="shared" si="2"/>
        <v>43768.208333333328</v>
      </c>
      <c r="P14">
        <f t="shared" si="3"/>
        <v>2019</v>
      </c>
      <c r="Q14" t="b">
        <v>0</v>
      </c>
      <c r="R14" t="b">
        <v>0</v>
      </c>
      <c r="S14" t="s">
        <v>53</v>
      </c>
      <c r="T14" t="str">
        <f t="shared" si="4"/>
        <v>film &amp; video</v>
      </c>
      <c r="U14" t="str">
        <f t="shared" si="5"/>
        <v>drama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6"/>
        <v>245.12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 s="7">
        <f t="shared" si="1"/>
        <v>42532.208333333328</v>
      </c>
      <c r="N15">
        <v>1466658000</v>
      </c>
      <c r="O15" s="7">
        <f t="shared" si="2"/>
        <v>42544.208333333328</v>
      </c>
      <c r="P15">
        <f t="shared" si="3"/>
        <v>2016</v>
      </c>
      <c r="Q15" t="b">
        <v>0</v>
      </c>
      <c r="R15" t="b">
        <v>0</v>
      </c>
      <c r="S15" t="s">
        <v>60</v>
      </c>
      <c r="T15" t="str">
        <f t="shared" si="4"/>
        <v>music</v>
      </c>
      <c r="U15" t="str">
        <f t="shared" si="5"/>
        <v>indie rock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6"/>
        <v>66.77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 s="7">
        <f t="shared" si="1"/>
        <v>40974.25</v>
      </c>
      <c r="N16">
        <v>1333342800</v>
      </c>
      <c r="O16" s="7">
        <f t="shared" si="2"/>
        <v>41001.208333333336</v>
      </c>
      <c r="P16">
        <f t="shared" si="3"/>
        <v>2012</v>
      </c>
      <c r="Q16" t="b">
        <v>0</v>
      </c>
      <c r="R16" t="b">
        <v>0</v>
      </c>
      <c r="S16" t="s">
        <v>60</v>
      </c>
      <c r="T16" t="str">
        <f t="shared" si="4"/>
        <v>music</v>
      </c>
      <c r="U16" t="str">
        <f t="shared" si="5"/>
        <v>indie rock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6"/>
        <v>47.31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 s="7">
        <f t="shared" si="1"/>
        <v>43809.25</v>
      </c>
      <c r="N17">
        <v>1576303200</v>
      </c>
      <c r="O17" s="7">
        <f t="shared" si="2"/>
        <v>43813.25</v>
      </c>
      <c r="P17">
        <f t="shared" si="3"/>
        <v>2019</v>
      </c>
      <c r="Q17" t="b">
        <v>0</v>
      </c>
      <c r="R17" t="b">
        <v>0</v>
      </c>
      <c r="S17" t="s">
        <v>65</v>
      </c>
      <c r="T17" t="str">
        <f t="shared" si="4"/>
        <v>technology</v>
      </c>
      <c r="U17" t="str">
        <f t="shared" si="5"/>
        <v>wearables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6"/>
        <v>649.47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 s="7">
        <f t="shared" si="1"/>
        <v>41661.25</v>
      </c>
      <c r="N18">
        <v>1392271200</v>
      </c>
      <c r="O18" s="7">
        <f t="shared" si="2"/>
        <v>41683.25</v>
      </c>
      <c r="P18">
        <f t="shared" si="3"/>
        <v>2014</v>
      </c>
      <c r="Q18" t="b">
        <v>0</v>
      </c>
      <c r="R18" t="b">
        <v>0</v>
      </c>
      <c r="S18" t="s">
        <v>68</v>
      </c>
      <c r="T18" t="str">
        <f t="shared" si="4"/>
        <v>publishing</v>
      </c>
      <c r="U18" t="str">
        <f t="shared" si="5"/>
        <v>nonfiction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6"/>
        <v>159.38999999999999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 s="7">
        <f t="shared" si="1"/>
        <v>40555.25</v>
      </c>
      <c r="N19">
        <v>1294898400</v>
      </c>
      <c r="O19" s="7">
        <f t="shared" si="2"/>
        <v>40556.25</v>
      </c>
      <c r="P19">
        <f t="shared" si="3"/>
        <v>2011</v>
      </c>
      <c r="Q19" t="b">
        <v>0</v>
      </c>
      <c r="R19" t="b">
        <v>0</v>
      </c>
      <c r="S19" t="s">
        <v>71</v>
      </c>
      <c r="T19" t="str">
        <f t="shared" si="4"/>
        <v>film &amp; video</v>
      </c>
      <c r="U19" t="str">
        <f t="shared" si="5"/>
        <v>animation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6"/>
        <v>66.91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 s="7">
        <f t="shared" si="1"/>
        <v>43351.208333333328</v>
      </c>
      <c r="N20">
        <v>1537074000</v>
      </c>
      <c r="O20" s="7">
        <f t="shared" si="2"/>
        <v>43359.208333333328</v>
      </c>
      <c r="P20">
        <f t="shared" si="3"/>
        <v>2018</v>
      </c>
      <c r="Q20" t="b">
        <v>0</v>
      </c>
      <c r="R20" t="b">
        <v>0</v>
      </c>
      <c r="S20" t="s">
        <v>33</v>
      </c>
      <c r="T20" t="str">
        <f t="shared" si="4"/>
        <v>theater</v>
      </c>
      <c r="U20" t="str">
        <f t="shared" si="5"/>
        <v>plays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6"/>
        <v>48.53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 s="7">
        <f t="shared" si="1"/>
        <v>43528.25</v>
      </c>
      <c r="N21">
        <v>1553490000</v>
      </c>
      <c r="O21" s="7">
        <f t="shared" si="2"/>
        <v>43549.208333333328</v>
      </c>
      <c r="P21">
        <f t="shared" si="3"/>
        <v>2019</v>
      </c>
      <c r="Q21" t="b">
        <v>0</v>
      </c>
      <c r="R21" t="b">
        <v>1</v>
      </c>
      <c r="S21" t="s">
        <v>33</v>
      </c>
      <c r="T21" t="str">
        <f t="shared" si="4"/>
        <v>theater</v>
      </c>
      <c r="U21" t="str">
        <f t="shared" si="5"/>
        <v>plays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6"/>
        <v>112.24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 s="7">
        <f t="shared" si="1"/>
        <v>41848.208333333336</v>
      </c>
      <c r="N22">
        <v>1406523600</v>
      </c>
      <c r="O22" s="7">
        <f t="shared" si="2"/>
        <v>41848.208333333336</v>
      </c>
      <c r="P22">
        <f t="shared" si="3"/>
        <v>2014</v>
      </c>
      <c r="Q22" t="b">
        <v>0</v>
      </c>
      <c r="R22" t="b">
        <v>0</v>
      </c>
      <c r="S22" t="s">
        <v>53</v>
      </c>
      <c r="T22" t="str">
        <f t="shared" si="4"/>
        <v>film &amp; video</v>
      </c>
      <c r="U22" t="str">
        <f t="shared" si="5"/>
        <v>drama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6"/>
        <v>40.99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 s="7">
        <f t="shared" si="1"/>
        <v>40770.208333333336</v>
      </c>
      <c r="N23">
        <v>1316322000</v>
      </c>
      <c r="O23" s="7">
        <f t="shared" si="2"/>
        <v>40804.208333333336</v>
      </c>
      <c r="P23">
        <f t="shared" si="3"/>
        <v>2011</v>
      </c>
      <c r="Q23" t="b">
        <v>0</v>
      </c>
      <c r="R23" t="b">
        <v>0</v>
      </c>
      <c r="S23" t="s">
        <v>33</v>
      </c>
      <c r="T23" t="str">
        <f t="shared" si="4"/>
        <v>theater</v>
      </c>
      <c r="U23" t="str">
        <f t="shared" si="5"/>
        <v>plays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6"/>
        <v>128.07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 s="7">
        <f t="shared" si="1"/>
        <v>43193.208333333328</v>
      </c>
      <c r="N24">
        <v>1524027600</v>
      </c>
      <c r="O24" s="7">
        <f t="shared" si="2"/>
        <v>43208.208333333328</v>
      </c>
      <c r="P24">
        <f t="shared" si="3"/>
        <v>2018</v>
      </c>
      <c r="Q24" t="b">
        <v>0</v>
      </c>
      <c r="R24" t="b">
        <v>0</v>
      </c>
      <c r="S24" t="s">
        <v>33</v>
      </c>
      <c r="T24" t="str">
        <f t="shared" si="4"/>
        <v>theater</v>
      </c>
      <c r="U24" t="str">
        <f t="shared" si="5"/>
        <v>plays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6"/>
        <v>332.04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 s="7">
        <f t="shared" si="1"/>
        <v>43510.25</v>
      </c>
      <c r="N25">
        <v>1554699600</v>
      </c>
      <c r="O25" s="7">
        <f t="shared" si="2"/>
        <v>43563.208333333328</v>
      </c>
      <c r="P25">
        <f t="shared" si="3"/>
        <v>2019</v>
      </c>
      <c r="Q25" t="b">
        <v>0</v>
      </c>
      <c r="R25" t="b">
        <v>0</v>
      </c>
      <c r="S25" t="s">
        <v>42</v>
      </c>
      <c r="T25" t="str">
        <f t="shared" si="4"/>
        <v>film &amp; video</v>
      </c>
      <c r="U25" t="str">
        <f t="shared" si="5"/>
        <v>documentary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6"/>
        <v>112.83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 s="7">
        <f t="shared" si="1"/>
        <v>41811.208333333336</v>
      </c>
      <c r="N26">
        <v>1403499600</v>
      </c>
      <c r="O26" s="7">
        <f t="shared" si="2"/>
        <v>41813.208333333336</v>
      </c>
      <c r="P26">
        <f t="shared" si="3"/>
        <v>2014</v>
      </c>
      <c r="Q26" t="b">
        <v>0</v>
      </c>
      <c r="R26" t="b">
        <v>0</v>
      </c>
      <c r="S26" t="s">
        <v>65</v>
      </c>
      <c r="T26" t="str">
        <f t="shared" si="4"/>
        <v>technology</v>
      </c>
      <c r="U26" t="str">
        <f t="shared" si="5"/>
        <v>wearables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6"/>
        <v>216.44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 s="7">
        <f t="shared" si="1"/>
        <v>40681.208333333336</v>
      </c>
      <c r="N27">
        <v>1307422800</v>
      </c>
      <c r="O27" s="7">
        <f t="shared" si="2"/>
        <v>40701.208333333336</v>
      </c>
      <c r="P27">
        <f t="shared" si="3"/>
        <v>2011</v>
      </c>
      <c r="Q27" t="b">
        <v>0</v>
      </c>
      <c r="R27" t="b">
        <v>1</v>
      </c>
      <c r="S27" t="s">
        <v>89</v>
      </c>
      <c r="T27" t="str">
        <f t="shared" si="4"/>
        <v>games</v>
      </c>
      <c r="U27" t="str">
        <f t="shared" si="5"/>
        <v>video games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6"/>
        <v>48.2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 s="7">
        <f t="shared" si="1"/>
        <v>43312.208333333328</v>
      </c>
      <c r="N28">
        <v>1535346000</v>
      </c>
      <c r="O28" s="7">
        <f t="shared" si="2"/>
        <v>43339.208333333328</v>
      </c>
      <c r="P28">
        <f t="shared" si="3"/>
        <v>2018</v>
      </c>
      <c r="Q28" t="b">
        <v>0</v>
      </c>
      <c r="R28" t="b">
        <v>0</v>
      </c>
      <c r="S28" t="s">
        <v>33</v>
      </c>
      <c r="T28" t="str">
        <f t="shared" si="4"/>
        <v>theater</v>
      </c>
      <c r="U28" t="str">
        <f t="shared" si="5"/>
        <v>plays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6"/>
        <v>79.95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 s="7">
        <f t="shared" si="1"/>
        <v>42280.208333333328</v>
      </c>
      <c r="N29">
        <v>1444539600</v>
      </c>
      <c r="O29" s="7">
        <f t="shared" si="2"/>
        <v>42288.208333333328</v>
      </c>
      <c r="P29">
        <f t="shared" si="3"/>
        <v>2015</v>
      </c>
      <c r="Q29" t="b">
        <v>0</v>
      </c>
      <c r="R29" t="b">
        <v>0</v>
      </c>
      <c r="S29" t="s">
        <v>23</v>
      </c>
      <c r="T29" t="str">
        <f t="shared" si="4"/>
        <v>music</v>
      </c>
      <c r="U29" t="str">
        <f t="shared" si="5"/>
        <v>rock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6"/>
        <v>105.23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 s="7">
        <f t="shared" si="1"/>
        <v>40218.25</v>
      </c>
      <c r="N30">
        <v>1267682400</v>
      </c>
      <c r="O30" s="7">
        <f t="shared" si="2"/>
        <v>40241.25</v>
      </c>
      <c r="P30">
        <f t="shared" si="3"/>
        <v>2010</v>
      </c>
      <c r="Q30" t="b">
        <v>0</v>
      </c>
      <c r="R30" t="b">
        <v>1</v>
      </c>
      <c r="S30" t="s">
        <v>33</v>
      </c>
      <c r="T30" t="str">
        <f t="shared" si="4"/>
        <v>theater</v>
      </c>
      <c r="U30" t="str">
        <f t="shared" si="5"/>
        <v>plays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6"/>
        <v>328.9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 s="7">
        <f t="shared" si="1"/>
        <v>43301.208333333328</v>
      </c>
      <c r="N31">
        <v>1535518800</v>
      </c>
      <c r="O31" s="7">
        <f t="shared" si="2"/>
        <v>43341.208333333328</v>
      </c>
      <c r="P31">
        <f t="shared" si="3"/>
        <v>2018</v>
      </c>
      <c r="Q31" t="b">
        <v>0</v>
      </c>
      <c r="R31" t="b">
        <v>0</v>
      </c>
      <c r="S31" t="s">
        <v>100</v>
      </c>
      <c r="T31" t="str">
        <f t="shared" si="4"/>
        <v>film &amp; video</v>
      </c>
      <c r="U31" t="str">
        <f t="shared" si="5"/>
        <v>shorts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6"/>
        <v>160.61000000000001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 s="7">
        <f t="shared" si="1"/>
        <v>43609.208333333328</v>
      </c>
      <c r="N32">
        <v>1559106000</v>
      </c>
      <c r="O32" s="7">
        <f t="shared" si="2"/>
        <v>43614.208333333328</v>
      </c>
      <c r="P32">
        <f t="shared" si="3"/>
        <v>2019</v>
      </c>
      <c r="Q32" t="b">
        <v>0</v>
      </c>
      <c r="R32" t="b">
        <v>0</v>
      </c>
      <c r="S32" t="s">
        <v>71</v>
      </c>
      <c r="T32" t="str">
        <f t="shared" si="4"/>
        <v>film &amp; video</v>
      </c>
      <c r="U32" t="str">
        <f t="shared" si="5"/>
        <v>animation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6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 s="7">
        <f t="shared" si="1"/>
        <v>42374.25</v>
      </c>
      <c r="N33">
        <v>1454392800</v>
      </c>
      <c r="O33" s="7">
        <f t="shared" si="2"/>
        <v>42402.25</v>
      </c>
      <c r="P33">
        <f t="shared" si="3"/>
        <v>2016</v>
      </c>
      <c r="Q33" t="b">
        <v>0</v>
      </c>
      <c r="R33" t="b">
        <v>0</v>
      </c>
      <c r="S33" t="s">
        <v>89</v>
      </c>
      <c r="T33" t="str">
        <f t="shared" si="4"/>
        <v>games</v>
      </c>
      <c r="U33" t="str">
        <f t="shared" si="5"/>
        <v>video games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6"/>
        <v>86.81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 s="7">
        <f t="shared" si="1"/>
        <v>43110.25</v>
      </c>
      <c r="N34">
        <v>1517896800</v>
      </c>
      <c r="O34" s="7">
        <f t="shared" si="2"/>
        <v>43137.25</v>
      </c>
      <c r="P34">
        <f t="shared" si="3"/>
        <v>2018</v>
      </c>
      <c r="Q34" t="b">
        <v>0</v>
      </c>
      <c r="R34" t="b">
        <v>0</v>
      </c>
      <c r="S34" t="s">
        <v>42</v>
      </c>
      <c r="T34" t="str">
        <f t="shared" si="4"/>
        <v>film &amp; video</v>
      </c>
      <c r="U34" t="str">
        <f t="shared" si="5"/>
        <v>documentary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6"/>
        <v>377.82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 s="7">
        <f t="shared" si="1"/>
        <v>41917.208333333336</v>
      </c>
      <c r="N35">
        <v>1415685600</v>
      </c>
      <c r="O35" s="7">
        <f t="shared" si="2"/>
        <v>41954.25</v>
      </c>
      <c r="P35">
        <f t="shared" si="3"/>
        <v>2014</v>
      </c>
      <c r="Q35" t="b">
        <v>0</v>
      </c>
      <c r="R35" t="b">
        <v>0</v>
      </c>
      <c r="S35" t="s">
        <v>33</v>
      </c>
      <c r="T35" t="str">
        <f t="shared" si="4"/>
        <v>theater</v>
      </c>
      <c r="U35" t="str">
        <f t="shared" si="5"/>
        <v>plays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6"/>
        <v>150.81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 s="7">
        <f t="shared" si="1"/>
        <v>42817.208333333328</v>
      </c>
      <c r="N36">
        <v>1490677200</v>
      </c>
      <c r="O36" s="7">
        <f t="shared" si="2"/>
        <v>42822.208333333328</v>
      </c>
      <c r="P36">
        <f t="shared" si="3"/>
        <v>2017</v>
      </c>
      <c r="Q36" t="b">
        <v>0</v>
      </c>
      <c r="R36" t="b">
        <v>0</v>
      </c>
      <c r="S36" t="s">
        <v>42</v>
      </c>
      <c r="T36" t="str">
        <f t="shared" si="4"/>
        <v>film &amp; video</v>
      </c>
      <c r="U36" t="str">
        <f t="shared" si="5"/>
        <v>documentary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6"/>
        <v>150.30000000000001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 s="7">
        <f t="shared" si="1"/>
        <v>43484.25</v>
      </c>
      <c r="N37">
        <v>1551506400</v>
      </c>
      <c r="O37" s="7">
        <f t="shared" si="2"/>
        <v>43526.25</v>
      </c>
      <c r="P37">
        <f t="shared" si="3"/>
        <v>2019</v>
      </c>
      <c r="Q37" t="b">
        <v>0</v>
      </c>
      <c r="R37" t="b">
        <v>1</v>
      </c>
      <c r="S37" t="s">
        <v>53</v>
      </c>
      <c r="T37" t="str">
        <f t="shared" si="4"/>
        <v>film &amp; video</v>
      </c>
      <c r="U37" t="str">
        <f t="shared" si="5"/>
        <v>drama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6"/>
        <v>157.29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 s="7">
        <f t="shared" si="1"/>
        <v>40600.25</v>
      </c>
      <c r="N38">
        <v>1300856400</v>
      </c>
      <c r="O38" s="7">
        <f t="shared" si="2"/>
        <v>40625.208333333336</v>
      </c>
      <c r="P38">
        <f t="shared" si="3"/>
        <v>2011</v>
      </c>
      <c r="Q38" t="b">
        <v>0</v>
      </c>
      <c r="R38" t="b">
        <v>0</v>
      </c>
      <c r="S38" t="s">
        <v>33</v>
      </c>
      <c r="T38" t="str">
        <f t="shared" si="4"/>
        <v>theater</v>
      </c>
      <c r="U38" t="str">
        <f t="shared" si="5"/>
        <v>plays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6"/>
        <v>139.99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 s="7">
        <f t="shared" si="1"/>
        <v>43744.208333333328</v>
      </c>
      <c r="N39">
        <v>1573192800</v>
      </c>
      <c r="O39" s="7">
        <f t="shared" si="2"/>
        <v>43777.25</v>
      </c>
      <c r="P39">
        <f t="shared" si="3"/>
        <v>2019</v>
      </c>
      <c r="Q39" t="b">
        <v>0</v>
      </c>
      <c r="R39" t="b">
        <v>1</v>
      </c>
      <c r="S39" t="s">
        <v>119</v>
      </c>
      <c r="T39" t="str">
        <f t="shared" si="4"/>
        <v>publishing</v>
      </c>
      <c r="U39" t="str">
        <f t="shared" si="5"/>
        <v>fiction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6"/>
        <v>325.32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 s="7">
        <f t="shared" si="1"/>
        <v>40469.208333333336</v>
      </c>
      <c r="N40">
        <v>1287810000</v>
      </c>
      <c r="O40" s="7">
        <f t="shared" si="2"/>
        <v>40474.208333333336</v>
      </c>
      <c r="P40">
        <f t="shared" si="3"/>
        <v>2010</v>
      </c>
      <c r="Q40" t="b">
        <v>0</v>
      </c>
      <c r="R40" t="b">
        <v>0</v>
      </c>
      <c r="S40" t="s">
        <v>122</v>
      </c>
      <c r="T40" t="str">
        <f t="shared" si="4"/>
        <v>photography</v>
      </c>
      <c r="U40" t="str">
        <f t="shared" si="5"/>
        <v>photography books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6"/>
        <v>50.78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 s="7">
        <f t="shared" si="1"/>
        <v>41330.25</v>
      </c>
      <c r="N41">
        <v>1362978000</v>
      </c>
      <c r="O41" s="7">
        <f t="shared" si="2"/>
        <v>41344.208333333336</v>
      </c>
      <c r="P41">
        <f t="shared" si="3"/>
        <v>2013</v>
      </c>
      <c r="Q41" t="b">
        <v>0</v>
      </c>
      <c r="R41" t="b">
        <v>0</v>
      </c>
      <c r="S41" t="s">
        <v>33</v>
      </c>
      <c r="T41" t="str">
        <f t="shared" si="4"/>
        <v>theater</v>
      </c>
      <c r="U41" t="str">
        <f t="shared" si="5"/>
        <v>plays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6"/>
        <v>169.07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 s="7">
        <f t="shared" si="1"/>
        <v>40334.208333333336</v>
      </c>
      <c r="N42">
        <v>1277355600</v>
      </c>
      <c r="O42" s="7">
        <f t="shared" si="2"/>
        <v>40353.208333333336</v>
      </c>
      <c r="P42">
        <f t="shared" si="3"/>
        <v>2010</v>
      </c>
      <c r="Q42" t="b">
        <v>0</v>
      </c>
      <c r="R42" t="b">
        <v>1</v>
      </c>
      <c r="S42" t="s">
        <v>65</v>
      </c>
      <c r="T42" t="str">
        <f t="shared" si="4"/>
        <v>technology</v>
      </c>
      <c r="U42" t="str">
        <f t="shared" si="5"/>
        <v>wearables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6"/>
        <v>212.93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 s="7">
        <f t="shared" si="1"/>
        <v>41156.208333333336</v>
      </c>
      <c r="N43">
        <v>1348981200</v>
      </c>
      <c r="O43" s="7">
        <f t="shared" si="2"/>
        <v>41182.208333333336</v>
      </c>
      <c r="P43">
        <f t="shared" si="3"/>
        <v>2012</v>
      </c>
      <c r="Q43" t="b">
        <v>0</v>
      </c>
      <c r="R43" t="b">
        <v>1</v>
      </c>
      <c r="S43" t="s">
        <v>23</v>
      </c>
      <c r="T43" t="str">
        <f t="shared" si="4"/>
        <v>music</v>
      </c>
      <c r="U43" t="str">
        <f t="shared" si="5"/>
        <v>rock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6"/>
        <v>443.94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 s="7">
        <f t="shared" si="1"/>
        <v>40728.208333333336</v>
      </c>
      <c r="N44">
        <v>1310533200</v>
      </c>
      <c r="O44" s="7">
        <f t="shared" si="2"/>
        <v>40737.208333333336</v>
      </c>
      <c r="P44">
        <f t="shared" si="3"/>
        <v>2011</v>
      </c>
      <c r="Q44" t="b">
        <v>0</v>
      </c>
      <c r="R44" t="b">
        <v>0</v>
      </c>
      <c r="S44" t="s">
        <v>17</v>
      </c>
      <c r="T44" t="str">
        <f t="shared" si="4"/>
        <v>food</v>
      </c>
      <c r="U44" t="str">
        <f t="shared" si="5"/>
        <v>food trucks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6"/>
        <v>185.94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 s="7">
        <f t="shared" si="1"/>
        <v>41844.208333333336</v>
      </c>
      <c r="N45">
        <v>1407560400</v>
      </c>
      <c r="O45" s="7">
        <f t="shared" si="2"/>
        <v>41860.208333333336</v>
      </c>
      <c r="P45">
        <f t="shared" si="3"/>
        <v>2014</v>
      </c>
      <c r="Q45" t="b">
        <v>0</v>
      </c>
      <c r="R45" t="b">
        <v>0</v>
      </c>
      <c r="S45" t="s">
        <v>133</v>
      </c>
      <c r="T45" t="str">
        <f t="shared" si="4"/>
        <v>publishing</v>
      </c>
      <c r="U45" t="str">
        <f t="shared" si="5"/>
        <v>radio &amp; podcasts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6"/>
        <v>658.81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 s="7">
        <f t="shared" si="1"/>
        <v>43541.208333333328</v>
      </c>
      <c r="N46">
        <v>1552885200</v>
      </c>
      <c r="O46" s="7">
        <f t="shared" si="2"/>
        <v>43542.208333333328</v>
      </c>
      <c r="P46">
        <f t="shared" si="3"/>
        <v>2019</v>
      </c>
      <c r="Q46" t="b">
        <v>0</v>
      </c>
      <c r="R46" t="b">
        <v>0</v>
      </c>
      <c r="S46" t="s">
        <v>119</v>
      </c>
      <c r="T46" t="str">
        <f t="shared" si="4"/>
        <v>publishing</v>
      </c>
      <c r="U46" t="str">
        <f t="shared" si="5"/>
        <v>fiction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6"/>
        <v>47.68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 s="7">
        <f t="shared" si="1"/>
        <v>42676.208333333328</v>
      </c>
      <c r="N47">
        <v>1479362400</v>
      </c>
      <c r="O47" s="7">
        <f t="shared" si="2"/>
        <v>42691.25</v>
      </c>
      <c r="P47">
        <f t="shared" si="3"/>
        <v>2016</v>
      </c>
      <c r="Q47" t="b">
        <v>0</v>
      </c>
      <c r="R47" t="b">
        <v>1</v>
      </c>
      <c r="S47" t="s">
        <v>33</v>
      </c>
      <c r="T47" t="str">
        <f t="shared" si="4"/>
        <v>theater</v>
      </c>
      <c r="U47" t="str">
        <f t="shared" si="5"/>
        <v>plays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6"/>
        <v>114.78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 s="7">
        <f t="shared" si="1"/>
        <v>40367.208333333336</v>
      </c>
      <c r="N48">
        <v>1280552400</v>
      </c>
      <c r="O48" s="7">
        <f t="shared" si="2"/>
        <v>40390.208333333336</v>
      </c>
      <c r="P48">
        <f t="shared" si="3"/>
        <v>2010</v>
      </c>
      <c r="Q48" t="b">
        <v>0</v>
      </c>
      <c r="R48" t="b">
        <v>0</v>
      </c>
      <c r="S48" t="s">
        <v>23</v>
      </c>
      <c r="T48" t="str">
        <f t="shared" si="4"/>
        <v>music</v>
      </c>
      <c r="U48" t="str">
        <f t="shared" si="5"/>
        <v>rock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6"/>
        <v>475.27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 s="7">
        <f t="shared" si="1"/>
        <v>41727.208333333336</v>
      </c>
      <c r="N49">
        <v>1398661200</v>
      </c>
      <c r="O49" s="7">
        <f t="shared" si="2"/>
        <v>41757.208333333336</v>
      </c>
      <c r="P49">
        <f t="shared" si="3"/>
        <v>2014</v>
      </c>
      <c r="Q49" t="b">
        <v>0</v>
      </c>
      <c r="R49" t="b">
        <v>0</v>
      </c>
      <c r="S49" t="s">
        <v>33</v>
      </c>
      <c r="T49" t="str">
        <f t="shared" si="4"/>
        <v>theater</v>
      </c>
      <c r="U49" t="str">
        <f t="shared" si="5"/>
        <v>plays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6"/>
        <v>386.97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 s="7">
        <f t="shared" si="1"/>
        <v>42180.208333333328</v>
      </c>
      <c r="N50">
        <v>1436245200</v>
      </c>
      <c r="O50" s="7">
        <f t="shared" si="2"/>
        <v>42192.208333333328</v>
      </c>
      <c r="P50">
        <f t="shared" si="3"/>
        <v>2015</v>
      </c>
      <c r="Q50" t="b">
        <v>0</v>
      </c>
      <c r="R50" t="b">
        <v>0</v>
      </c>
      <c r="S50" t="s">
        <v>33</v>
      </c>
      <c r="T50" t="str">
        <f t="shared" si="4"/>
        <v>theater</v>
      </c>
      <c r="U50" t="str">
        <f t="shared" si="5"/>
        <v>plays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6"/>
        <v>189.63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 s="7">
        <f t="shared" si="1"/>
        <v>43758.208333333328</v>
      </c>
      <c r="N51">
        <v>1575439200</v>
      </c>
      <c r="O51" s="7">
        <f t="shared" si="2"/>
        <v>43803.25</v>
      </c>
      <c r="P51">
        <f t="shared" si="3"/>
        <v>2019</v>
      </c>
      <c r="Q51" t="b">
        <v>0</v>
      </c>
      <c r="R51" t="b">
        <v>0</v>
      </c>
      <c r="S51" t="s">
        <v>23</v>
      </c>
      <c r="T51" t="str">
        <f t="shared" si="4"/>
        <v>music</v>
      </c>
      <c r="U51" t="str">
        <f t="shared" si="5"/>
        <v>rock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6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 s="7">
        <f t="shared" si="1"/>
        <v>41487.208333333336</v>
      </c>
      <c r="N52">
        <v>1377752400</v>
      </c>
      <c r="O52" s="7">
        <f t="shared" si="2"/>
        <v>41515.208333333336</v>
      </c>
      <c r="P52">
        <f t="shared" si="3"/>
        <v>2013</v>
      </c>
      <c r="Q52" t="b">
        <v>0</v>
      </c>
      <c r="R52" t="b">
        <v>0</v>
      </c>
      <c r="S52" t="s">
        <v>148</v>
      </c>
      <c r="T52" t="str">
        <f t="shared" si="4"/>
        <v>music</v>
      </c>
      <c r="U52" t="str">
        <f t="shared" si="5"/>
        <v>metal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6"/>
        <v>91.87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 s="7">
        <f t="shared" si="1"/>
        <v>40995.208333333336</v>
      </c>
      <c r="N53">
        <v>1334206800</v>
      </c>
      <c r="O53" s="7">
        <f t="shared" si="2"/>
        <v>41011.208333333336</v>
      </c>
      <c r="P53">
        <f t="shared" si="3"/>
        <v>2012</v>
      </c>
      <c r="Q53" t="b">
        <v>0</v>
      </c>
      <c r="R53" t="b">
        <v>1</v>
      </c>
      <c r="S53" t="s">
        <v>65</v>
      </c>
      <c r="T53" t="str">
        <f t="shared" si="4"/>
        <v>technology</v>
      </c>
      <c r="U53" t="str">
        <f t="shared" si="5"/>
        <v>wearables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6"/>
        <v>34.15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 s="7">
        <f t="shared" si="1"/>
        <v>40436.208333333336</v>
      </c>
      <c r="N54">
        <v>1284872400</v>
      </c>
      <c r="O54" s="7">
        <f t="shared" si="2"/>
        <v>40440.208333333336</v>
      </c>
      <c r="P54">
        <f t="shared" si="3"/>
        <v>2010</v>
      </c>
      <c r="Q54" t="b">
        <v>0</v>
      </c>
      <c r="R54" t="b">
        <v>0</v>
      </c>
      <c r="S54" t="s">
        <v>33</v>
      </c>
      <c r="T54" t="str">
        <f t="shared" si="4"/>
        <v>theater</v>
      </c>
      <c r="U54" t="str">
        <f t="shared" si="5"/>
        <v>plays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6"/>
        <v>140.41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 s="7">
        <f t="shared" si="1"/>
        <v>41779.208333333336</v>
      </c>
      <c r="N55">
        <v>1403931600</v>
      </c>
      <c r="O55" s="7">
        <f t="shared" si="2"/>
        <v>41818.208333333336</v>
      </c>
      <c r="P55">
        <f t="shared" si="3"/>
        <v>2014</v>
      </c>
      <c r="Q55" t="b">
        <v>0</v>
      </c>
      <c r="R55" t="b">
        <v>0</v>
      </c>
      <c r="S55" t="s">
        <v>53</v>
      </c>
      <c r="T55" t="str">
        <f t="shared" si="4"/>
        <v>film &amp; video</v>
      </c>
      <c r="U55" t="str">
        <f t="shared" si="5"/>
        <v>drama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6"/>
        <v>89.87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 s="7">
        <f t="shared" si="1"/>
        <v>43170.25</v>
      </c>
      <c r="N56">
        <v>1521262800</v>
      </c>
      <c r="O56" s="7">
        <f t="shared" si="2"/>
        <v>43176.208333333328</v>
      </c>
      <c r="P56">
        <f t="shared" si="3"/>
        <v>2018</v>
      </c>
      <c r="Q56" t="b">
        <v>0</v>
      </c>
      <c r="R56" t="b">
        <v>0</v>
      </c>
      <c r="S56" t="s">
        <v>65</v>
      </c>
      <c r="T56" t="str">
        <f t="shared" si="4"/>
        <v>technology</v>
      </c>
      <c r="U56" t="str">
        <f t="shared" si="5"/>
        <v>wearables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6"/>
        <v>177.97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 s="7">
        <f t="shared" si="1"/>
        <v>43311.208333333328</v>
      </c>
      <c r="N57">
        <v>1533358800</v>
      </c>
      <c r="O57" s="7">
        <f t="shared" si="2"/>
        <v>43316.208333333328</v>
      </c>
      <c r="P57">
        <f t="shared" si="3"/>
        <v>2018</v>
      </c>
      <c r="Q57" t="b">
        <v>0</v>
      </c>
      <c r="R57" t="b">
        <v>0</v>
      </c>
      <c r="S57" t="s">
        <v>159</v>
      </c>
      <c r="T57" t="str">
        <f t="shared" si="4"/>
        <v>music</v>
      </c>
      <c r="U57" t="str">
        <f t="shared" si="5"/>
        <v>jazz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6"/>
        <v>143.66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 s="7">
        <f t="shared" si="1"/>
        <v>42014.25</v>
      </c>
      <c r="N58">
        <v>1421474400</v>
      </c>
      <c r="O58" s="7">
        <f t="shared" si="2"/>
        <v>42021.25</v>
      </c>
      <c r="P58">
        <f t="shared" si="3"/>
        <v>2015</v>
      </c>
      <c r="Q58" t="b">
        <v>0</v>
      </c>
      <c r="R58" t="b">
        <v>0</v>
      </c>
      <c r="S58" t="s">
        <v>65</v>
      </c>
      <c r="T58" t="str">
        <f t="shared" si="4"/>
        <v>technology</v>
      </c>
      <c r="U58" t="str">
        <f t="shared" si="5"/>
        <v>wearables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6"/>
        <v>215.28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 s="7">
        <f t="shared" si="1"/>
        <v>42979.208333333328</v>
      </c>
      <c r="N59">
        <v>1505278800</v>
      </c>
      <c r="O59" s="7">
        <f t="shared" si="2"/>
        <v>42991.208333333328</v>
      </c>
      <c r="P59">
        <f t="shared" si="3"/>
        <v>2017</v>
      </c>
      <c r="Q59" t="b">
        <v>0</v>
      </c>
      <c r="R59" t="b">
        <v>0</v>
      </c>
      <c r="S59" t="s">
        <v>89</v>
      </c>
      <c r="T59" t="str">
        <f t="shared" si="4"/>
        <v>games</v>
      </c>
      <c r="U59" t="str">
        <f t="shared" si="5"/>
        <v>video games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6"/>
        <v>227.11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 s="7">
        <f t="shared" si="1"/>
        <v>42268.208333333328</v>
      </c>
      <c r="N60">
        <v>1443934800</v>
      </c>
      <c r="O60" s="7">
        <f t="shared" si="2"/>
        <v>42281.208333333328</v>
      </c>
      <c r="P60">
        <f t="shared" si="3"/>
        <v>2015</v>
      </c>
      <c r="Q60" t="b">
        <v>0</v>
      </c>
      <c r="R60" t="b">
        <v>0</v>
      </c>
      <c r="S60" t="s">
        <v>33</v>
      </c>
      <c r="T60" t="str">
        <f t="shared" si="4"/>
        <v>theater</v>
      </c>
      <c r="U60" t="str">
        <f t="shared" si="5"/>
        <v>plays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6"/>
        <v>275.07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 s="7">
        <f t="shared" si="1"/>
        <v>42898.208333333328</v>
      </c>
      <c r="N61">
        <v>1498539600</v>
      </c>
      <c r="O61" s="7">
        <f t="shared" si="2"/>
        <v>42913.208333333328</v>
      </c>
      <c r="P61">
        <f t="shared" si="3"/>
        <v>2017</v>
      </c>
      <c r="Q61" t="b">
        <v>0</v>
      </c>
      <c r="R61" t="b">
        <v>1</v>
      </c>
      <c r="S61" t="s">
        <v>33</v>
      </c>
      <c r="T61" t="str">
        <f t="shared" si="4"/>
        <v>theater</v>
      </c>
      <c r="U61" t="str">
        <f t="shared" si="5"/>
        <v>plays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6"/>
        <v>144.37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 s="7">
        <f t="shared" si="1"/>
        <v>41107.208333333336</v>
      </c>
      <c r="N62">
        <v>1342760400</v>
      </c>
      <c r="O62" s="7">
        <f t="shared" si="2"/>
        <v>41110.208333333336</v>
      </c>
      <c r="P62">
        <f t="shared" si="3"/>
        <v>2012</v>
      </c>
      <c r="Q62" t="b">
        <v>0</v>
      </c>
      <c r="R62" t="b">
        <v>0</v>
      </c>
      <c r="S62" t="s">
        <v>33</v>
      </c>
      <c r="T62" t="str">
        <f t="shared" si="4"/>
        <v>theater</v>
      </c>
      <c r="U62" t="str">
        <f t="shared" si="5"/>
        <v>plays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6"/>
        <v>92.75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 s="7">
        <f t="shared" si="1"/>
        <v>40595.25</v>
      </c>
      <c r="N63">
        <v>1301720400</v>
      </c>
      <c r="O63" s="7">
        <f t="shared" si="2"/>
        <v>40635.208333333336</v>
      </c>
      <c r="P63">
        <f t="shared" si="3"/>
        <v>2011</v>
      </c>
      <c r="Q63" t="b">
        <v>0</v>
      </c>
      <c r="R63" t="b">
        <v>0</v>
      </c>
      <c r="S63" t="s">
        <v>33</v>
      </c>
      <c r="T63" t="str">
        <f t="shared" si="4"/>
        <v>theater</v>
      </c>
      <c r="U63" t="str">
        <f t="shared" si="5"/>
        <v>plays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6"/>
        <v>722.6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 s="7">
        <f t="shared" si="1"/>
        <v>42160.208333333328</v>
      </c>
      <c r="N64">
        <v>1433566800</v>
      </c>
      <c r="O64" s="7">
        <f t="shared" si="2"/>
        <v>42161.208333333328</v>
      </c>
      <c r="P64">
        <f t="shared" si="3"/>
        <v>2015</v>
      </c>
      <c r="Q64" t="b">
        <v>0</v>
      </c>
      <c r="R64" t="b">
        <v>0</v>
      </c>
      <c r="S64" t="s">
        <v>28</v>
      </c>
      <c r="T64" t="str">
        <f t="shared" si="4"/>
        <v>technology</v>
      </c>
      <c r="U64" t="str">
        <f t="shared" si="5"/>
        <v>web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6"/>
        <v>11.85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 s="7">
        <f t="shared" si="1"/>
        <v>42853.208333333328</v>
      </c>
      <c r="N65">
        <v>1493874000</v>
      </c>
      <c r="O65" s="7">
        <f t="shared" si="2"/>
        <v>42859.208333333328</v>
      </c>
      <c r="P65">
        <f t="shared" si="3"/>
        <v>2017</v>
      </c>
      <c r="Q65" t="b">
        <v>0</v>
      </c>
      <c r="R65" t="b">
        <v>0</v>
      </c>
      <c r="S65" t="s">
        <v>33</v>
      </c>
      <c r="T65" t="str">
        <f t="shared" si="4"/>
        <v>theater</v>
      </c>
      <c r="U65" t="str">
        <f t="shared" si="5"/>
        <v>plays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6"/>
        <v>97.64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 s="7">
        <f t="shared" si="1"/>
        <v>43283.208333333328</v>
      </c>
      <c r="N66">
        <v>1531803600</v>
      </c>
      <c r="O66" s="7">
        <f t="shared" si="2"/>
        <v>43298.208333333328</v>
      </c>
      <c r="P66">
        <f t="shared" si="3"/>
        <v>2018</v>
      </c>
      <c r="Q66" t="b">
        <v>0</v>
      </c>
      <c r="R66" t="b">
        <v>1</v>
      </c>
      <c r="S66" t="s">
        <v>28</v>
      </c>
      <c r="T66" t="str">
        <f t="shared" si="4"/>
        <v>technology</v>
      </c>
      <c r="U66" t="str">
        <f t="shared" si="5"/>
        <v>web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6"/>
        <v>236.15</v>
      </c>
      <c r="G67" t="s">
        <v>20</v>
      </c>
      <c r="H67">
        <v>236</v>
      </c>
      <c r="I67">
        <f t="shared" ref="I67:I130" si="7">IF(H67=0, 0, ROUND(E67/H67,2))</f>
        <v>61.04</v>
      </c>
      <c r="J67" t="s">
        <v>21</v>
      </c>
      <c r="K67" t="s">
        <v>22</v>
      </c>
      <c r="L67">
        <v>1296108000</v>
      </c>
      <c r="M67" s="7">
        <f t="shared" ref="M67:M130" si="8">(L67/(60*60*24))+DATE(1970,1,1)</f>
        <v>40570.25</v>
      </c>
      <c r="N67">
        <v>1296712800</v>
      </c>
      <c r="O67" s="7">
        <f t="shared" ref="O67:O130" si="9">(N67/(60*60*24))+DATE(1970,1,1)</f>
        <v>40577.25</v>
      </c>
      <c r="P67">
        <f t="shared" ref="P67:P130" si="10">YEAR(M67)</f>
        <v>2011</v>
      </c>
      <c r="Q67" t="b">
        <v>0</v>
      </c>
      <c r="R67" t="b">
        <v>0</v>
      </c>
      <c r="S67" t="s">
        <v>33</v>
      </c>
      <c r="T67" t="str">
        <f t="shared" ref="T67:T130" si="11">LEFT(S67,SEARCH("/",S67)-1)</f>
        <v>theater</v>
      </c>
      <c r="U67" t="str">
        <f t="shared" ref="U67:U130" si="12">RIGHT(S67,LEN(S67)-SEARCH("/",S67))</f>
        <v>plays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13">ROUND((E68/D68)*100, 2)</f>
        <v>45.07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 s="7">
        <f t="shared" si="8"/>
        <v>42102.208333333328</v>
      </c>
      <c r="N68">
        <v>1428901200</v>
      </c>
      <c r="O68" s="7">
        <f t="shared" si="9"/>
        <v>42107.208333333328</v>
      </c>
      <c r="P68">
        <f t="shared" si="10"/>
        <v>2015</v>
      </c>
      <c r="Q68" t="b">
        <v>0</v>
      </c>
      <c r="R68" t="b">
        <v>1</v>
      </c>
      <c r="S68" t="s">
        <v>33</v>
      </c>
      <c r="T68" t="str">
        <f t="shared" si="11"/>
        <v>theater</v>
      </c>
      <c r="U68" t="str">
        <f t="shared" si="12"/>
        <v>plays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3"/>
        <v>162.38999999999999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7">
        <f t="shared" si="8"/>
        <v>40203.25</v>
      </c>
      <c r="N69">
        <v>1264831200</v>
      </c>
      <c r="O69" s="7">
        <f t="shared" si="9"/>
        <v>40208.25</v>
      </c>
      <c r="P69">
        <f t="shared" si="10"/>
        <v>2010</v>
      </c>
      <c r="Q69" t="b">
        <v>0</v>
      </c>
      <c r="R69" t="b">
        <v>1</v>
      </c>
      <c r="S69" t="s">
        <v>65</v>
      </c>
      <c r="T69" t="str">
        <f t="shared" si="11"/>
        <v>technology</v>
      </c>
      <c r="U69" t="str">
        <f t="shared" si="12"/>
        <v>wearables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3"/>
        <v>254.53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7">
        <f t="shared" si="8"/>
        <v>42943.208333333328</v>
      </c>
      <c r="N70">
        <v>1505192400</v>
      </c>
      <c r="O70" s="7">
        <f t="shared" si="9"/>
        <v>42990.208333333328</v>
      </c>
      <c r="P70">
        <f t="shared" si="10"/>
        <v>2017</v>
      </c>
      <c r="Q70" t="b">
        <v>0</v>
      </c>
      <c r="R70" t="b">
        <v>1</v>
      </c>
      <c r="S70" t="s">
        <v>33</v>
      </c>
      <c r="T70" t="str">
        <f t="shared" si="11"/>
        <v>theater</v>
      </c>
      <c r="U70" t="str">
        <f t="shared" si="12"/>
        <v>plays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3"/>
        <v>24.06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7">
        <f t="shared" si="8"/>
        <v>40531.25</v>
      </c>
      <c r="N71">
        <v>1295676000</v>
      </c>
      <c r="O71" s="7">
        <f t="shared" si="9"/>
        <v>40565.25</v>
      </c>
      <c r="P71">
        <f t="shared" si="10"/>
        <v>2010</v>
      </c>
      <c r="Q71" t="b">
        <v>0</v>
      </c>
      <c r="R71" t="b">
        <v>0</v>
      </c>
      <c r="S71" t="s">
        <v>33</v>
      </c>
      <c r="T71" t="str">
        <f t="shared" si="11"/>
        <v>theater</v>
      </c>
      <c r="U71" t="str">
        <f t="shared" si="12"/>
        <v>plays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3"/>
        <v>123.74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7">
        <f t="shared" si="8"/>
        <v>40484.208333333336</v>
      </c>
      <c r="N72">
        <v>1292911200</v>
      </c>
      <c r="O72" s="7">
        <f t="shared" si="9"/>
        <v>40533.25</v>
      </c>
      <c r="P72">
        <f t="shared" si="10"/>
        <v>2010</v>
      </c>
      <c r="Q72" t="b">
        <v>0</v>
      </c>
      <c r="R72" t="b">
        <v>1</v>
      </c>
      <c r="S72" t="s">
        <v>33</v>
      </c>
      <c r="T72" t="str">
        <f t="shared" si="11"/>
        <v>theater</v>
      </c>
      <c r="U72" t="str">
        <f t="shared" si="12"/>
        <v>plays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3"/>
        <v>108.07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7">
        <f t="shared" si="8"/>
        <v>43799.25</v>
      </c>
      <c r="N73">
        <v>1575439200</v>
      </c>
      <c r="O73" s="7">
        <f t="shared" si="9"/>
        <v>43803.25</v>
      </c>
      <c r="P73">
        <f t="shared" si="10"/>
        <v>2019</v>
      </c>
      <c r="Q73" t="b">
        <v>0</v>
      </c>
      <c r="R73" t="b">
        <v>0</v>
      </c>
      <c r="S73" t="s">
        <v>33</v>
      </c>
      <c r="T73" t="str">
        <f t="shared" si="11"/>
        <v>theater</v>
      </c>
      <c r="U73" t="str">
        <f t="shared" si="12"/>
        <v>plays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3"/>
        <v>670.33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7">
        <f t="shared" si="8"/>
        <v>42186.208333333328</v>
      </c>
      <c r="N74">
        <v>1438837200</v>
      </c>
      <c r="O74" s="7">
        <f t="shared" si="9"/>
        <v>42222.208333333328</v>
      </c>
      <c r="P74">
        <f t="shared" si="10"/>
        <v>2015</v>
      </c>
      <c r="Q74" t="b">
        <v>0</v>
      </c>
      <c r="R74" t="b">
        <v>0</v>
      </c>
      <c r="S74" t="s">
        <v>71</v>
      </c>
      <c r="T74" t="str">
        <f t="shared" si="11"/>
        <v>film &amp; video</v>
      </c>
      <c r="U74" t="str">
        <f t="shared" si="12"/>
        <v>animation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3"/>
        <v>660.93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7">
        <f t="shared" si="8"/>
        <v>42701.25</v>
      </c>
      <c r="N75">
        <v>1480485600</v>
      </c>
      <c r="O75" s="7">
        <f t="shared" si="9"/>
        <v>42704.25</v>
      </c>
      <c r="P75">
        <f t="shared" si="10"/>
        <v>2016</v>
      </c>
      <c r="Q75" t="b">
        <v>0</v>
      </c>
      <c r="R75" t="b">
        <v>0</v>
      </c>
      <c r="S75" t="s">
        <v>159</v>
      </c>
      <c r="T75" t="str">
        <f t="shared" si="11"/>
        <v>music</v>
      </c>
      <c r="U75" t="str">
        <f t="shared" si="12"/>
        <v>jazz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3"/>
        <v>122.46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7">
        <f t="shared" si="8"/>
        <v>42456.208333333328</v>
      </c>
      <c r="N76">
        <v>1459141200</v>
      </c>
      <c r="O76" s="7">
        <f t="shared" si="9"/>
        <v>42457.208333333328</v>
      </c>
      <c r="P76">
        <f t="shared" si="10"/>
        <v>2016</v>
      </c>
      <c r="Q76" t="b">
        <v>0</v>
      </c>
      <c r="R76" t="b">
        <v>0</v>
      </c>
      <c r="S76" t="s">
        <v>148</v>
      </c>
      <c r="T76" t="str">
        <f t="shared" si="11"/>
        <v>music</v>
      </c>
      <c r="U76" t="str">
        <f t="shared" si="12"/>
        <v>metal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3"/>
        <v>150.58000000000001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7">
        <f t="shared" si="8"/>
        <v>43296.208333333328</v>
      </c>
      <c r="N77">
        <v>1532322000</v>
      </c>
      <c r="O77" s="7">
        <f t="shared" si="9"/>
        <v>43304.208333333328</v>
      </c>
      <c r="P77">
        <f t="shared" si="10"/>
        <v>2018</v>
      </c>
      <c r="Q77" t="b">
        <v>0</v>
      </c>
      <c r="R77" t="b">
        <v>0</v>
      </c>
      <c r="S77" t="s">
        <v>122</v>
      </c>
      <c r="T77" t="str">
        <f t="shared" si="11"/>
        <v>photography</v>
      </c>
      <c r="U77" t="str">
        <f t="shared" si="12"/>
        <v>photography books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3"/>
        <v>78.11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7">
        <f t="shared" si="8"/>
        <v>42027.25</v>
      </c>
      <c r="N78">
        <v>1426222800</v>
      </c>
      <c r="O78" s="7">
        <f t="shared" si="9"/>
        <v>42076.208333333328</v>
      </c>
      <c r="P78">
        <f t="shared" si="10"/>
        <v>2015</v>
      </c>
      <c r="Q78" t="b">
        <v>1</v>
      </c>
      <c r="R78" t="b">
        <v>1</v>
      </c>
      <c r="S78" t="s">
        <v>33</v>
      </c>
      <c r="T78" t="str">
        <f t="shared" si="11"/>
        <v>theater</v>
      </c>
      <c r="U78" t="str">
        <f t="shared" si="12"/>
        <v>plays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3"/>
        <v>46.95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7">
        <f t="shared" si="8"/>
        <v>40448.208333333336</v>
      </c>
      <c r="N79">
        <v>1286773200</v>
      </c>
      <c r="O79" s="7">
        <f t="shared" si="9"/>
        <v>40462.208333333336</v>
      </c>
      <c r="P79">
        <f t="shared" si="10"/>
        <v>2010</v>
      </c>
      <c r="Q79" t="b">
        <v>0</v>
      </c>
      <c r="R79" t="b">
        <v>1</v>
      </c>
      <c r="S79" t="s">
        <v>71</v>
      </c>
      <c r="T79" t="str">
        <f t="shared" si="11"/>
        <v>film &amp; video</v>
      </c>
      <c r="U79" t="str">
        <f t="shared" si="12"/>
        <v>animation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3"/>
        <v>300.8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7">
        <f t="shared" si="8"/>
        <v>43206.208333333328</v>
      </c>
      <c r="N80">
        <v>1523941200</v>
      </c>
      <c r="O80" s="7">
        <f t="shared" si="9"/>
        <v>43207.208333333328</v>
      </c>
      <c r="P80">
        <f t="shared" si="10"/>
        <v>2018</v>
      </c>
      <c r="Q80" t="b">
        <v>0</v>
      </c>
      <c r="R80" t="b">
        <v>0</v>
      </c>
      <c r="S80" t="s">
        <v>206</v>
      </c>
      <c r="T80" t="str">
        <f t="shared" si="11"/>
        <v>publishing</v>
      </c>
      <c r="U80" t="str">
        <f t="shared" si="12"/>
        <v>translations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3"/>
        <v>69.599999999999994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7">
        <f t="shared" si="8"/>
        <v>43267.208333333328</v>
      </c>
      <c r="N81">
        <v>1529557200</v>
      </c>
      <c r="O81" s="7">
        <f t="shared" si="9"/>
        <v>43272.208333333328</v>
      </c>
      <c r="P81">
        <f t="shared" si="10"/>
        <v>2018</v>
      </c>
      <c r="Q81" t="b">
        <v>0</v>
      </c>
      <c r="R81" t="b">
        <v>0</v>
      </c>
      <c r="S81" t="s">
        <v>33</v>
      </c>
      <c r="T81" t="str">
        <f t="shared" si="11"/>
        <v>theater</v>
      </c>
      <c r="U81" t="str">
        <f t="shared" si="12"/>
        <v>plays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3"/>
        <v>637.45000000000005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7">
        <f t="shared" si="8"/>
        <v>42976.208333333328</v>
      </c>
      <c r="N82">
        <v>1506574800</v>
      </c>
      <c r="O82" s="7">
        <f t="shared" si="9"/>
        <v>43006.208333333328</v>
      </c>
      <c r="P82">
        <f t="shared" si="10"/>
        <v>2017</v>
      </c>
      <c r="Q82" t="b">
        <v>0</v>
      </c>
      <c r="R82" t="b">
        <v>0</v>
      </c>
      <c r="S82" t="s">
        <v>89</v>
      </c>
      <c r="T82" t="str">
        <f t="shared" si="11"/>
        <v>games</v>
      </c>
      <c r="U82" t="str">
        <f t="shared" si="12"/>
        <v>video games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3"/>
        <v>225.34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7">
        <f t="shared" si="8"/>
        <v>43062.25</v>
      </c>
      <c r="N83">
        <v>1513576800</v>
      </c>
      <c r="O83" s="7">
        <f t="shared" si="9"/>
        <v>43087.25</v>
      </c>
      <c r="P83">
        <f t="shared" si="10"/>
        <v>2017</v>
      </c>
      <c r="Q83" t="b">
        <v>0</v>
      </c>
      <c r="R83" t="b">
        <v>0</v>
      </c>
      <c r="S83" t="s">
        <v>23</v>
      </c>
      <c r="T83" t="str">
        <f t="shared" si="11"/>
        <v>music</v>
      </c>
      <c r="U83" t="str">
        <f t="shared" si="12"/>
        <v>rock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3"/>
        <v>1497.3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7">
        <f t="shared" si="8"/>
        <v>43482.25</v>
      </c>
      <c r="N84">
        <v>1548309600</v>
      </c>
      <c r="O84" s="7">
        <f t="shared" si="9"/>
        <v>43489.25</v>
      </c>
      <c r="P84">
        <f t="shared" si="10"/>
        <v>2019</v>
      </c>
      <c r="Q84" t="b">
        <v>0</v>
      </c>
      <c r="R84" t="b">
        <v>1</v>
      </c>
      <c r="S84" t="s">
        <v>89</v>
      </c>
      <c r="T84" t="str">
        <f t="shared" si="11"/>
        <v>games</v>
      </c>
      <c r="U84" t="str">
        <f t="shared" si="12"/>
        <v>video games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3"/>
        <v>37.590000000000003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7">
        <f t="shared" si="8"/>
        <v>42579.208333333328</v>
      </c>
      <c r="N85">
        <v>1471582800</v>
      </c>
      <c r="O85" s="7">
        <f t="shared" si="9"/>
        <v>42601.208333333328</v>
      </c>
      <c r="P85">
        <f t="shared" si="10"/>
        <v>2016</v>
      </c>
      <c r="Q85" t="b">
        <v>0</v>
      </c>
      <c r="R85" t="b">
        <v>0</v>
      </c>
      <c r="S85" t="s">
        <v>50</v>
      </c>
      <c r="T85" t="str">
        <f t="shared" si="11"/>
        <v>music</v>
      </c>
      <c r="U85" t="str">
        <f t="shared" si="12"/>
        <v>electric music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3"/>
        <v>132.37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7">
        <f t="shared" si="8"/>
        <v>41118.208333333336</v>
      </c>
      <c r="N86">
        <v>1344315600</v>
      </c>
      <c r="O86" s="7">
        <f t="shared" si="9"/>
        <v>41128.208333333336</v>
      </c>
      <c r="P86">
        <f t="shared" si="10"/>
        <v>2012</v>
      </c>
      <c r="Q86" t="b">
        <v>0</v>
      </c>
      <c r="R86" t="b">
        <v>0</v>
      </c>
      <c r="S86" t="s">
        <v>65</v>
      </c>
      <c r="T86" t="str">
        <f t="shared" si="11"/>
        <v>technology</v>
      </c>
      <c r="U86" t="str">
        <f t="shared" si="12"/>
        <v>wearables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3"/>
        <v>131.22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7">
        <f t="shared" si="8"/>
        <v>40797.208333333336</v>
      </c>
      <c r="N87">
        <v>1316408400</v>
      </c>
      <c r="O87" s="7">
        <f t="shared" si="9"/>
        <v>40805.208333333336</v>
      </c>
      <c r="P87">
        <f t="shared" si="10"/>
        <v>2011</v>
      </c>
      <c r="Q87" t="b">
        <v>0</v>
      </c>
      <c r="R87" t="b">
        <v>0</v>
      </c>
      <c r="S87" t="s">
        <v>60</v>
      </c>
      <c r="T87" t="str">
        <f t="shared" si="11"/>
        <v>music</v>
      </c>
      <c r="U87" t="str">
        <f t="shared" si="12"/>
        <v>indie rock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3"/>
        <v>167.64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7">
        <f t="shared" si="8"/>
        <v>42128.208333333328</v>
      </c>
      <c r="N88">
        <v>1431838800</v>
      </c>
      <c r="O88" s="7">
        <f t="shared" si="9"/>
        <v>42141.208333333328</v>
      </c>
      <c r="P88">
        <f t="shared" si="10"/>
        <v>2015</v>
      </c>
      <c r="Q88" t="b">
        <v>1</v>
      </c>
      <c r="R88" t="b">
        <v>0</v>
      </c>
      <c r="S88" t="s">
        <v>33</v>
      </c>
      <c r="T88" t="str">
        <f t="shared" si="11"/>
        <v>theater</v>
      </c>
      <c r="U88" t="str">
        <f t="shared" si="12"/>
        <v>plays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3"/>
        <v>61.98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7">
        <f t="shared" si="8"/>
        <v>40610.25</v>
      </c>
      <c r="N89">
        <v>1300510800</v>
      </c>
      <c r="O89" s="7">
        <f t="shared" si="9"/>
        <v>40621.208333333336</v>
      </c>
      <c r="P89">
        <f t="shared" si="10"/>
        <v>2011</v>
      </c>
      <c r="Q89" t="b">
        <v>0</v>
      </c>
      <c r="R89" t="b">
        <v>1</v>
      </c>
      <c r="S89" t="s">
        <v>23</v>
      </c>
      <c r="T89" t="str">
        <f t="shared" si="11"/>
        <v>music</v>
      </c>
      <c r="U89" t="str">
        <f t="shared" si="12"/>
        <v>rock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3"/>
        <v>260.75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7">
        <f t="shared" si="8"/>
        <v>42110.208333333328</v>
      </c>
      <c r="N90">
        <v>1431061200</v>
      </c>
      <c r="O90" s="7">
        <f t="shared" si="9"/>
        <v>42132.208333333328</v>
      </c>
      <c r="P90">
        <f t="shared" si="10"/>
        <v>2015</v>
      </c>
      <c r="Q90" t="b">
        <v>0</v>
      </c>
      <c r="R90" t="b">
        <v>0</v>
      </c>
      <c r="S90" t="s">
        <v>206</v>
      </c>
      <c r="T90" t="str">
        <f t="shared" si="11"/>
        <v>publishing</v>
      </c>
      <c r="U90" t="str">
        <f t="shared" si="12"/>
        <v>translations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3"/>
        <v>252.59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7">
        <f t="shared" si="8"/>
        <v>40283.208333333336</v>
      </c>
      <c r="N91">
        <v>1271480400</v>
      </c>
      <c r="O91" s="7">
        <f t="shared" si="9"/>
        <v>40285.208333333336</v>
      </c>
      <c r="P91">
        <f t="shared" si="10"/>
        <v>2010</v>
      </c>
      <c r="Q91" t="b">
        <v>0</v>
      </c>
      <c r="R91" t="b">
        <v>0</v>
      </c>
      <c r="S91" t="s">
        <v>33</v>
      </c>
      <c r="T91" t="str">
        <f t="shared" si="11"/>
        <v>theater</v>
      </c>
      <c r="U91" t="str">
        <f t="shared" si="12"/>
        <v>plays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3"/>
        <v>78.62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7">
        <f t="shared" si="8"/>
        <v>42425.25</v>
      </c>
      <c r="N92">
        <v>1456380000</v>
      </c>
      <c r="O92" s="7">
        <f t="shared" si="9"/>
        <v>42425.25</v>
      </c>
      <c r="P92">
        <f t="shared" si="10"/>
        <v>2016</v>
      </c>
      <c r="Q92" t="b">
        <v>0</v>
      </c>
      <c r="R92" t="b">
        <v>1</v>
      </c>
      <c r="S92" t="s">
        <v>33</v>
      </c>
      <c r="T92" t="str">
        <f t="shared" si="11"/>
        <v>theater</v>
      </c>
      <c r="U92" t="str">
        <f t="shared" si="12"/>
        <v>plays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3"/>
        <v>48.4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7">
        <f t="shared" si="8"/>
        <v>42588.208333333328</v>
      </c>
      <c r="N93">
        <v>1472878800</v>
      </c>
      <c r="O93" s="7">
        <f t="shared" si="9"/>
        <v>42616.208333333328</v>
      </c>
      <c r="P93">
        <f t="shared" si="10"/>
        <v>2016</v>
      </c>
      <c r="Q93" t="b">
        <v>0</v>
      </c>
      <c r="R93" t="b">
        <v>0</v>
      </c>
      <c r="S93" t="s">
        <v>206</v>
      </c>
      <c r="T93" t="str">
        <f t="shared" si="11"/>
        <v>publishing</v>
      </c>
      <c r="U93" t="str">
        <f t="shared" si="12"/>
        <v>translations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3"/>
        <v>258.88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7">
        <f t="shared" si="8"/>
        <v>40352.208333333336</v>
      </c>
      <c r="N94">
        <v>1277355600</v>
      </c>
      <c r="O94" s="7">
        <f t="shared" si="9"/>
        <v>40353.208333333336</v>
      </c>
      <c r="P94">
        <f t="shared" si="10"/>
        <v>2010</v>
      </c>
      <c r="Q94" t="b">
        <v>0</v>
      </c>
      <c r="R94" t="b">
        <v>1</v>
      </c>
      <c r="S94" t="s">
        <v>89</v>
      </c>
      <c r="T94" t="str">
        <f t="shared" si="11"/>
        <v>games</v>
      </c>
      <c r="U94" t="str">
        <f t="shared" si="12"/>
        <v>video games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3"/>
        <v>60.55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7">
        <f t="shared" si="8"/>
        <v>41202.208333333336</v>
      </c>
      <c r="N95">
        <v>1351054800</v>
      </c>
      <c r="O95" s="7">
        <f t="shared" si="9"/>
        <v>41206.208333333336</v>
      </c>
      <c r="P95">
        <f t="shared" si="10"/>
        <v>2012</v>
      </c>
      <c r="Q95" t="b">
        <v>0</v>
      </c>
      <c r="R95" t="b">
        <v>1</v>
      </c>
      <c r="S95" t="s">
        <v>33</v>
      </c>
      <c r="T95" t="str">
        <f t="shared" si="11"/>
        <v>theater</v>
      </c>
      <c r="U95" t="str">
        <f t="shared" si="12"/>
        <v>plays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3"/>
        <v>303.69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7">
        <f t="shared" si="8"/>
        <v>43562.208333333328</v>
      </c>
      <c r="N96">
        <v>1555563600</v>
      </c>
      <c r="O96" s="7">
        <f t="shared" si="9"/>
        <v>43573.208333333328</v>
      </c>
      <c r="P96">
        <f t="shared" si="10"/>
        <v>2019</v>
      </c>
      <c r="Q96" t="b">
        <v>0</v>
      </c>
      <c r="R96" t="b">
        <v>0</v>
      </c>
      <c r="S96" t="s">
        <v>28</v>
      </c>
      <c r="T96" t="str">
        <f t="shared" si="11"/>
        <v>technology</v>
      </c>
      <c r="U96" t="str">
        <f t="shared" si="12"/>
        <v>web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3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7">
        <f t="shared" si="8"/>
        <v>43752.208333333328</v>
      </c>
      <c r="N97">
        <v>1571634000</v>
      </c>
      <c r="O97" s="7">
        <f t="shared" si="9"/>
        <v>43759.208333333328</v>
      </c>
      <c r="P97">
        <f t="shared" si="10"/>
        <v>2019</v>
      </c>
      <c r="Q97" t="b">
        <v>0</v>
      </c>
      <c r="R97" t="b">
        <v>0</v>
      </c>
      <c r="S97" t="s">
        <v>42</v>
      </c>
      <c r="T97" t="str">
        <f t="shared" si="11"/>
        <v>film &amp; video</v>
      </c>
      <c r="U97" t="str">
        <f t="shared" si="12"/>
        <v>documentary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3"/>
        <v>217.38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7">
        <f t="shared" si="8"/>
        <v>40612.25</v>
      </c>
      <c r="N98">
        <v>1300856400</v>
      </c>
      <c r="O98" s="7">
        <f t="shared" si="9"/>
        <v>40625.208333333336</v>
      </c>
      <c r="P98">
        <f t="shared" si="10"/>
        <v>2011</v>
      </c>
      <c r="Q98" t="b">
        <v>0</v>
      </c>
      <c r="R98" t="b">
        <v>0</v>
      </c>
      <c r="S98" t="s">
        <v>33</v>
      </c>
      <c r="T98" t="str">
        <f t="shared" si="11"/>
        <v>theater</v>
      </c>
      <c r="U98" t="str">
        <f t="shared" si="12"/>
        <v>plays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3"/>
        <v>926.69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7">
        <f t="shared" si="8"/>
        <v>42180.208333333328</v>
      </c>
      <c r="N99">
        <v>1439874000</v>
      </c>
      <c r="O99" s="7">
        <f t="shared" si="9"/>
        <v>42234.208333333328</v>
      </c>
      <c r="P99">
        <f t="shared" si="10"/>
        <v>2015</v>
      </c>
      <c r="Q99" t="b">
        <v>0</v>
      </c>
      <c r="R99" t="b">
        <v>0</v>
      </c>
      <c r="S99" t="s">
        <v>17</v>
      </c>
      <c r="T99" t="str">
        <f t="shared" si="11"/>
        <v>food</v>
      </c>
      <c r="U99" t="str">
        <f t="shared" si="12"/>
        <v>food trucks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3"/>
        <v>33.69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7">
        <f t="shared" si="8"/>
        <v>42212.208333333328</v>
      </c>
      <c r="N100">
        <v>1438318800</v>
      </c>
      <c r="O100" s="7">
        <f t="shared" si="9"/>
        <v>42216.208333333328</v>
      </c>
      <c r="P100">
        <f t="shared" si="10"/>
        <v>2015</v>
      </c>
      <c r="Q100" t="b">
        <v>0</v>
      </c>
      <c r="R100" t="b">
        <v>0</v>
      </c>
      <c r="S100" t="s">
        <v>89</v>
      </c>
      <c r="T100" t="str">
        <f t="shared" si="11"/>
        <v>games</v>
      </c>
      <c r="U100" t="str">
        <f t="shared" si="12"/>
        <v>video games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3"/>
        <v>196.72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7">
        <f t="shared" si="8"/>
        <v>41968.25</v>
      </c>
      <c r="N101">
        <v>1419400800</v>
      </c>
      <c r="O101" s="7">
        <f t="shared" si="9"/>
        <v>41997.25</v>
      </c>
      <c r="P101">
        <f t="shared" si="10"/>
        <v>2014</v>
      </c>
      <c r="Q101" t="b">
        <v>0</v>
      </c>
      <c r="R101" t="b">
        <v>0</v>
      </c>
      <c r="S101" t="s">
        <v>33</v>
      </c>
      <c r="T101" t="str">
        <f t="shared" si="11"/>
        <v>theater</v>
      </c>
      <c r="U101" t="str">
        <f t="shared" si="12"/>
        <v>plays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3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7">
        <f t="shared" si="8"/>
        <v>40835.208333333336</v>
      </c>
      <c r="N102">
        <v>1320555600</v>
      </c>
      <c r="O102" s="7">
        <f t="shared" si="9"/>
        <v>40853.208333333336</v>
      </c>
      <c r="P102">
        <f t="shared" si="10"/>
        <v>2011</v>
      </c>
      <c r="Q102" t="b">
        <v>0</v>
      </c>
      <c r="R102" t="b">
        <v>0</v>
      </c>
      <c r="S102" t="s">
        <v>33</v>
      </c>
      <c r="T102" t="str">
        <f t="shared" si="11"/>
        <v>theater</v>
      </c>
      <c r="U102" t="str">
        <f t="shared" si="12"/>
        <v>plays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3"/>
        <v>1021.44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7">
        <f t="shared" si="8"/>
        <v>42056.25</v>
      </c>
      <c r="N103">
        <v>1425103200</v>
      </c>
      <c r="O103" s="7">
        <f t="shared" si="9"/>
        <v>42063.25</v>
      </c>
      <c r="P103">
        <f t="shared" si="10"/>
        <v>2015</v>
      </c>
      <c r="Q103" t="b">
        <v>0</v>
      </c>
      <c r="R103" t="b">
        <v>1</v>
      </c>
      <c r="S103" t="s">
        <v>50</v>
      </c>
      <c r="T103" t="str">
        <f t="shared" si="11"/>
        <v>music</v>
      </c>
      <c r="U103" t="str">
        <f t="shared" si="12"/>
        <v>electric music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3"/>
        <v>281.68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7">
        <f t="shared" si="8"/>
        <v>43234.208333333328</v>
      </c>
      <c r="N104">
        <v>1526878800</v>
      </c>
      <c r="O104" s="7">
        <f t="shared" si="9"/>
        <v>43241.208333333328</v>
      </c>
      <c r="P104">
        <f t="shared" si="10"/>
        <v>2018</v>
      </c>
      <c r="Q104" t="b">
        <v>0</v>
      </c>
      <c r="R104" t="b">
        <v>1</v>
      </c>
      <c r="S104" t="s">
        <v>65</v>
      </c>
      <c r="T104" t="str">
        <f t="shared" si="11"/>
        <v>technology</v>
      </c>
      <c r="U104" t="str">
        <f t="shared" si="12"/>
        <v>wearables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3"/>
        <v>24.61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7">
        <f t="shared" si="8"/>
        <v>40475.208333333336</v>
      </c>
      <c r="N105">
        <v>1288674000</v>
      </c>
      <c r="O105" s="7">
        <f t="shared" si="9"/>
        <v>40484.208333333336</v>
      </c>
      <c r="P105">
        <f t="shared" si="10"/>
        <v>2010</v>
      </c>
      <c r="Q105" t="b">
        <v>0</v>
      </c>
      <c r="R105" t="b">
        <v>0</v>
      </c>
      <c r="S105" t="s">
        <v>50</v>
      </c>
      <c r="T105" t="str">
        <f t="shared" si="11"/>
        <v>music</v>
      </c>
      <c r="U105" t="str">
        <f t="shared" si="12"/>
        <v>electric music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3"/>
        <v>143.13999999999999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7">
        <f t="shared" si="8"/>
        <v>42878.208333333328</v>
      </c>
      <c r="N106">
        <v>1495602000</v>
      </c>
      <c r="O106" s="7">
        <f t="shared" si="9"/>
        <v>42879.208333333328</v>
      </c>
      <c r="P106">
        <f t="shared" si="10"/>
        <v>2017</v>
      </c>
      <c r="Q106" t="b">
        <v>0</v>
      </c>
      <c r="R106" t="b">
        <v>0</v>
      </c>
      <c r="S106" t="s">
        <v>60</v>
      </c>
      <c r="T106" t="str">
        <f t="shared" si="11"/>
        <v>music</v>
      </c>
      <c r="U106" t="str">
        <f t="shared" si="12"/>
        <v>indie rock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3"/>
        <v>144.54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7">
        <f t="shared" si="8"/>
        <v>41366.208333333336</v>
      </c>
      <c r="N107">
        <v>1366434000</v>
      </c>
      <c r="O107" s="7">
        <f t="shared" si="9"/>
        <v>41384.208333333336</v>
      </c>
      <c r="P107">
        <f t="shared" si="10"/>
        <v>2013</v>
      </c>
      <c r="Q107" t="b">
        <v>0</v>
      </c>
      <c r="R107" t="b">
        <v>0</v>
      </c>
      <c r="S107" t="s">
        <v>28</v>
      </c>
      <c r="T107" t="str">
        <f t="shared" si="11"/>
        <v>technology</v>
      </c>
      <c r="U107" t="str">
        <f t="shared" si="12"/>
        <v>web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3"/>
        <v>359.13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7">
        <f t="shared" si="8"/>
        <v>43716.208333333328</v>
      </c>
      <c r="N108">
        <v>1568350800</v>
      </c>
      <c r="O108" s="7">
        <f t="shared" si="9"/>
        <v>43721.208333333328</v>
      </c>
      <c r="P108">
        <f t="shared" si="10"/>
        <v>2019</v>
      </c>
      <c r="Q108" t="b">
        <v>0</v>
      </c>
      <c r="R108" t="b">
        <v>0</v>
      </c>
      <c r="S108" t="s">
        <v>33</v>
      </c>
      <c r="T108" t="str">
        <f t="shared" si="11"/>
        <v>theater</v>
      </c>
      <c r="U108" t="str">
        <f t="shared" si="12"/>
        <v>plays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3"/>
        <v>186.49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7">
        <f t="shared" si="8"/>
        <v>43213.208333333328</v>
      </c>
      <c r="N109">
        <v>1525928400</v>
      </c>
      <c r="O109" s="7">
        <f t="shared" si="9"/>
        <v>43230.208333333328</v>
      </c>
      <c r="P109">
        <f t="shared" si="10"/>
        <v>2018</v>
      </c>
      <c r="Q109" t="b">
        <v>0</v>
      </c>
      <c r="R109" t="b">
        <v>1</v>
      </c>
      <c r="S109" t="s">
        <v>33</v>
      </c>
      <c r="T109" t="str">
        <f t="shared" si="11"/>
        <v>theater</v>
      </c>
      <c r="U109" t="str">
        <f t="shared" si="12"/>
        <v>plays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3"/>
        <v>595.27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7">
        <f t="shared" si="8"/>
        <v>41005.208333333336</v>
      </c>
      <c r="N110">
        <v>1336885200</v>
      </c>
      <c r="O110" s="7">
        <f t="shared" si="9"/>
        <v>41042.208333333336</v>
      </c>
      <c r="P110">
        <f t="shared" si="10"/>
        <v>2012</v>
      </c>
      <c r="Q110" t="b">
        <v>0</v>
      </c>
      <c r="R110" t="b">
        <v>0</v>
      </c>
      <c r="S110" t="s">
        <v>42</v>
      </c>
      <c r="T110" t="str">
        <f t="shared" si="11"/>
        <v>film &amp; video</v>
      </c>
      <c r="U110" t="str">
        <f t="shared" si="12"/>
        <v>documentary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3"/>
        <v>59.21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7">
        <f t="shared" si="8"/>
        <v>41651.25</v>
      </c>
      <c r="N111">
        <v>1389679200</v>
      </c>
      <c r="O111" s="7">
        <f t="shared" si="9"/>
        <v>41653.25</v>
      </c>
      <c r="P111">
        <f t="shared" si="10"/>
        <v>2014</v>
      </c>
      <c r="Q111" t="b">
        <v>0</v>
      </c>
      <c r="R111" t="b">
        <v>0</v>
      </c>
      <c r="S111" t="s">
        <v>269</v>
      </c>
      <c r="T111" t="str">
        <f t="shared" si="11"/>
        <v>film &amp; video</v>
      </c>
      <c r="U111" t="str">
        <f t="shared" si="12"/>
        <v>television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3"/>
        <v>14.96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7">
        <f t="shared" si="8"/>
        <v>43354.208333333328</v>
      </c>
      <c r="N112">
        <v>1538283600</v>
      </c>
      <c r="O112" s="7">
        <f t="shared" si="9"/>
        <v>43373.208333333328</v>
      </c>
      <c r="P112">
        <f t="shared" si="10"/>
        <v>2018</v>
      </c>
      <c r="Q112" t="b">
        <v>0</v>
      </c>
      <c r="R112" t="b">
        <v>0</v>
      </c>
      <c r="S112" t="s">
        <v>17</v>
      </c>
      <c r="T112" t="str">
        <f t="shared" si="11"/>
        <v>food</v>
      </c>
      <c r="U112" t="str">
        <f t="shared" si="12"/>
        <v>food trucks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3"/>
        <v>119.96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7">
        <f t="shared" si="8"/>
        <v>41174.208333333336</v>
      </c>
      <c r="N113">
        <v>1348808400</v>
      </c>
      <c r="O113" s="7">
        <f t="shared" si="9"/>
        <v>41180.208333333336</v>
      </c>
      <c r="P113">
        <f t="shared" si="10"/>
        <v>2012</v>
      </c>
      <c r="Q113" t="b">
        <v>0</v>
      </c>
      <c r="R113" t="b">
        <v>0</v>
      </c>
      <c r="S113" t="s">
        <v>133</v>
      </c>
      <c r="T113" t="str">
        <f t="shared" si="11"/>
        <v>publishing</v>
      </c>
      <c r="U113" t="str">
        <f t="shared" si="12"/>
        <v>radio &amp; podcasts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3"/>
        <v>268.83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7">
        <f t="shared" si="8"/>
        <v>41875.208333333336</v>
      </c>
      <c r="N114">
        <v>1410152400</v>
      </c>
      <c r="O114" s="7">
        <f t="shared" si="9"/>
        <v>41890.208333333336</v>
      </c>
      <c r="P114">
        <f t="shared" si="10"/>
        <v>2014</v>
      </c>
      <c r="Q114" t="b">
        <v>0</v>
      </c>
      <c r="R114" t="b">
        <v>0</v>
      </c>
      <c r="S114" t="s">
        <v>28</v>
      </c>
      <c r="T114" t="str">
        <f t="shared" si="11"/>
        <v>technology</v>
      </c>
      <c r="U114" t="str">
        <f t="shared" si="12"/>
        <v>web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3"/>
        <v>376.88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7">
        <f t="shared" si="8"/>
        <v>42990.208333333328</v>
      </c>
      <c r="N115">
        <v>1505797200</v>
      </c>
      <c r="O115" s="7">
        <f t="shared" si="9"/>
        <v>42997.208333333328</v>
      </c>
      <c r="P115">
        <f t="shared" si="10"/>
        <v>2017</v>
      </c>
      <c r="Q115" t="b">
        <v>0</v>
      </c>
      <c r="R115" t="b">
        <v>0</v>
      </c>
      <c r="S115" t="s">
        <v>17</v>
      </c>
      <c r="T115" t="str">
        <f t="shared" si="11"/>
        <v>food</v>
      </c>
      <c r="U115" t="str">
        <f t="shared" si="12"/>
        <v>food trucks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3"/>
        <v>727.16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7">
        <f t="shared" si="8"/>
        <v>43564.208333333328</v>
      </c>
      <c r="N116">
        <v>1554872400</v>
      </c>
      <c r="O116" s="7">
        <f t="shared" si="9"/>
        <v>43565.208333333328</v>
      </c>
      <c r="P116">
        <f t="shared" si="10"/>
        <v>2019</v>
      </c>
      <c r="Q116" t="b">
        <v>0</v>
      </c>
      <c r="R116" t="b">
        <v>1</v>
      </c>
      <c r="S116" t="s">
        <v>65</v>
      </c>
      <c r="T116" t="str">
        <f t="shared" si="11"/>
        <v>technology</v>
      </c>
      <c r="U116" t="str">
        <f t="shared" si="12"/>
        <v>wearables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3"/>
        <v>87.21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7">
        <f t="shared" si="8"/>
        <v>43056.25</v>
      </c>
      <c r="N117">
        <v>1513922400</v>
      </c>
      <c r="O117" s="7">
        <f t="shared" si="9"/>
        <v>43091.25</v>
      </c>
      <c r="P117">
        <f t="shared" si="10"/>
        <v>2017</v>
      </c>
      <c r="Q117" t="b">
        <v>0</v>
      </c>
      <c r="R117" t="b">
        <v>0</v>
      </c>
      <c r="S117" t="s">
        <v>119</v>
      </c>
      <c r="T117" t="str">
        <f t="shared" si="11"/>
        <v>publishing</v>
      </c>
      <c r="U117" t="str">
        <f t="shared" si="12"/>
        <v>fiction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3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7">
        <f t="shared" si="8"/>
        <v>42265.208333333328</v>
      </c>
      <c r="N118">
        <v>1442638800</v>
      </c>
      <c r="O118" s="7">
        <f t="shared" si="9"/>
        <v>42266.208333333328</v>
      </c>
      <c r="P118">
        <f t="shared" si="10"/>
        <v>2015</v>
      </c>
      <c r="Q118" t="b">
        <v>0</v>
      </c>
      <c r="R118" t="b">
        <v>0</v>
      </c>
      <c r="S118" t="s">
        <v>33</v>
      </c>
      <c r="T118" t="str">
        <f t="shared" si="11"/>
        <v>theater</v>
      </c>
      <c r="U118" t="str">
        <f t="shared" si="12"/>
        <v>plays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3"/>
        <v>173.94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7">
        <f t="shared" si="8"/>
        <v>40808.208333333336</v>
      </c>
      <c r="N119">
        <v>1317186000</v>
      </c>
      <c r="O119" s="7">
        <f t="shared" si="9"/>
        <v>40814.208333333336</v>
      </c>
      <c r="P119">
        <f t="shared" si="10"/>
        <v>2011</v>
      </c>
      <c r="Q119" t="b">
        <v>0</v>
      </c>
      <c r="R119" t="b">
        <v>0</v>
      </c>
      <c r="S119" t="s">
        <v>269</v>
      </c>
      <c r="T119" t="str">
        <f t="shared" si="11"/>
        <v>film &amp; video</v>
      </c>
      <c r="U119" t="str">
        <f t="shared" si="12"/>
        <v>television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3"/>
        <v>117.61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7">
        <f t="shared" si="8"/>
        <v>41665.25</v>
      </c>
      <c r="N120">
        <v>1391234400</v>
      </c>
      <c r="O120" s="7">
        <f t="shared" si="9"/>
        <v>41671.25</v>
      </c>
      <c r="P120">
        <f t="shared" si="10"/>
        <v>2014</v>
      </c>
      <c r="Q120" t="b">
        <v>0</v>
      </c>
      <c r="R120" t="b">
        <v>0</v>
      </c>
      <c r="S120" t="s">
        <v>122</v>
      </c>
      <c r="T120" t="str">
        <f t="shared" si="11"/>
        <v>photography</v>
      </c>
      <c r="U120" t="str">
        <f t="shared" si="12"/>
        <v>photography books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3"/>
        <v>214.96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7">
        <f t="shared" si="8"/>
        <v>41806.208333333336</v>
      </c>
      <c r="N121">
        <v>1404363600</v>
      </c>
      <c r="O121" s="7">
        <f t="shared" si="9"/>
        <v>41823.208333333336</v>
      </c>
      <c r="P121">
        <f t="shared" si="10"/>
        <v>2014</v>
      </c>
      <c r="Q121" t="b">
        <v>0</v>
      </c>
      <c r="R121" t="b">
        <v>1</v>
      </c>
      <c r="S121" t="s">
        <v>42</v>
      </c>
      <c r="T121" t="str">
        <f t="shared" si="11"/>
        <v>film &amp; video</v>
      </c>
      <c r="U121" t="str">
        <f t="shared" si="12"/>
        <v>documentary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3"/>
        <v>149.5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7">
        <f t="shared" si="8"/>
        <v>42111.208333333328</v>
      </c>
      <c r="N122">
        <v>1429592400</v>
      </c>
      <c r="O122" s="7">
        <f t="shared" si="9"/>
        <v>42115.208333333328</v>
      </c>
      <c r="P122">
        <f t="shared" si="10"/>
        <v>2015</v>
      </c>
      <c r="Q122" t="b">
        <v>0</v>
      </c>
      <c r="R122" t="b">
        <v>1</v>
      </c>
      <c r="S122" t="s">
        <v>292</v>
      </c>
      <c r="T122" t="str">
        <f t="shared" si="11"/>
        <v>games</v>
      </c>
      <c r="U122" t="str">
        <f t="shared" si="12"/>
        <v>mobile games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3"/>
        <v>219.34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7">
        <f t="shared" si="8"/>
        <v>41917.208333333336</v>
      </c>
      <c r="N123">
        <v>1413608400</v>
      </c>
      <c r="O123" s="7">
        <f t="shared" si="9"/>
        <v>41930.208333333336</v>
      </c>
      <c r="P123">
        <f t="shared" si="10"/>
        <v>2014</v>
      </c>
      <c r="Q123" t="b">
        <v>0</v>
      </c>
      <c r="R123" t="b">
        <v>0</v>
      </c>
      <c r="S123" t="s">
        <v>89</v>
      </c>
      <c r="T123" t="str">
        <f t="shared" si="11"/>
        <v>games</v>
      </c>
      <c r="U123" t="str">
        <f t="shared" si="12"/>
        <v>video games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3"/>
        <v>64.37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7">
        <f t="shared" si="8"/>
        <v>41970.25</v>
      </c>
      <c r="N124">
        <v>1419400800</v>
      </c>
      <c r="O124" s="7">
        <f t="shared" si="9"/>
        <v>41997.25</v>
      </c>
      <c r="P124">
        <f t="shared" si="10"/>
        <v>2014</v>
      </c>
      <c r="Q124" t="b">
        <v>0</v>
      </c>
      <c r="R124" t="b">
        <v>0</v>
      </c>
      <c r="S124" t="s">
        <v>119</v>
      </c>
      <c r="T124" t="str">
        <f t="shared" si="11"/>
        <v>publishing</v>
      </c>
      <c r="U124" t="str">
        <f t="shared" si="12"/>
        <v>fiction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3"/>
        <v>18.62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7">
        <f t="shared" si="8"/>
        <v>42332.25</v>
      </c>
      <c r="N125">
        <v>1448604000</v>
      </c>
      <c r="O125" s="7">
        <f t="shared" si="9"/>
        <v>42335.25</v>
      </c>
      <c r="P125">
        <f t="shared" si="10"/>
        <v>2015</v>
      </c>
      <c r="Q125" t="b">
        <v>1</v>
      </c>
      <c r="R125" t="b">
        <v>0</v>
      </c>
      <c r="S125" t="s">
        <v>33</v>
      </c>
      <c r="T125" t="str">
        <f t="shared" si="11"/>
        <v>theater</v>
      </c>
      <c r="U125" t="str">
        <f t="shared" si="12"/>
        <v>plays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3"/>
        <v>367.77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7">
        <f t="shared" si="8"/>
        <v>43598.208333333328</v>
      </c>
      <c r="N126">
        <v>1562302800</v>
      </c>
      <c r="O126" s="7">
        <f t="shared" si="9"/>
        <v>43651.208333333328</v>
      </c>
      <c r="P126">
        <f t="shared" si="10"/>
        <v>2019</v>
      </c>
      <c r="Q126" t="b">
        <v>0</v>
      </c>
      <c r="R126" t="b">
        <v>0</v>
      </c>
      <c r="S126" t="s">
        <v>122</v>
      </c>
      <c r="T126" t="str">
        <f t="shared" si="11"/>
        <v>photography</v>
      </c>
      <c r="U126" t="str">
        <f t="shared" si="12"/>
        <v>photography books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3"/>
        <v>159.91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7">
        <f t="shared" si="8"/>
        <v>43362.208333333328</v>
      </c>
      <c r="N127">
        <v>1537678800</v>
      </c>
      <c r="O127" s="7">
        <f t="shared" si="9"/>
        <v>43366.208333333328</v>
      </c>
      <c r="P127">
        <f t="shared" si="10"/>
        <v>2018</v>
      </c>
      <c r="Q127" t="b">
        <v>0</v>
      </c>
      <c r="R127" t="b">
        <v>0</v>
      </c>
      <c r="S127" t="s">
        <v>33</v>
      </c>
      <c r="T127" t="str">
        <f t="shared" si="11"/>
        <v>theater</v>
      </c>
      <c r="U127" t="str">
        <f t="shared" si="12"/>
        <v>plays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3"/>
        <v>38.630000000000003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7">
        <f t="shared" si="8"/>
        <v>42596.208333333328</v>
      </c>
      <c r="N128">
        <v>1473570000</v>
      </c>
      <c r="O128" s="7">
        <f t="shared" si="9"/>
        <v>42624.208333333328</v>
      </c>
      <c r="P128">
        <f t="shared" si="10"/>
        <v>2016</v>
      </c>
      <c r="Q128" t="b">
        <v>0</v>
      </c>
      <c r="R128" t="b">
        <v>1</v>
      </c>
      <c r="S128" t="s">
        <v>33</v>
      </c>
      <c r="T128" t="str">
        <f t="shared" si="11"/>
        <v>theater</v>
      </c>
      <c r="U128" t="str">
        <f t="shared" si="12"/>
        <v>plays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3"/>
        <v>51.42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7">
        <f t="shared" si="8"/>
        <v>40310.208333333336</v>
      </c>
      <c r="N129">
        <v>1273899600</v>
      </c>
      <c r="O129" s="7">
        <f t="shared" si="9"/>
        <v>40313.208333333336</v>
      </c>
      <c r="P129">
        <f t="shared" si="10"/>
        <v>2010</v>
      </c>
      <c r="Q129" t="b">
        <v>0</v>
      </c>
      <c r="R129" t="b">
        <v>0</v>
      </c>
      <c r="S129" t="s">
        <v>33</v>
      </c>
      <c r="T129" t="str">
        <f t="shared" si="11"/>
        <v>theater</v>
      </c>
      <c r="U129" t="str">
        <f t="shared" si="12"/>
        <v>plays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3"/>
        <v>60.33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7">
        <f t="shared" si="8"/>
        <v>40417.208333333336</v>
      </c>
      <c r="N130">
        <v>1284008400</v>
      </c>
      <c r="O130" s="7">
        <f t="shared" si="9"/>
        <v>40430.208333333336</v>
      </c>
      <c r="P130">
        <f t="shared" si="10"/>
        <v>2010</v>
      </c>
      <c r="Q130" t="b">
        <v>0</v>
      </c>
      <c r="R130" t="b">
        <v>0</v>
      </c>
      <c r="S130" t="s">
        <v>23</v>
      </c>
      <c r="T130" t="str">
        <f t="shared" si="11"/>
        <v>music</v>
      </c>
      <c r="U130" t="str">
        <f t="shared" si="12"/>
        <v>rock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3"/>
        <v>3.2</v>
      </c>
      <c r="G131" t="s">
        <v>74</v>
      </c>
      <c r="H131">
        <v>55</v>
      </c>
      <c r="I131">
        <f t="shared" ref="I131:I194" si="14">IF(H131=0, 0, ROUND(E131/H131,2))</f>
        <v>86.47</v>
      </c>
      <c r="J131" t="s">
        <v>26</v>
      </c>
      <c r="K131" t="s">
        <v>27</v>
      </c>
      <c r="L131">
        <v>1422943200</v>
      </c>
      <c r="M131" s="7">
        <f t="shared" ref="M131:M194" si="15">(L131/(60*60*24))+DATE(1970,1,1)</f>
        <v>42038.25</v>
      </c>
      <c r="N131">
        <v>1425103200</v>
      </c>
      <c r="O131" s="7">
        <f t="shared" ref="O131:O194" si="16">(N131/(60*60*24))+DATE(1970,1,1)</f>
        <v>42063.25</v>
      </c>
      <c r="P131">
        <f t="shared" ref="P131:P194" si="17">YEAR(M131)</f>
        <v>2015</v>
      </c>
      <c r="Q131" t="b">
        <v>0</v>
      </c>
      <c r="R131" t="b">
        <v>0</v>
      </c>
      <c r="S131" t="s">
        <v>17</v>
      </c>
      <c r="T131" t="str">
        <f t="shared" ref="T131:T194" si="18">LEFT(S131,SEARCH("/",S131)-1)</f>
        <v>food</v>
      </c>
      <c r="U131" t="str">
        <f t="shared" ref="U131:U194" si="19">RIGHT(S131,LEN(S131)-SEARCH("/",S131))</f>
        <v>food trucks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20">ROUND((E132/D132)*100, 2)</f>
        <v>155.47</v>
      </c>
      <c r="G132" t="s">
        <v>20</v>
      </c>
      <c r="H132">
        <v>533</v>
      </c>
      <c r="I132">
        <f t="shared" si="14"/>
        <v>28</v>
      </c>
      <c r="J132" t="s">
        <v>36</v>
      </c>
      <c r="K132" t="s">
        <v>37</v>
      </c>
      <c r="L132">
        <v>1319605200</v>
      </c>
      <c r="M132" s="7">
        <f t="shared" si="15"/>
        <v>40842.208333333336</v>
      </c>
      <c r="N132">
        <v>1320991200</v>
      </c>
      <c r="O132" s="7">
        <f t="shared" si="16"/>
        <v>40858.25</v>
      </c>
      <c r="P132">
        <f t="shared" si="17"/>
        <v>2011</v>
      </c>
      <c r="Q132" t="b">
        <v>0</v>
      </c>
      <c r="R132" t="b">
        <v>0</v>
      </c>
      <c r="S132" t="s">
        <v>53</v>
      </c>
      <c r="T132" t="str">
        <f t="shared" si="18"/>
        <v>film &amp; video</v>
      </c>
      <c r="U132" t="str">
        <f t="shared" si="19"/>
        <v>drama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20"/>
        <v>100.86</v>
      </c>
      <c r="G133" t="s">
        <v>20</v>
      </c>
      <c r="H133">
        <v>2443</v>
      </c>
      <c r="I133">
        <f t="shared" si="14"/>
        <v>68</v>
      </c>
      <c r="J133" t="s">
        <v>40</v>
      </c>
      <c r="K133" t="s">
        <v>41</v>
      </c>
      <c r="L133">
        <v>1385704800</v>
      </c>
      <c r="M133" s="7">
        <f t="shared" si="15"/>
        <v>41607.25</v>
      </c>
      <c r="N133">
        <v>1386828000</v>
      </c>
      <c r="O133" s="7">
        <f t="shared" si="16"/>
        <v>41620.25</v>
      </c>
      <c r="P133">
        <f t="shared" si="17"/>
        <v>2013</v>
      </c>
      <c r="Q133" t="b">
        <v>0</v>
      </c>
      <c r="R133" t="b">
        <v>0</v>
      </c>
      <c r="S133" t="s">
        <v>28</v>
      </c>
      <c r="T133" t="str">
        <f t="shared" si="18"/>
        <v>technology</v>
      </c>
      <c r="U133" t="str">
        <f t="shared" si="19"/>
        <v>web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20"/>
        <v>116.18</v>
      </c>
      <c r="G134" t="s">
        <v>20</v>
      </c>
      <c r="H134">
        <v>89</v>
      </c>
      <c r="I134">
        <f t="shared" si="14"/>
        <v>43.08</v>
      </c>
      <c r="J134" t="s">
        <v>21</v>
      </c>
      <c r="K134" t="s">
        <v>22</v>
      </c>
      <c r="L134">
        <v>1515736800</v>
      </c>
      <c r="M134" s="7">
        <f t="shared" si="15"/>
        <v>43112.25</v>
      </c>
      <c r="N134">
        <v>1517119200</v>
      </c>
      <c r="O134" s="7">
        <f t="shared" si="16"/>
        <v>43128.25</v>
      </c>
      <c r="P134">
        <f t="shared" si="17"/>
        <v>2018</v>
      </c>
      <c r="Q134" t="b">
        <v>0</v>
      </c>
      <c r="R134" t="b">
        <v>1</v>
      </c>
      <c r="S134" t="s">
        <v>33</v>
      </c>
      <c r="T134" t="str">
        <f t="shared" si="18"/>
        <v>theater</v>
      </c>
      <c r="U134" t="str">
        <f t="shared" si="19"/>
        <v>plays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20"/>
        <v>310.77999999999997</v>
      </c>
      <c r="G135" t="s">
        <v>20</v>
      </c>
      <c r="H135">
        <v>159</v>
      </c>
      <c r="I135">
        <f t="shared" si="14"/>
        <v>87.96</v>
      </c>
      <c r="J135" t="s">
        <v>21</v>
      </c>
      <c r="K135" t="s">
        <v>22</v>
      </c>
      <c r="L135">
        <v>1313125200</v>
      </c>
      <c r="M135" s="7">
        <f t="shared" si="15"/>
        <v>40767.208333333336</v>
      </c>
      <c r="N135">
        <v>1315026000</v>
      </c>
      <c r="O135" s="7">
        <f t="shared" si="16"/>
        <v>40789.208333333336</v>
      </c>
      <c r="P135">
        <f t="shared" si="17"/>
        <v>2011</v>
      </c>
      <c r="Q135" t="b">
        <v>0</v>
      </c>
      <c r="R135" t="b">
        <v>0</v>
      </c>
      <c r="S135" t="s">
        <v>319</v>
      </c>
      <c r="T135" t="str">
        <f t="shared" si="18"/>
        <v>music</v>
      </c>
      <c r="U135" t="str">
        <f t="shared" si="19"/>
        <v>world music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20"/>
        <v>89.74</v>
      </c>
      <c r="G136" t="s">
        <v>14</v>
      </c>
      <c r="H136">
        <v>940</v>
      </c>
      <c r="I136">
        <f t="shared" si="14"/>
        <v>94.99</v>
      </c>
      <c r="J136" t="s">
        <v>98</v>
      </c>
      <c r="K136" t="s">
        <v>99</v>
      </c>
      <c r="L136">
        <v>1308459600</v>
      </c>
      <c r="M136" s="7">
        <f t="shared" si="15"/>
        <v>40713.208333333336</v>
      </c>
      <c r="N136">
        <v>1312693200</v>
      </c>
      <c r="O136" s="7">
        <f t="shared" si="16"/>
        <v>40762.208333333336</v>
      </c>
      <c r="P136">
        <f t="shared" si="17"/>
        <v>2011</v>
      </c>
      <c r="Q136" t="b">
        <v>0</v>
      </c>
      <c r="R136" t="b">
        <v>1</v>
      </c>
      <c r="S136" t="s">
        <v>42</v>
      </c>
      <c r="T136" t="str">
        <f t="shared" si="18"/>
        <v>film &amp; video</v>
      </c>
      <c r="U136" t="str">
        <f t="shared" si="19"/>
        <v>documentary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20"/>
        <v>71.27</v>
      </c>
      <c r="G137" t="s">
        <v>14</v>
      </c>
      <c r="H137">
        <v>117</v>
      </c>
      <c r="I137">
        <f t="shared" si="14"/>
        <v>46.91</v>
      </c>
      <c r="J137" t="s">
        <v>21</v>
      </c>
      <c r="K137" t="s">
        <v>22</v>
      </c>
      <c r="L137">
        <v>1362636000</v>
      </c>
      <c r="M137" s="7">
        <f t="shared" si="15"/>
        <v>41340.25</v>
      </c>
      <c r="N137">
        <v>1363064400</v>
      </c>
      <c r="O137" s="7">
        <f t="shared" si="16"/>
        <v>41345.208333333336</v>
      </c>
      <c r="P137">
        <f t="shared" si="17"/>
        <v>2013</v>
      </c>
      <c r="Q137" t="b">
        <v>0</v>
      </c>
      <c r="R137" t="b">
        <v>1</v>
      </c>
      <c r="S137" t="s">
        <v>33</v>
      </c>
      <c r="T137" t="str">
        <f t="shared" si="18"/>
        <v>theater</v>
      </c>
      <c r="U137" t="str">
        <f t="shared" si="19"/>
        <v>plays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20"/>
        <v>3.29</v>
      </c>
      <c r="G138" t="s">
        <v>74</v>
      </c>
      <c r="H138">
        <v>58</v>
      </c>
      <c r="I138">
        <f t="shared" si="14"/>
        <v>46.91</v>
      </c>
      <c r="J138" t="s">
        <v>21</v>
      </c>
      <c r="K138" t="s">
        <v>22</v>
      </c>
      <c r="L138">
        <v>1402117200</v>
      </c>
      <c r="M138" s="7">
        <f t="shared" si="15"/>
        <v>41797.208333333336</v>
      </c>
      <c r="N138">
        <v>1403154000</v>
      </c>
      <c r="O138" s="7">
        <f t="shared" si="16"/>
        <v>41809.208333333336</v>
      </c>
      <c r="P138">
        <f t="shared" si="17"/>
        <v>2014</v>
      </c>
      <c r="Q138" t="b">
        <v>0</v>
      </c>
      <c r="R138" t="b">
        <v>1</v>
      </c>
      <c r="S138" t="s">
        <v>53</v>
      </c>
      <c r="T138" t="str">
        <f t="shared" si="18"/>
        <v>film &amp; video</v>
      </c>
      <c r="U138" t="str">
        <f t="shared" si="19"/>
        <v>drama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0"/>
        <v>261.77999999999997</v>
      </c>
      <c r="G139" t="s">
        <v>20</v>
      </c>
      <c r="H139">
        <v>50</v>
      </c>
      <c r="I139">
        <f t="shared" si="14"/>
        <v>94.24</v>
      </c>
      <c r="J139" t="s">
        <v>21</v>
      </c>
      <c r="K139" t="s">
        <v>22</v>
      </c>
      <c r="L139">
        <v>1286341200</v>
      </c>
      <c r="M139" s="7">
        <f t="shared" si="15"/>
        <v>40457.208333333336</v>
      </c>
      <c r="N139">
        <v>1286859600</v>
      </c>
      <c r="O139" s="7">
        <f t="shared" si="16"/>
        <v>40463.208333333336</v>
      </c>
      <c r="P139">
        <f t="shared" si="17"/>
        <v>2010</v>
      </c>
      <c r="Q139" t="b">
        <v>0</v>
      </c>
      <c r="R139" t="b">
        <v>0</v>
      </c>
      <c r="S139" t="s">
        <v>68</v>
      </c>
      <c r="T139" t="str">
        <f t="shared" si="18"/>
        <v>publishing</v>
      </c>
      <c r="U139" t="str">
        <f t="shared" si="19"/>
        <v>nonfiction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0"/>
        <v>96</v>
      </c>
      <c r="G140" t="s">
        <v>14</v>
      </c>
      <c r="H140">
        <v>115</v>
      </c>
      <c r="I140">
        <f t="shared" si="14"/>
        <v>80.14</v>
      </c>
      <c r="J140" t="s">
        <v>21</v>
      </c>
      <c r="K140" t="s">
        <v>22</v>
      </c>
      <c r="L140">
        <v>1348808400</v>
      </c>
      <c r="M140" s="7">
        <f t="shared" si="15"/>
        <v>41180.208333333336</v>
      </c>
      <c r="N140">
        <v>1349326800</v>
      </c>
      <c r="O140" s="7">
        <f t="shared" si="16"/>
        <v>41186.208333333336</v>
      </c>
      <c r="P140">
        <f t="shared" si="17"/>
        <v>2012</v>
      </c>
      <c r="Q140" t="b">
        <v>0</v>
      </c>
      <c r="R140" t="b">
        <v>0</v>
      </c>
      <c r="S140" t="s">
        <v>292</v>
      </c>
      <c r="T140" t="str">
        <f t="shared" si="18"/>
        <v>games</v>
      </c>
      <c r="U140" t="str">
        <f t="shared" si="19"/>
        <v>mobile games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0"/>
        <v>20.9</v>
      </c>
      <c r="G141" t="s">
        <v>14</v>
      </c>
      <c r="H141">
        <v>326</v>
      </c>
      <c r="I141">
        <f t="shared" si="14"/>
        <v>59.04</v>
      </c>
      <c r="J141" t="s">
        <v>21</v>
      </c>
      <c r="K141" t="s">
        <v>22</v>
      </c>
      <c r="L141">
        <v>1429592400</v>
      </c>
      <c r="M141" s="7">
        <f t="shared" si="15"/>
        <v>42115.208333333328</v>
      </c>
      <c r="N141">
        <v>1430974800</v>
      </c>
      <c r="O141" s="7">
        <f t="shared" si="16"/>
        <v>42131.208333333328</v>
      </c>
      <c r="P141">
        <f t="shared" si="17"/>
        <v>2015</v>
      </c>
      <c r="Q141" t="b">
        <v>0</v>
      </c>
      <c r="R141" t="b">
        <v>1</v>
      </c>
      <c r="S141" t="s">
        <v>65</v>
      </c>
      <c r="T141" t="str">
        <f t="shared" si="18"/>
        <v>technology</v>
      </c>
      <c r="U141" t="str">
        <f t="shared" si="19"/>
        <v>wearables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0"/>
        <v>223.16</v>
      </c>
      <c r="G142" t="s">
        <v>20</v>
      </c>
      <c r="H142">
        <v>186</v>
      </c>
      <c r="I142">
        <f t="shared" si="14"/>
        <v>65.989999999999995</v>
      </c>
      <c r="J142" t="s">
        <v>21</v>
      </c>
      <c r="K142" t="s">
        <v>22</v>
      </c>
      <c r="L142">
        <v>1519538400</v>
      </c>
      <c r="M142" s="7">
        <f t="shared" si="15"/>
        <v>43156.25</v>
      </c>
      <c r="N142">
        <v>1519970400</v>
      </c>
      <c r="O142" s="7">
        <f t="shared" si="16"/>
        <v>43161.25</v>
      </c>
      <c r="P142">
        <f t="shared" si="17"/>
        <v>2018</v>
      </c>
      <c r="Q142" t="b">
        <v>0</v>
      </c>
      <c r="R142" t="b">
        <v>0</v>
      </c>
      <c r="S142" t="s">
        <v>42</v>
      </c>
      <c r="T142" t="str">
        <f t="shared" si="18"/>
        <v>film &amp; video</v>
      </c>
      <c r="U142" t="str">
        <f t="shared" si="19"/>
        <v>documentary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0"/>
        <v>101.59</v>
      </c>
      <c r="G143" t="s">
        <v>20</v>
      </c>
      <c r="H143">
        <v>1071</v>
      </c>
      <c r="I143">
        <f t="shared" si="14"/>
        <v>60.99</v>
      </c>
      <c r="J143" t="s">
        <v>21</v>
      </c>
      <c r="K143" t="s">
        <v>22</v>
      </c>
      <c r="L143">
        <v>1434085200</v>
      </c>
      <c r="M143" s="7">
        <f t="shared" si="15"/>
        <v>42167.208333333328</v>
      </c>
      <c r="N143">
        <v>1434603600</v>
      </c>
      <c r="O143" s="7">
        <f t="shared" si="16"/>
        <v>42173.208333333328</v>
      </c>
      <c r="P143">
        <f t="shared" si="17"/>
        <v>2015</v>
      </c>
      <c r="Q143" t="b">
        <v>0</v>
      </c>
      <c r="R143" t="b">
        <v>0</v>
      </c>
      <c r="S143" t="s">
        <v>28</v>
      </c>
      <c r="T143" t="str">
        <f t="shared" si="18"/>
        <v>technology</v>
      </c>
      <c r="U143" t="str">
        <f t="shared" si="19"/>
        <v>web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0"/>
        <v>230.04</v>
      </c>
      <c r="G144" t="s">
        <v>20</v>
      </c>
      <c r="H144">
        <v>117</v>
      </c>
      <c r="I144">
        <f t="shared" si="14"/>
        <v>98.31</v>
      </c>
      <c r="J144" t="s">
        <v>21</v>
      </c>
      <c r="K144" t="s">
        <v>22</v>
      </c>
      <c r="L144">
        <v>1333688400</v>
      </c>
      <c r="M144" s="7">
        <f t="shared" si="15"/>
        <v>41005.208333333336</v>
      </c>
      <c r="N144">
        <v>1337230800</v>
      </c>
      <c r="O144" s="7">
        <f t="shared" si="16"/>
        <v>41046.208333333336</v>
      </c>
      <c r="P144">
        <f t="shared" si="17"/>
        <v>2012</v>
      </c>
      <c r="Q144" t="b">
        <v>0</v>
      </c>
      <c r="R144" t="b">
        <v>0</v>
      </c>
      <c r="S144" t="s">
        <v>28</v>
      </c>
      <c r="T144" t="str">
        <f t="shared" si="18"/>
        <v>technology</v>
      </c>
      <c r="U144" t="str">
        <f t="shared" si="19"/>
        <v>web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0"/>
        <v>135.59</v>
      </c>
      <c r="G145" t="s">
        <v>20</v>
      </c>
      <c r="H145">
        <v>70</v>
      </c>
      <c r="I145">
        <f t="shared" si="14"/>
        <v>104.6</v>
      </c>
      <c r="J145" t="s">
        <v>21</v>
      </c>
      <c r="K145" t="s">
        <v>22</v>
      </c>
      <c r="L145">
        <v>1277701200</v>
      </c>
      <c r="M145" s="7">
        <f t="shared" si="15"/>
        <v>40357.208333333336</v>
      </c>
      <c r="N145">
        <v>1279429200</v>
      </c>
      <c r="O145" s="7">
        <f t="shared" si="16"/>
        <v>40377.208333333336</v>
      </c>
      <c r="P145">
        <f t="shared" si="17"/>
        <v>2010</v>
      </c>
      <c r="Q145" t="b">
        <v>0</v>
      </c>
      <c r="R145" t="b">
        <v>0</v>
      </c>
      <c r="S145" t="s">
        <v>60</v>
      </c>
      <c r="T145" t="str">
        <f t="shared" si="18"/>
        <v>music</v>
      </c>
      <c r="U145" t="str">
        <f t="shared" si="19"/>
        <v>indie rock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0"/>
        <v>129.1</v>
      </c>
      <c r="G146" t="s">
        <v>20</v>
      </c>
      <c r="H146">
        <v>135</v>
      </c>
      <c r="I146">
        <f t="shared" si="14"/>
        <v>86.07</v>
      </c>
      <c r="J146" t="s">
        <v>21</v>
      </c>
      <c r="K146" t="s">
        <v>22</v>
      </c>
      <c r="L146">
        <v>1560747600</v>
      </c>
      <c r="M146" s="7">
        <f t="shared" si="15"/>
        <v>43633.208333333328</v>
      </c>
      <c r="N146">
        <v>1561438800</v>
      </c>
      <c r="O146" s="7">
        <f t="shared" si="16"/>
        <v>43641.208333333328</v>
      </c>
      <c r="P146">
        <f t="shared" si="17"/>
        <v>2019</v>
      </c>
      <c r="Q146" t="b">
        <v>0</v>
      </c>
      <c r="R146" t="b">
        <v>0</v>
      </c>
      <c r="S146" t="s">
        <v>33</v>
      </c>
      <c r="T146" t="str">
        <f t="shared" si="18"/>
        <v>theater</v>
      </c>
      <c r="U146" t="str">
        <f t="shared" si="19"/>
        <v>plays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0"/>
        <v>236.51</v>
      </c>
      <c r="G147" t="s">
        <v>20</v>
      </c>
      <c r="H147">
        <v>768</v>
      </c>
      <c r="I147">
        <f t="shared" si="14"/>
        <v>76.989999999999995</v>
      </c>
      <c r="J147" t="s">
        <v>98</v>
      </c>
      <c r="K147" t="s">
        <v>99</v>
      </c>
      <c r="L147">
        <v>1410066000</v>
      </c>
      <c r="M147" s="7">
        <f t="shared" si="15"/>
        <v>41889.208333333336</v>
      </c>
      <c r="N147">
        <v>1410498000</v>
      </c>
      <c r="O147" s="7">
        <f t="shared" si="16"/>
        <v>41894.208333333336</v>
      </c>
      <c r="P147">
        <f t="shared" si="17"/>
        <v>2014</v>
      </c>
      <c r="Q147" t="b">
        <v>0</v>
      </c>
      <c r="R147" t="b">
        <v>0</v>
      </c>
      <c r="S147" t="s">
        <v>65</v>
      </c>
      <c r="T147" t="str">
        <f t="shared" si="18"/>
        <v>technology</v>
      </c>
      <c r="U147" t="str">
        <f t="shared" si="19"/>
        <v>wearables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0"/>
        <v>17.25</v>
      </c>
      <c r="G148" t="s">
        <v>74</v>
      </c>
      <c r="H148">
        <v>51</v>
      </c>
      <c r="I148">
        <f t="shared" si="14"/>
        <v>29.76</v>
      </c>
      <c r="J148" t="s">
        <v>21</v>
      </c>
      <c r="K148" t="s">
        <v>22</v>
      </c>
      <c r="L148">
        <v>1320732000</v>
      </c>
      <c r="M148" s="7">
        <f t="shared" si="15"/>
        <v>40855.25</v>
      </c>
      <c r="N148">
        <v>1322460000</v>
      </c>
      <c r="O148" s="7">
        <f t="shared" si="16"/>
        <v>40875.25</v>
      </c>
      <c r="P148">
        <f t="shared" si="17"/>
        <v>2011</v>
      </c>
      <c r="Q148" t="b">
        <v>0</v>
      </c>
      <c r="R148" t="b">
        <v>0</v>
      </c>
      <c r="S148" t="s">
        <v>33</v>
      </c>
      <c r="T148" t="str">
        <f t="shared" si="18"/>
        <v>theater</v>
      </c>
      <c r="U148" t="str">
        <f t="shared" si="19"/>
        <v>plays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0"/>
        <v>112.49</v>
      </c>
      <c r="G149" t="s">
        <v>20</v>
      </c>
      <c r="H149">
        <v>199</v>
      </c>
      <c r="I149">
        <f t="shared" si="14"/>
        <v>46.92</v>
      </c>
      <c r="J149" t="s">
        <v>21</v>
      </c>
      <c r="K149" t="s">
        <v>22</v>
      </c>
      <c r="L149">
        <v>1465794000</v>
      </c>
      <c r="M149" s="7">
        <f t="shared" si="15"/>
        <v>42534.208333333328</v>
      </c>
      <c r="N149">
        <v>1466312400</v>
      </c>
      <c r="O149" s="7">
        <f t="shared" si="16"/>
        <v>42540.208333333328</v>
      </c>
      <c r="P149">
        <f t="shared" si="17"/>
        <v>2016</v>
      </c>
      <c r="Q149" t="b">
        <v>0</v>
      </c>
      <c r="R149" t="b">
        <v>1</v>
      </c>
      <c r="S149" t="s">
        <v>33</v>
      </c>
      <c r="T149" t="str">
        <f t="shared" si="18"/>
        <v>theater</v>
      </c>
      <c r="U149" t="str">
        <f t="shared" si="19"/>
        <v>plays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0"/>
        <v>121.02</v>
      </c>
      <c r="G150" t="s">
        <v>20</v>
      </c>
      <c r="H150">
        <v>107</v>
      </c>
      <c r="I150">
        <f t="shared" si="14"/>
        <v>105.19</v>
      </c>
      <c r="J150" t="s">
        <v>21</v>
      </c>
      <c r="K150" t="s">
        <v>22</v>
      </c>
      <c r="L150">
        <v>1500958800</v>
      </c>
      <c r="M150" s="7">
        <f t="shared" si="15"/>
        <v>42941.208333333328</v>
      </c>
      <c r="N150">
        <v>1501736400</v>
      </c>
      <c r="O150" s="7">
        <f t="shared" si="16"/>
        <v>42950.208333333328</v>
      </c>
      <c r="P150">
        <f t="shared" si="17"/>
        <v>2017</v>
      </c>
      <c r="Q150" t="b">
        <v>0</v>
      </c>
      <c r="R150" t="b">
        <v>0</v>
      </c>
      <c r="S150" t="s">
        <v>65</v>
      </c>
      <c r="T150" t="str">
        <f t="shared" si="18"/>
        <v>technology</v>
      </c>
      <c r="U150" t="str">
        <f t="shared" si="19"/>
        <v>wearables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0"/>
        <v>219.87</v>
      </c>
      <c r="G151" t="s">
        <v>20</v>
      </c>
      <c r="H151">
        <v>195</v>
      </c>
      <c r="I151">
        <f t="shared" si="14"/>
        <v>69.91</v>
      </c>
      <c r="J151" t="s">
        <v>21</v>
      </c>
      <c r="K151" t="s">
        <v>22</v>
      </c>
      <c r="L151">
        <v>1357020000</v>
      </c>
      <c r="M151" s="7">
        <f t="shared" si="15"/>
        <v>41275.25</v>
      </c>
      <c r="N151">
        <v>1361512800</v>
      </c>
      <c r="O151" s="7">
        <f t="shared" si="16"/>
        <v>41327.25</v>
      </c>
      <c r="P151">
        <f t="shared" si="17"/>
        <v>2013</v>
      </c>
      <c r="Q151" t="b">
        <v>0</v>
      </c>
      <c r="R151" t="b">
        <v>0</v>
      </c>
      <c r="S151" t="s">
        <v>60</v>
      </c>
      <c r="T151" t="str">
        <f t="shared" si="18"/>
        <v>music</v>
      </c>
      <c r="U151" t="str">
        <f t="shared" si="19"/>
        <v>indie rock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0"/>
        <v>1</v>
      </c>
      <c r="G152" t="s">
        <v>14</v>
      </c>
      <c r="H152">
        <v>1</v>
      </c>
      <c r="I152">
        <f t="shared" si="14"/>
        <v>1</v>
      </c>
      <c r="J152" t="s">
        <v>21</v>
      </c>
      <c r="K152" t="s">
        <v>22</v>
      </c>
      <c r="L152">
        <v>1544940000</v>
      </c>
      <c r="M152" s="7">
        <f t="shared" si="15"/>
        <v>43450.25</v>
      </c>
      <c r="N152">
        <v>1545026400</v>
      </c>
      <c r="O152" s="7">
        <f t="shared" si="16"/>
        <v>43451.25</v>
      </c>
      <c r="P152">
        <f t="shared" si="17"/>
        <v>2018</v>
      </c>
      <c r="Q152" t="b">
        <v>0</v>
      </c>
      <c r="R152" t="b">
        <v>0</v>
      </c>
      <c r="S152" t="s">
        <v>23</v>
      </c>
      <c r="T152" t="str">
        <f t="shared" si="18"/>
        <v>music</v>
      </c>
      <c r="U152" t="str">
        <f t="shared" si="19"/>
        <v>rock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0"/>
        <v>64.17</v>
      </c>
      <c r="G153" t="s">
        <v>14</v>
      </c>
      <c r="H153">
        <v>1467</v>
      </c>
      <c r="I153">
        <f t="shared" si="14"/>
        <v>60.01</v>
      </c>
      <c r="J153" t="s">
        <v>21</v>
      </c>
      <c r="K153" t="s">
        <v>22</v>
      </c>
      <c r="L153">
        <v>1402290000</v>
      </c>
      <c r="M153" s="7">
        <f t="shared" si="15"/>
        <v>41799.208333333336</v>
      </c>
      <c r="N153">
        <v>1406696400</v>
      </c>
      <c r="O153" s="7">
        <f t="shared" si="16"/>
        <v>41850.208333333336</v>
      </c>
      <c r="P153">
        <f t="shared" si="17"/>
        <v>2014</v>
      </c>
      <c r="Q153" t="b">
        <v>0</v>
      </c>
      <c r="R153" t="b">
        <v>0</v>
      </c>
      <c r="S153" t="s">
        <v>50</v>
      </c>
      <c r="T153" t="str">
        <f t="shared" si="18"/>
        <v>music</v>
      </c>
      <c r="U153" t="str">
        <f t="shared" si="19"/>
        <v>electric music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0"/>
        <v>423.07</v>
      </c>
      <c r="G154" t="s">
        <v>20</v>
      </c>
      <c r="H154">
        <v>3376</v>
      </c>
      <c r="I154">
        <f t="shared" si="14"/>
        <v>52.01</v>
      </c>
      <c r="J154" t="s">
        <v>21</v>
      </c>
      <c r="K154" t="s">
        <v>22</v>
      </c>
      <c r="L154">
        <v>1487311200</v>
      </c>
      <c r="M154" s="7">
        <f t="shared" si="15"/>
        <v>42783.25</v>
      </c>
      <c r="N154">
        <v>1487916000</v>
      </c>
      <c r="O154" s="7">
        <f t="shared" si="16"/>
        <v>42790.25</v>
      </c>
      <c r="P154">
        <f t="shared" si="17"/>
        <v>2017</v>
      </c>
      <c r="Q154" t="b">
        <v>0</v>
      </c>
      <c r="R154" t="b">
        <v>0</v>
      </c>
      <c r="S154" t="s">
        <v>60</v>
      </c>
      <c r="T154" t="str">
        <f t="shared" si="18"/>
        <v>music</v>
      </c>
      <c r="U154" t="str">
        <f t="shared" si="19"/>
        <v>indie rock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0"/>
        <v>92.98</v>
      </c>
      <c r="G155" t="s">
        <v>14</v>
      </c>
      <c r="H155">
        <v>5681</v>
      </c>
      <c r="I155">
        <f t="shared" si="14"/>
        <v>31</v>
      </c>
      <c r="J155" t="s">
        <v>21</v>
      </c>
      <c r="K155" t="s">
        <v>22</v>
      </c>
      <c r="L155">
        <v>1350622800</v>
      </c>
      <c r="M155" s="7">
        <f t="shared" si="15"/>
        <v>41201.208333333336</v>
      </c>
      <c r="N155">
        <v>1351141200</v>
      </c>
      <c r="O155" s="7">
        <f t="shared" si="16"/>
        <v>41207.208333333336</v>
      </c>
      <c r="P155">
        <f t="shared" si="17"/>
        <v>2012</v>
      </c>
      <c r="Q155" t="b">
        <v>0</v>
      </c>
      <c r="R155" t="b">
        <v>0</v>
      </c>
      <c r="S155" t="s">
        <v>33</v>
      </c>
      <c r="T155" t="str">
        <f t="shared" si="18"/>
        <v>theater</v>
      </c>
      <c r="U155" t="str">
        <f t="shared" si="19"/>
        <v>plays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0"/>
        <v>58.76</v>
      </c>
      <c r="G156" t="s">
        <v>14</v>
      </c>
      <c r="H156">
        <v>1059</v>
      </c>
      <c r="I156">
        <f t="shared" si="14"/>
        <v>95.04</v>
      </c>
      <c r="J156" t="s">
        <v>21</v>
      </c>
      <c r="K156" t="s">
        <v>22</v>
      </c>
      <c r="L156">
        <v>1463029200</v>
      </c>
      <c r="M156" s="7">
        <f t="shared" si="15"/>
        <v>42502.208333333328</v>
      </c>
      <c r="N156">
        <v>1465016400</v>
      </c>
      <c r="O156" s="7">
        <f t="shared" si="16"/>
        <v>42525.208333333328</v>
      </c>
      <c r="P156">
        <f t="shared" si="17"/>
        <v>2016</v>
      </c>
      <c r="Q156" t="b">
        <v>0</v>
      </c>
      <c r="R156" t="b">
        <v>1</v>
      </c>
      <c r="S156" t="s">
        <v>60</v>
      </c>
      <c r="T156" t="str">
        <f t="shared" si="18"/>
        <v>music</v>
      </c>
      <c r="U156" t="str">
        <f t="shared" si="19"/>
        <v>indie rock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0"/>
        <v>65.02</v>
      </c>
      <c r="G157" t="s">
        <v>14</v>
      </c>
      <c r="H157">
        <v>1194</v>
      </c>
      <c r="I157">
        <f t="shared" si="14"/>
        <v>75.97</v>
      </c>
      <c r="J157" t="s">
        <v>21</v>
      </c>
      <c r="K157" t="s">
        <v>22</v>
      </c>
      <c r="L157">
        <v>1269493200</v>
      </c>
      <c r="M157" s="7">
        <f t="shared" si="15"/>
        <v>40262.208333333336</v>
      </c>
      <c r="N157">
        <v>1270789200</v>
      </c>
      <c r="O157" s="7">
        <f t="shared" si="16"/>
        <v>40277.208333333336</v>
      </c>
      <c r="P157">
        <f t="shared" si="17"/>
        <v>2010</v>
      </c>
      <c r="Q157" t="b">
        <v>0</v>
      </c>
      <c r="R157" t="b">
        <v>0</v>
      </c>
      <c r="S157" t="s">
        <v>33</v>
      </c>
      <c r="T157" t="str">
        <f t="shared" si="18"/>
        <v>theater</v>
      </c>
      <c r="U157" t="str">
        <f t="shared" si="19"/>
        <v>plays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0"/>
        <v>73.94</v>
      </c>
      <c r="G158" t="s">
        <v>74</v>
      </c>
      <c r="H158">
        <v>379</v>
      </c>
      <c r="I158">
        <f t="shared" si="14"/>
        <v>71.010000000000005</v>
      </c>
      <c r="J158" t="s">
        <v>26</v>
      </c>
      <c r="K158" t="s">
        <v>27</v>
      </c>
      <c r="L158">
        <v>1570251600</v>
      </c>
      <c r="M158" s="7">
        <f t="shared" si="15"/>
        <v>43743.208333333328</v>
      </c>
      <c r="N158">
        <v>1572325200</v>
      </c>
      <c r="O158" s="7">
        <f t="shared" si="16"/>
        <v>43767.208333333328</v>
      </c>
      <c r="P158">
        <f t="shared" si="17"/>
        <v>2019</v>
      </c>
      <c r="Q158" t="b">
        <v>0</v>
      </c>
      <c r="R158" t="b">
        <v>0</v>
      </c>
      <c r="S158" t="s">
        <v>23</v>
      </c>
      <c r="T158" t="str">
        <f t="shared" si="18"/>
        <v>music</v>
      </c>
      <c r="U158" t="str">
        <f t="shared" si="19"/>
        <v>rock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0"/>
        <v>52.67</v>
      </c>
      <c r="G159" t="s">
        <v>14</v>
      </c>
      <c r="H159">
        <v>30</v>
      </c>
      <c r="I159">
        <f t="shared" si="14"/>
        <v>73.73</v>
      </c>
      <c r="J159" t="s">
        <v>26</v>
      </c>
      <c r="K159" t="s">
        <v>27</v>
      </c>
      <c r="L159">
        <v>1388383200</v>
      </c>
      <c r="M159" s="7">
        <f t="shared" si="15"/>
        <v>41638.25</v>
      </c>
      <c r="N159">
        <v>1389420000</v>
      </c>
      <c r="O159" s="7">
        <f t="shared" si="16"/>
        <v>41650.25</v>
      </c>
      <c r="P159">
        <f t="shared" si="17"/>
        <v>2013</v>
      </c>
      <c r="Q159" t="b">
        <v>0</v>
      </c>
      <c r="R159" t="b">
        <v>0</v>
      </c>
      <c r="S159" t="s">
        <v>122</v>
      </c>
      <c r="T159" t="str">
        <f t="shared" si="18"/>
        <v>photography</v>
      </c>
      <c r="U159" t="str">
        <f t="shared" si="19"/>
        <v>photography books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0"/>
        <v>220.95</v>
      </c>
      <c r="G160" t="s">
        <v>20</v>
      </c>
      <c r="H160">
        <v>41</v>
      </c>
      <c r="I160">
        <f t="shared" si="14"/>
        <v>113.17</v>
      </c>
      <c r="J160" t="s">
        <v>21</v>
      </c>
      <c r="K160" t="s">
        <v>22</v>
      </c>
      <c r="L160">
        <v>1449554400</v>
      </c>
      <c r="M160" s="7">
        <f t="shared" si="15"/>
        <v>42346.25</v>
      </c>
      <c r="N160">
        <v>1449640800</v>
      </c>
      <c r="O160" s="7">
        <f t="shared" si="16"/>
        <v>42347.25</v>
      </c>
      <c r="P160">
        <f t="shared" si="17"/>
        <v>2015</v>
      </c>
      <c r="Q160" t="b">
        <v>0</v>
      </c>
      <c r="R160" t="b">
        <v>0</v>
      </c>
      <c r="S160" t="s">
        <v>23</v>
      </c>
      <c r="T160" t="str">
        <f t="shared" si="18"/>
        <v>music</v>
      </c>
      <c r="U160" t="str">
        <f t="shared" si="19"/>
        <v>rock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0"/>
        <v>100.01</v>
      </c>
      <c r="G161" t="s">
        <v>20</v>
      </c>
      <c r="H161">
        <v>1821</v>
      </c>
      <c r="I161">
        <f t="shared" si="14"/>
        <v>105.01</v>
      </c>
      <c r="J161" t="s">
        <v>21</v>
      </c>
      <c r="K161" t="s">
        <v>22</v>
      </c>
      <c r="L161">
        <v>1553662800</v>
      </c>
      <c r="M161" s="7">
        <f t="shared" si="15"/>
        <v>43551.208333333328</v>
      </c>
      <c r="N161">
        <v>1555218000</v>
      </c>
      <c r="O161" s="7">
        <f t="shared" si="16"/>
        <v>43569.208333333328</v>
      </c>
      <c r="P161">
        <f t="shared" si="17"/>
        <v>2019</v>
      </c>
      <c r="Q161" t="b">
        <v>0</v>
      </c>
      <c r="R161" t="b">
        <v>1</v>
      </c>
      <c r="S161" t="s">
        <v>33</v>
      </c>
      <c r="T161" t="str">
        <f t="shared" si="18"/>
        <v>theater</v>
      </c>
      <c r="U161" t="str">
        <f t="shared" si="19"/>
        <v>plays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0"/>
        <v>162.31</v>
      </c>
      <c r="G162" t="s">
        <v>20</v>
      </c>
      <c r="H162">
        <v>164</v>
      </c>
      <c r="I162">
        <f t="shared" si="14"/>
        <v>79.180000000000007</v>
      </c>
      <c r="J162" t="s">
        <v>21</v>
      </c>
      <c r="K162" t="s">
        <v>22</v>
      </c>
      <c r="L162">
        <v>1556341200</v>
      </c>
      <c r="M162" s="7">
        <f t="shared" si="15"/>
        <v>43582.208333333328</v>
      </c>
      <c r="N162">
        <v>1557723600</v>
      </c>
      <c r="O162" s="7">
        <f t="shared" si="16"/>
        <v>43598.208333333328</v>
      </c>
      <c r="P162">
        <f t="shared" si="17"/>
        <v>2019</v>
      </c>
      <c r="Q162" t="b">
        <v>0</v>
      </c>
      <c r="R162" t="b">
        <v>0</v>
      </c>
      <c r="S162" t="s">
        <v>65</v>
      </c>
      <c r="T162" t="str">
        <f t="shared" si="18"/>
        <v>technology</v>
      </c>
      <c r="U162" t="str">
        <f t="shared" si="19"/>
        <v>wearables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0"/>
        <v>78.180000000000007</v>
      </c>
      <c r="G163" t="s">
        <v>14</v>
      </c>
      <c r="H163">
        <v>75</v>
      </c>
      <c r="I163">
        <f t="shared" si="14"/>
        <v>57.33</v>
      </c>
      <c r="J163" t="s">
        <v>21</v>
      </c>
      <c r="K163" t="s">
        <v>22</v>
      </c>
      <c r="L163">
        <v>1442984400</v>
      </c>
      <c r="M163" s="7">
        <f t="shared" si="15"/>
        <v>42270.208333333328</v>
      </c>
      <c r="N163">
        <v>1443502800</v>
      </c>
      <c r="O163" s="7">
        <f t="shared" si="16"/>
        <v>42276.208333333328</v>
      </c>
      <c r="P163">
        <f t="shared" si="17"/>
        <v>2015</v>
      </c>
      <c r="Q163" t="b">
        <v>0</v>
      </c>
      <c r="R163" t="b">
        <v>1</v>
      </c>
      <c r="S163" t="s">
        <v>28</v>
      </c>
      <c r="T163" t="str">
        <f t="shared" si="18"/>
        <v>technology</v>
      </c>
      <c r="U163" t="str">
        <f t="shared" si="19"/>
        <v>web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0"/>
        <v>149.74</v>
      </c>
      <c r="G164" t="s">
        <v>20</v>
      </c>
      <c r="H164">
        <v>157</v>
      </c>
      <c r="I164">
        <f t="shared" si="14"/>
        <v>58.18</v>
      </c>
      <c r="J164" t="s">
        <v>98</v>
      </c>
      <c r="K164" t="s">
        <v>99</v>
      </c>
      <c r="L164">
        <v>1544248800</v>
      </c>
      <c r="M164" s="7">
        <f t="shared" si="15"/>
        <v>43442.25</v>
      </c>
      <c r="N164">
        <v>1546840800</v>
      </c>
      <c r="O164" s="7">
        <f t="shared" si="16"/>
        <v>43472.25</v>
      </c>
      <c r="P164">
        <f t="shared" si="17"/>
        <v>2018</v>
      </c>
      <c r="Q164" t="b">
        <v>0</v>
      </c>
      <c r="R164" t="b">
        <v>0</v>
      </c>
      <c r="S164" t="s">
        <v>23</v>
      </c>
      <c r="T164" t="str">
        <f t="shared" si="18"/>
        <v>music</v>
      </c>
      <c r="U164" t="str">
        <f t="shared" si="19"/>
        <v>rock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0"/>
        <v>253.26</v>
      </c>
      <c r="G165" t="s">
        <v>20</v>
      </c>
      <c r="H165">
        <v>246</v>
      </c>
      <c r="I165">
        <f t="shared" si="14"/>
        <v>36.03</v>
      </c>
      <c r="J165" t="s">
        <v>21</v>
      </c>
      <c r="K165" t="s">
        <v>22</v>
      </c>
      <c r="L165">
        <v>1508475600</v>
      </c>
      <c r="M165" s="7">
        <f t="shared" si="15"/>
        <v>43028.208333333328</v>
      </c>
      <c r="N165">
        <v>1512712800</v>
      </c>
      <c r="O165" s="7">
        <f t="shared" si="16"/>
        <v>43077.25</v>
      </c>
      <c r="P165">
        <f t="shared" si="17"/>
        <v>2017</v>
      </c>
      <c r="Q165" t="b">
        <v>0</v>
      </c>
      <c r="R165" t="b">
        <v>1</v>
      </c>
      <c r="S165" t="s">
        <v>122</v>
      </c>
      <c r="T165" t="str">
        <f t="shared" si="18"/>
        <v>photography</v>
      </c>
      <c r="U165" t="str">
        <f t="shared" si="19"/>
        <v>photography books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0"/>
        <v>100.17</v>
      </c>
      <c r="G166" t="s">
        <v>20</v>
      </c>
      <c r="H166">
        <v>1396</v>
      </c>
      <c r="I166">
        <f t="shared" si="14"/>
        <v>107.99</v>
      </c>
      <c r="J166" t="s">
        <v>21</v>
      </c>
      <c r="K166" t="s">
        <v>22</v>
      </c>
      <c r="L166">
        <v>1507438800</v>
      </c>
      <c r="M166" s="7">
        <f t="shared" si="15"/>
        <v>43016.208333333328</v>
      </c>
      <c r="N166">
        <v>1507525200</v>
      </c>
      <c r="O166" s="7">
        <f t="shared" si="16"/>
        <v>43017.208333333328</v>
      </c>
      <c r="P166">
        <f t="shared" si="17"/>
        <v>2017</v>
      </c>
      <c r="Q166" t="b">
        <v>0</v>
      </c>
      <c r="R166" t="b">
        <v>0</v>
      </c>
      <c r="S166" t="s">
        <v>33</v>
      </c>
      <c r="T166" t="str">
        <f t="shared" si="18"/>
        <v>theater</v>
      </c>
      <c r="U166" t="str">
        <f t="shared" si="19"/>
        <v>plays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0"/>
        <v>121.99</v>
      </c>
      <c r="G167" t="s">
        <v>20</v>
      </c>
      <c r="H167">
        <v>2506</v>
      </c>
      <c r="I167">
        <f t="shared" si="14"/>
        <v>44.01</v>
      </c>
      <c r="J167" t="s">
        <v>21</v>
      </c>
      <c r="K167" t="s">
        <v>22</v>
      </c>
      <c r="L167">
        <v>1501563600</v>
      </c>
      <c r="M167" s="7">
        <f t="shared" si="15"/>
        <v>42948.208333333328</v>
      </c>
      <c r="N167">
        <v>1504328400</v>
      </c>
      <c r="O167" s="7">
        <f t="shared" si="16"/>
        <v>42980.208333333328</v>
      </c>
      <c r="P167">
        <f t="shared" si="17"/>
        <v>2017</v>
      </c>
      <c r="Q167" t="b">
        <v>0</v>
      </c>
      <c r="R167" t="b">
        <v>0</v>
      </c>
      <c r="S167" t="s">
        <v>28</v>
      </c>
      <c r="T167" t="str">
        <f t="shared" si="18"/>
        <v>technology</v>
      </c>
      <c r="U167" t="str">
        <f t="shared" si="19"/>
        <v>web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0"/>
        <v>137.13</v>
      </c>
      <c r="G168" t="s">
        <v>20</v>
      </c>
      <c r="H168">
        <v>244</v>
      </c>
      <c r="I168">
        <f t="shared" si="14"/>
        <v>55.08</v>
      </c>
      <c r="J168" t="s">
        <v>21</v>
      </c>
      <c r="K168" t="s">
        <v>22</v>
      </c>
      <c r="L168">
        <v>1292997600</v>
      </c>
      <c r="M168" s="7">
        <f t="shared" si="15"/>
        <v>40534.25</v>
      </c>
      <c r="N168">
        <v>1293343200</v>
      </c>
      <c r="O168" s="7">
        <f t="shared" si="16"/>
        <v>40538.25</v>
      </c>
      <c r="P168">
        <f t="shared" si="17"/>
        <v>2010</v>
      </c>
      <c r="Q168" t="b">
        <v>0</v>
      </c>
      <c r="R168" t="b">
        <v>0</v>
      </c>
      <c r="S168" t="s">
        <v>122</v>
      </c>
      <c r="T168" t="str">
        <f t="shared" si="18"/>
        <v>photography</v>
      </c>
      <c r="U168" t="str">
        <f t="shared" si="19"/>
        <v>photography books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0"/>
        <v>415.54</v>
      </c>
      <c r="G169" t="s">
        <v>20</v>
      </c>
      <c r="H169">
        <v>146</v>
      </c>
      <c r="I169">
        <f t="shared" si="14"/>
        <v>74</v>
      </c>
      <c r="J169" t="s">
        <v>26</v>
      </c>
      <c r="K169" t="s">
        <v>27</v>
      </c>
      <c r="L169">
        <v>1370840400</v>
      </c>
      <c r="M169" s="7">
        <f t="shared" si="15"/>
        <v>41435.208333333336</v>
      </c>
      <c r="N169">
        <v>1371704400</v>
      </c>
      <c r="O169" s="7">
        <f t="shared" si="16"/>
        <v>41445.208333333336</v>
      </c>
      <c r="P169">
        <f t="shared" si="17"/>
        <v>2013</v>
      </c>
      <c r="Q169" t="b">
        <v>0</v>
      </c>
      <c r="R169" t="b">
        <v>0</v>
      </c>
      <c r="S169" t="s">
        <v>33</v>
      </c>
      <c r="T169" t="str">
        <f t="shared" si="18"/>
        <v>theater</v>
      </c>
      <c r="U169" t="str">
        <f t="shared" si="19"/>
        <v>plays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0"/>
        <v>31.31</v>
      </c>
      <c r="G170" t="s">
        <v>14</v>
      </c>
      <c r="H170">
        <v>955</v>
      </c>
      <c r="I170">
        <f t="shared" si="14"/>
        <v>42</v>
      </c>
      <c r="J170" t="s">
        <v>36</v>
      </c>
      <c r="K170" t="s">
        <v>37</v>
      </c>
      <c r="L170">
        <v>1550815200</v>
      </c>
      <c r="M170" s="7">
        <f t="shared" si="15"/>
        <v>43518.25</v>
      </c>
      <c r="N170">
        <v>1552798800</v>
      </c>
      <c r="O170" s="7">
        <f t="shared" si="16"/>
        <v>43541.208333333328</v>
      </c>
      <c r="P170">
        <f t="shared" si="17"/>
        <v>2019</v>
      </c>
      <c r="Q170" t="b">
        <v>0</v>
      </c>
      <c r="R170" t="b">
        <v>1</v>
      </c>
      <c r="S170" t="s">
        <v>60</v>
      </c>
      <c r="T170" t="str">
        <f t="shared" si="18"/>
        <v>music</v>
      </c>
      <c r="U170" t="str">
        <f t="shared" si="19"/>
        <v>indie rock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0"/>
        <v>424.08</v>
      </c>
      <c r="G171" t="s">
        <v>20</v>
      </c>
      <c r="H171">
        <v>1267</v>
      </c>
      <c r="I171">
        <f t="shared" si="14"/>
        <v>77.989999999999995</v>
      </c>
      <c r="J171" t="s">
        <v>21</v>
      </c>
      <c r="K171" t="s">
        <v>22</v>
      </c>
      <c r="L171">
        <v>1339909200</v>
      </c>
      <c r="M171" s="7">
        <f t="shared" si="15"/>
        <v>41077.208333333336</v>
      </c>
      <c r="N171">
        <v>1342328400</v>
      </c>
      <c r="O171" s="7">
        <f t="shared" si="16"/>
        <v>41105.208333333336</v>
      </c>
      <c r="P171">
        <f t="shared" si="17"/>
        <v>2012</v>
      </c>
      <c r="Q171" t="b">
        <v>0</v>
      </c>
      <c r="R171" t="b">
        <v>1</v>
      </c>
      <c r="S171" t="s">
        <v>100</v>
      </c>
      <c r="T171" t="str">
        <f t="shared" si="18"/>
        <v>film &amp; video</v>
      </c>
      <c r="U171" t="str">
        <f t="shared" si="19"/>
        <v>shorts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0"/>
        <v>2.94</v>
      </c>
      <c r="G172" t="s">
        <v>14</v>
      </c>
      <c r="H172">
        <v>67</v>
      </c>
      <c r="I172">
        <f t="shared" si="14"/>
        <v>82.51</v>
      </c>
      <c r="J172" t="s">
        <v>21</v>
      </c>
      <c r="K172" t="s">
        <v>22</v>
      </c>
      <c r="L172">
        <v>1501736400</v>
      </c>
      <c r="M172" s="7">
        <f t="shared" si="15"/>
        <v>42950.208333333328</v>
      </c>
      <c r="N172">
        <v>1502341200</v>
      </c>
      <c r="O172" s="7">
        <f t="shared" si="16"/>
        <v>42957.208333333328</v>
      </c>
      <c r="P172">
        <f t="shared" si="17"/>
        <v>2017</v>
      </c>
      <c r="Q172" t="b">
        <v>0</v>
      </c>
      <c r="R172" t="b">
        <v>0</v>
      </c>
      <c r="S172" t="s">
        <v>60</v>
      </c>
      <c r="T172" t="str">
        <f t="shared" si="18"/>
        <v>music</v>
      </c>
      <c r="U172" t="str">
        <f t="shared" si="19"/>
        <v>indie rock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0"/>
        <v>10.63</v>
      </c>
      <c r="G173" t="s">
        <v>14</v>
      </c>
      <c r="H173">
        <v>5</v>
      </c>
      <c r="I173">
        <f t="shared" si="14"/>
        <v>104.2</v>
      </c>
      <c r="J173" t="s">
        <v>21</v>
      </c>
      <c r="K173" t="s">
        <v>22</v>
      </c>
      <c r="L173">
        <v>1395291600</v>
      </c>
      <c r="M173" s="7">
        <f t="shared" si="15"/>
        <v>41718.208333333336</v>
      </c>
      <c r="N173">
        <v>1397192400</v>
      </c>
      <c r="O173" s="7">
        <f t="shared" si="16"/>
        <v>41740.208333333336</v>
      </c>
      <c r="P173">
        <f t="shared" si="17"/>
        <v>2014</v>
      </c>
      <c r="Q173" t="b">
        <v>0</v>
      </c>
      <c r="R173" t="b">
        <v>0</v>
      </c>
      <c r="S173" t="s">
        <v>206</v>
      </c>
      <c r="T173" t="str">
        <f t="shared" si="18"/>
        <v>publishing</v>
      </c>
      <c r="U173" t="str">
        <f t="shared" si="19"/>
        <v>translations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0"/>
        <v>82.88</v>
      </c>
      <c r="G174" t="s">
        <v>14</v>
      </c>
      <c r="H174">
        <v>26</v>
      </c>
      <c r="I174">
        <f t="shared" si="14"/>
        <v>25.5</v>
      </c>
      <c r="J174" t="s">
        <v>21</v>
      </c>
      <c r="K174" t="s">
        <v>22</v>
      </c>
      <c r="L174">
        <v>1405746000</v>
      </c>
      <c r="M174" s="7">
        <f t="shared" si="15"/>
        <v>41839.208333333336</v>
      </c>
      <c r="N174">
        <v>1407042000</v>
      </c>
      <c r="O174" s="7">
        <f t="shared" si="16"/>
        <v>41854.208333333336</v>
      </c>
      <c r="P174">
        <f t="shared" si="17"/>
        <v>2014</v>
      </c>
      <c r="Q174" t="b">
        <v>0</v>
      </c>
      <c r="R174" t="b">
        <v>1</v>
      </c>
      <c r="S174" t="s">
        <v>42</v>
      </c>
      <c r="T174" t="str">
        <f t="shared" si="18"/>
        <v>film &amp; video</v>
      </c>
      <c r="U174" t="str">
        <f t="shared" si="19"/>
        <v>documentary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0"/>
        <v>163.01</v>
      </c>
      <c r="G175" t="s">
        <v>20</v>
      </c>
      <c r="H175">
        <v>1561</v>
      </c>
      <c r="I175">
        <f t="shared" si="14"/>
        <v>100.98</v>
      </c>
      <c r="J175" t="s">
        <v>21</v>
      </c>
      <c r="K175" t="s">
        <v>22</v>
      </c>
      <c r="L175">
        <v>1368853200</v>
      </c>
      <c r="M175" s="7">
        <f t="shared" si="15"/>
        <v>41412.208333333336</v>
      </c>
      <c r="N175">
        <v>1369371600</v>
      </c>
      <c r="O175" s="7">
        <f t="shared" si="16"/>
        <v>41418.208333333336</v>
      </c>
      <c r="P175">
        <f t="shared" si="17"/>
        <v>2013</v>
      </c>
      <c r="Q175" t="b">
        <v>0</v>
      </c>
      <c r="R175" t="b">
        <v>0</v>
      </c>
      <c r="S175" t="s">
        <v>33</v>
      </c>
      <c r="T175" t="str">
        <f t="shared" si="18"/>
        <v>theater</v>
      </c>
      <c r="U175" t="str">
        <f t="shared" si="19"/>
        <v>plays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0"/>
        <v>894.67</v>
      </c>
      <c r="G176" t="s">
        <v>20</v>
      </c>
      <c r="H176">
        <v>48</v>
      </c>
      <c r="I176">
        <f t="shared" si="14"/>
        <v>111.83</v>
      </c>
      <c r="J176" t="s">
        <v>21</v>
      </c>
      <c r="K176" t="s">
        <v>22</v>
      </c>
      <c r="L176">
        <v>1444021200</v>
      </c>
      <c r="M176" s="7">
        <f t="shared" si="15"/>
        <v>42282.208333333328</v>
      </c>
      <c r="N176">
        <v>1444107600</v>
      </c>
      <c r="O176" s="7">
        <f t="shared" si="16"/>
        <v>42283.208333333328</v>
      </c>
      <c r="P176">
        <f t="shared" si="17"/>
        <v>2015</v>
      </c>
      <c r="Q176" t="b">
        <v>0</v>
      </c>
      <c r="R176" t="b">
        <v>1</v>
      </c>
      <c r="S176" t="s">
        <v>65</v>
      </c>
      <c r="T176" t="str">
        <f t="shared" si="18"/>
        <v>technology</v>
      </c>
      <c r="U176" t="str">
        <f t="shared" si="19"/>
        <v>wearables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0"/>
        <v>26.19</v>
      </c>
      <c r="G177" t="s">
        <v>14</v>
      </c>
      <c r="H177">
        <v>1130</v>
      </c>
      <c r="I177">
        <f t="shared" si="14"/>
        <v>42</v>
      </c>
      <c r="J177" t="s">
        <v>21</v>
      </c>
      <c r="K177" t="s">
        <v>22</v>
      </c>
      <c r="L177">
        <v>1472619600</v>
      </c>
      <c r="M177" s="7">
        <f t="shared" si="15"/>
        <v>42613.208333333328</v>
      </c>
      <c r="N177">
        <v>1474261200</v>
      </c>
      <c r="O177" s="7">
        <f t="shared" si="16"/>
        <v>42632.208333333328</v>
      </c>
      <c r="P177">
        <f t="shared" si="17"/>
        <v>2016</v>
      </c>
      <c r="Q177" t="b">
        <v>0</v>
      </c>
      <c r="R177" t="b">
        <v>0</v>
      </c>
      <c r="S177" t="s">
        <v>33</v>
      </c>
      <c r="T177" t="str">
        <f t="shared" si="18"/>
        <v>theater</v>
      </c>
      <c r="U177" t="str">
        <f t="shared" si="19"/>
        <v>plays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0"/>
        <v>74.83</v>
      </c>
      <c r="G178" t="s">
        <v>14</v>
      </c>
      <c r="H178">
        <v>782</v>
      </c>
      <c r="I178">
        <f t="shared" si="14"/>
        <v>110.05</v>
      </c>
      <c r="J178" t="s">
        <v>21</v>
      </c>
      <c r="K178" t="s">
        <v>22</v>
      </c>
      <c r="L178">
        <v>1472878800</v>
      </c>
      <c r="M178" s="7">
        <f t="shared" si="15"/>
        <v>42616.208333333328</v>
      </c>
      <c r="N178">
        <v>1473656400</v>
      </c>
      <c r="O178" s="7">
        <f t="shared" si="16"/>
        <v>42625.208333333328</v>
      </c>
      <c r="P178">
        <f t="shared" si="17"/>
        <v>2016</v>
      </c>
      <c r="Q178" t="b">
        <v>0</v>
      </c>
      <c r="R178" t="b">
        <v>0</v>
      </c>
      <c r="S178" t="s">
        <v>33</v>
      </c>
      <c r="T178" t="str">
        <f t="shared" si="18"/>
        <v>theater</v>
      </c>
      <c r="U178" t="str">
        <f t="shared" si="19"/>
        <v>plays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0"/>
        <v>416.48</v>
      </c>
      <c r="G179" t="s">
        <v>20</v>
      </c>
      <c r="H179">
        <v>2739</v>
      </c>
      <c r="I179">
        <f t="shared" si="14"/>
        <v>59</v>
      </c>
      <c r="J179" t="s">
        <v>21</v>
      </c>
      <c r="K179" t="s">
        <v>22</v>
      </c>
      <c r="L179">
        <v>1289800800</v>
      </c>
      <c r="M179" s="7">
        <f t="shared" si="15"/>
        <v>40497.25</v>
      </c>
      <c r="N179">
        <v>1291960800</v>
      </c>
      <c r="O179" s="7">
        <f t="shared" si="16"/>
        <v>40522.25</v>
      </c>
      <c r="P179">
        <f t="shared" si="17"/>
        <v>2010</v>
      </c>
      <c r="Q179" t="b">
        <v>0</v>
      </c>
      <c r="R179" t="b">
        <v>0</v>
      </c>
      <c r="S179" t="s">
        <v>33</v>
      </c>
      <c r="T179" t="str">
        <f t="shared" si="18"/>
        <v>theater</v>
      </c>
      <c r="U179" t="str">
        <f t="shared" si="19"/>
        <v>plays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0"/>
        <v>96.21</v>
      </c>
      <c r="G180" t="s">
        <v>14</v>
      </c>
      <c r="H180">
        <v>210</v>
      </c>
      <c r="I180">
        <f t="shared" si="14"/>
        <v>32.99</v>
      </c>
      <c r="J180" t="s">
        <v>21</v>
      </c>
      <c r="K180" t="s">
        <v>22</v>
      </c>
      <c r="L180">
        <v>1505970000</v>
      </c>
      <c r="M180" s="7">
        <f t="shared" si="15"/>
        <v>42999.208333333328</v>
      </c>
      <c r="N180">
        <v>1506747600</v>
      </c>
      <c r="O180" s="7">
        <f t="shared" si="16"/>
        <v>43008.208333333328</v>
      </c>
      <c r="P180">
        <f t="shared" si="17"/>
        <v>2017</v>
      </c>
      <c r="Q180" t="b">
        <v>0</v>
      </c>
      <c r="R180" t="b">
        <v>0</v>
      </c>
      <c r="S180" t="s">
        <v>17</v>
      </c>
      <c r="T180" t="str">
        <f t="shared" si="18"/>
        <v>food</v>
      </c>
      <c r="U180" t="str">
        <f t="shared" si="19"/>
        <v>food trucks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0"/>
        <v>357.72</v>
      </c>
      <c r="G181" t="s">
        <v>20</v>
      </c>
      <c r="H181">
        <v>3537</v>
      </c>
      <c r="I181">
        <f t="shared" si="14"/>
        <v>45.01</v>
      </c>
      <c r="J181" t="s">
        <v>15</v>
      </c>
      <c r="K181" t="s">
        <v>16</v>
      </c>
      <c r="L181">
        <v>1363496400</v>
      </c>
      <c r="M181" s="7">
        <f t="shared" si="15"/>
        <v>41350.208333333336</v>
      </c>
      <c r="N181">
        <v>1363582800</v>
      </c>
      <c r="O181" s="7">
        <f t="shared" si="16"/>
        <v>41351.208333333336</v>
      </c>
      <c r="P181">
        <f t="shared" si="17"/>
        <v>2013</v>
      </c>
      <c r="Q181" t="b">
        <v>0</v>
      </c>
      <c r="R181" t="b">
        <v>1</v>
      </c>
      <c r="S181" t="s">
        <v>33</v>
      </c>
      <c r="T181" t="str">
        <f t="shared" si="18"/>
        <v>theater</v>
      </c>
      <c r="U181" t="str">
        <f t="shared" si="19"/>
        <v>plays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0"/>
        <v>308.45999999999998</v>
      </c>
      <c r="G182" t="s">
        <v>20</v>
      </c>
      <c r="H182">
        <v>2107</v>
      </c>
      <c r="I182">
        <f t="shared" si="14"/>
        <v>81.98</v>
      </c>
      <c r="J182" t="s">
        <v>26</v>
      </c>
      <c r="K182" t="s">
        <v>27</v>
      </c>
      <c r="L182">
        <v>1269234000</v>
      </c>
      <c r="M182" s="7">
        <f t="shared" si="15"/>
        <v>40259.208333333336</v>
      </c>
      <c r="N182">
        <v>1269666000</v>
      </c>
      <c r="O182" s="7">
        <f t="shared" si="16"/>
        <v>40264.208333333336</v>
      </c>
      <c r="P182">
        <f t="shared" si="17"/>
        <v>2010</v>
      </c>
      <c r="Q182" t="b">
        <v>0</v>
      </c>
      <c r="R182" t="b">
        <v>0</v>
      </c>
      <c r="S182" t="s">
        <v>65</v>
      </c>
      <c r="T182" t="str">
        <f t="shared" si="18"/>
        <v>technology</v>
      </c>
      <c r="U182" t="str">
        <f t="shared" si="19"/>
        <v>wearables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0"/>
        <v>61.8</v>
      </c>
      <c r="G183" t="s">
        <v>14</v>
      </c>
      <c r="H183">
        <v>136</v>
      </c>
      <c r="I183">
        <f t="shared" si="14"/>
        <v>39.08</v>
      </c>
      <c r="J183" t="s">
        <v>21</v>
      </c>
      <c r="K183" t="s">
        <v>22</v>
      </c>
      <c r="L183">
        <v>1507093200</v>
      </c>
      <c r="M183" s="7">
        <f t="shared" si="15"/>
        <v>43012.208333333328</v>
      </c>
      <c r="N183">
        <v>1508648400</v>
      </c>
      <c r="O183" s="7">
        <f t="shared" si="16"/>
        <v>43030.208333333328</v>
      </c>
      <c r="P183">
        <f t="shared" si="17"/>
        <v>2017</v>
      </c>
      <c r="Q183" t="b">
        <v>0</v>
      </c>
      <c r="R183" t="b">
        <v>0</v>
      </c>
      <c r="S183" t="s">
        <v>28</v>
      </c>
      <c r="T183" t="str">
        <f t="shared" si="18"/>
        <v>technology</v>
      </c>
      <c r="U183" t="str">
        <f t="shared" si="19"/>
        <v>web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0"/>
        <v>722.32</v>
      </c>
      <c r="G184" t="s">
        <v>20</v>
      </c>
      <c r="H184">
        <v>3318</v>
      </c>
      <c r="I184">
        <f t="shared" si="14"/>
        <v>59</v>
      </c>
      <c r="J184" t="s">
        <v>36</v>
      </c>
      <c r="K184" t="s">
        <v>37</v>
      </c>
      <c r="L184">
        <v>1560574800</v>
      </c>
      <c r="M184" s="7">
        <f t="shared" si="15"/>
        <v>43631.208333333328</v>
      </c>
      <c r="N184">
        <v>1561957200</v>
      </c>
      <c r="O184" s="7">
        <f t="shared" si="16"/>
        <v>43647.208333333328</v>
      </c>
      <c r="P184">
        <f t="shared" si="17"/>
        <v>2019</v>
      </c>
      <c r="Q184" t="b">
        <v>0</v>
      </c>
      <c r="R184" t="b">
        <v>0</v>
      </c>
      <c r="S184" t="s">
        <v>33</v>
      </c>
      <c r="T184" t="str">
        <f t="shared" si="18"/>
        <v>theater</v>
      </c>
      <c r="U184" t="str">
        <f t="shared" si="19"/>
        <v>plays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0"/>
        <v>69.12</v>
      </c>
      <c r="G185" t="s">
        <v>14</v>
      </c>
      <c r="H185">
        <v>86</v>
      </c>
      <c r="I185">
        <f t="shared" si="14"/>
        <v>40.99</v>
      </c>
      <c r="J185" t="s">
        <v>15</v>
      </c>
      <c r="K185" t="s">
        <v>16</v>
      </c>
      <c r="L185">
        <v>1284008400</v>
      </c>
      <c r="M185" s="7">
        <f t="shared" si="15"/>
        <v>40430.208333333336</v>
      </c>
      <c r="N185">
        <v>1285131600</v>
      </c>
      <c r="O185" s="7">
        <f t="shared" si="16"/>
        <v>40443.208333333336</v>
      </c>
      <c r="P185">
        <f t="shared" si="17"/>
        <v>2010</v>
      </c>
      <c r="Q185" t="b">
        <v>0</v>
      </c>
      <c r="R185" t="b">
        <v>0</v>
      </c>
      <c r="S185" t="s">
        <v>23</v>
      </c>
      <c r="T185" t="str">
        <f t="shared" si="18"/>
        <v>music</v>
      </c>
      <c r="U185" t="str">
        <f t="shared" si="19"/>
        <v>rock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0"/>
        <v>293.06</v>
      </c>
      <c r="G186" t="s">
        <v>20</v>
      </c>
      <c r="H186">
        <v>340</v>
      </c>
      <c r="I186">
        <f t="shared" si="14"/>
        <v>31.03</v>
      </c>
      <c r="J186" t="s">
        <v>21</v>
      </c>
      <c r="K186" t="s">
        <v>22</v>
      </c>
      <c r="L186">
        <v>1556859600</v>
      </c>
      <c r="M186" s="7">
        <f t="shared" si="15"/>
        <v>43588.208333333328</v>
      </c>
      <c r="N186">
        <v>1556946000</v>
      </c>
      <c r="O186" s="7">
        <f t="shared" si="16"/>
        <v>43589.208333333328</v>
      </c>
      <c r="P186">
        <f t="shared" si="17"/>
        <v>2019</v>
      </c>
      <c r="Q186" t="b">
        <v>0</v>
      </c>
      <c r="R186" t="b">
        <v>0</v>
      </c>
      <c r="S186" t="s">
        <v>33</v>
      </c>
      <c r="T186" t="str">
        <f t="shared" si="18"/>
        <v>theater</v>
      </c>
      <c r="U186" t="str">
        <f t="shared" si="19"/>
        <v>plays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0"/>
        <v>71.8</v>
      </c>
      <c r="G187" t="s">
        <v>14</v>
      </c>
      <c r="H187">
        <v>19</v>
      </c>
      <c r="I187">
        <f t="shared" si="14"/>
        <v>37.79</v>
      </c>
      <c r="J187" t="s">
        <v>21</v>
      </c>
      <c r="K187" t="s">
        <v>22</v>
      </c>
      <c r="L187">
        <v>1526187600</v>
      </c>
      <c r="M187" s="7">
        <f t="shared" si="15"/>
        <v>43233.208333333328</v>
      </c>
      <c r="N187">
        <v>1527138000</v>
      </c>
      <c r="O187" s="7">
        <f t="shared" si="16"/>
        <v>43244.208333333328</v>
      </c>
      <c r="P187">
        <f t="shared" si="17"/>
        <v>2018</v>
      </c>
      <c r="Q187" t="b">
        <v>0</v>
      </c>
      <c r="R187" t="b">
        <v>0</v>
      </c>
      <c r="S187" t="s">
        <v>269</v>
      </c>
      <c r="T187" t="str">
        <f t="shared" si="18"/>
        <v>film &amp; video</v>
      </c>
      <c r="U187" t="str">
        <f t="shared" si="19"/>
        <v>television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0"/>
        <v>31.93</v>
      </c>
      <c r="G188" t="s">
        <v>14</v>
      </c>
      <c r="H188">
        <v>886</v>
      </c>
      <c r="I188">
        <f t="shared" si="14"/>
        <v>32.01</v>
      </c>
      <c r="J188" t="s">
        <v>21</v>
      </c>
      <c r="K188" t="s">
        <v>22</v>
      </c>
      <c r="L188">
        <v>1400821200</v>
      </c>
      <c r="M188" s="7">
        <f t="shared" si="15"/>
        <v>41782.208333333336</v>
      </c>
      <c r="N188">
        <v>1402117200</v>
      </c>
      <c r="O188" s="7">
        <f t="shared" si="16"/>
        <v>41797.208333333336</v>
      </c>
      <c r="P188">
        <f t="shared" si="17"/>
        <v>2014</v>
      </c>
      <c r="Q188" t="b">
        <v>0</v>
      </c>
      <c r="R188" t="b">
        <v>0</v>
      </c>
      <c r="S188" t="s">
        <v>33</v>
      </c>
      <c r="T188" t="str">
        <f t="shared" si="18"/>
        <v>theater</v>
      </c>
      <c r="U188" t="str">
        <f t="shared" si="19"/>
        <v>plays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0"/>
        <v>229.87</v>
      </c>
      <c r="G189" t="s">
        <v>20</v>
      </c>
      <c r="H189">
        <v>1442</v>
      </c>
      <c r="I189">
        <f t="shared" si="14"/>
        <v>95.97</v>
      </c>
      <c r="J189" t="s">
        <v>15</v>
      </c>
      <c r="K189" t="s">
        <v>16</v>
      </c>
      <c r="L189">
        <v>1361599200</v>
      </c>
      <c r="M189" s="7">
        <f t="shared" si="15"/>
        <v>41328.25</v>
      </c>
      <c r="N189">
        <v>1364014800</v>
      </c>
      <c r="O189" s="7">
        <f t="shared" si="16"/>
        <v>41356.208333333336</v>
      </c>
      <c r="P189">
        <f t="shared" si="17"/>
        <v>2013</v>
      </c>
      <c r="Q189" t="b">
        <v>0</v>
      </c>
      <c r="R189" t="b">
        <v>1</v>
      </c>
      <c r="S189" t="s">
        <v>100</v>
      </c>
      <c r="T189" t="str">
        <f t="shared" si="18"/>
        <v>film &amp; video</v>
      </c>
      <c r="U189" t="str">
        <f t="shared" si="19"/>
        <v>shorts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0"/>
        <v>32.01</v>
      </c>
      <c r="G190" t="s">
        <v>14</v>
      </c>
      <c r="H190">
        <v>35</v>
      </c>
      <c r="I190">
        <f t="shared" si="14"/>
        <v>75</v>
      </c>
      <c r="J190" t="s">
        <v>107</v>
      </c>
      <c r="K190" t="s">
        <v>108</v>
      </c>
      <c r="L190">
        <v>1417500000</v>
      </c>
      <c r="M190" s="7">
        <f t="shared" si="15"/>
        <v>41975.25</v>
      </c>
      <c r="N190">
        <v>1417586400</v>
      </c>
      <c r="O190" s="7">
        <f t="shared" si="16"/>
        <v>41976.25</v>
      </c>
      <c r="P190">
        <f t="shared" si="17"/>
        <v>2014</v>
      </c>
      <c r="Q190" t="b">
        <v>0</v>
      </c>
      <c r="R190" t="b">
        <v>0</v>
      </c>
      <c r="S190" t="s">
        <v>33</v>
      </c>
      <c r="T190" t="str">
        <f t="shared" si="18"/>
        <v>theater</v>
      </c>
      <c r="U190" t="str">
        <f t="shared" si="19"/>
        <v>plays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0"/>
        <v>23.53</v>
      </c>
      <c r="G191" t="s">
        <v>74</v>
      </c>
      <c r="H191">
        <v>441</v>
      </c>
      <c r="I191">
        <f t="shared" si="14"/>
        <v>102.05</v>
      </c>
      <c r="J191" t="s">
        <v>21</v>
      </c>
      <c r="K191" t="s">
        <v>22</v>
      </c>
      <c r="L191">
        <v>1457071200</v>
      </c>
      <c r="M191" s="7">
        <f t="shared" si="15"/>
        <v>42433.25</v>
      </c>
      <c r="N191">
        <v>1457071200</v>
      </c>
      <c r="O191" s="7">
        <f t="shared" si="16"/>
        <v>42433.25</v>
      </c>
      <c r="P191">
        <f t="shared" si="17"/>
        <v>2016</v>
      </c>
      <c r="Q191" t="b">
        <v>0</v>
      </c>
      <c r="R191" t="b">
        <v>0</v>
      </c>
      <c r="S191" t="s">
        <v>33</v>
      </c>
      <c r="T191" t="str">
        <f t="shared" si="18"/>
        <v>theater</v>
      </c>
      <c r="U191" t="str">
        <f t="shared" si="19"/>
        <v>plays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0"/>
        <v>68.59</v>
      </c>
      <c r="G192" t="s">
        <v>14</v>
      </c>
      <c r="H192">
        <v>24</v>
      </c>
      <c r="I192">
        <f t="shared" si="14"/>
        <v>105.75</v>
      </c>
      <c r="J192" t="s">
        <v>21</v>
      </c>
      <c r="K192" t="s">
        <v>22</v>
      </c>
      <c r="L192">
        <v>1370322000</v>
      </c>
      <c r="M192" s="7">
        <f t="shared" si="15"/>
        <v>41429.208333333336</v>
      </c>
      <c r="N192">
        <v>1370408400</v>
      </c>
      <c r="O192" s="7">
        <f t="shared" si="16"/>
        <v>41430.208333333336</v>
      </c>
      <c r="P192">
        <f t="shared" si="17"/>
        <v>2013</v>
      </c>
      <c r="Q192" t="b">
        <v>0</v>
      </c>
      <c r="R192" t="b">
        <v>1</v>
      </c>
      <c r="S192" t="s">
        <v>33</v>
      </c>
      <c r="T192" t="str">
        <f t="shared" si="18"/>
        <v>theater</v>
      </c>
      <c r="U192" t="str">
        <f t="shared" si="19"/>
        <v>plays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0"/>
        <v>37.950000000000003</v>
      </c>
      <c r="G193" t="s">
        <v>14</v>
      </c>
      <c r="H193">
        <v>86</v>
      </c>
      <c r="I193">
        <f t="shared" si="14"/>
        <v>37.07</v>
      </c>
      <c r="J193" t="s">
        <v>107</v>
      </c>
      <c r="K193" t="s">
        <v>108</v>
      </c>
      <c r="L193">
        <v>1552366800</v>
      </c>
      <c r="M193" s="7">
        <f t="shared" si="15"/>
        <v>43536.208333333328</v>
      </c>
      <c r="N193">
        <v>1552626000</v>
      </c>
      <c r="O193" s="7">
        <f t="shared" si="16"/>
        <v>43539.208333333328</v>
      </c>
      <c r="P193">
        <f t="shared" si="17"/>
        <v>2019</v>
      </c>
      <c r="Q193" t="b">
        <v>0</v>
      </c>
      <c r="R193" t="b">
        <v>0</v>
      </c>
      <c r="S193" t="s">
        <v>33</v>
      </c>
      <c r="T193" t="str">
        <f t="shared" si="18"/>
        <v>theater</v>
      </c>
      <c r="U193" t="str">
        <f t="shared" si="19"/>
        <v>plays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0"/>
        <v>19.989999999999998</v>
      </c>
      <c r="G194" t="s">
        <v>14</v>
      </c>
      <c r="H194">
        <v>243</v>
      </c>
      <c r="I194">
        <f t="shared" si="14"/>
        <v>35.049999999999997</v>
      </c>
      <c r="J194" t="s">
        <v>21</v>
      </c>
      <c r="K194" t="s">
        <v>22</v>
      </c>
      <c r="L194">
        <v>1403845200</v>
      </c>
      <c r="M194" s="7">
        <f t="shared" si="15"/>
        <v>41817.208333333336</v>
      </c>
      <c r="N194">
        <v>1404190800</v>
      </c>
      <c r="O194" s="7">
        <f t="shared" si="16"/>
        <v>41821.208333333336</v>
      </c>
      <c r="P194">
        <f t="shared" si="17"/>
        <v>2014</v>
      </c>
      <c r="Q194" t="b">
        <v>0</v>
      </c>
      <c r="R194" t="b">
        <v>0</v>
      </c>
      <c r="S194" t="s">
        <v>23</v>
      </c>
      <c r="T194" t="str">
        <f t="shared" si="18"/>
        <v>music</v>
      </c>
      <c r="U194" t="str">
        <f t="shared" si="19"/>
        <v>rock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20"/>
        <v>45.64</v>
      </c>
      <c r="G195" t="s">
        <v>14</v>
      </c>
      <c r="H195">
        <v>65</v>
      </c>
      <c r="I195">
        <f t="shared" ref="I195:I258" si="21">IF(H195=0, 0, ROUND(E195/H195,2))</f>
        <v>46.34</v>
      </c>
      <c r="J195" t="s">
        <v>21</v>
      </c>
      <c r="K195" t="s">
        <v>22</v>
      </c>
      <c r="L195">
        <v>1523163600</v>
      </c>
      <c r="M195" s="7">
        <f t="shared" ref="M195:M258" si="22">(L195/(60*60*24))+DATE(1970,1,1)</f>
        <v>43198.208333333328</v>
      </c>
      <c r="N195">
        <v>1523509200</v>
      </c>
      <c r="O195" s="7">
        <f t="shared" ref="O195:O258" si="23">(N195/(60*60*24))+DATE(1970,1,1)</f>
        <v>43202.208333333328</v>
      </c>
      <c r="P195">
        <f t="shared" ref="P195:P258" si="24">YEAR(M195)</f>
        <v>2018</v>
      </c>
      <c r="Q195" t="b">
        <v>1</v>
      </c>
      <c r="R195" t="b">
        <v>0</v>
      </c>
      <c r="S195" t="s">
        <v>60</v>
      </c>
      <c r="T195" t="str">
        <f t="shared" ref="T195:T258" si="25">LEFT(S195,SEARCH("/",S195)-1)</f>
        <v>music</v>
      </c>
      <c r="U195" t="str">
        <f t="shared" ref="U195:U258" si="26">RIGHT(S195,LEN(S195)-SEARCH("/",S195))</f>
        <v>indie rock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27">ROUND((E196/D196)*100, 2)</f>
        <v>122.76</v>
      </c>
      <c r="G196" t="s">
        <v>20</v>
      </c>
      <c r="H196">
        <v>126</v>
      </c>
      <c r="I196">
        <f t="shared" si="21"/>
        <v>69.17</v>
      </c>
      <c r="J196" t="s">
        <v>21</v>
      </c>
      <c r="K196" t="s">
        <v>22</v>
      </c>
      <c r="L196">
        <v>1442206800</v>
      </c>
      <c r="M196" s="7">
        <f t="shared" si="22"/>
        <v>42261.208333333328</v>
      </c>
      <c r="N196">
        <v>1443589200</v>
      </c>
      <c r="O196" s="7">
        <f t="shared" si="23"/>
        <v>42277.208333333328</v>
      </c>
      <c r="P196">
        <f t="shared" si="24"/>
        <v>2015</v>
      </c>
      <c r="Q196" t="b">
        <v>0</v>
      </c>
      <c r="R196" t="b">
        <v>0</v>
      </c>
      <c r="S196" t="s">
        <v>148</v>
      </c>
      <c r="T196" t="str">
        <f t="shared" si="25"/>
        <v>music</v>
      </c>
      <c r="U196" t="str">
        <f t="shared" si="26"/>
        <v>metal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7"/>
        <v>361.75</v>
      </c>
      <c r="G197" t="s">
        <v>20</v>
      </c>
      <c r="H197">
        <v>524</v>
      </c>
      <c r="I197">
        <f t="shared" si="21"/>
        <v>109.08</v>
      </c>
      <c r="J197" t="s">
        <v>21</v>
      </c>
      <c r="K197" t="s">
        <v>22</v>
      </c>
      <c r="L197">
        <v>1532840400</v>
      </c>
      <c r="M197" s="7">
        <f t="shared" si="22"/>
        <v>43310.208333333328</v>
      </c>
      <c r="N197">
        <v>1533445200</v>
      </c>
      <c r="O197" s="7">
        <f t="shared" si="23"/>
        <v>43317.208333333328</v>
      </c>
      <c r="P197">
        <f t="shared" si="24"/>
        <v>2018</v>
      </c>
      <c r="Q197" t="b">
        <v>0</v>
      </c>
      <c r="R197" t="b">
        <v>0</v>
      </c>
      <c r="S197" t="s">
        <v>50</v>
      </c>
      <c r="T197" t="str">
        <f t="shared" si="25"/>
        <v>music</v>
      </c>
      <c r="U197" t="str">
        <f t="shared" si="26"/>
        <v>electric music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7"/>
        <v>63.15</v>
      </c>
      <c r="G198" t="s">
        <v>14</v>
      </c>
      <c r="H198">
        <v>100</v>
      </c>
      <c r="I198">
        <f t="shared" si="21"/>
        <v>51.78</v>
      </c>
      <c r="J198" t="s">
        <v>36</v>
      </c>
      <c r="K198" t="s">
        <v>37</v>
      </c>
      <c r="L198">
        <v>1472878800</v>
      </c>
      <c r="M198" s="7">
        <f t="shared" si="22"/>
        <v>42616.208333333328</v>
      </c>
      <c r="N198">
        <v>1474520400</v>
      </c>
      <c r="O198" s="7">
        <f t="shared" si="23"/>
        <v>42635.208333333328</v>
      </c>
      <c r="P198">
        <f t="shared" si="24"/>
        <v>2016</v>
      </c>
      <c r="Q198" t="b">
        <v>0</v>
      </c>
      <c r="R198" t="b">
        <v>0</v>
      </c>
      <c r="S198" t="s">
        <v>65</v>
      </c>
      <c r="T198" t="str">
        <f t="shared" si="25"/>
        <v>technology</v>
      </c>
      <c r="U198" t="str">
        <f t="shared" si="26"/>
        <v>wearables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7"/>
        <v>298.2</v>
      </c>
      <c r="G199" t="s">
        <v>20</v>
      </c>
      <c r="H199">
        <v>1989</v>
      </c>
      <c r="I199">
        <f t="shared" si="21"/>
        <v>82.01</v>
      </c>
      <c r="J199" t="s">
        <v>21</v>
      </c>
      <c r="K199" t="s">
        <v>22</v>
      </c>
      <c r="L199">
        <v>1498194000</v>
      </c>
      <c r="M199" s="7">
        <f t="shared" si="22"/>
        <v>42909.208333333328</v>
      </c>
      <c r="N199">
        <v>1499403600</v>
      </c>
      <c r="O199" s="7">
        <f t="shared" si="23"/>
        <v>42923.208333333328</v>
      </c>
      <c r="P199">
        <f t="shared" si="24"/>
        <v>2017</v>
      </c>
      <c r="Q199" t="b">
        <v>0</v>
      </c>
      <c r="R199" t="b">
        <v>0</v>
      </c>
      <c r="S199" t="s">
        <v>53</v>
      </c>
      <c r="T199" t="str">
        <f t="shared" si="25"/>
        <v>film &amp; video</v>
      </c>
      <c r="U199" t="str">
        <f t="shared" si="26"/>
        <v>drama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7"/>
        <v>9.56</v>
      </c>
      <c r="G200" t="s">
        <v>14</v>
      </c>
      <c r="H200">
        <v>168</v>
      </c>
      <c r="I200">
        <f t="shared" si="21"/>
        <v>35.96</v>
      </c>
      <c r="J200" t="s">
        <v>21</v>
      </c>
      <c r="K200" t="s">
        <v>22</v>
      </c>
      <c r="L200">
        <v>1281070800</v>
      </c>
      <c r="M200" s="7">
        <f t="shared" si="22"/>
        <v>40396.208333333336</v>
      </c>
      <c r="N200">
        <v>1283576400</v>
      </c>
      <c r="O200" s="7">
        <f t="shared" si="23"/>
        <v>40425.208333333336</v>
      </c>
      <c r="P200">
        <f t="shared" si="24"/>
        <v>2010</v>
      </c>
      <c r="Q200" t="b">
        <v>0</v>
      </c>
      <c r="R200" t="b">
        <v>0</v>
      </c>
      <c r="S200" t="s">
        <v>50</v>
      </c>
      <c r="T200" t="str">
        <f t="shared" si="25"/>
        <v>music</v>
      </c>
      <c r="U200" t="str">
        <f t="shared" si="26"/>
        <v>electric music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7"/>
        <v>53.78</v>
      </c>
      <c r="G201" t="s">
        <v>14</v>
      </c>
      <c r="H201">
        <v>13</v>
      </c>
      <c r="I201">
        <f t="shared" si="21"/>
        <v>74.459999999999994</v>
      </c>
      <c r="J201" t="s">
        <v>21</v>
      </c>
      <c r="K201" t="s">
        <v>22</v>
      </c>
      <c r="L201">
        <v>1436245200</v>
      </c>
      <c r="M201" s="7">
        <f t="shared" si="22"/>
        <v>42192.208333333328</v>
      </c>
      <c r="N201">
        <v>1436590800</v>
      </c>
      <c r="O201" s="7">
        <f t="shared" si="23"/>
        <v>42196.208333333328</v>
      </c>
      <c r="P201">
        <f t="shared" si="24"/>
        <v>2015</v>
      </c>
      <c r="Q201" t="b">
        <v>0</v>
      </c>
      <c r="R201" t="b">
        <v>0</v>
      </c>
      <c r="S201" t="s">
        <v>23</v>
      </c>
      <c r="T201" t="str">
        <f t="shared" si="25"/>
        <v>music</v>
      </c>
      <c r="U201" t="str">
        <f t="shared" si="26"/>
        <v>rock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7"/>
        <v>2</v>
      </c>
      <c r="G202" t="s">
        <v>14</v>
      </c>
      <c r="H202">
        <v>1</v>
      </c>
      <c r="I202">
        <f t="shared" si="21"/>
        <v>2</v>
      </c>
      <c r="J202" t="s">
        <v>15</v>
      </c>
      <c r="K202" t="s">
        <v>16</v>
      </c>
      <c r="L202">
        <v>1269493200</v>
      </c>
      <c r="M202" s="7">
        <f t="shared" si="22"/>
        <v>40262.208333333336</v>
      </c>
      <c r="N202">
        <v>1270443600</v>
      </c>
      <c r="O202" s="7">
        <f t="shared" si="23"/>
        <v>40273.208333333336</v>
      </c>
      <c r="P202">
        <f t="shared" si="24"/>
        <v>2010</v>
      </c>
      <c r="Q202" t="b">
        <v>0</v>
      </c>
      <c r="R202" t="b">
        <v>0</v>
      </c>
      <c r="S202" t="s">
        <v>33</v>
      </c>
      <c r="T202" t="str">
        <f t="shared" si="25"/>
        <v>theater</v>
      </c>
      <c r="U202" t="str">
        <f t="shared" si="26"/>
        <v>plays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7"/>
        <v>681.19</v>
      </c>
      <c r="G203" t="s">
        <v>20</v>
      </c>
      <c r="H203">
        <v>157</v>
      </c>
      <c r="I203">
        <f t="shared" si="21"/>
        <v>91.11</v>
      </c>
      <c r="J203" t="s">
        <v>21</v>
      </c>
      <c r="K203" t="s">
        <v>22</v>
      </c>
      <c r="L203">
        <v>1406264400</v>
      </c>
      <c r="M203" s="7">
        <f t="shared" si="22"/>
        <v>41845.208333333336</v>
      </c>
      <c r="N203">
        <v>1407819600</v>
      </c>
      <c r="O203" s="7">
        <f t="shared" si="23"/>
        <v>41863.208333333336</v>
      </c>
      <c r="P203">
        <f t="shared" si="24"/>
        <v>2014</v>
      </c>
      <c r="Q203" t="b">
        <v>0</v>
      </c>
      <c r="R203" t="b">
        <v>0</v>
      </c>
      <c r="S203" t="s">
        <v>28</v>
      </c>
      <c r="T203" t="str">
        <f t="shared" si="25"/>
        <v>technology</v>
      </c>
      <c r="U203" t="str">
        <f t="shared" si="26"/>
        <v>web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7"/>
        <v>78.83</v>
      </c>
      <c r="G204" t="s">
        <v>74</v>
      </c>
      <c r="H204">
        <v>82</v>
      </c>
      <c r="I204">
        <f t="shared" si="21"/>
        <v>79.790000000000006</v>
      </c>
      <c r="J204" t="s">
        <v>21</v>
      </c>
      <c r="K204" t="s">
        <v>22</v>
      </c>
      <c r="L204">
        <v>1317531600</v>
      </c>
      <c r="M204" s="7">
        <f t="shared" si="22"/>
        <v>40818.208333333336</v>
      </c>
      <c r="N204">
        <v>1317877200</v>
      </c>
      <c r="O204" s="7">
        <f t="shared" si="23"/>
        <v>40822.208333333336</v>
      </c>
      <c r="P204">
        <f t="shared" si="24"/>
        <v>2011</v>
      </c>
      <c r="Q204" t="b">
        <v>0</v>
      </c>
      <c r="R204" t="b">
        <v>0</v>
      </c>
      <c r="S204" t="s">
        <v>17</v>
      </c>
      <c r="T204" t="str">
        <f t="shared" si="25"/>
        <v>food</v>
      </c>
      <c r="U204" t="str">
        <f t="shared" si="26"/>
        <v>food trucks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7"/>
        <v>134.41</v>
      </c>
      <c r="G205" t="s">
        <v>20</v>
      </c>
      <c r="H205">
        <v>4498</v>
      </c>
      <c r="I205">
        <f t="shared" si="21"/>
        <v>43</v>
      </c>
      <c r="J205" t="s">
        <v>26</v>
      </c>
      <c r="K205" t="s">
        <v>27</v>
      </c>
      <c r="L205">
        <v>1484632800</v>
      </c>
      <c r="M205" s="7">
        <f t="shared" si="22"/>
        <v>42752.25</v>
      </c>
      <c r="N205">
        <v>1484805600</v>
      </c>
      <c r="O205" s="7">
        <f t="shared" si="23"/>
        <v>42754.25</v>
      </c>
      <c r="P205">
        <f t="shared" si="24"/>
        <v>2017</v>
      </c>
      <c r="Q205" t="b">
        <v>0</v>
      </c>
      <c r="R205" t="b">
        <v>0</v>
      </c>
      <c r="S205" t="s">
        <v>33</v>
      </c>
      <c r="T205" t="str">
        <f t="shared" si="25"/>
        <v>theater</v>
      </c>
      <c r="U205" t="str">
        <f t="shared" si="26"/>
        <v>plays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7"/>
        <v>3.37</v>
      </c>
      <c r="G206" t="s">
        <v>14</v>
      </c>
      <c r="H206">
        <v>40</v>
      </c>
      <c r="I206">
        <f t="shared" si="21"/>
        <v>63.23</v>
      </c>
      <c r="J206" t="s">
        <v>21</v>
      </c>
      <c r="K206" t="s">
        <v>22</v>
      </c>
      <c r="L206">
        <v>1301806800</v>
      </c>
      <c r="M206" s="7">
        <f t="shared" si="22"/>
        <v>40636.208333333336</v>
      </c>
      <c r="N206">
        <v>1302670800</v>
      </c>
      <c r="O206" s="7">
        <f t="shared" si="23"/>
        <v>40646.208333333336</v>
      </c>
      <c r="P206">
        <f t="shared" si="24"/>
        <v>2011</v>
      </c>
      <c r="Q206" t="b">
        <v>0</v>
      </c>
      <c r="R206" t="b">
        <v>0</v>
      </c>
      <c r="S206" t="s">
        <v>159</v>
      </c>
      <c r="T206" t="str">
        <f t="shared" si="25"/>
        <v>music</v>
      </c>
      <c r="U206" t="str">
        <f t="shared" si="26"/>
        <v>jazz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7"/>
        <v>431.85</v>
      </c>
      <c r="G207" t="s">
        <v>20</v>
      </c>
      <c r="H207">
        <v>80</v>
      </c>
      <c r="I207">
        <f t="shared" si="21"/>
        <v>70.180000000000007</v>
      </c>
      <c r="J207" t="s">
        <v>21</v>
      </c>
      <c r="K207" t="s">
        <v>22</v>
      </c>
      <c r="L207">
        <v>1539752400</v>
      </c>
      <c r="M207" s="7">
        <f t="shared" si="22"/>
        <v>43390.208333333328</v>
      </c>
      <c r="N207">
        <v>1540789200</v>
      </c>
      <c r="O207" s="7">
        <f t="shared" si="23"/>
        <v>43402.208333333328</v>
      </c>
      <c r="P207">
        <f t="shared" si="24"/>
        <v>2018</v>
      </c>
      <c r="Q207" t="b">
        <v>1</v>
      </c>
      <c r="R207" t="b">
        <v>0</v>
      </c>
      <c r="S207" t="s">
        <v>33</v>
      </c>
      <c r="T207" t="str">
        <f t="shared" si="25"/>
        <v>theater</v>
      </c>
      <c r="U207" t="str">
        <f t="shared" si="26"/>
        <v>plays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7"/>
        <v>38.840000000000003</v>
      </c>
      <c r="G208" t="s">
        <v>74</v>
      </c>
      <c r="H208">
        <v>57</v>
      </c>
      <c r="I208">
        <f t="shared" si="21"/>
        <v>61.33</v>
      </c>
      <c r="J208" t="s">
        <v>21</v>
      </c>
      <c r="K208" t="s">
        <v>22</v>
      </c>
      <c r="L208">
        <v>1267250400</v>
      </c>
      <c r="M208" s="7">
        <f t="shared" si="22"/>
        <v>40236.25</v>
      </c>
      <c r="N208">
        <v>1268028000</v>
      </c>
      <c r="O208" s="7">
        <f t="shared" si="23"/>
        <v>40245.25</v>
      </c>
      <c r="P208">
        <f t="shared" si="24"/>
        <v>2010</v>
      </c>
      <c r="Q208" t="b">
        <v>0</v>
      </c>
      <c r="R208" t="b">
        <v>0</v>
      </c>
      <c r="S208" t="s">
        <v>119</v>
      </c>
      <c r="T208" t="str">
        <f t="shared" si="25"/>
        <v>publishing</v>
      </c>
      <c r="U208" t="str">
        <f t="shared" si="26"/>
        <v>fiction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7"/>
        <v>425.7</v>
      </c>
      <c r="G209" t="s">
        <v>20</v>
      </c>
      <c r="H209">
        <v>43</v>
      </c>
      <c r="I209">
        <f t="shared" si="21"/>
        <v>99</v>
      </c>
      <c r="J209" t="s">
        <v>21</v>
      </c>
      <c r="K209" t="s">
        <v>22</v>
      </c>
      <c r="L209">
        <v>1535432400</v>
      </c>
      <c r="M209" s="7">
        <f t="shared" si="22"/>
        <v>43340.208333333328</v>
      </c>
      <c r="N209">
        <v>1537160400</v>
      </c>
      <c r="O209" s="7">
        <f t="shared" si="23"/>
        <v>43360.208333333328</v>
      </c>
      <c r="P209">
        <f t="shared" si="24"/>
        <v>2018</v>
      </c>
      <c r="Q209" t="b">
        <v>0</v>
      </c>
      <c r="R209" t="b">
        <v>1</v>
      </c>
      <c r="S209" t="s">
        <v>23</v>
      </c>
      <c r="T209" t="str">
        <f t="shared" si="25"/>
        <v>music</v>
      </c>
      <c r="U209" t="str">
        <f t="shared" si="26"/>
        <v>rock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7"/>
        <v>101.12</v>
      </c>
      <c r="G210" t="s">
        <v>20</v>
      </c>
      <c r="H210">
        <v>2053</v>
      </c>
      <c r="I210">
        <f t="shared" si="21"/>
        <v>96.98</v>
      </c>
      <c r="J210" t="s">
        <v>21</v>
      </c>
      <c r="K210" t="s">
        <v>22</v>
      </c>
      <c r="L210">
        <v>1510207200</v>
      </c>
      <c r="M210" s="7">
        <f t="shared" si="22"/>
        <v>43048.25</v>
      </c>
      <c r="N210">
        <v>1512280800</v>
      </c>
      <c r="O210" s="7">
        <f t="shared" si="23"/>
        <v>43072.25</v>
      </c>
      <c r="P210">
        <f t="shared" si="24"/>
        <v>2017</v>
      </c>
      <c r="Q210" t="b">
        <v>0</v>
      </c>
      <c r="R210" t="b">
        <v>0</v>
      </c>
      <c r="S210" t="s">
        <v>42</v>
      </c>
      <c r="T210" t="str">
        <f t="shared" si="25"/>
        <v>film &amp; video</v>
      </c>
      <c r="U210" t="str">
        <f t="shared" si="26"/>
        <v>documentary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7"/>
        <v>21.19</v>
      </c>
      <c r="G211" t="s">
        <v>47</v>
      </c>
      <c r="H211">
        <v>808</v>
      </c>
      <c r="I211">
        <f t="shared" si="21"/>
        <v>51</v>
      </c>
      <c r="J211" t="s">
        <v>26</v>
      </c>
      <c r="K211" t="s">
        <v>27</v>
      </c>
      <c r="L211">
        <v>1462510800</v>
      </c>
      <c r="M211" s="7">
        <f t="shared" si="22"/>
        <v>42496.208333333328</v>
      </c>
      <c r="N211">
        <v>1463115600</v>
      </c>
      <c r="O211" s="7">
        <f t="shared" si="23"/>
        <v>42503.208333333328</v>
      </c>
      <c r="P211">
        <f t="shared" si="24"/>
        <v>2016</v>
      </c>
      <c r="Q211" t="b">
        <v>0</v>
      </c>
      <c r="R211" t="b">
        <v>0</v>
      </c>
      <c r="S211" t="s">
        <v>42</v>
      </c>
      <c r="T211" t="str">
        <f t="shared" si="25"/>
        <v>film &amp; video</v>
      </c>
      <c r="U211" t="str">
        <f t="shared" si="26"/>
        <v>documentary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7"/>
        <v>67.430000000000007</v>
      </c>
      <c r="G212" t="s">
        <v>14</v>
      </c>
      <c r="H212">
        <v>226</v>
      </c>
      <c r="I212">
        <f t="shared" si="21"/>
        <v>28.04</v>
      </c>
      <c r="J212" t="s">
        <v>36</v>
      </c>
      <c r="K212" t="s">
        <v>37</v>
      </c>
      <c r="L212">
        <v>1488520800</v>
      </c>
      <c r="M212" s="7">
        <f t="shared" si="22"/>
        <v>42797.25</v>
      </c>
      <c r="N212">
        <v>1490850000</v>
      </c>
      <c r="O212" s="7">
        <f t="shared" si="23"/>
        <v>42824.208333333328</v>
      </c>
      <c r="P212">
        <f t="shared" si="24"/>
        <v>2017</v>
      </c>
      <c r="Q212" t="b">
        <v>0</v>
      </c>
      <c r="R212" t="b">
        <v>0</v>
      </c>
      <c r="S212" t="s">
        <v>474</v>
      </c>
      <c r="T212" t="str">
        <f t="shared" si="25"/>
        <v>film &amp; video</v>
      </c>
      <c r="U212" t="str">
        <f t="shared" si="26"/>
        <v>science fiction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7"/>
        <v>94.92</v>
      </c>
      <c r="G213" t="s">
        <v>14</v>
      </c>
      <c r="H213">
        <v>1625</v>
      </c>
      <c r="I213">
        <f t="shared" si="21"/>
        <v>60.98</v>
      </c>
      <c r="J213" t="s">
        <v>21</v>
      </c>
      <c r="K213" t="s">
        <v>22</v>
      </c>
      <c r="L213">
        <v>1377579600</v>
      </c>
      <c r="M213" s="7">
        <f t="shared" si="22"/>
        <v>41513.208333333336</v>
      </c>
      <c r="N213">
        <v>1379653200</v>
      </c>
      <c r="O213" s="7">
        <f t="shared" si="23"/>
        <v>41537.208333333336</v>
      </c>
      <c r="P213">
        <f t="shared" si="24"/>
        <v>2013</v>
      </c>
      <c r="Q213" t="b">
        <v>0</v>
      </c>
      <c r="R213" t="b">
        <v>0</v>
      </c>
      <c r="S213" t="s">
        <v>33</v>
      </c>
      <c r="T213" t="str">
        <f t="shared" si="25"/>
        <v>theater</v>
      </c>
      <c r="U213" t="str">
        <f t="shared" si="26"/>
        <v>plays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7"/>
        <v>151.85</v>
      </c>
      <c r="G214" t="s">
        <v>20</v>
      </c>
      <c r="H214">
        <v>168</v>
      </c>
      <c r="I214">
        <f t="shared" si="21"/>
        <v>73.209999999999994</v>
      </c>
      <c r="J214" t="s">
        <v>21</v>
      </c>
      <c r="K214" t="s">
        <v>22</v>
      </c>
      <c r="L214">
        <v>1576389600</v>
      </c>
      <c r="M214" s="7">
        <f t="shared" si="22"/>
        <v>43814.25</v>
      </c>
      <c r="N214">
        <v>1580364000</v>
      </c>
      <c r="O214" s="7">
        <f t="shared" si="23"/>
        <v>43860.25</v>
      </c>
      <c r="P214">
        <f t="shared" si="24"/>
        <v>2019</v>
      </c>
      <c r="Q214" t="b">
        <v>0</v>
      </c>
      <c r="R214" t="b">
        <v>0</v>
      </c>
      <c r="S214" t="s">
        <v>33</v>
      </c>
      <c r="T214" t="str">
        <f t="shared" si="25"/>
        <v>theater</v>
      </c>
      <c r="U214" t="str">
        <f t="shared" si="26"/>
        <v>plays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7"/>
        <v>195.16</v>
      </c>
      <c r="G215" t="s">
        <v>20</v>
      </c>
      <c r="H215">
        <v>4289</v>
      </c>
      <c r="I215">
        <f t="shared" si="21"/>
        <v>40</v>
      </c>
      <c r="J215" t="s">
        <v>21</v>
      </c>
      <c r="K215" t="s">
        <v>22</v>
      </c>
      <c r="L215">
        <v>1289019600</v>
      </c>
      <c r="M215" s="7">
        <f t="shared" si="22"/>
        <v>40488.208333333336</v>
      </c>
      <c r="N215">
        <v>1289714400</v>
      </c>
      <c r="O215" s="7">
        <f t="shared" si="23"/>
        <v>40496.25</v>
      </c>
      <c r="P215">
        <f t="shared" si="24"/>
        <v>2010</v>
      </c>
      <c r="Q215" t="b">
        <v>0</v>
      </c>
      <c r="R215" t="b">
        <v>1</v>
      </c>
      <c r="S215" t="s">
        <v>60</v>
      </c>
      <c r="T215" t="str">
        <f t="shared" si="25"/>
        <v>music</v>
      </c>
      <c r="U215" t="str">
        <f t="shared" si="26"/>
        <v>indie rock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7"/>
        <v>1023.14</v>
      </c>
      <c r="G216" t="s">
        <v>20</v>
      </c>
      <c r="H216">
        <v>165</v>
      </c>
      <c r="I216">
        <f t="shared" si="21"/>
        <v>86.81</v>
      </c>
      <c r="J216" t="s">
        <v>21</v>
      </c>
      <c r="K216" t="s">
        <v>22</v>
      </c>
      <c r="L216">
        <v>1282194000</v>
      </c>
      <c r="M216" s="7">
        <f t="shared" si="22"/>
        <v>40409.208333333336</v>
      </c>
      <c r="N216">
        <v>1282712400</v>
      </c>
      <c r="O216" s="7">
        <f t="shared" si="23"/>
        <v>40415.208333333336</v>
      </c>
      <c r="P216">
        <f t="shared" si="24"/>
        <v>2010</v>
      </c>
      <c r="Q216" t="b">
        <v>0</v>
      </c>
      <c r="R216" t="b">
        <v>0</v>
      </c>
      <c r="S216" t="s">
        <v>23</v>
      </c>
      <c r="T216" t="str">
        <f t="shared" si="25"/>
        <v>music</v>
      </c>
      <c r="U216" t="str">
        <f t="shared" si="26"/>
        <v>rock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7"/>
        <v>3.84</v>
      </c>
      <c r="G217" t="s">
        <v>14</v>
      </c>
      <c r="H217">
        <v>143</v>
      </c>
      <c r="I217">
        <f t="shared" si="21"/>
        <v>42.13</v>
      </c>
      <c r="J217" t="s">
        <v>21</v>
      </c>
      <c r="K217" t="s">
        <v>22</v>
      </c>
      <c r="L217">
        <v>1550037600</v>
      </c>
      <c r="M217" s="7">
        <f t="shared" si="22"/>
        <v>43509.25</v>
      </c>
      <c r="N217">
        <v>1550210400</v>
      </c>
      <c r="O217" s="7">
        <f t="shared" si="23"/>
        <v>43511.25</v>
      </c>
      <c r="P217">
        <f t="shared" si="24"/>
        <v>2019</v>
      </c>
      <c r="Q217" t="b">
        <v>0</v>
      </c>
      <c r="R217" t="b">
        <v>0</v>
      </c>
      <c r="S217" t="s">
        <v>33</v>
      </c>
      <c r="T217" t="str">
        <f t="shared" si="25"/>
        <v>theater</v>
      </c>
      <c r="U217" t="str">
        <f t="shared" si="26"/>
        <v>plays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7"/>
        <v>155.07</v>
      </c>
      <c r="G218" t="s">
        <v>20</v>
      </c>
      <c r="H218">
        <v>1815</v>
      </c>
      <c r="I218">
        <f t="shared" si="21"/>
        <v>103.98</v>
      </c>
      <c r="J218" t="s">
        <v>21</v>
      </c>
      <c r="K218" t="s">
        <v>22</v>
      </c>
      <c r="L218">
        <v>1321941600</v>
      </c>
      <c r="M218" s="7">
        <f t="shared" si="22"/>
        <v>40869.25</v>
      </c>
      <c r="N218">
        <v>1322114400</v>
      </c>
      <c r="O218" s="7">
        <f t="shared" si="23"/>
        <v>40871.25</v>
      </c>
      <c r="P218">
        <f t="shared" si="24"/>
        <v>2011</v>
      </c>
      <c r="Q218" t="b">
        <v>0</v>
      </c>
      <c r="R218" t="b">
        <v>0</v>
      </c>
      <c r="S218" t="s">
        <v>33</v>
      </c>
      <c r="T218" t="str">
        <f t="shared" si="25"/>
        <v>theater</v>
      </c>
      <c r="U218" t="str">
        <f t="shared" si="26"/>
        <v>plays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7"/>
        <v>44.75</v>
      </c>
      <c r="G219" t="s">
        <v>14</v>
      </c>
      <c r="H219">
        <v>934</v>
      </c>
      <c r="I219">
        <f t="shared" si="21"/>
        <v>62</v>
      </c>
      <c r="J219" t="s">
        <v>21</v>
      </c>
      <c r="K219" t="s">
        <v>22</v>
      </c>
      <c r="L219">
        <v>1556427600</v>
      </c>
      <c r="M219" s="7">
        <f t="shared" si="22"/>
        <v>43583.208333333328</v>
      </c>
      <c r="N219">
        <v>1557205200</v>
      </c>
      <c r="O219" s="7">
        <f t="shared" si="23"/>
        <v>43592.208333333328</v>
      </c>
      <c r="P219">
        <f t="shared" si="24"/>
        <v>2019</v>
      </c>
      <c r="Q219" t="b">
        <v>0</v>
      </c>
      <c r="R219" t="b">
        <v>0</v>
      </c>
      <c r="S219" t="s">
        <v>474</v>
      </c>
      <c r="T219" t="str">
        <f t="shared" si="25"/>
        <v>film &amp; video</v>
      </c>
      <c r="U219" t="str">
        <f t="shared" si="26"/>
        <v>science fiction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7"/>
        <v>215.95</v>
      </c>
      <c r="G220" t="s">
        <v>20</v>
      </c>
      <c r="H220">
        <v>397</v>
      </c>
      <c r="I220">
        <f t="shared" si="21"/>
        <v>31.01</v>
      </c>
      <c r="J220" t="s">
        <v>40</v>
      </c>
      <c r="K220" t="s">
        <v>41</v>
      </c>
      <c r="L220">
        <v>1320991200</v>
      </c>
      <c r="M220" s="7">
        <f t="shared" si="22"/>
        <v>40858.25</v>
      </c>
      <c r="N220">
        <v>1323928800</v>
      </c>
      <c r="O220" s="7">
        <f t="shared" si="23"/>
        <v>40892.25</v>
      </c>
      <c r="P220">
        <f t="shared" si="24"/>
        <v>2011</v>
      </c>
      <c r="Q220" t="b">
        <v>0</v>
      </c>
      <c r="R220" t="b">
        <v>1</v>
      </c>
      <c r="S220" t="s">
        <v>100</v>
      </c>
      <c r="T220" t="str">
        <f t="shared" si="25"/>
        <v>film &amp; video</v>
      </c>
      <c r="U220" t="str">
        <f t="shared" si="26"/>
        <v>shorts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7"/>
        <v>332.13</v>
      </c>
      <c r="G221" t="s">
        <v>20</v>
      </c>
      <c r="H221">
        <v>1539</v>
      </c>
      <c r="I221">
        <f t="shared" si="21"/>
        <v>89.99</v>
      </c>
      <c r="J221" t="s">
        <v>21</v>
      </c>
      <c r="K221" t="s">
        <v>22</v>
      </c>
      <c r="L221">
        <v>1345093200</v>
      </c>
      <c r="M221" s="7">
        <f t="shared" si="22"/>
        <v>41137.208333333336</v>
      </c>
      <c r="N221">
        <v>1346130000</v>
      </c>
      <c r="O221" s="7">
        <f t="shared" si="23"/>
        <v>41149.208333333336</v>
      </c>
      <c r="P221">
        <f t="shared" si="24"/>
        <v>2012</v>
      </c>
      <c r="Q221" t="b">
        <v>0</v>
      </c>
      <c r="R221" t="b">
        <v>0</v>
      </c>
      <c r="S221" t="s">
        <v>71</v>
      </c>
      <c r="T221" t="str">
        <f t="shared" si="25"/>
        <v>film &amp; video</v>
      </c>
      <c r="U221" t="str">
        <f t="shared" si="26"/>
        <v>animation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7"/>
        <v>8.44</v>
      </c>
      <c r="G222" t="s">
        <v>14</v>
      </c>
      <c r="H222">
        <v>17</v>
      </c>
      <c r="I222">
        <f t="shared" si="21"/>
        <v>39.24</v>
      </c>
      <c r="J222" t="s">
        <v>21</v>
      </c>
      <c r="K222" t="s">
        <v>22</v>
      </c>
      <c r="L222">
        <v>1309496400</v>
      </c>
      <c r="M222" s="7">
        <f t="shared" si="22"/>
        <v>40725.208333333336</v>
      </c>
      <c r="N222">
        <v>1311051600</v>
      </c>
      <c r="O222" s="7">
        <f t="shared" si="23"/>
        <v>40743.208333333336</v>
      </c>
      <c r="P222">
        <f t="shared" si="24"/>
        <v>2011</v>
      </c>
      <c r="Q222" t="b">
        <v>1</v>
      </c>
      <c r="R222" t="b">
        <v>0</v>
      </c>
      <c r="S222" t="s">
        <v>33</v>
      </c>
      <c r="T222" t="str">
        <f t="shared" si="25"/>
        <v>theater</v>
      </c>
      <c r="U222" t="str">
        <f t="shared" si="26"/>
        <v>plays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7"/>
        <v>98.63</v>
      </c>
      <c r="G223" t="s">
        <v>14</v>
      </c>
      <c r="H223">
        <v>2179</v>
      </c>
      <c r="I223">
        <f t="shared" si="21"/>
        <v>54.99</v>
      </c>
      <c r="J223" t="s">
        <v>21</v>
      </c>
      <c r="K223" t="s">
        <v>22</v>
      </c>
      <c r="L223">
        <v>1340254800</v>
      </c>
      <c r="M223" s="7">
        <f t="shared" si="22"/>
        <v>41081.208333333336</v>
      </c>
      <c r="N223">
        <v>1340427600</v>
      </c>
      <c r="O223" s="7">
        <f t="shared" si="23"/>
        <v>41083.208333333336</v>
      </c>
      <c r="P223">
        <f t="shared" si="24"/>
        <v>2012</v>
      </c>
      <c r="Q223" t="b">
        <v>1</v>
      </c>
      <c r="R223" t="b">
        <v>0</v>
      </c>
      <c r="S223" t="s">
        <v>17</v>
      </c>
      <c r="T223" t="str">
        <f t="shared" si="25"/>
        <v>food</v>
      </c>
      <c r="U223" t="str">
        <f t="shared" si="26"/>
        <v>food trucks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7"/>
        <v>137.97999999999999</v>
      </c>
      <c r="G224" t="s">
        <v>20</v>
      </c>
      <c r="H224">
        <v>138</v>
      </c>
      <c r="I224">
        <f t="shared" si="21"/>
        <v>47.99</v>
      </c>
      <c r="J224" t="s">
        <v>21</v>
      </c>
      <c r="K224" t="s">
        <v>22</v>
      </c>
      <c r="L224">
        <v>1412226000</v>
      </c>
      <c r="M224" s="7">
        <f t="shared" si="22"/>
        <v>41914.208333333336</v>
      </c>
      <c r="N224">
        <v>1412312400</v>
      </c>
      <c r="O224" s="7">
        <f t="shared" si="23"/>
        <v>41915.208333333336</v>
      </c>
      <c r="P224">
        <f t="shared" si="24"/>
        <v>2014</v>
      </c>
      <c r="Q224" t="b">
        <v>0</v>
      </c>
      <c r="R224" t="b">
        <v>0</v>
      </c>
      <c r="S224" t="s">
        <v>122</v>
      </c>
      <c r="T224" t="str">
        <f t="shared" si="25"/>
        <v>photography</v>
      </c>
      <c r="U224" t="str">
        <f t="shared" si="26"/>
        <v>photography books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7"/>
        <v>93.81</v>
      </c>
      <c r="G225" t="s">
        <v>14</v>
      </c>
      <c r="H225">
        <v>931</v>
      </c>
      <c r="I225">
        <f t="shared" si="21"/>
        <v>87.97</v>
      </c>
      <c r="J225" t="s">
        <v>21</v>
      </c>
      <c r="K225" t="s">
        <v>22</v>
      </c>
      <c r="L225">
        <v>1458104400</v>
      </c>
      <c r="M225" s="7">
        <f t="shared" si="22"/>
        <v>42445.208333333328</v>
      </c>
      <c r="N225">
        <v>1459314000</v>
      </c>
      <c r="O225" s="7">
        <f t="shared" si="23"/>
        <v>42459.208333333328</v>
      </c>
      <c r="P225">
        <f t="shared" si="24"/>
        <v>2016</v>
      </c>
      <c r="Q225" t="b">
        <v>0</v>
      </c>
      <c r="R225" t="b">
        <v>0</v>
      </c>
      <c r="S225" t="s">
        <v>33</v>
      </c>
      <c r="T225" t="str">
        <f t="shared" si="25"/>
        <v>theater</v>
      </c>
      <c r="U225" t="str">
        <f t="shared" si="26"/>
        <v>plays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7"/>
        <v>403.64</v>
      </c>
      <c r="G226" t="s">
        <v>20</v>
      </c>
      <c r="H226">
        <v>3594</v>
      </c>
      <c r="I226">
        <f t="shared" si="21"/>
        <v>52</v>
      </c>
      <c r="J226" t="s">
        <v>21</v>
      </c>
      <c r="K226" t="s">
        <v>22</v>
      </c>
      <c r="L226">
        <v>1411534800</v>
      </c>
      <c r="M226" s="7">
        <f t="shared" si="22"/>
        <v>41906.208333333336</v>
      </c>
      <c r="N226">
        <v>1415426400</v>
      </c>
      <c r="O226" s="7">
        <f t="shared" si="23"/>
        <v>41951.25</v>
      </c>
      <c r="P226">
        <f t="shared" si="24"/>
        <v>2014</v>
      </c>
      <c r="Q226" t="b">
        <v>0</v>
      </c>
      <c r="R226" t="b">
        <v>0</v>
      </c>
      <c r="S226" t="s">
        <v>474</v>
      </c>
      <c r="T226" t="str">
        <f t="shared" si="25"/>
        <v>film &amp; video</v>
      </c>
      <c r="U226" t="str">
        <f t="shared" si="26"/>
        <v>science fiction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7"/>
        <v>260.17</v>
      </c>
      <c r="G227" t="s">
        <v>20</v>
      </c>
      <c r="H227">
        <v>5880</v>
      </c>
      <c r="I227">
        <f t="shared" si="21"/>
        <v>30</v>
      </c>
      <c r="J227" t="s">
        <v>21</v>
      </c>
      <c r="K227" t="s">
        <v>22</v>
      </c>
      <c r="L227">
        <v>1399093200</v>
      </c>
      <c r="M227" s="7">
        <f t="shared" si="22"/>
        <v>41762.208333333336</v>
      </c>
      <c r="N227">
        <v>1399093200</v>
      </c>
      <c r="O227" s="7">
        <f t="shared" si="23"/>
        <v>41762.208333333336</v>
      </c>
      <c r="P227">
        <f t="shared" si="24"/>
        <v>2014</v>
      </c>
      <c r="Q227" t="b">
        <v>1</v>
      </c>
      <c r="R227" t="b">
        <v>0</v>
      </c>
      <c r="S227" t="s">
        <v>23</v>
      </c>
      <c r="T227" t="str">
        <f t="shared" si="25"/>
        <v>music</v>
      </c>
      <c r="U227" t="str">
        <f t="shared" si="26"/>
        <v>rock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7"/>
        <v>366.63</v>
      </c>
      <c r="G228" t="s">
        <v>20</v>
      </c>
      <c r="H228">
        <v>112</v>
      </c>
      <c r="I228">
        <f t="shared" si="21"/>
        <v>98.21</v>
      </c>
      <c r="J228" t="s">
        <v>21</v>
      </c>
      <c r="K228" t="s">
        <v>22</v>
      </c>
      <c r="L228">
        <v>1270702800</v>
      </c>
      <c r="M228" s="7">
        <f t="shared" si="22"/>
        <v>40276.208333333336</v>
      </c>
      <c r="N228">
        <v>1273899600</v>
      </c>
      <c r="O228" s="7">
        <f t="shared" si="23"/>
        <v>40313.208333333336</v>
      </c>
      <c r="P228">
        <f t="shared" si="24"/>
        <v>2010</v>
      </c>
      <c r="Q228" t="b">
        <v>0</v>
      </c>
      <c r="R228" t="b">
        <v>0</v>
      </c>
      <c r="S228" t="s">
        <v>122</v>
      </c>
      <c r="T228" t="str">
        <f t="shared" si="25"/>
        <v>photography</v>
      </c>
      <c r="U228" t="str">
        <f t="shared" si="26"/>
        <v>photography books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7"/>
        <v>168.72</v>
      </c>
      <c r="G229" t="s">
        <v>20</v>
      </c>
      <c r="H229">
        <v>943</v>
      </c>
      <c r="I229">
        <f t="shared" si="21"/>
        <v>108.96</v>
      </c>
      <c r="J229" t="s">
        <v>21</v>
      </c>
      <c r="K229" t="s">
        <v>22</v>
      </c>
      <c r="L229">
        <v>1431666000</v>
      </c>
      <c r="M229" s="7">
        <f t="shared" si="22"/>
        <v>42139.208333333328</v>
      </c>
      <c r="N229">
        <v>1432184400</v>
      </c>
      <c r="O229" s="7">
        <f t="shared" si="23"/>
        <v>42145.208333333328</v>
      </c>
      <c r="P229">
        <f t="shared" si="24"/>
        <v>2015</v>
      </c>
      <c r="Q229" t="b">
        <v>0</v>
      </c>
      <c r="R229" t="b">
        <v>0</v>
      </c>
      <c r="S229" t="s">
        <v>292</v>
      </c>
      <c r="T229" t="str">
        <f t="shared" si="25"/>
        <v>games</v>
      </c>
      <c r="U229" t="str">
        <f t="shared" si="26"/>
        <v>mobile games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7"/>
        <v>119.91</v>
      </c>
      <c r="G230" t="s">
        <v>20</v>
      </c>
      <c r="H230">
        <v>2468</v>
      </c>
      <c r="I230">
        <f t="shared" si="21"/>
        <v>67</v>
      </c>
      <c r="J230" t="s">
        <v>21</v>
      </c>
      <c r="K230" t="s">
        <v>22</v>
      </c>
      <c r="L230">
        <v>1472619600</v>
      </c>
      <c r="M230" s="7">
        <f t="shared" si="22"/>
        <v>42613.208333333328</v>
      </c>
      <c r="N230">
        <v>1474779600</v>
      </c>
      <c r="O230" s="7">
        <f t="shared" si="23"/>
        <v>42638.208333333328</v>
      </c>
      <c r="P230">
        <f t="shared" si="24"/>
        <v>2016</v>
      </c>
      <c r="Q230" t="b">
        <v>0</v>
      </c>
      <c r="R230" t="b">
        <v>0</v>
      </c>
      <c r="S230" t="s">
        <v>71</v>
      </c>
      <c r="T230" t="str">
        <f t="shared" si="25"/>
        <v>film &amp; video</v>
      </c>
      <c r="U230" t="str">
        <f t="shared" si="26"/>
        <v>animation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7"/>
        <v>193.69</v>
      </c>
      <c r="G231" t="s">
        <v>20</v>
      </c>
      <c r="H231">
        <v>2551</v>
      </c>
      <c r="I231">
        <f t="shared" si="21"/>
        <v>64.989999999999995</v>
      </c>
      <c r="J231" t="s">
        <v>21</v>
      </c>
      <c r="K231" t="s">
        <v>22</v>
      </c>
      <c r="L231">
        <v>1496293200</v>
      </c>
      <c r="M231" s="7">
        <f t="shared" si="22"/>
        <v>42887.208333333328</v>
      </c>
      <c r="N231">
        <v>1500440400</v>
      </c>
      <c r="O231" s="7">
        <f t="shared" si="23"/>
        <v>42935.208333333328</v>
      </c>
      <c r="P231">
        <f t="shared" si="24"/>
        <v>2017</v>
      </c>
      <c r="Q231" t="b">
        <v>0</v>
      </c>
      <c r="R231" t="b">
        <v>1</v>
      </c>
      <c r="S231" t="s">
        <v>292</v>
      </c>
      <c r="T231" t="str">
        <f t="shared" si="25"/>
        <v>games</v>
      </c>
      <c r="U231" t="str">
        <f t="shared" si="26"/>
        <v>mobile games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7"/>
        <v>420.17</v>
      </c>
      <c r="G232" t="s">
        <v>20</v>
      </c>
      <c r="H232">
        <v>101</v>
      </c>
      <c r="I232">
        <f t="shared" si="21"/>
        <v>99.84</v>
      </c>
      <c r="J232" t="s">
        <v>21</v>
      </c>
      <c r="K232" t="s">
        <v>22</v>
      </c>
      <c r="L232">
        <v>1575612000</v>
      </c>
      <c r="M232" s="7">
        <f t="shared" si="22"/>
        <v>43805.25</v>
      </c>
      <c r="N232">
        <v>1575612000</v>
      </c>
      <c r="O232" s="7">
        <f t="shared" si="23"/>
        <v>43805.25</v>
      </c>
      <c r="P232">
        <f t="shared" si="24"/>
        <v>2019</v>
      </c>
      <c r="Q232" t="b">
        <v>0</v>
      </c>
      <c r="R232" t="b">
        <v>0</v>
      </c>
      <c r="S232" t="s">
        <v>89</v>
      </c>
      <c r="T232" t="str">
        <f t="shared" si="25"/>
        <v>games</v>
      </c>
      <c r="U232" t="str">
        <f t="shared" si="26"/>
        <v>video games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7"/>
        <v>76.709999999999994</v>
      </c>
      <c r="G233" t="s">
        <v>74</v>
      </c>
      <c r="H233">
        <v>67</v>
      </c>
      <c r="I233">
        <f t="shared" si="21"/>
        <v>82.43</v>
      </c>
      <c r="J233" t="s">
        <v>21</v>
      </c>
      <c r="K233" t="s">
        <v>22</v>
      </c>
      <c r="L233">
        <v>1369112400</v>
      </c>
      <c r="M233" s="7">
        <f t="shared" si="22"/>
        <v>41415.208333333336</v>
      </c>
      <c r="N233">
        <v>1374123600</v>
      </c>
      <c r="O233" s="7">
        <f t="shared" si="23"/>
        <v>41473.208333333336</v>
      </c>
      <c r="P233">
        <f t="shared" si="24"/>
        <v>2013</v>
      </c>
      <c r="Q233" t="b">
        <v>0</v>
      </c>
      <c r="R233" t="b">
        <v>0</v>
      </c>
      <c r="S233" t="s">
        <v>33</v>
      </c>
      <c r="T233" t="str">
        <f t="shared" si="25"/>
        <v>theater</v>
      </c>
      <c r="U233" t="str">
        <f t="shared" si="26"/>
        <v>plays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7"/>
        <v>171.26</v>
      </c>
      <c r="G234" t="s">
        <v>20</v>
      </c>
      <c r="H234">
        <v>92</v>
      </c>
      <c r="I234">
        <f t="shared" si="21"/>
        <v>63.29</v>
      </c>
      <c r="J234" t="s">
        <v>21</v>
      </c>
      <c r="K234" t="s">
        <v>22</v>
      </c>
      <c r="L234">
        <v>1469422800</v>
      </c>
      <c r="M234" s="7">
        <f t="shared" si="22"/>
        <v>42576.208333333328</v>
      </c>
      <c r="N234">
        <v>1469509200</v>
      </c>
      <c r="O234" s="7">
        <f t="shared" si="23"/>
        <v>42577.208333333328</v>
      </c>
      <c r="P234">
        <f t="shared" si="24"/>
        <v>2016</v>
      </c>
      <c r="Q234" t="b">
        <v>0</v>
      </c>
      <c r="R234" t="b">
        <v>0</v>
      </c>
      <c r="S234" t="s">
        <v>33</v>
      </c>
      <c r="T234" t="str">
        <f t="shared" si="25"/>
        <v>theater</v>
      </c>
      <c r="U234" t="str">
        <f t="shared" si="26"/>
        <v>plays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7"/>
        <v>157.88999999999999</v>
      </c>
      <c r="G235" t="s">
        <v>20</v>
      </c>
      <c r="H235">
        <v>62</v>
      </c>
      <c r="I235">
        <f t="shared" si="21"/>
        <v>96.77</v>
      </c>
      <c r="J235" t="s">
        <v>21</v>
      </c>
      <c r="K235" t="s">
        <v>22</v>
      </c>
      <c r="L235">
        <v>1307854800</v>
      </c>
      <c r="M235" s="7">
        <f t="shared" si="22"/>
        <v>40706.208333333336</v>
      </c>
      <c r="N235">
        <v>1309237200</v>
      </c>
      <c r="O235" s="7">
        <f t="shared" si="23"/>
        <v>40722.208333333336</v>
      </c>
      <c r="P235">
        <f t="shared" si="24"/>
        <v>2011</v>
      </c>
      <c r="Q235" t="b">
        <v>0</v>
      </c>
      <c r="R235" t="b">
        <v>0</v>
      </c>
      <c r="S235" t="s">
        <v>71</v>
      </c>
      <c r="T235" t="str">
        <f t="shared" si="25"/>
        <v>film &amp; video</v>
      </c>
      <c r="U235" t="str">
        <f t="shared" si="26"/>
        <v>animation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7"/>
        <v>109.08</v>
      </c>
      <c r="G236" t="s">
        <v>20</v>
      </c>
      <c r="H236">
        <v>149</v>
      </c>
      <c r="I236">
        <f t="shared" si="21"/>
        <v>54.91</v>
      </c>
      <c r="J236" t="s">
        <v>107</v>
      </c>
      <c r="K236" t="s">
        <v>108</v>
      </c>
      <c r="L236">
        <v>1503378000</v>
      </c>
      <c r="M236" s="7">
        <f t="shared" si="22"/>
        <v>42969.208333333328</v>
      </c>
      <c r="N236">
        <v>1503982800</v>
      </c>
      <c r="O236" s="7">
        <f t="shared" si="23"/>
        <v>42976.208333333328</v>
      </c>
      <c r="P236">
        <f t="shared" si="24"/>
        <v>2017</v>
      </c>
      <c r="Q236" t="b">
        <v>0</v>
      </c>
      <c r="R236" t="b">
        <v>1</v>
      </c>
      <c r="S236" t="s">
        <v>89</v>
      </c>
      <c r="T236" t="str">
        <f t="shared" si="25"/>
        <v>games</v>
      </c>
      <c r="U236" t="str">
        <f t="shared" si="26"/>
        <v>video games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7"/>
        <v>41.73</v>
      </c>
      <c r="G237" t="s">
        <v>14</v>
      </c>
      <c r="H237">
        <v>92</v>
      </c>
      <c r="I237">
        <f t="shared" si="21"/>
        <v>39.01</v>
      </c>
      <c r="J237" t="s">
        <v>21</v>
      </c>
      <c r="K237" t="s">
        <v>22</v>
      </c>
      <c r="L237">
        <v>1486965600</v>
      </c>
      <c r="M237" s="7">
        <f t="shared" si="22"/>
        <v>42779.25</v>
      </c>
      <c r="N237">
        <v>1487397600</v>
      </c>
      <c r="O237" s="7">
        <f t="shared" si="23"/>
        <v>42784.25</v>
      </c>
      <c r="P237">
        <f t="shared" si="24"/>
        <v>2017</v>
      </c>
      <c r="Q237" t="b">
        <v>0</v>
      </c>
      <c r="R237" t="b">
        <v>0</v>
      </c>
      <c r="S237" t="s">
        <v>71</v>
      </c>
      <c r="T237" t="str">
        <f t="shared" si="25"/>
        <v>film &amp; video</v>
      </c>
      <c r="U237" t="str">
        <f t="shared" si="26"/>
        <v>animation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7"/>
        <v>10.94</v>
      </c>
      <c r="G238" t="s">
        <v>14</v>
      </c>
      <c r="H238">
        <v>57</v>
      </c>
      <c r="I238">
        <f t="shared" si="21"/>
        <v>75.84</v>
      </c>
      <c r="J238" t="s">
        <v>26</v>
      </c>
      <c r="K238" t="s">
        <v>27</v>
      </c>
      <c r="L238">
        <v>1561438800</v>
      </c>
      <c r="M238" s="7">
        <f t="shared" si="22"/>
        <v>43641.208333333328</v>
      </c>
      <c r="N238">
        <v>1562043600</v>
      </c>
      <c r="O238" s="7">
        <f t="shared" si="23"/>
        <v>43648.208333333328</v>
      </c>
      <c r="P238">
        <f t="shared" si="24"/>
        <v>2019</v>
      </c>
      <c r="Q238" t="b">
        <v>0</v>
      </c>
      <c r="R238" t="b">
        <v>1</v>
      </c>
      <c r="S238" t="s">
        <v>23</v>
      </c>
      <c r="T238" t="str">
        <f t="shared" si="25"/>
        <v>music</v>
      </c>
      <c r="U238" t="str">
        <f t="shared" si="26"/>
        <v>rock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7"/>
        <v>159.38</v>
      </c>
      <c r="G239" t="s">
        <v>20</v>
      </c>
      <c r="H239">
        <v>329</v>
      </c>
      <c r="I239">
        <f t="shared" si="21"/>
        <v>45.05</v>
      </c>
      <c r="J239" t="s">
        <v>21</v>
      </c>
      <c r="K239" t="s">
        <v>22</v>
      </c>
      <c r="L239">
        <v>1398402000</v>
      </c>
      <c r="M239" s="7">
        <f t="shared" si="22"/>
        <v>41754.208333333336</v>
      </c>
      <c r="N239">
        <v>1398574800</v>
      </c>
      <c r="O239" s="7">
        <f t="shared" si="23"/>
        <v>41756.208333333336</v>
      </c>
      <c r="P239">
        <f t="shared" si="24"/>
        <v>2014</v>
      </c>
      <c r="Q239" t="b">
        <v>0</v>
      </c>
      <c r="R239" t="b">
        <v>0</v>
      </c>
      <c r="S239" t="s">
        <v>71</v>
      </c>
      <c r="T239" t="str">
        <f t="shared" si="25"/>
        <v>film &amp; video</v>
      </c>
      <c r="U239" t="str">
        <f t="shared" si="26"/>
        <v>animation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7"/>
        <v>422.42</v>
      </c>
      <c r="G240" t="s">
        <v>20</v>
      </c>
      <c r="H240">
        <v>97</v>
      </c>
      <c r="I240">
        <f t="shared" si="21"/>
        <v>104.52</v>
      </c>
      <c r="J240" t="s">
        <v>36</v>
      </c>
      <c r="K240" t="s">
        <v>37</v>
      </c>
      <c r="L240">
        <v>1513231200</v>
      </c>
      <c r="M240" s="7">
        <f t="shared" si="22"/>
        <v>43083.25</v>
      </c>
      <c r="N240">
        <v>1515391200</v>
      </c>
      <c r="O240" s="7">
        <f t="shared" si="23"/>
        <v>43108.25</v>
      </c>
      <c r="P240">
        <f t="shared" si="24"/>
        <v>2017</v>
      </c>
      <c r="Q240" t="b">
        <v>0</v>
      </c>
      <c r="R240" t="b">
        <v>1</v>
      </c>
      <c r="S240" t="s">
        <v>33</v>
      </c>
      <c r="T240" t="str">
        <f t="shared" si="25"/>
        <v>theater</v>
      </c>
      <c r="U240" t="str">
        <f t="shared" si="26"/>
        <v>plays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7"/>
        <v>97.72</v>
      </c>
      <c r="G241" t="s">
        <v>14</v>
      </c>
      <c r="H241">
        <v>41</v>
      </c>
      <c r="I241">
        <f t="shared" si="21"/>
        <v>76.27</v>
      </c>
      <c r="J241" t="s">
        <v>21</v>
      </c>
      <c r="K241" t="s">
        <v>22</v>
      </c>
      <c r="L241">
        <v>1440824400</v>
      </c>
      <c r="M241" s="7">
        <f t="shared" si="22"/>
        <v>42245.208333333328</v>
      </c>
      <c r="N241">
        <v>1441170000</v>
      </c>
      <c r="O241" s="7">
        <f t="shared" si="23"/>
        <v>42249.208333333328</v>
      </c>
      <c r="P241">
        <f t="shared" si="24"/>
        <v>2015</v>
      </c>
      <c r="Q241" t="b">
        <v>0</v>
      </c>
      <c r="R241" t="b">
        <v>0</v>
      </c>
      <c r="S241" t="s">
        <v>65</v>
      </c>
      <c r="T241" t="str">
        <f t="shared" si="25"/>
        <v>technology</v>
      </c>
      <c r="U241" t="str">
        <f t="shared" si="26"/>
        <v>wearables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7"/>
        <v>418.79</v>
      </c>
      <c r="G242" t="s">
        <v>20</v>
      </c>
      <c r="H242">
        <v>1784</v>
      </c>
      <c r="I242">
        <f t="shared" si="21"/>
        <v>69.02</v>
      </c>
      <c r="J242" t="s">
        <v>21</v>
      </c>
      <c r="K242" t="s">
        <v>22</v>
      </c>
      <c r="L242">
        <v>1281070800</v>
      </c>
      <c r="M242" s="7">
        <f t="shared" si="22"/>
        <v>40396.208333333336</v>
      </c>
      <c r="N242">
        <v>1281157200</v>
      </c>
      <c r="O242" s="7">
        <f t="shared" si="23"/>
        <v>40397.208333333336</v>
      </c>
      <c r="P242">
        <f t="shared" si="24"/>
        <v>2010</v>
      </c>
      <c r="Q242" t="b">
        <v>0</v>
      </c>
      <c r="R242" t="b">
        <v>0</v>
      </c>
      <c r="S242" t="s">
        <v>33</v>
      </c>
      <c r="T242" t="str">
        <f t="shared" si="25"/>
        <v>theater</v>
      </c>
      <c r="U242" t="str">
        <f t="shared" si="26"/>
        <v>plays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7"/>
        <v>101.92</v>
      </c>
      <c r="G243" t="s">
        <v>20</v>
      </c>
      <c r="H243">
        <v>1684</v>
      </c>
      <c r="I243">
        <f t="shared" si="21"/>
        <v>101.98</v>
      </c>
      <c r="J243" t="s">
        <v>26</v>
      </c>
      <c r="K243" t="s">
        <v>27</v>
      </c>
      <c r="L243">
        <v>1397365200</v>
      </c>
      <c r="M243" s="7">
        <f t="shared" si="22"/>
        <v>41742.208333333336</v>
      </c>
      <c r="N243">
        <v>1398229200</v>
      </c>
      <c r="O243" s="7">
        <f t="shared" si="23"/>
        <v>41752.208333333336</v>
      </c>
      <c r="P243">
        <f t="shared" si="24"/>
        <v>2014</v>
      </c>
      <c r="Q243" t="b">
        <v>0</v>
      </c>
      <c r="R243" t="b">
        <v>1</v>
      </c>
      <c r="S243" t="s">
        <v>68</v>
      </c>
      <c r="T243" t="str">
        <f t="shared" si="25"/>
        <v>publishing</v>
      </c>
      <c r="U243" t="str">
        <f t="shared" si="26"/>
        <v>nonfiction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7"/>
        <v>127.73</v>
      </c>
      <c r="G244" t="s">
        <v>20</v>
      </c>
      <c r="H244">
        <v>250</v>
      </c>
      <c r="I244">
        <f t="shared" si="21"/>
        <v>42.92</v>
      </c>
      <c r="J244" t="s">
        <v>21</v>
      </c>
      <c r="K244" t="s">
        <v>22</v>
      </c>
      <c r="L244">
        <v>1494392400</v>
      </c>
      <c r="M244" s="7">
        <f t="shared" si="22"/>
        <v>42865.208333333328</v>
      </c>
      <c r="N244">
        <v>1495256400</v>
      </c>
      <c r="O244" s="7">
        <f t="shared" si="23"/>
        <v>42875.208333333328</v>
      </c>
      <c r="P244">
        <f t="shared" si="24"/>
        <v>2017</v>
      </c>
      <c r="Q244" t="b">
        <v>0</v>
      </c>
      <c r="R244" t="b">
        <v>1</v>
      </c>
      <c r="S244" t="s">
        <v>23</v>
      </c>
      <c r="T244" t="str">
        <f t="shared" si="25"/>
        <v>music</v>
      </c>
      <c r="U244" t="str">
        <f t="shared" si="26"/>
        <v>rock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7"/>
        <v>445.22</v>
      </c>
      <c r="G245" t="s">
        <v>20</v>
      </c>
      <c r="H245">
        <v>238</v>
      </c>
      <c r="I245">
        <f t="shared" si="21"/>
        <v>43.03</v>
      </c>
      <c r="J245" t="s">
        <v>21</v>
      </c>
      <c r="K245" t="s">
        <v>22</v>
      </c>
      <c r="L245">
        <v>1520143200</v>
      </c>
      <c r="M245" s="7">
        <f t="shared" si="22"/>
        <v>43163.25</v>
      </c>
      <c r="N245">
        <v>1520402400</v>
      </c>
      <c r="O245" s="7">
        <f t="shared" si="23"/>
        <v>43166.25</v>
      </c>
      <c r="P245">
        <f t="shared" si="24"/>
        <v>2018</v>
      </c>
      <c r="Q245" t="b">
        <v>0</v>
      </c>
      <c r="R245" t="b">
        <v>0</v>
      </c>
      <c r="S245" t="s">
        <v>33</v>
      </c>
      <c r="T245" t="str">
        <f t="shared" si="25"/>
        <v>theater</v>
      </c>
      <c r="U245" t="str">
        <f t="shared" si="26"/>
        <v>plays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7"/>
        <v>569.71</v>
      </c>
      <c r="G246" t="s">
        <v>20</v>
      </c>
      <c r="H246">
        <v>53</v>
      </c>
      <c r="I246">
        <f t="shared" si="21"/>
        <v>75.25</v>
      </c>
      <c r="J246" t="s">
        <v>21</v>
      </c>
      <c r="K246" t="s">
        <v>22</v>
      </c>
      <c r="L246">
        <v>1405314000</v>
      </c>
      <c r="M246" s="7">
        <f t="shared" si="22"/>
        <v>41834.208333333336</v>
      </c>
      <c r="N246">
        <v>1409806800</v>
      </c>
      <c r="O246" s="7">
        <f t="shared" si="23"/>
        <v>41886.208333333336</v>
      </c>
      <c r="P246">
        <f t="shared" si="24"/>
        <v>2014</v>
      </c>
      <c r="Q246" t="b">
        <v>0</v>
      </c>
      <c r="R246" t="b">
        <v>0</v>
      </c>
      <c r="S246" t="s">
        <v>33</v>
      </c>
      <c r="T246" t="str">
        <f t="shared" si="25"/>
        <v>theater</v>
      </c>
      <c r="U246" t="str">
        <f t="shared" si="26"/>
        <v>plays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7"/>
        <v>509.34</v>
      </c>
      <c r="G247" t="s">
        <v>20</v>
      </c>
      <c r="H247">
        <v>214</v>
      </c>
      <c r="I247">
        <f t="shared" si="21"/>
        <v>69.02</v>
      </c>
      <c r="J247" t="s">
        <v>21</v>
      </c>
      <c r="K247" t="s">
        <v>22</v>
      </c>
      <c r="L247">
        <v>1396846800</v>
      </c>
      <c r="M247" s="7">
        <f t="shared" si="22"/>
        <v>41736.208333333336</v>
      </c>
      <c r="N247">
        <v>1396933200</v>
      </c>
      <c r="O247" s="7">
        <f t="shared" si="23"/>
        <v>41737.208333333336</v>
      </c>
      <c r="P247">
        <f t="shared" si="24"/>
        <v>2014</v>
      </c>
      <c r="Q247" t="b">
        <v>0</v>
      </c>
      <c r="R247" t="b">
        <v>0</v>
      </c>
      <c r="S247" t="s">
        <v>33</v>
      </c>
      <c r="T247" t="str">
        <f t="shared" si="25"/>
        <v>theater</v>
      </c>
      <c r="U247" t="str">
        <f t="shared" si="26"/>
        <v>plays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7"/>
        <v>325.52999999999997</v>
      </c>
      <c r="G248" t="s">
        <v>20</v>
      </c>
      <c r="H248">
        <v>222</v>
      </c>
      <c r="I248">
        <f t="shared" si="21"/>
        <v>65.989999999999995</v>
      </c>
      <c r="J248" t="s">
        <v>21</v>
      </c>
      <c r="K248" t="s">
        <v>22</v>
      </c>
      <c r="L248">
        <v>1375678800</v>
      </c>
      <c r="M248" s="7">
        <f t="shared" si="22"/>
        <v>41491.208333333336</v>
      </c>
      <c r="N248">
        <v>1376024400</v>
      </c>
      <c r="O248" s="7">
        <f t="shared" si="23"/>
        <v>41495.208333333336</v>
      </c>
      <c r="P248">
        <f t="shared" si="24"/>
        <v>2013</v>
      </c>
      <c r="Q248" t="b">
        <v>0</v>
      </c>
      <c r="R248" t="b">
        <v>0</v>
      </c>
      <c r="S248" t="s">
        <v>28</v>
      </c>
      <c r="T248" t="str">
        <f t="shared" si="25"/>
        <v>technology</v>
      </c>
      <c r="U248" t="str">
        <f t="shared" si="26"/>
        <v>web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7"/>
        <v>932.62</v>
      </c>
      <c r="G249" t="s">
        <v>20</v>
      </c>
      <c r="H249">
        <v>1884</v>
      </c>
      <c r="I249">
        <f t="shared" si="21"/>
        <v>98.01</v>
      </c>
      <c r="J249" t="s">
        <v>21</v>
      </c>
      <c r="K249" t="s">
        <v>22</v>
      </c>
      <c r="L249">
        <v>1482386400</v>
      </c>
      <c r="M249" s="7">
        <f t="shared" si="22"/>
        <v>42726.25</v>
      </c>
      <c r="N249">
        <v>1483682400</v>
      </c>
      <c r="O249" s="7">
        <f t="shared" si="23"/>
        <v>42741.25</v>
      </c>
      <c r="P249">
        <f t="shared" si="24"/>
        <v>2016</v>
      </c>
      <c r="Q249" t="b">
        <v>0</v>
      </c>
      <c r="R249" t="b">
        <v>1</v>
      </c>
      <c r="S249" t="s">
        <v>119</v>
      </c>
      <c r="T249" t="str">
        <f t="shared" si="25"/>
        <v>publishing</v>
      </c>
      <c r="U249" t="str">
        <f t="shared" si="26"/>
        <v>fiction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7"/>
        <v>211.34</v>
      </c>
      <c r="G250" t="s">
        <v>20</v>
      </c>
      <c r="H250">
        <v>218</v>
      </c>
      <c r="I250">
        <f t="shared" si="21"/>
        <v>60.11</v>
      </c>
      <c r="J250" t="s">
        <v>26</v>
      </c>
      <c r="K250" t="s">
        <v>27</v>
      </c>
      <c r="L250">
        <v>1420005600</v>
      </c>
      <c r="M250" s="7">
        <f t="shared" si="22"/>
        <v>42004.25</v>
      </c>
      <c r="N250">
        <v>1420437600</v>
      </c>
      <c r="O250" s="7">
        <f t="shared" si="23"/>
        <v>42009.25</v>
      </c>
      <c r="P250">
        <f t="shared" si="24"/>
        <v>2014</v>
      </c>
      <c r="Q250" t="b">
        <v>0</v>
      </c>
      <c r="R250" t="b">
        <v>0</v>
      </c>
      <c r="S250" t="s">
        <v>292</v>
      </c>
      <c r="T250" t="str">
        <f t="shared" si="25"/>
        <v>games</v>
      </c>
      <c r="U250" t="str">
        <f t="shared" si="26"/>
        <v>mobile games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7"/>
        <v>273.33</v>
      </c>
      <c r="G251" t="s">
        <v>20</v>
      </c>
      <c r="H251">
        <v>6465</v>
      </c>
      <c r="I251">
        <f t="shared" si="21"/>
        <v>26</v>
      </c>
      <c r="J251" t="s">
        <v>21</v>
      </c>
      <c r="K251" t="s">
        <v>22</v>
      </c>
      <c r="L251">
        <v>1420178400</v>
      </c>
      <c r="M251" s="7">
        <f t="shared" si="22"/>
        <v>42006.25</v>
      </c>
      <c r="N251">
        <v>1420783200</v>
      </c>
      <c r="O251" s="7">
        <f t="shared" si="23"/>
        <v>42013.25</v>
      </c>
      <c r="P251">
        <f t="shared" si="24"/>
        <v>2015</v>
      </c>
      <c r="Q251" t="b">
        <v>0</v>
      </c>
      <c r="R251" t="b">
        <v>0</v>
      </c>
      <c r="S251" t="s">
        <v>206</v>
      </c>
      <c r="T251" t="str">
        <f t="shared" si="25"/>
        <v>publishing</v>
      </c>
      <c r="U251" t="str">
        <f t="shared" si="26"/>
        <v>translations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7"/>
        <v>3</v>
      </c>
      <c r="G252" t="s">
        <v>14</v>
      </c>
      <c r="H252">
        <v>1</v>
      </c>
      <c r="I252">
        <f t="shared" si="21"/>
        <v>3</v>
      </c>
      <c r="J252" t="s">
        <v>21</v>
      </c>
      <c r="K252" t="s">
        <v>22</v>
      </c>
      <c r="L252">
        <v>1264399200</v>
      </c>
      <c r="M252" s="7">
        <f t="shared" si="22"/>
        <v>40203.25</v>
      </c>
      <c r="N252">
        <v>1267423200</v>
      </c>
      <c r="O252" s="7">
        <f t="shared" si="23"/>
        <v>40238.25</v>
      </c>
      <c r="P252">
        <f t="shared" si="24"/>
        <v>2010</v>
      </c>
      <c r="Q252" t="b">
        <v>0</v>
      </c>
      <c r="R252" t="b">
        <v>0</v>
      </c>
      <c r="S252" t="s">
        <v>23</v>
      </c>
      <c r="T252" t="str">
        <f t="shared" si="25"/>
        <v>music</v>
      </c>
      <c r="U252" t="str">
        <f t="shared" si="26"/>
        <v>rock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7"/>
        <v>54.08</v>
      </c>
      <c r="G253" t="s">
        <v>14</v>
      </c>
      <c r="H253">
        <v>101</v>
      </c>
      <c r="I253">
        <f t="shared" si="21"/>
        <v>38.020000000000003</v>
      </c>
      <c r="J253" t="s">
        <v>21</v>
      </c>
      <c r="K253" t="s">
        <v>22</v>
      </c>
      <c r="L253">
        <v>1355032800</v>
      </c>
      <c r="M253" s="7">
        <f t="shared" si="22"/>
        <v>41252.25</v>
      </c>
      <c r="N253">
        <v>1355205600</v>
      </c>
      <c r="O253" s="7">
        <f t="shared" si="23"/>
        <v>41254.25</v>
      </c>
      <c r="P253">
        <f t="shared" si="24"/>
        <v>2012</v>
      </c>
      <c r="Q253" t="b">
        <v>0</v>
      </c>
      <c r="R253" t="b">
        <v>0</v>
      </c>
      <c r="S253" t="s">
        <v>33</v>
      </c>
      <c r="T253" t="str">
        <f t="shared" si="25"/>
        <v>theater</v>
      </c>
      <c r="U253" t="str">
        <f t="shared" si="26"/>
        <v>plays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7"/>
        <v>626.29999999999995</v>
      </c>
      <c r="G254" t="s">
        <v>20</v>
      </c>
      <c r="H254">
        <v>59</v>
      </c>
      <c r="I254">
        <f t="shared" si="21"/>
        <v>106.15</v>
      </c>
      <c r="J254" t="s">
        <v>21</v>
      </c>
      <c r="K254" t="s">
        <v>22</v>
      </c>
      <c r="L254">
        <v>1382677200</v>
      </c>
      <c r="M254" s="7">
        <f t="shared" si="22"/>
        <v>41572.208333333336</v>
      </c>
      <c r="N254">
        <v>1383109200</v>
      </c>
      <c r="O254" s="7">
        <f t="shared" si="23"/>
        <v>41577.208333333336</v>
      </c>
      <c r="P254">
        <f t="shared" si="24"/>
        <v>2013</v>
      </c>
      <c r="Q254" t="b">
        <v>0</v>
      </c>
      <c r="R254" t="b">
        <v>0</v>
      </c>
      <c r="S254" t="s">
        <v>33</v>
      </c>
      <c r="T254" t="str">
        <f t="shared" si="25"/>
        <v>theater</v>
      </c>
      <c r="U254" t="str">
        <f t="shared" si="26"/>
        <v>plays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7"/>
        <v>89.02</v>
      </c>
      <c r="G255" t="s">
        <v>14</v>
      </c>
      <c r="H255">
        <v>1335</v>
      </c>
      <c r="I255">
        <f t="shared" si="21"/>
        <v>81.02</v>
      </c>
      <c r="J255" t="s">
        <v>15</v>
      </c>
      <c r="K255" t="s">
        <v>16</v>
      </c>
      <c r="L255">
        <v>1302238800</v>
      </c>
      <c r="M255" s="7">
        <f t="shared" si="22"/>
        <v>40641.208333333336</v>
      </c>
      <c r="N255">
        <v>1303275600</v>
      </c>
      <c r="O255" s="7">
        <f t="shared" si="23"/>
        <v>40653.208333333336</v>
      </c>
      <c r="P255">
        <f t="shared" si="24"/>
        <v>2011</v>
      </c>
      <c r="Q255" t="b">
        <v>0</v>
      </c>
      <c r="R255" t="b">
        <v>0</v>
      </c>
      <c r="S255" t="s">
        <v>53</v>
      </c>
      <c r="T255" t="str">
        <f t="shared" si="25"/>
        <v>film &amp; video</v>
      </c>
      <c r="U255" t="str">
        <f t="shared" si="26"/>
        <v>drama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7"/>
        <v>184.89</v>
      </c>
      <c r="G256" t="s">
        <v>20</v>
      </c>
      <c r="H256">
        <v>88</v>
      </c>
      <c r="I256">
        <f t="shared" si="21"/>
        <v>96.65</v>
      </c>
      <c r="J256" t="s">
        <v>21</v>
      </c>
      <c r="K256" t="s">
        <v>22</v>
      </c>
      <c r="L256">
        <v>1487656800</v>
      </c>
      <c r="M256" s="7">
        <f t="shared" si="22"/>
        <v>42787.25</v>
      </c>
      <c r="N256">
        <v>1487829600</v>
      </c>
      <c r="O256" s="7">
        <f t="shared" si="23"/>
        <v>42789.25</v>
      </c>
      <c r="P256">
        <f t="shared" si="24"/>
        <v>2017</v>
      </c>
      <c r="Q256" t="b">
        <v>0</v>
      </c>
      <c r="R256" t="b">
        <v>0</v>
      </c>
      <c r="S256" t="s">
        <v>68</v>
      </c>
      <c r="T256" t="str">
        <f t="shared" si="25"/>
        <v>publishing</v>
      </c>
      <c r="U256" t="str">
        <f t="shared" si="26"/>
        <v>nonfiction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7"/>
        <v>120.17</v>
      </c>
      <c r="G257" t="s">
        <v>20</v>
      </c>
      <c r="H257">
        <v>1697</v>
      </c>
      <c r="I257">
        <f t="shared" si="21"/>
        <v>57</v>
      </c>
      <c r="J257" t="s">
        <v>21</v>
      </c>
      <c r="K257" t="s">
        <v>22</v>
      </c>
      <c r="L257">
        <v>1297836000</v>
      </c>
      <c r="M257" s="7">
        <f t="shared" si="22"/>
        <v>40590.25</v>
      </c>
      <c r="N257">
        <v>1298268000</v>
      </c>
      <c r="O257" s="7">
        <f t="shared" si="23"/>
        <v>40595.25</v>
      </c>
      <c r="P257">
        <f t="shared" si="24"/>
        <v>2011</v>
      </c>
      <c r="Q257" t="b">
        <v>0</v>
      </c>
      <c r="R257" t="b">
        <v>1</v>
      </c>
      <c r="S257" t="s">
        <v>23</v>
      </c>
      <c r="T257" t="str">
        <f t="shared" si="25"/>
        <v>music</v>
      </c>
      <c r="U257" t="str">
        <f t="shared" si="26"/>
        <v>rock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7"/>
        <v>23.39</v>
      </c>
      <c r="G258" t="s">
        <v>14</v>
      </c>
      <c r="H258">
        <v>15</v>
      </c>
      <c r="I258">
        <f t="shared" si="21"/>
        <v>63.93</v>
      </c>
      <c r="J258" t="s">
        <v>40</v>
      </c>
      <c r="K258" t="s">
        <v>41</v>
      </c>
      <c r="L258">
        <v>1453615200</v>
      </c>
      <c r="M258" s="7">
        <f t="shared" si="22"/>
        <v>42393.25</v>
      </c>
      <c r="N258">
        <v>1456812000</v>
      </c>
      <c r="O258" s="7">
        <f t="shared" si="23"/>
        <v>42430.25</v>
      </c>
      <c r="P258">
        <f t="shared" si="24"/>
        <v>2016</v>
      </c>
      <c r="Q258" t="b">
        <v>0</v>
      </c>
      <c r="R258" t="b">
        <v>0</v>
      </c>
      <c r="S258" t="s">
        <v>23</v>
      </c>
      <c r="T258" t="str">
        <f t="shared" si="25"/>
        <v>music</v>
      </c>
      <c r="U258" t="str">
        <f t="shared" si="26"/>
        <v>rock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7"/>
        <v>146</v>
      </c>
      <c r="G259" t="s">
        <v>20</v>
      </c>
      <c r="H259">
        <v>92</v>
      </c>
      <c r="I259">
        <f t="shared" ref="I259:I322" si="28">IF(H259=0, 0, ROUND(E259/H259,2))</f>
        <v>90.46</v>
      </c>
      <c r="J259" t="s">
        <v>21</v>
      </c>
      <c r="K259" t="s">
        <v>22</v>
      </c>
      <c r="L259">
        <v>1362463200</v>
      </c>
      <c r="M259" s="7">
        <f t="shared" ref="M259:M322" si="29">(L259/(60*60*24))+DATE(1970,1,1)</f>
        <v>41338.25</v>
      </c>
      <c r="N259">
        <v>1363669200</v>
      </c>
      <c r="O259" s="7">
        <f t="shared" ref="O259:O322" si="30">(N259/(60*60*24))+DATE(1970,1,1)</f>
        <v>41352.208333333336</v>
      </c>
      <c r="P259">
        <f t="shared" ref="P259:P322" si="31">YEAR(M259)</f>
        <v>2013</v>
      </c>
      <c r="Q259" t="b">
        <v>0</v>
      </c>
      <c r="R259" t="b">
        <v>0</v>
      </c>
      <c r="S259" t="s">
        <v>33</v>
      </c>
      <c r="T259" t="str">
        <f t="shared" ref="T259:T322" si="32">LEFT(S259,SEARCH("/",S259)-1)</f>
        <v>theater</v>
      </c>
      <c r="U259" t="str">
        <f t="shared" ref="U259:U322" si="33">RIGHT(S259,LEN(S259)-SEARCH("/",S259))</f>
        <v>plays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34">ROUND((E260/D260)*100, 2)</f>
        <v>268.48</v>
      </c>
      <c r="G260" t="s">
        <v>20</v>
      </c>
      <c r="H260">
        <v>186</v>
      </c>
      <c r="I260">
        <f t="shared" si="28"/>
        <v>72.17</v>
      </c>
      <c r="J260" t="s">
        <v>21</v>
      </c>
      <c r="K260" t="s">
        <v>22</v>
      </c>
      <c r="L260">
        <v>1481176800</v>
      </c>
      <c r="M260" s="7">
        <f t="shared" si="29"/>
        <v>42712.25</v>
      </c>
      <c r="N260">
        <v>1482904800</v>
      </c>
      <c r="O260" s="7">
        <f t="shared" si="30"/>
        <v>42732.25</v>
      </c>
      <c r="P260">
        <f t="shared" si="31"/>
        <v>2016</v>
      </c>
      <c r="Q260" t="b">
        <v>0</v>
      </c>
      <c r="R260" t="b">
        <v>1</v>
      </c>
      <c r="S260" t="s">
        <v>33</v>
      </c>
      <c r="T260" t="str">
        <f t="shared" si="32"/>
        <v>theater</v>
      </c>
      <c r="U260" t="str">
        <f t="shared" si="33"/>
        <v>plays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34"/>
        <v>597.5</v>
      </c>
      <c r="G261" t="s">
        <v>20</v>
      </c>
      <c r="H261">
        <v>138</v>
      </c>
      <c r="I261">
        <f t="shared" si="28"/>
        <v>77.930000000000007</v>
      </c>
      <c r="J261" t="s">
        <v>21</v>
      </c>
      <c r="K261" t="s">
        <v>22</v>
      </c>
      <c r="L261">
        <v>1354946400</v>
      </c>
      <c r="M261" s="7">
        <f t="shared" si="29"/>
        <v>41251.25</v>
      </c>
      <c r="N261">
        <v>1356588000</v>
      </c>
      <c r="O261" s="7">
        <f t="shared" si="30"/>
        <v>41270.25</v>
      </c>
      <c r="P261">
        <f t="shared" si="31"/>
        <v>2012</v>
      </c>
      <c r="Q261" t="b">
        <v>1</v>
      </c>
      <c r="R261" t="b">
        <v>0</v>
      </c>
      <c r="S261" t="s">
        <v>122</v>
      </c>
      <c r="T261" t="str">
        <f t="shared" si="32"/>
        <v>photography</v>
      </c>
      <c r="U261" t="str">
        <f t="shared" si="33"/>
        <v>photography books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34"/>
        <v>157.69999999999999</v>
      </c>
      <c r="G262" t="s">
        <v>20</v>
      </c>
      <c r="H262">
        <v>261</v>
      </c>
      <c r="I262">
        <f t="shared" si="28"/>
        <v>38.07</v>
      </c>
      <c r="J262" t="s">
        <v>21</v>
      </c>
      <c r="K262" t="s">
        <v>22</v>
      </c>
      <c r="L262">
        <v>1348808400</v>
      </c>
      <c r="M262" s="7">
        <f t="shared" si="29"/>
        <v>41180.208333333336</v>
      </c>
      <c r="N262">
        <v>1349845200</v>
      </c>
      <c r="O262" s="7">
        <f t="shared" si="30"/>
        <v>41192.208333333336</v>
      </c>
      <c r="P262">
        <f t="shared" si="31"/>
        <v>2012</v>
      </c>
      <c r="Q262" t="b">
        <v>0</v>
      </c>
      <c r="R262" t="b">
        <v>0</v>
      </c>
      <c r="S262" t="s">
        <v>23</v>
      </c>
      <c r="T262" t="str">
        <f t="shared" si="32"/>
        <v>music</v>
      </c>
      <c r="U262" t="str">
        <f t="shared" si="33"/>
        <v>rock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34"/>
        <v>31.2</v>
      </c>
      <c r="G263" t="s">
        <v>14</v>
      </c>
      <c r="H263">
        <v>454</v>
      </c>
      <c r="I263">
        <f t="shared" si="28"/>
        <v>57.94</v>
      </c>
      <c r="J263" t="s">
        <v>21</v>
      </c>
      <c r="K263" t="s">
        <v>22</v>
      </c>
      <c r="L263">
        <v>1282712400</v>
      </c>
      <c r="M263" s="7">
        <f t="shared" si="29"/>
        <v>40415.208333333336</v>
      </c>
      <c r="N263">
        <v>1283058000</v>
      </c>
      <c r="O263" s="7">
        <f t="shared" si="30"/>
        <v>40419.208333333336</v>
      </c>
      <c r="P263">
        <f t="shared" si="31"/>
        <v>2010</v>
      </c>
      <c r="Q263" t="b">
        <v>0</v>
      </c>
      <c r="R263" t="b">
        <v>1</v>
      </c>
      <c r="S263" t="s">
        <v>23</v>
      </c>
      <c r="T263" t="str">
        <f t="shared" si="32"/>
        <v>music</v>
      </c>
      <c r="U263" t="str">
        <f t="shared" si="33"/>
        <v>rock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34"/>
        <v>313.41000000000003</v>
      </c>
      <c r="G264" t="s">
        <v>20</v>
      </c>
      <c r="H264">
        <v>107</v>
      </c>
      <c r="I264">
        <f t="shared" si="28"/>
        <v>49.79</v>
      </c>
      <c r="J264" t="s">
        <v>21</v>
      </c>
      <c r="K264" t="s">
        <v>22</v>
      </c>
      <c r="L264">
        <v>1301979600</v>
      </c>
      <c r="M264" s="7">
        <f t="shared" si="29"/>
        <v>40638.208333333336</v>
      </c>
      <c r="N264">
        <v>1304226000</v>
      </c>
      <c r="O264" s="7">
        <f t="shared" si="30"/>
        <v>40664.208333333336</v>
      </c>
      <c r="P264">
        <f t="shared" si="31"/>
        <v>2011</v>
      </c>
      <c r="Q264" t="b">
        <v>0</v>
      </c>
      <c r="R264" t="b">
        <v>1</v>
      </c>
      <c r="S264" t="s">
        <v>60</v>
      </c>
      <c r="T264" t="str">
        <f t="shared" si="32"/>
        <v>music</v>
      </c>
      <c r="U264" t="str">
        <f t="shared" si="33"/>
        <v>indie rock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34"/>
        <v>370.9</v>
      </c>
      <c r="G265" t="s">
        <v>20</v>
      </c>
      <c r="H265">
        <v>199</v>
      </c>
      <c r="I265">
        <f t="shared" si="28"/>
        <v>54.05</v>
      </c>
      <c r="J265" t="s">
        <v>21</v>
      </c>
      <c r="K265" t="s">
        <v>22</v>
      </c>
      <c r="L265">
        <v>1263016800</v>
      </c>
      <c r="M265" s="7">
        <f t="shared" si="29"/>
        <v>40187.25</v>
      </c>
      <c r="N265">
        <v>1263016800</v>
      </c>
      <c r="O265" s="7">
        <f t="shared" si="30"/>
        <v>40187.25</v>
      </c>
      <c r="P265">
        <f t="shared" si="31"/>
        <v>2010</v>
      </c>
      <c r="Q265" t="b">
        <v>0</v>
      </c>
      <c r="R265" t="b">
        <v>0</v>
      </c>
      <c r="S265" t="s">
        <v>122</v>
      </c>
      <c r="T265" t="str">
        <f t="shared" si="32"/>
        <v>photography</v>
      </c>
      <c r="U265" t="str">
        <f t="shared" si="33"/>
        <v>photography books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34"/>
        <v>362.66</v>
      </c>
      <c r="G266" t="s">
        <v>20</v>
      </c>
      <c r="H266">
        <v>5512</v>
      </c>
      <c r="I266">
        <f t="shared" si="28"/>
        <v>30</v>
      </c>
      <c r="J266" t="s">
        <v>21</v>
      </c>
      <c r="K266" t="s">
        <v>22</v>
      </c>
      <c r="L266">
        <v>1360648800</v>
      </c>
      <c r="M266" s="7">
        <f t="shared" si="29"/>
        <v>41317.25</v>
      </c>
      <c r="N266">
        <v>1362031200</v>
      </c>
      <c r="O266" s="7">
        <f t="shared" si="30"/>
        <v>41333.25</v>
      </c>
      <c r="P266">
        <f t="shared" si="31"/>
        <v>2013</v>
      </c>
      <c r="Q266" t="b">
        <v>0</v>
      </c>
      <c r="R266" t="b">
        <v>0</v>
      </c>
      <c r="S266" t="s">
        <v>33</v>
      </c>
      <c r="T266" t="str">
        <f t="shared" si="32"/>
        <v>theater</v>
      </c>
      <c r="U266" t="str">
        <f t="shared" si="33"/>
        <v>plays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34"/>
        <v>123.08</v>
      </c>
      <c r="G267" t="s">
        <v>20</v>
      </c>
      <c r="H267">
        <v>86</v>
      </c>
      <c r="I267">
        <f t="shared" si="28"/>
        <v>70.13</v>
      </c>
      <c r="J267" t="s">
        <v>21</v>
      </c>
      <c r="K267" t="s">
        <v>22</v>
      </c>
      <c r="L267">
        <v>1451800800</v>
      </c>
      <c r="M267" s="7">
        <f t="shared" si="29"/>
        <v>42372.25</v>
      </c>
      <c r="N267">
        <v>1455602400</v>
      </c>
      <c r="O267" s="7">
        <f t="shared" si="30"/>
        <v>42416.25</v>
      </c>
      <c r="P267">
        <f t="shared" si="31"/>
        <v>2016</v>
      </c>
      <c r="Q267" t="b">
        <v>0</v>
      </c>
      <c r="R267" t="b">
        <v>0</v>
      </c>
      <c r="S267" t="s">
        <v>33</v>
      </c>
      <c r="T267" t="str">
        <f t="shared" si="32"/>
        <v>theater</v>
      </c>
      <c r="U267" t="str">
        <f t="shared" si="33"/>
        <v>plays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34"/>
        <v>76.77</v>
      </c>
      <c r="G268" t="s">
        <v>14</v>
      </c>
      <c r="H268">
        <v>3182</v>
      </c>
      <c r="I268">
        <f t="shared" si="28"/>
        <v>27</v>
      </c>
      <c r="J268" t="s">
        <v>107</v>
      </c>
      <c r="K268" t="s">
        <v>108</v>
      </c>
      <c r="L268">
        <v>1415340000</v>
      </c>
      <c r="M268" s="7">
        <f t="shared" si="29"/>
        <v>41950.25</v>
      </c>
      <c r="N268">
        <v>1418191200</v>
      </c>
      <c r="O268" s="7">
        <f t="shared" si="30"/>
        <v>41983.25</v>
      </c>
      <c r="P268">
        <f t="shared" si="31"/>
        <v>2014</v>
      </c>
      <c r="Q268" t="b">
        <v>0</v>
      </c>
      <c r="R268" t="b">
        <v>1</v>
      </c>
      <c r="S268" t="s">
        <v>159</v>
      </c>
      <c r="T268" t="str">
        <f t="shared" si="32"/>
        <v>music</v>
      </c>
      <c r="U268" t="str">
        <f t="shared" si="33"/>
        <v>jazz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34"/>
        <v>233.62</v>
      </c>
      <c r="G269" t="s">
        <v>20</v>
      </c>
      <c r="H269">
        <v>2768</v>
      </c>
      <c r="I269">
        <f t="shared" si="28"/>
        <v>51.99</v>
      </c>
      <c r="J269" t="s">
        <v>26</v>
      </c>
      <c r="K269" t="s">
        <v>27</v>
      </c>
      <c r="L269">
        <v>1351054800</v>
      </c>
      <c r="M269" s="7">
        <f t="shared" si="29"/>
        <v>41206.208333333336</v>
      </c>
      <c r="N269">
        <v>1352440800</v>
      </c>
      <c r="O269" s="7">
        <f t="shared" si="30"/>
        <v>41222.25</v>
      </c>
      <c r="P269">
        <f t="shared" si="31"/>
        <v>2012</v>
      </c>
      <c r="Q269" t="b">
        <v>0</v>
      </c>
      <c r="R269" t="b">
        <v>0</v>
      </c>
      <c r="S269" t="s">
        <v>33</v>
      </c>
      <c r="T269" t="str">
        <f t="shared" si="32"/>
        <v>theater</v>
      </c>
      <c r="U269" t="str">
        <f t="shared" si="33"/>
        <v>plays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34"/>
        <v>180.53</v>
      </c>
      <c r="G270" t="s">
        <v>20</v>
      </c>
      <c r="H270">
        <v>48</v>
      </c>
      <c r="I270">
        <f t="shared" si="28"/>
        <v>56.42</v>
      </c>
      <c r="J270" t="s">
        <v>21</v>
      </c>
      <c r="K270" t="s">
        <v>22</v>
      </c>
      <c r="L270">
        <v>1349326800</v>
      </c>
      <c r="M270" s="7">
        <f t="shared" si="29"/>
        <v>41186.208333333336</v>
      </c>
      <c r="N270">
        <v>1353304800</v>
      </c>
      <c r="O270" s="7">
        <f t="shared" si="30"/>
        <v>41232.25</v>
      </c>
      <c r="P270">
        <f t="shared" si="31"/>
        <v>2012</v>
      </c>
      <c r="Q270" t="b">
        <v>0</v>
      </c>
      <c r="R270" t="b">
        <v>0</v>
      </c>
      <c r="S270" t="s">
        <v>42</v>
      </c>
      <c r="T270" t="str">
        <f t="shared" si="32"/>
        <v>film &amp; video</v>
      </c>
      <c r="U270" t="str">
        <f t="shared" si="33"/>
        <v>documentary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34"/>
        <v>252.63</v>
      </c>
      <c r="G271" t="s">
        <v>20</v>
      </c>
      <c r="H271">
        <v>87</v>
      </c>
      <c r="I271">
        <f t="shared" si="28"/>
        <v>101.63</v>
      </c>
      <c r="J271" t="s">
        <v>21</v>
      </c>
      <c r="K271" t="s">
        <v>22</v>
      </c>
      <c r="L271">
        <v>1548914400</v>
      </c>
      <c r="M271" s="7">
        <f t="shared" si="29"/>
        <v>43496.25</v>
      </c>
      <c r="N271">
        <v>1550728800</v>
      </c>
      <c r="O271" s="7">
        <f t="shared" si="30"/>
        <v>43517.25</v>
      </c>
      <c r="P271">
        <f t="shared" si="31"/>
        <v>2019</v>
      </c>
      <c r="Q271" t="b">
        <v>0</v>
      </c>
      <c r="R271" t="b">
        <v>0</v>
      </c>
      <c r="S271" t="s">
        <v>269</v>
      </c>
      <c r="T271" t="str">
        <f t="shared" si="32"/>
        <v>film &amp; video</v>
      </c>
      <c r="U271" t="str">
        <f t="shared" si="33"/>
        <v>television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34"/>
        <v>27.18</v>
      </c>
      <c r="G272" t="s">
        <v>74</v>
      </c>
      <c r="H272">
        <v>1890</v>
      </c>
      <c r="I272">
        <f t="shared" si="28"/>
        <v>25.01</v>
      </c>
      <c r="J272" t="s">
        <v>21</v>
      </c>
      <c r="K272" t="s">
        <v>22</v>
      </c>
      <c r="L272">
        <v>1291269600</v>
      </c>
      <c r="M272" s="7">
        <f t="shared" si="29"/>
        <v>40514.25</v>
      </c>
      <c r="N272">
        <v>1291442400</v>
      </c>
      <c r="O272" s="7">
        <f t="shared" si="30"/>
        <v>40516.25</v>
      </c>
      <c r="P272">
        <f t="shared" si="31"/>
        <v>2010</v>
      </c>
      <c r="Q272" t="b">
        <v>0</v>
      </c>
      <c r="R272" t="b">
        <v>0</v>
      </c>
      <c r="S272" t="s">
        <v>89</v>
      </c>
      <c r="T272" t="str">
        <f t="shared" si="32"/>
        <v>games</v>
      </c>
      <c r="U272" t="str">
        <f t="shared" si="33"/>
        <v>video games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34"/>
        <v>1.27</v>
      </c>
      <c r="G273" t="s">
        <v>47</v>
      </c>
      <c r="H273">
        <v>61</v>
      </c>
      <c r="I273">
        <f t="shared" si="28"/>
        <v>32.020000000000003</v>
      </c>
      <c r="J273" t="s">
        <v>21</v>
      </c>
      <c r="K273" t="s">
        <v>22</v>
      </c>
      <c r="L273">
        <v>1449468000</v>
      </c>
      <c r="M273" s="7">
        <f t="shared" si="29"/>
        <v>42345.25</v>
      </c>
      <c r="N273">
        <v>1452146400</v>
      </c>
      <c r="O273" s="7">
        <f t="shared" si="30"/>
        <v>42376.25</v>
      </c>
      <c r="P273">
        <f t="shared" si="31"/>
        <v>2015</v>
      </c>
      <c r="Q273" t="b">
        <v>0</v>
      </c>
      <c r="R273" t="b">
        <v>0</v>
      </c>
      <c r="S273" t="s">
        <v>122</v>
      </c>
      <c r="T273" t="str">
        <f t="shared" si="32"/>
        <v>photography</v>
      </c>
      <c r="U273" t="str">
        <f t="shared" si="33"/>
        <v>photography books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34"/>
        <v>304.01</v>
      </c>
      <c r="G274" t="s">
        <v>20</v>
      </c>
      <c r="H274">
        <v>1894</v>
      </c>
      <c r="I274">
        <f t="shared" si="28"/>
        <v>82.02</v>
      </c>
      <c r="J274" t="s">
        <v>21</v>
      </c>
      <c r="K274" t="s">
        <v>22</v>
      </c>
      <c r="L274">
        <v>1562734800</v>
      </c>
      <c r="M274" s="7">
        <f t="shared" si="29"/>
        <v>43656.208333333328</v>
      </c>
      <c r="N274">
        <v>1564894800</v>
      </c>
      <c r="O274" s="7">
        <f t="shared" si="30"/>
        <v>43681.208333333328</v>
      </c>
      <c r="P274">
        <f t="shared" si="31"/>
        <v>2019</v>
      </c>
      <c r="Q274" t="b">
        <v>0</v>
      </c>
      <c r="R274" t="b">
        <v>1</v>
      </c>
      <c r="S274" t="s">
        <v>33</v>
      </c>
      <c r="T274" t="str">
        <f t="shared" si="32"/>
        <v>theater</v>
      </c>
      <c r="U274" t="str">
        <f t="shared" si="33"/>
        <v>plays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34"/>
        <v>137.22999999999999</v>
      </c>
      <c r="G275" t="s">
        <v>20</v>
      </c>
      <c r="H275">
        <v>282</v>
      </c>
      <c r="I275">
        <f t="shared" si="28"/>
        <v>37.96</v>
      </c>
      <c r="J275" t="s">
        <v>15</v>
      </c>
      <c r="K275" t="s">
        <v>16</v>
      </c>
      <c r="L275">
        <v>1505624400</v>
      </c>
      <c r="M275" s="7">
        <f t="shared" si="29"/>
        <v>42995.208333333328</v>
      </c>
      <c r="N275">
        <v>1505883600</v>
      </c>
      <c r="O275" s="7">
        <f t="shared" si="30"/>
        <v>42998.208333333328</v>
      </c>
      <c r="P275">
        <f t="shared" si="31"/>
        <v>2017</v>
      </c>
      <c r="Q275" t="b">
        <v>0</v>
      </c>
      <c r="R275" t="b">
        <v>0</v>
      </c>
      <c r="S275" t="s">
        <v>33</v>
      </c>
      <c r="T275" t="str">
        <f t="shared" si="32"/>
        <v>theater</v>
      </c>
      <c r="U275" t="str">
        <f t="shared" si="33"/>
        <v>plays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34"/>
        <v>32.21</v>
      </c>
      <c r="G276" t="s">
        <v>14</v>
      </c>
      <c r="H276">
        <v>15</v>
      </c>
      <c r="I276">
        <f t="shared" si="28"/>
        <v>51.53</v>
      </c>
      <c r="J276" t="s">
        <v>21</v>
      </c>
      <c r="K276" t="s">
        <v>22</v>
      </c>
      <c r="L276">
        <v>1509948000</v>
      </c>
      <c r="M276" s="7">
        <f t="shared" si="29"/>
        <v>43045.25</v>
      </c>
      <c r="N276">
        <v>1510380000</v>
      </c>
      <c r="O276" s="7">
        <f t="shared" si="30"/>
        <v>43050.25</v>
      </c>
      <c r="P276">
        <f t="shared" si="31"/>
        <v>2017</v>
      </c>
      <c r="Q276" t="b">
        <v>0</v>
      </c>
      <c r="R276" t="b">
        <v>0</v>
      </c>
      <c r="S276" t="s">
        <v>33</v>
      </c>
      <c r="T276" t="str">
        <f t="shared" si="32"/>
        <v>theater</v>
      </c>
      <c r="U276" t="str">
        <f t="shared" si="33"/>
        <v>plays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34"/>
        <v>241.51</v>
      </c>
      <c r="G277" t="s">
        <v>20</v>
      </c>
      <c r="H277">
        <v>116</v>
      </c>
      <c r="I277">
        <f t="shared" si="28"/>
        <v>81.2</v>
      </c>
      <c r="J277" t="s">
        <v>21</v>
      </c>
      <c r="K277" t="s">
        <v>22</v>
      </c>
      <c r="L277">
        <v>1554526800</v>
      </c>
      <c r="M277" s="7">
        <f t="shared" si="29"/>
        <v>43561.208333333328</v>
      </c>
      <c r="N277">
        <v>1555218000</v>
      </c>
      <c r="O277" s="7">
        <f t="shared" si="30"/>
        <v>43569.208333333328</v>
      </c>
      <c r="P277">
        <f t="shared" si="31"/>
        <v>2019</v>
      </c>
      <c r="Q277" t="b">
        <v>0</v>
      </c>
      <c r="R277" t="b">
        <v>0</v>
      </c>
      <c r="S277" t="s">
        <v>206</v>
      </c>
      <c r="T277" t="str">
        <f t="shared" si="32"/>
        <v>publishing</v>
      </c>
      <c r="U277" t="str">
        <f t="shared" si="33"/>
        <v>translations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34"/>
        <v>96.8</v>
      </c>
      <c r="G278" t="s">
        <v>14</v>
      </c>
      <c r="H278">
        <v>133</v>
      </c>
      <c r="I278">
        <f t="shared" si="28"/>
        <v>40.03</v>
      </c>
      <c r="J278" t="s">
        <v>21</v>
      </c>
      <c r="K278" t="s">
        <v>22</v>
      </c>
      <c r="L278">
        <v>1334811600</v>
      </c>
      <c r="M278" s="7">
        <f t="shared" si="29"/>
        <v>41018.208333333336</v>
      </c>
      <c r="N278">
        <v>1335243600</v>
      </c>
      <c r="O278" s="7">
        <f t="shared" si="30"/>
        <v>41023.208333333336</v>
      </c>
      <c r="P278">
        <f t="shared" si="31"/>
        <v>2012</v>
      </c>
      <c r="Q278" t="b">
        <v>0</v>
      </c>
      <c r="R278" t="b">
        <v>1</v>
      </c>
      <c r="S278" t="s">
        <v>89</v>
      </c>
      <c r="T278" t="str">
        <f t="shared" si="32"/>
        <v>games</v>
      </c>
      <c r="U278" t="str">
        <f t="shared" si="33"/>
        <v>video games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34"/>
        <v>1066.43</v>
      </c>
      <c r="G279" t="s">
        <v>20</v>
      </c>
      <c r="H279">
        <v>83</v>
      </c>
      <c r="I279">
        <f t="shared" si="28"/>
        <v>89.94</v>
      </c>
      <c r="J279" t="s">
        <v>21</v>
      </c>
      <c r="K279" t="s">
        <v>22</v>
      </c>
      <c r="L279">
        <v>1279515600</v>
      </c>
      <c r="M279" s="7">
        <f t="shared" si="29"/>
        <v>40378.208333333336</v>
      </c>
      <c r="N279">
        <v>1279688400</v>
      </c>
      <c r="O279" s="7">
        <f t="shared" si="30"/>
        <v>40380.208333333336</v>
      </c>
      <c r="P279">
        <f t="shared" si="31"/>
        <v>2010</v>
      </c>
      <c r="Q279" t="b">
        <v>0</v>
      </c>
      <c r="R279" t="b">
        <v>0</v>
      </c>
      <c r="S279" t="s">
        <v>33</v>
      </c>
      <c r="T279" t="str">
        <f t="shared" si="32"/>
        <v>theater</v>
      </c>
      <c r="U279" t="str">
        <f t="shared" si="33"/>
        <v>plays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34"/>
        <v>325.89</v>
      </c>
      <c r="G280" t="s">
        <v>20</v>
      </c>
      <c r="H280">
        <v>91</v>
      </c>
      <c r="I280">
        <f t="shared" si="28"/>
        <v>96.69</v>
      </c>
      <c r="J280" t="s">
        <v>21</v>
      </c>
      <c r="K280" t="s">
        <v>22</v>
      </c>
      <c r="L280">
        <v>1353909600</v>
      </c>
      <c r="M280" s="7">
        <f t="shared" si="29"/>
        <v>41239.25</v>
      </c>
      <c r="N280">
        <v>1356069600</v>
      </c>
      <c r="O280" s="7">
        <f t="shared" si="30"/>
        <v>41264.25</v>
      </c>
      <c r="P280">
        <f t="shared" si="31"/>
        <v>2012</v>
      </c>
      <c r="Q280" t="b">
        <v>0</v>
      </c>
      <c r="R280" t="b">
        <v>0</v>
      </c>
      <c r="S280" t="s">
        <v>28</v>
      </c>
      <c r="T280" t="str">
        <f t="shared" si="32"/>
        <v>technology</v>
      </c>
      <c r="U280" t="str">
        <f t="shared" si="33"/>
        <v>web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34"/>
        <v>170.7</v>
      </c>
      <c r="G281" t="s">
        <v>20</v>
      </c>
      <c r="H281">
        <v>546</v>
      </c>
      <c r="I281">
        <f t="shared" si="28"/>
        <v>25.01</v>
      </c>
      <c r="J281" t="s">
        <v>21</v>
      </c>
      <c r="K281" t="s">
        <v>22</v>
      </c>
      <c r="L281">
        <v>1535950800</v>
      </c>
      <c r="M281" s="7">
        <f t="shared" si="29"/>
        <v>43346.208333333328</v>
      </c>
      <c r="N281">
        <v>1536210000</v>
      </c>
      <c r="O281" s="7">
        <f t="shared" si="30"/>
        <v>43349.208333333328</v>
      </c>
      <c r="P281">
        <f t="shared" si="31"/>
        <v>2018</v>
      </c>
      <c r="Q281" t="b">
        <v>0</v>
      </c>
      <c r="R281" t="b">
        <v>0</v>
      </c>
      <c r="S281" t="s">
        <v>33</v>
      </c>
      <c r="T281" t="str">
        <f t="shared" si="32"/>
        <v>theater</v>
      </c>
      <c r="U281" t="str">
        <f t="shared" si="33"/>
        <v>plays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34"/>
        <v>581.44000000000005</v>
      </c>
      <c r="G282" t="s">
        <v>20</v>
      </c>
      <c r="H282">
        <v>393</v>
      </c>
      <c r="I282">
        <f t="shared" si="28"/>
        <v>36.99</v>
      </c>
      <c r="J282" t="s">
        <v>21</v>
      </c>
      <c r="K282" t="s">
        <v>22</v>
      </c>
      <c r="L282">
        <v>1511244000</v>
      </c>
      <c r="M282" s="7">
        <f t="shared" si="29"/>
        <v>43060.25</v>
      </c>
      <c r="N282">
        <v>1511762400</v>
      </c>
      <c r="O282" s="7">
        <f t="shared" si="30"/>
        <v>43066.25</v>
      </c>
      <c r="P282">
        <f t="shared" si="31"/>
        <v>2017</v>
      </c>
      <c r="Q282" t="b">
        <v>0</v>
      </c>
      <c r="R282" t="b">
        <v>0</v>
      </c>
      <c r="S282" t="s">
        <v>71</v>
      </c>
      <c r="T282" t="str">
        <f t="shared" si="32"/>
        <v>film &amp; video</v>
      </c>
      <c r="U282" t="str">
        <f t="shared" si="33"/>
        <v>animation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34"/>
        <v>91.52</v>
      </c>
      <c r="G283" t="s">
        <v>14</v>
      </c>
      <c r="H283">
        <v>2062</v>
      </c>
      <c r="I283">
        <f t="shared" si="28"/>
        <v>73.010000000000005</v>
      </c>
      <c r="J283" t="s">
        <v>21</v>
      </c>
      <c r="K283" t="s">
        <v>22</v>
      </c>
      <c r="L283">
        <v>1331445600</v>
      </c>
      <c r="M283" s="7">
        <f t="shared" si="29"/>
        <v>40979.25</v>
      </c>
      <c r="N283">
        <v>1333256400</v>
      </c>
      <c r="O283" s="7">
        <f t="shared" si="30"/>
        <v>41000.208333333336</v>
      </c>
      <c r="P283">
        <f t="shared" si="31"/>
        <v>2012</v>
      </c>
      <c r="Q283" t="b">
        <v>0</v>
      </c>
      <c r="R283" t="b">
        <v>1</v>
      </c>
      <c r="S283" t="s">
        <v>33</v>
      </c>
      <c r="T283" t="str">
        <f t="shared" si="32"/>
        <v>theater</v>
      </c>
      <c r="U283" t="str">
        <f t="shared" si="33"/>
        <v>plays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34"/>
        <v>108.05</v>
      </c>
      <c r="G284" t="s">
        <v>20</v>
      </c>
      <c r="H284">
        <v>133</v>
      </c>
      <c r="I284">
        <f t="shared" si="28"/>
        <v>68.239999999999995</v>
      </c>
      <c r="J284" t="s">
        <v>21</v>
      </c>
      <c r="K284" t="s">
        <v>22</v>
      </c>
      <c r="L284">
        <v>1480226400</v>
      </c>
      <c r="M284" s="7">
        <f t="shared" si="29"/>
        <v>42701.25</v>
      </c>
      <c r="N284">
        <v>1480744800</v>
      </c>
      <c r="O284" s="7">
        <f t="shared" si="30"/>
        <v>42707.25</v>
      </c>
      <c r="P284">
        <f t="shared" si="31"/>
        <v>2016</v>
      </c>
      <c r="Q284" t="b">
        <v>0</v>
      </c>
      <c r="R284" t="b">
        <v>1</v>
      </c>
      <c r="S284" t="s">
        <v>269</v>
      </c>
      <c r="T284" t="str">
        <f t="shared" si="32"/>
        <v>film &amp; video</v>
      </c>
      <c r="U284" t="str">
        <f t="shared" si="33"/>
        <v>television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34"/>
        <v>18.73</v>
      </c>
      <c r="G285" t="s">
        <v>14</v>
      </c>
      <c r="H285">
        <v>29</v>
      </c>
      <c r="I285">
        <f t="shared" si="28"/>
        <v>52.31</v>
      </c>
      <c r="J285" t="s">
        <v>36</v>
      </c>
      <c r="K285" t="s">
        <v>37</v>
      </c>
      <c r="L285">
        <v>1464584400</v>
      </c>
      <c r="M285" s="7">
        <f t="shared" si="29"/>
        <v>42520.208333333328</v>
      </c>
      <c r="N285">
        <v>1465016400</v>
      </c>
      <c r="O285" s="7">
        <f t="shared" si="30"/>
        <v>42525.208333333328</v>
      </c>
      <c r="P285">
        <f t="shared" si="31"/>
        <v>2016</v>
      </c>
      <c r="Q285" t="b">
        <v>0</v>
      </c>
      <c r="R285" t="b">
        <v>0</v>
      </c>
      <c r="S285" t="s">
        <v>23</v>
      </c>
      <c r="T285" t="str">
        <f t="shared" si="32"/>
        <v>music</v>
      </c>
      <c r="U285" t="str">
        <f t="shared" si="33"/>
        <v>rock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34"/>
        <v>83.19</v>
      </c>
      <c r="G286" t="s">
        <v>14</v>
      </c>
      <c r="H286">
        <v>132</v>
      </c>
      <c r="I286">
        <f t="shared" si="28"/>
        <v>61.77</v>
      </c>
      <c r="J286" t="s">
        <v>21</v>
      </c>
      <c r="K286" t="s">
        <v>22</v>
      </c>
      <c r="L286">
        <v>1335848400</v>
      </c>
      <c r="M286" s="7">
        <f t="shared" si="29"/>
        <v>41030.208333333336</v>
      </c>
      <c r="N286">
        <v>1336280400</v>
      </c>
      <c r="O286" s="7">
        <f t="shared" si="30"/>
        <v>41035.208333333336</v>
      </c>
      <c r="P286">
        <f t="shared" si="31"/>
        <v>2012</v>
      </c>
      <c r="Q286" t="b">
        <v>0</v>
      </c>
      <c r="R286" t="b">
        <v>0</v>
      </c>
      <c r="S286" t="s">
        <v>28</v>
      </c>
      <c r="T286" t="str">
        <f t="shared" si="32"/>
        <v>technology</v>
      </c>
      <c r="U286" t="str">
        <f t="shared" si="33"/>
        <v>web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34"/>
        <v>706.33</v>
      </c>
      <c r="G287" t="s">
        <v>20</v>
      </c>
      <c r="H287">
        <v>254</v>
      </c>
      <c r="I287">
        <f t="shared" si="28"/>
        <v>25.03</v>
      </c>
      <c r="J287" t="s">
        <v>21</v>
      </c>
      <c r="K287" t="s">
        <v>22</v>
      </c>
      <c r="L287">
        <v>1473483600</v>
      </c>
      <c r="M287" s="7">
        <f t="shared" si="29"/>
        <v>42623.208333333328</v>
      </c>
      <c r="N287">
        <v>1476766800</v>
      </c>
      <c r="O287" s="7">
        <f t="shared" si="30"/>
        <v>42661.208333333328</v>
      </c>
      <c r="P287">
        <f t="shared" si="31"/>
        <v>2016</v>
      </c>
      <c r="Q287" t="b">
        <v>0</v>
      </c>
      <c r="R287" t="b">
        <v>0</v>
      </c>
      <c r="S287" t="s">
        <v>33</v>
      </c>
      <c r="T287" t="str">
        <f t="shared" si="32"/>
        <v>theater</v>
      </c>
      <c r="U287" t="str">
        <f t="shared" si="33"/>
        <v>plays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34"/>
        <v>17.45</v>
      </c>
      <c r="G288" t="s">
        <v>74</v>
      </c>
      <c r="H288">
        <v>184</v>
      </c>
      <c r="I288">
        <f t="shared" si="28"/>
        <v>106.29</v>
      </c>
      <c r="J288" t="s">
        <v>21</v>
      </c>
      <c r="K288" t="s">
        <v>22</v>
      </c>
      <c r="L288">
        <v>1479880800</v>
      </c>
      <c r="M288" s="7">
        <f t="shared" si="29"/>
        <v>42697.25</v>
      </c>
      <c r="N288">
        <v>1480485600</v>
      </c>
      <c r="O288" s="7">
        <f t="shared" si="30"/>
        <v>42704.25</v>
      </c>
      <c r="P288">
        <f t="shared" si="31"/>
        <v>2016</v>
      </c>
      <c r="Q288" t="b">
        <v>0</v>
      </c>
      <c r="R288" t="b">
        <v>0</v>
      </c>
      <c r="S288" t="s">
        <v>33</v>
      </c>
      <c r="T288" t="str">
        <f t="shared" si="32"/>
        <v>theater</v>
      </c>
      <c r="U288" t="str">
        <f t="shared" si="33"/>
        <v>plays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34"/>
        <v>209.73</v>
      </c>
      <c r="G289" t="s">
        <v>20</v>
      </c>
      <c r="H289">
        <v>176</v>
      </c>
      <c r="I289">
        <f t="shared" si="28"/>
        <v>75.069999999999993</v>
      </c>
      <c r="J289" t="s">
        <v>21</v>
      </c>
      <c r="K289" t="s">
        <v>22</v>
      </c>
      <c r="L289">
        <v>1430197200</v>
      </c>
      <c r="M289" s="7">
        <f t="shared" si="29"/>
        <v>42122.208333333328</v>
      </c>
      <c r="N289">
        <v>1430197200</v>
      </c>
      <c r="O289" s="7">
        <f t="shared" si="30"/>
        <v>42122.208333333328</v>
      </c>
      <c r="P289">
        <f t="shared" si="31"/>
        <v>2015</v>
      </c>
      <c r="Q289" t="b">
        <v>0</v>
      </c>
      <c r="R289" t="b">
        <v>0</v>
      </c>
      <c r="S289" t="s">
        <v>50</v>
      </c>
      <c r="T289" t="str">
        <f t="shared" si="32"/>
        <v>music</v>
      </c>
      <c r="U289" t="str">
        <f t="shared" si="33"/>
        <v>electric music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34"/>
        <v>97.79</v>
      </c>
      <c r="G290" t="s">
        <v>14</v>
      </c>
      <c r="H290">
        <v>137</v>
      </c>
      <c r="I290">
        <f t="shared" si="28"/>
        <v>39.97</v>
      </c>
      <c r="J290" t="s">
        <v>36</v>
      </c>
      <c r="K290" t="s">
        <v>37</v>
      </c>
      <c r="L290">
        <v>1331701200</v>
      </c>
      <c r="M290" s="7">
        <f t="shared" si="29"/>
        <v>40982.208333333336</v>
      </c>
      <c r="N290">
        <v>1331787600</v>
      </c>
      <c r="O290" s="7">
        <f t="shared" si="30"/>
        <v>40983.208333333336</v>
      </c>
      <c r="P290">
        <f t="shared" si="31"/>
        <v>2012</v>
      </c>
      <c r="Q290" t="b">
        <v>0</v>
      </c>
      <c r="R290" t="b">
        <v>1</v>
      </c>
      <c r="S290" t="s">
        <v>148</v>
      </c>
      <c r="T290" t="str">
        <f t="shared" si="32"/>
        <v>music</v>
      </c>
      <c r="U290" t="str">
        <f t="shared" si="33"/>
        <v>metal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34"/>
        <v>1684.25</v>
      </c>
      <c r="G291" t="s">
        <v>20</v>
      </c>
      <c r="H291">
        <v>337</v>
      </c>
      <c r="I291">
        <f t="shared" si="28"/>
        <v>39.979999999999997</v>
      </c>
      <c r="J291" t="s">
        <v>15</v>
      </c>
      <c r="K291" t="s">
        <v>16</v>
      </c>
      <c r="L291">
        <v>1438578000</v>
      </c>
      <c r="M291" s="7">
        <f t="shared" si="29"/>
        <v>42219.208333333328</v>
      </c>
      <c r="N291">
        <v>1438837200</v>
      </c>
      <c r="O291" s="7">
        <f t="shared" si="30"/>
        <v>42222.208333333328</v>
      </c>
      <c r="P291">
        <f t="shared" si="31"/>
        <v>2015</v>
      </c>
      <c r="Q291" t="b">
        <v>0</v>
      </c>
      <c r="R291" t="b">
        <v>0</v>
      </c>
      <c r="S291" t="s">
        <v>33</v>
      </c>
      <c r="T291" t="str">
        <f t="shared" si="32"/>
        <v>theater</v>
      </c>
      <c r="U291" t="str">
        <f t="shared" si="33"/>
        <v>plays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34"/>
        <v>54.4</v>
      </c>
      <c r="G292" t="s">
        <v>14</v>
      </c>
      <c r="H292">
        <v>908</v>
      </c>
      <c r="I292">
        <f t="shared" si="28"/>
        <v>101.02</v>
      </c>
      <c r="J292" t="s">
        <v>21</v>
      </c>
      <c r="K292" t="s">
        <v>22</v>
      </c>
      <c r="L292">
        <v>1368162000</v>
      </c>
      <c r="M292" s="7">
        <f t="shared" si="29"/>
        <v>41404.208333333336</v>
      </c>
      <c r="N292">
        <v>1370926800</v>
      </c>
      <c r="O292" s="7">
        <f t="shared" si="30"/>
        <v>41436.208333333336</v>
      </c>
      <c r="P292">
        <f t="shared" si="31"/>
        <v>2013</v>
      </c>
      <c r="Q292" t="b">
        <v>0</v>
      </c>
      <c r="R292" t="b">
        <v>1</v>
      </c>
      <c r="S292" t="s">
        <v>42</v>
      </c>
      <c r="T292" t="str">
        <f t="shared" si="32"/>
        <v>film &amp; video</v>
      </c>
      <c r="U292" t="str">
        <f t="shared" si="33"/>
        <v>documentary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34"/>
        <v>456.61</v>
      </c>
      <c r="G293" t="s">
        <v>20</v>
      </c>
      <c r="H293">
        <v>107</v>
      </c>
      <c r="I293">
        <f t="shared" si="28"/>
        <v>76.81</v>
      </c>
      <c r="J293" t="s">
        <v>21</v>
      </c>
      <c r="K293" t="s">
        <v>22</v>
      </c>
      <c r="L293">
        <v>1318654800</v>
      </c>
      <c r="M293" s="7">
        <f t="shared" si="29"/>
        <v>40831.208333333336</v>
      </c>
      <c r="N293">
        <v>1319000400</v>
      </c>
      <c r="O293" s="7">
        <f t="shared" si="30"/>
        <v>40835.208333333336</v>
      </c>
      <c r="P293">
        <f t="shared" si="31"/>
        <v>2011</v>
      </c>
      <c r="Q293" t="b">
        <v>1</v>
      </c>
      <c r="R293" t="b">
        <v>0</v>
      </c>
      <c r="S293" t="s">
        <v>28</v>
      </c>
      <c r="T293" t="str">
        <f t="shared" si="32"/>
        <v>technology</v>
      </c>
      <c r="U293" t="str">
        <f t="shared" si="33"/>
        <v>web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34"/>
        <v>9.82</v>
      </c>
      <c r="G294" t="s">
        <v>14</v>
      </c>
      <c r="H294">
        <v>10</v>
      </c>
      <c r="I294">
        <f t="shared" si="28"/>
        <v>71.7</v>
      </c>
      <c r="J294" t="s">
        <v>21</v>
      </c>
      <c r="K294" t="s">
        <v>22</v>
      </c>
      <c r="L294">
        <v>1331874000</v>
      </c>
      <c r="M294" s="7">
        <f t="shared" si="29"/>
        <v>40984.208333333336</v>
      </c>
      <c r="N294">
        <v>1333429200</v>
      </c>
      <c r="O294" s="7">
        <f t="shared" si="30"/>
        <v>41002.208333333336</v>
      </c>
      <c r="P294">
        <f t="shared" si="31"/>
        <v>2012</v>
      </c>
      <c r="Q294" t="b">
        <v>0</v>
      </c>
      <c r="R294" t="b">
        <v>0</v>
      </c>
      <c r="S294" t="s">
        <v>17</v>
      </c>
      <c r="T294" t="str">
        <f t="shared" si="32"/>
        <v>food</v>
      </c>
      <c r="U294" t="str">
        <f t="shared" si="33"/>
        <v>food trucks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34"/>
        <v>16.38</v>
      </c>
      <c r="G295" t="s">
        <v>74</v>
      </c>
      <c r="H295">
        <v>32</v>
      </c>
      <c r="I295">
        <f t="shared" si="28"/>
        <v>33.28</v>
      </c>
      <c r="J295" t="s">
        <v>107</v>
      </c>
      <c r="K295" t="s">
        <v>108</v>
      </c>
      <c r="L295">
        <v>1286254800</v>
      </c>
      <c r="M295" s="7">
        <f t="shared" si="29"/>
        <v>40456.208333333336</v>
      </c>
      <c r="N295">
        <v>1287032400</v>
      </c>
      <c r="O295" s="7">
        <f t="shared" si="30"/>
        <v>40465.208333333336</v>
      </c>
      <c r="P295">
        <f t="shared" si="31"/>
        <v>2010</v>
      </c>
      <c r="Q295" t="b">
        <v>0</v>
      </c>
      <c r="R295" t="b">
        <v>0</v>
      </c>
      <c r="S295" t="s">
        <v>33</v>
      </c>
      <c r="T295" t="str">
        <f t="shared" si="32"/>
        <v>theater</v>
      </c>
      <c r="U295" t="str">
        <f t="shared" si="33"/>
        <v>plays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34"/>
        <v>1339.67</v>
      </c>
      <c r="G296" t="s">
        <v>20</v>
      </c>
      <c r="H296">
        <v>183</v>
      </c>
      <c r="I296">
        <f t="shared" si="28"/>
        <v>43.92</v>
      </c>
      <c r="J296" t="s">
        <v>21</v>
      </c>
      <c r="K296" t="s">
        <v>22</v>
      </c>
      <c r="L296">
        <v>1540530000</v>
      </c>
      <c r="M296" s="7">
        <f t="shared" si="29"/>
        <v>43399.208333333328</v>
      </c>
      <c r="N296">
        <v>1541570400</v>
      </c>
      <c r="O296" s="7">
        <f t="shared" si="30"/>
        <v>43411.25</v>
      </c>
      <c r="P296">
        <f t="shared" si="31"/>
        <v>2018</v>
      </c>
      <c r="Q296" t="b">
        <v>0</v>
      </c>
      <c r="R296" t="b">
        <v>0</v>
      </c>
      <c r="S296" t="s">
        <v>33</v>
      </c>
      <c r="T296" t="str">
        <f t="shared" si="32"/>
        <v>theater</v>
      </c>
      <c r="U296" t="str">
        <f t="shared" si="33"/>
        <v>plays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34"/>
        <v>35.65</v>
      </c>
      <c r="G297" t="s">
        <v>14</v>
      </c>
      <c r="H297">
        <v>1910</v>
      </c>
      <c r="I297">
        <f t="shared" si="28"/>
        <v>36</v>
      </c>
      <c r="J297" t="s">
        <v>98</v>
      </c>
      <c r="K297" t="s">
        <v>99</v>
      </c>
      <c r="L297">
        <v>1381813200</v>
      </c>
      <c r="M297" s="7">
        <f t="shared" si="29"/>
        <v>41562.208333333336</v>
      </c>
      <c r="N297">
        <v>1383976800</v>
      </c>
      <c r="O297" s="7">
        <f t="shared" si="30"/>
        <v>41587.25</v>
      </c>
      <c r="P297">
        <f t="shared" si="31"/>
        <v>2013</v>
      </c>
      <c r="Q297" t="b">
        <v>0</v>
      </c>
      <c r="R297" t="b">
        <v>0</v>
      </c>
      <c r="S297" t="s">
        <v>33</v>
      </c>
      <c r="T297" t="str">
        <f t="shared" si="32"/>
        <v>theater</v>
      </c>
      <c r="U297" t="str">
        <f t="shared" si="33"/>
        <v>plays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34"/>
        <v>54.95</v>
      </c>
      <c r="G298" t="s">
        <v>14</v>
      </c>
      <c r="H298">
        <v>38</v>
      </c>
      <c r="I298">
        <f t="shared" si="28"/>
        <v>88.21</v>
      </c>
      <c r="J298" t="s">
        <v>26</v>
      </c>
      <c r="K298" t="s">
        <v>27</v>
      </c>
      <c r="L298">
        <v>1548655200</v>
      </c>
      <c r="M298" s="7">
        <f t="shared" si="29"/>
        <v>43493.25</v>
      </c>
      <c r="N298">
        <v>1550556000</v>
      </c>
      <c r="O298" s="7">
        <f t="shared" si="30"/>
        <v>43515.25</v>
      </c>
      <c r="P298">
        <f t="shared" si="31"/>
        <v>2019</v>
      </c>
      <c r="Q298" t="b">
        <v>0</v>
      </c>
      <c r="R298" t="b">
        <v>0</v>
      </c>
      <c r="S298" t="s">
        <v>33</v>
      </c>
      <c r="T298" t="str">
        <f t="shared" si="32"/>
        <v>theater</v>
      </c>
      <c r="U298" t="str">
        <f t="shared" si="33"/>
        <v>plays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34"/>
        <v>94.24</v>
      </c>
      <c r="G299" t="s">
        <v>14</v>
      </c>
      <c r="H299">
        <v>104</v>
      </c>
      <c r="I299">
        <f t="shared" si="28"/>
        <v>65.239999999999995</v>
      </c>
      <c r="J299" t="s">
        <v>26</v>
      </c>
      <c r="K299" t="s">
        <v>27</v>
      </c>
      <c r="L299">
        <v>1389679200</v>
      </c>
      <c r="M299" s="7">
        <f t="shared" si="29"/>
        <v>41653.25</v>
      </c>
      <c r="N299">
        <v>1390456800</v>
      </c>
      <c r="O299" s="7">
        <f t="shared" si="30"/>
        <v>41662.25</v>
      </c>
      <c r="P299">
        <f t="shared" si="31"/>
        <v>2014</v>
      </c>
      <c r="Q299" t="b">
        <v>0</v>
      </c>
      <c r="R299" t="b">
        <v>1</v>
      </c>
      <c r="S299" t="s">
        <v>33</v>
      </c>
      <c r="T299" t="str">
        <f t="shared" si="32"/>
        <v>theater</v>
      </c>
      <c r="U299" t="str">
        <f t="shared" si="33"/>
        <v>plays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34"/>
        <v>143.91</v>
      </c>
      <c r="G300" t="s">
        <v>20</v>
      </c>
      <c r="H300">
        <v>72</v>
      </c>
      <c r="I300">
        <f t="shared" si="28"/>
        <v>69.959999999999994</v>
      </c>
      <c r="J300" t="s">
        <v>21</v>
      </c>
      <c r="K300" t="s">
        <v>22</v>
      </c>
      <c r="L300">
        <v>1456466400</v>
      </c>
      <c r="M300" s="7">
        <f t="shared" si="29"/>
        <v>42426.25</v>
      </c>
      <c r="N300">
        <v>1458018000</v>
      </c>
      <c r="O300" s="7">
        <f t="shared" si="30"/>
        <v>42444.208333333328</v>
      </c>
      <c r="P300">
        <f t="shared" si="31"/>
        <v>2016</v>
      </c>
      <c r="Q300" t="b">
        <v>0</v>
      </c>
      <c r="R300" t="b">
        <v>1</v>
      </c>
      <c r="S300" t="s">
        <v>23</v>
      </c>
      <c r="T300" t="str">
        <f t="shared" si="32"/>
        <v>music</v>
      </c>
      <c r="U300" t="str">
        <f t="shared" si="33"/>
        <v>rock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34"/>
        <v>51.42</v>
      </c>
      <c r="G301" t="s">
        <v>14</v>
      </c>
      <c r="H301">
        <v>49</v>
      </c>
      <c r="I301">
        <f t="shared" si="28"/>
        <v>39.880000000000003</v>
      </c>
      <c r="J301" t="s">
        <v>21</v>
      </c>
      <c r="K301" t="s">
        <v>22</v>
      </c>
      <c r="L301">
        <v>1456984800</v>
      </c>
      <c r="M301" s="7">
        <f t="shared" si="29"/>
        <v>42432.25</v>
      </c>
      <c r="N301">
        <v>1461819600</v>
      </c>
      <c r="O301" s="7">
        <f t="shared" si="30"/>
        <v>42488.208333333328</v>
      </c>
      <c r="P301">
        <f t="shared" si="31"/>
        <v>2016</v>
      </c>
      <c r="Q301" t="b">
        <v>0</v>
      </c>
      <c r="R301" t="b">
        <v>0</v>
      </c>
      <c r="S301" t="s">
        <v>17</v>
      </c>
      <c r="T301" t="str">
        <f t="shared" si="32"/>
        <v>food</v>
      </c>
      <c r="U301" t="str">
        <f t="shared" si="33"/>
        <v>food trucks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34"/>
        <v>5</v>
      </c>
      <c r="G302" t="s">
        <v>14</v>
      </c>
      <c r="H302">
        <v>1</v>
      </c>
      <c r="I302">
        <f t="shared" si="28"/>
        <v>5</v>
      </c>
      <c r="J302" t="s">
        <v>36</v>
      </c>
      <c r="K302" t="s">
        <v>37</v>
      </c>
      <c r="L302">
        <v>1504069200</v>
      </c>
      <c r="M302" s="7">
        <f t="shared" si="29"/>
        <v>42977.208333333328</v>
      </c>
      <c r="N302">
        <v>1504155600</v>
      </c>
      <c r="O302" s="7">
        <f t="shared" si="30"/>
        <v>42978.208333333328</v>
      </c>
      <c r="P302">
        <f t="shared" si="31"/>
        <v>2017</v>
      </c>
      <c r="Q302" t="b">
        <v>0</v>
      </c>
      <c r="R302" t="b">
        <v>1</v>
      </c>
      <c r="S302" t="s">
        <v>68</v>
      </c>
      <c r="T302" t="str">
        <f t="shared" si="32"/>
        <v>publishing</v>
      </c>
      <c r="U302" t="str">
        <f t="shared" si="33"/>
        <v>nonfiction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34"/>
        <v>1344.67</v>
      </c>
      <c r="G303" t="s">
        <v>20</v>
      </c>
      <c r="H303">
        <v>295</v>
      </c>
      <c r="I303">
        <f t="shared" si="28"/>
        <v>41.02</v>
      </c>
      <c r="J303" t="s">
        <v>21</v>
      </c>
      <c r="K303" t="s">
        <v>22</v>
      </c>
      <c r="L303">
        <v>1424930400</v>
      </c>
      <c r="M303" s="7">
        <f t="shared" si="29"/>
        <v>42061.25</v>
      </c>
      <c r="N303">
        <v>1426395600</v>
      </c>
      <c r="O303" s="7">
        <f t="shared" si="30"/>
        <v>42078.208333333328</v>
      </c>
      <c r="P303">
        <f t="shared" si="31"/>
        <v>2015</v>
      </c>
      <c r="Q303" t="b">
        <v>0</v>
      </c>
      <c r="R303" t="b">
        <v>0</v>
      </c>
      <c r="S303" t="s">
        <v>42</v>
      </c>
      <c r="T303" t="str">
        <f t="shared" si="32"/>
        <v>film &amp; video</v>
      </c>
      <c r="U303" t="str">
        <f t="shared" si="33"/>
        <v>documentary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34"/>
        <v>31.84</v>
      </c>
      <c r="G304" t="s">
        <v>14</v>
      </c>
      <c r="H304">
        <v>245</v>
      </c>
      <c r="I304">
        <f t="shared" si="28"/>
        <v>98.91</v>
      </c>
      <c r="J304" t="s">
        <v>21</v>
      </c>
      <c r="K304" t="s">
        <v>22</v>
      </c>
      <c r="L304">
        <v>1535864400</v>
      </c>
      <c r="M304" s="7">
        <f t="shared" si="29"/>
        <v>43345.208333333328</v>
      </c>
      <c r="N304">
        <v>1537074000</v>
      </c>
      <c r="O304" s="7">
        <f t="shared" si="30"/>
        <v>43359.208333333328</v>
      </c>
      <c r="P304">
        <f t="shared" si="31"/>
        <v>2018</v>
      </c>
      <c r="Q304" t="b">
        <v>0</v>
      </c>
      <c r="R304" t="b">
        <v>0</v>
      </c>
      <c r="S304" t="s">
        <v>33</v>
      </c>
      <c r="T304" t="str">
        <f t="shared" si="32"/>
        <v>theater</v>
      </c>
      <c r="U304" t="str">
        <f t="shared" si="33"/>
        <v>plays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34"/>
        <v>82.62</v>
      </c>
      <c r="G305" t="s">
        <v>14</v>
      </c>
      <c r="H305">
        <v>32</v>
      </c>
      <c r="I305">
        <f t="shared" si="28"/>
        <v>87.78</v>
      </c>
      <c r="J305" t="s">
        <v>21</v>
      </c>
      <c r="K305" t="s">
        <v>22</v>
      </c>
      <c r="L305">
        <v>1452146400</v>
      </c>
      <c r="M305" s="7">
        <f t="shared" si="29"/>
        <v>42376.25</v>
      </c>
      <c r="N305">
        <v>1452578400</v>
      </c>
      <c r="O305" s="7">
        <f t="shared" si="30"/>
        <v>42381.25</v>
      </c>
      <c r="P305">
        <f t="shared" si="31"/>
        <v>2016</v>
      </c>
      <c r="Q305" t="b">
        <v>0</v>
      </c>
      <c r="R305" t="b">
        <v>0</v>
      </c>
      <c r="S305" t="s">
        <v>60</v>
      </c>
      <c r="T305" t="str">
        <f t="shared" si="32"/>
        <v>music</v>
      </c>
      <c r="U305" t="str">
        <f t="shared" si="33"/>
        <v>indie rock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34"/>
        <v>546.14</v>
      </c>
      <c r="G306" t="s">
        <v>20</v>
      </c>
      <c r="H306">
        <v>142</v>
      </c>
      <c r="I306">
        <f t="shared" si="28"/>
        <v>80.77</v>
      </c>
      <c r="J306" t="s">
        <v>21</v>
      </c>
      <c r="K306" t="s">
        <v>22</v>
      </c>
      <c r="L306">
        <v>1470546000</v>
      </c>
      <c r="M306" s="7">
        <f t="shared" si="29"/>
        <v>42589.208333333328</v>
      </c>
      <c r="N306">
        <v>1474088400</v>
      </c>
      <c r="O306" s="7">
        <f t="shared" si="30"/>
        <v>42630.208333333328</v>
      </c>
      <c r="P306">
        <f t="shared" si="31"/>
        <v>2016</v>
      </c>
      <c r="Q306" t="b">
        <v>0</v>
      </c>
      <c r="R306" t="b">
        <v>0</v>
      </c>
      <c r="S306" t="s">
        <v>42</v>
      </c>
      <c r="T306" t="str">
        <f t="shared" si="32"/>
        <v>film &amp; video</v>
      </c>
      <c r="U306" t="str">
        <f t="shared" si="33"/>
        <v>documentary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34"/>
        <v>286.20999999999998</v>
      </c>
      <c r="G307" t="s">
        <v>20</v>
      </c>
      <c r="H307">
        <v>85</v>
      </c>
      <c r="I307">
        <f t="shared" si="28"/>
        <v>94.28</v>
      </c>
      <c r="J307" t="s">
        <v>21</v>
      </c>
      <c r="K307" t="s">
        <v>22</v>
      </c>
      <c r="L307">
        <v>1458363600</v>
      </c>
      <c r="M307" s="7">
        <f t="shared" si="29"/>
        <v>42448.208333333328</v>
      </c>
      <c r="N307">
        <v>1461906000</v>
      </c>
      <c r="O307" s="7">
        <f t="shared" si="30"/>
        <v>42489.208333333328</v>
      </c>
      <c r="P307">
        <f t="shared" si="31"/>
        <v>2016</v>
      </c>
      <c r="Q307" t="b">
        <v>0</v>
      </c>
      <c r="R307" t="b">
        <v>0</v>
      </c>
      <c r="S307" t="s">
        <v>33</v>
      </c>
      <c r="T307" t="str">
        <f t="shared" si="32"/>
        <v>theater</v>
      </c>
      <c r="U307" t="str">
        <f t="shared" si="33"/>
        <v>plays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34"/>
        <v>7.91</v>
      </c>
      <c r="G308" t="s">
        <v>14</v>
      </c>
      <c r="H308">
        <v>7</v>
      </c>
      <c r="I308">
        <f t="shared" si="28"/>
        <v>73.430000000000007</v>
      </c>
      <c r="J308" t="s">
        <v>21</v>
      </c>
      <c r="K308" t="s">
        <v>22</v>
      </c>
      <c r="L308">
        <v>1500008400</v>
      </c>
      <c r="M308" s="7">
        <f t="shared" si="29"/>
        <v>42930.208333333328</v>
      </c>
      <c r="N308">
        <v>1500267600</v>
      </c>
      <c r="O308" s="7">
        <f t="shared" si="30"/>
        <v>42933.208333333328</v>
      </c>
      <c r="P308">
        <f t="shared" si="31"/>
        <v>2017</v>
      </c>
      <c r="Q308" t="b">
        <v>0</v>
      </c>
      <c r="R308" t="b">
        <v>1</v>
      </c>
      <c r="S308" t="s">
        <v>33</v>
      </c>
      <c r="T308" t="str">
        <f t="shared" si="32"/>
        <v>theater</v>
      </c>
      <c r="U308" t="str">
        <f t="shared" si="33"/>
        <v>plays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34"/>
        <v>132.13999999999999</v>
      </c>
      <c r="G309" t="s">
        <v>20</v>
      </c>
      <c r="H309">
        <v>659</v>
      </c>
      <c r="I309">
        <f t="shared" si="28"/>
        <v>65.97</v>
      </c>
      <c r="J309" t="s">
        <v>36</v>
      </c>
      <c r="K309" t="s">
        <v>37</v>
      </c>
      <c r="L309">
        <v>1338958800</v>
      </c>
      <c r="M309" s="7">
        <f t="shared" si="29"/>
        <v>41066.208333333336</v>
      </c>
      <c r="N309">
        <v>1340686800</v>
      </c>
      <c r="O309" s="7">
        <f t="shared" si="30"/>
        <v>41086.208333333336</v>
      </c>
      <c r="P309">
        <f t="shared" si="31"/>
        <v>2012</v>
      </c>
      <c r="Q309" t="b">
        <v>0</v>
      </c>
      <c r="R309" t="b">
        <v>1</v>
      </c>
      <c r="S309" t="s">
        <v>119</v>
      </c>
      <c r="T309" t="str">
        <f t="shared" si="32"/>
        <v>publishing</v>
      </c>
      <c r="U309" t="str">
        <f t="shared" si="33"/>
        <v>fiction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34"/>
        <v>74.08</v>
      </c>
      <c r="G310" t="s">
        <v>14</v>
      </c>
      <c r="H310">
        <v>803</v>
      </c>
      <c r="I310">
        <f t="shared" si="28"/>
        <v>109.04</v>
      </c>
      <c r="J310" t="s">
        <v>21</v>
      </c>
      <c r="K310" t="s">
        <v>22</v>
      </c>
      <c r="L310">
        <v>1303102800</v>
      </c>
      <c r="M310" s="7">
        <f t="shared" si="29"/>
        <v>40651.208333333336</v>
      </c>
      <c r="N310">
        <v>1303189200</v>
      </c>
      <c r="O310" s="7">
        <f t="shared" si="30"/>
        <v>40652.208333333336</v>
      </c>
      <c r="P310">
        <f t="shared" si="31"/>
        <v>2011</v>
      </c>
      <c r="Q310" t="b">
        <v>0</v>
      </c>
      <c r="R310" t="b">
        <v>0</v>
      </c>
      <c r="S310" t="s">
        <v>33</v>
      </c>
      <c r="T310" t="str">
        <f t="shared" si="32"/>
        <v>theater</v>
      </c>
      <c r="U310" t="str">
        <f t="shared" si="33"/>
        <v>plays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34"/>
        <v>75.290000000000006</v>
      </c>
      <c r="G311" t="s">
        <v>74</v>
      </c>
      <c r="H311">
        <v>75</v>
      </c>
      <c r="I311">
        <f t="shared" si="28"/>
        <v>41.16</v>
      </c>
      <c r="J311" t="s">
        <v>21</v>
      </c>
      <c r="K311" t="s">
        <v>22</v>
      </c>
      <c r="L311">
        <v>1316581200</v>
      </c>
      <c r="M311" s="7">
        <f t="shared" si="29"/>
        <v>40807.208333333336</v>
      </c>
      <c r="N311">
        <v>1318309200</v>
      </c>
      <c r="O311" s="7">
        <f t="shared" si="30"/>
        <v>40827.208333333336</v>
      </c>
      <c r="P311">
        <f t="shared" si="31"/>
        <v>2011</v>
      </c>
      <c r="Q311" t="b">
        <v>0</v>
      </c>
      <c r="R311" t="b">
        <v>1</v>
      </c>
      <c r="S311" t="s">
        <v>60</v>
      </c>
      <c r="T311" t="str">
        <f t="shared" si="32"/>
        <v>music</v>
      </c>
      <c r="U311" t="str">
        <f t="shared" si="33"/>
        <v>indie rock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34"/>
        <v>20.329999999999998</v>
      </c>
      <c r="G312" t="s">
        <v>14</v>
      </c>
      <c r="H312">
        <v>16</v>
      </c>
      <c r="I312">
        <f t="shared" si="28"/>
        <v>99.13</v>
      </c>
      <c r="J312" t="s">
        <v>21</v>
      </c>
      <c r="K312" t="s">
        <v>22</v>
      </c>
      <c r="L312">
        <v>1270789200</v>
      </c>
      <c r="M312" s="7">
        <f t="shared" si="29"/>
        <v>40277.208333333336</v>
      </c>
      <c r="N312">
        <v>1272171600</v>
      </c>
      <c r="O312" s="7">
        <f t="shared" si="30"/>
        <v>40293.208333333336</v>
      </c>
      <c r="P312">
        <f t="shared" si="31"/>
        <v>2010</v>
      </c>
      <c r="Q312" t="b">
        <v>0</v>
      </c>
      <c r="R312" t="b">
        <v>0</v>
      </c>
      <c r="S312" t="s">
        <v>89</v>
      </c>
      <c r="T312" t="str">
        <f t="shared" si="32"/>
        <v>games</v>
      </c>
      <c r="U312" t="str">
        <f t="shared" si="33"/>
        <v>video games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34"/>
        <v>203.37</v>
      </c>
      <c r="G313" t="s">
        <v>20</v>
      </c>
      <c r="H313">
        <v>121</v>
      </c>
      <c r="I313">
        <f t="shared" si="28"/>
        <v>105.88</v>
      </c>
      <c r="J313" t="s">
        <v>21</v>
      </c>
      <c r="K313" t="s">
        <v>22</v>
      </c>
      <c r="L313">
        <v>1297836000</v>
      </c>
      <c r="M313" s="7">
        <f t="shared" si="29"/>
        <v>40590.25</v>
      </c>
      <c r="N313">
        <v>1298872800</v>
      </c>
      <c r="O313" s="7">
        <f t="shared" si="30"/>
        <v>40602.25</v>
      </c>
      <c r="P313">
        <f t="shared" si="31"/>
        <v>2011</v>
      </c>
      <c r="Q313" t="b">
        <v>0</v>
      </c>
      <c r="R313" t="b">
        <v>0</v>
      </c>
      <c r="S313" t="s">
        <v>33</v>
      </c>
      <c r="T313" t="str">
        <f t="shared" si="32"/>
        <v>theater</v>
      </c>
      <c r="U313" t="str">
        <f t="shared" si="33"/>
        <v>plays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34"/>
        <v>310.23</v>
      </c>
      <c r="G314" t="s">
        <v>20</v>
      </c>
      <c r="H314">
        <v>3742</v>
      </c>
      <c r="I314">
        <f t="shared" si="28"/>
        <v>49</v>
      </c>
      <c r="J314" t="s">
        <v>21</v>
      </c>
      <c r="K314" t="s">
        <v>22</v>
      </c>
      <c r="L314">
        <v>1382677200</v>
      </c>
      <c r="M314" s="7">
        <f t="shared" si="29"/>
        <v>41572.208333333336</v>
      </c>
      <c r="N314">
        <v>1383282000</v>
      </c>
      <c r="O314" s="7">
        <f t="shared" si="30"/>
        <v>41579.208333333336</v>
      </c>
      <c r="P314">
        <f t="shared" si="31"/>
        <v>2013</v>
      </c>
      <c r="Q314" t="b">
        <v>0</v>
      </c>
      <c r="R314" t="b">
        <v>0</v>
      </c>
      <c r="S314" t="s">
        <v>33</v>
      </c>
      <c r="T314" t="str">
        <f t="shared" si="32"/>
        <v>theater</v>
      </c>
      <c r="U314" t="str">
        <f t="shared" si="33"/>
        <v>plays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34"/>
        <v>395.32</v>
      </c>
      <c r="G315" t="s">
        <v>20</v>
      </c>
      <c r="H315">
        <v>223</v>
      </c>
      <c r="I315">
        <f t="shared" si="28"/>
        <v>39</v>
      </c>
      <c r="J315" t="s">
        <v>21</v>
      </c>
      <c r="K315" t="s">
        <v>22</v>
      </c>
      <c r="L315">
        <v>1330322400</v>
      </c>
      <c r="M315" s="7">
        <f t="shared" si="29"/>
        <v>40966.25</v>
      </c>
      <c r="N315">
        <v>1330495200</v>
      </c>
      <c r="O315" s="7">
        <f t="shared" si="30"/>
        <v>40968.25</v>
      </c>
      <c r="P315">
        <f t="shared" si="31"/>
        <v>2012</v>
      </c>
      <c r="Q315" t="b">
        <v>0</v>
      </c>
      <c r="R315" t="b">
        <v>0</v>
      </c>
      <c r="S315" t="s">
        <v>23</v>
      </c>
      <c r="T315" t="str">
        <f t="shared" si="32"/>
        <v>music</v>
      </c>
      <c r="U315" t="str">
        <f t="shared" si="33"/>
        <v>rock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34"/>
        <v>294.70999999999998</v>
      </c>
      <c r="G316" t="s">
        <v>20</v>
      </c>
      <c r="H316">
        <v>133</v>
      </c>
      <c r="I316">
        <f t="shared" si="28"/>
        <v>31.02</v>
      </c>
      <c r="J316" t="s">
        <v>21</v>
      </c>
      <c r="K316" t="s">
        <v>22</v>
      </c>
      <c r="L316">
        <v>1552366800</v>
      </c>
      <c r="M316" s="7">
        <f t="shared" si="29"/>
        <v>43536.208333333328</v>
      </c>
      <c r="N316">
        <v>1552798800</v>
      </c>
      <c r="O316" s="7">
        <f t="shared" si="30"/>
        <v>43541.208333333328</v>
      </c>
      <c r="P316">
        <f t="shared" si="31"/>
        <v>2019</v>
      </c>
      <c r="Q316" t="b">
        <v>0</v>
      </c>
      <c r="R316" t="b">
        <v>1</v>
      </c>
      <c r="S316" t="s">
        <v>42</v>
      </c>
      <c r="T316" t="str">
        <f t="shared" si="32"/>
        <v>film &amp; video</v>
      </c>
      <c r="U316" t="str">
        <f t="shared" si="33"/>
        <v>documentary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34"/>
        <v>33.89</v>
      </c>
      <c r="G317" t="s">
        <v>14</v>
      </c>
      <c r="H317">
        <v>31</v>
      </c>
      <c r="I317">
        <f t="shared" si="28"/>
        <v>103.87</v>
      </c>
      <c r="J317" t="s">
        <v>21</v>
      </c>
      <c r="K317" t="s">
        <v>22</v>
      </c>
      <c r="L317">
        <v>1400907600</v>
      </c>
      <c r="M317" s="7">
        <f t="shared" si="29"/>
        <v>41783.208333333336</v>
      </c>
      <c r="N317">
        <v>1403413200</v>
      </c>
      <c r="O317" s="7">
        <f t="shared" si="30"/>
        <v>41812.208333333336</v>
      </c>
      <c r="P317">
        <f t="shared" si="31"/>
        <v>2014</v>
      </c>
      <c r="Q317" t="b">
        <v>0</v>
      </c>
      <c r="R317" t="b">
        <v>0</v>
      </c>
      <c r="S317" t="s">
        <v>33</v>
      </c>
      <c r="T317" t="str">
        <f t="shared" si="32"/>
        <v>theater</v>
      </c>
      <c r="U317" t="str">
        <f t="shared" si="33"/>
        <v>plays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34"/>
        <v>66.680000000000007</v>
      </c>
      <c r="G318" t="s">
        <v>14</v>
      </c>
      <c r="H318">
        <v>108</v>
      </c>
      <c r="I318">
        <f t="shared" si="28"/>
        <v>59.27</v>
      </c>
      <c r="J318" t="s">
        <v>107</v>
      </c>
      <c r="K318" t="s">
        <v>108</v>
      </c>
      <c r="L318">
        <v>1574143200</v>
      </c>
      <c r="M318" s="7">
        <f t="shared" si="29"/>
        <v>43788.25</v>
      </c>
      <c r="N318">
        <v>1574229600</v>
      </c>
      <c r="O318" s="7">
        <f t="shared" si="30"/>
        <v>43789.25</v>
      </c>
      <c r="P318">
        <f t="shared" si="31"/>
        <v>2019</v>
      </c>
      <c r="Q318" t="b">
        <v>0</v>
      </c>
      <c r="R318" t="b">
        <v>1</v>
      </c>
      <c r="S318" t="s">
        <v>17</v>
      </c>
      <c r="T318" t="str">
        <f t="shared" si="32"/>
        <v>food</v>
      </c>
      <c r="U318" t="str">
        <f t="shared" si="33"/>
        <v>food trucks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34"/>
        <v>19.23</v>
      </c>
      <c r="G319" t="s">
        <v>14</v>
      </c>
      <c r="H319">
        <v>30</v>
      </c>
      <c r="I319">
        <f t="shared" si="28"/>
        <v>42.3</v>
      </c>
      <c r="J319" t="s">
        <v>21</v>
      </c>
      <c r="K319" t="s">
        <v>22</v>
      </c>
      <c r="L319">
        <v>1494738000</v>
      </c>
      <c r="M319" s="7">
        <f t="shared" si="29"/>
        <v>42869.208333333328</v>
      </c>
      <c r="N319">
        <v>1495861200</v>
      </c>
      <c r="O319" s="7">
        <f t="shared" si="30"/>
        <v>42882.208333333328</v>
      </c>
      <c r="P319">
        <f t="shared" si="31"/>
        <v>2017</v>
      </c>
      <c r="Q319" t="b">
        <v>0</v>
      </c>
      <c r="R319" t="b">
        <v>0</v>
      </c>
      <c r="S319" t="s">
        <v>33</v>
      </c>
      <c r="T319" t="str">
        <f t="shared" si="32"/>
        <v>theater</v>
      </c>
      <c r="U319" t="str">
        <f t="shared" si="33"/>
        <v>plays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34"/>
        <v>15.84</v>
      </c>
      <c r="G320" t="s">
        <v>14</v>
      </c>
      <c r="H320">
        <v>17</v>
      </c>
      <c r="I320">
        <f t="shared" si="28"/>
        <v>53.12</v>
      </c>
      <c r="J320" t="s">
        <v>21</v>
      </c>
      <c r="K320" t="s">
        <v>22</v>
      </c>
      <c r="L320">
        <v>1392357600</v>
      </c>
      <c r="M320" s="7">
        <f t="shared" si="29"/>
        <v>41684.25</v>
      </c>
      <c r="N320">
        <v>1392530400</v>
      </c>
      <c r="O320" s="7">
        <f t="shared" si="30"/>
        <v>41686.25</v>
      </c>
      <c r="P320">
        <f t="shared" si="31"/>
        <v>2014</v>
      </c>
      <c r="Q320" t="b">
        <v>0</v>
      </c>
      <c r="R320" t="b">
        <v>0</v>
      </c>
      <c r="S320" t="s">
        <v>23</v>
      </c>
      <c r="T320" t="str">
        <f t="shared" si="32"/>
        <v>music</v>
      </c>
      <c r="U320" t="str">
        <f t="shared" si="33"/>
        <v>rock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34"/>
        <v>38.700000000000003</v>
      </c>
      <c r="G321" t="s">
        <v>74</v>
      </c>
      <c r="H321">
        <v>64</v>
      </c>
      <c r="I321">
        <f t="shared" si="28"/>
        <v>50.8</v>
      </c>
      <c r="J321" t="s">
        <v>21</v>
      </c>
      <c r="K321" t="s">
        <v>22</v>
      </c>
      <c r="L321">
        <v>1281589200</v>
      </c>
      <c r="M321" s="7">
        <f t="shared" si="29"/>
        <v>40402.208333333336</v>
      </c>
      <c r="N321">
        <v>1283662800</v>
      </c>
      <c r="O321" s="7">
        <f t="shared" si="30"/>
        <v>40426.208333333336</v>
      </c>
      <c r="P321">
        <f t="shared" si="31"/>
        <v>2010</v>
      </c>
      <c r="Q321" t="b">
        <v>0</v>
      </c>
      <c r="R321" t="b">
        <v>0</v>
      </c>
      <c r="S321" t="s">
        <v>28</v>
      </c>
      <c r="T321" t="str">
        <f t="shared" si="32"/>
        <v>technology</v>
      </c>
      <c r="U321" t="str">
        <f t="shared" si="33"/>
        <v>web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34"/>
        <v>9.59</v>
      </c>
      <c r="G322" t="s">
        <v>14</v>
      </c>
      <c r="H322">
        <v>80</v>
      </c>
      <c r="I322">
        <f t="shared" si="28"/>
        <v>101.15</v>
      </c>
      <c r="J322" t="s">
        <v>21</v>
      </c>
      <c r="K322" t="s">
        <v>22</v>
      </c>
      <c r="L322">
        <v>1305003600</v>
      </c>
      <c r="M322" s="7">
        <f t="shared" si="29"/>
        <v>40673.208333333336</v>
      </c>
      <c r="N322">
        <v>1305781200</v>
      </c>
      <c r="O322" s="7">
        <f t="shared" si="30"/>
        <v>40682.208333333336</v>
      </c>
      <c r="P322">
        <f t="shared" si="31"/>
        <v>2011</v>
      </c>
      <c r="Q322" t="b">
        <v>0</v>
      </c>
      <c r="R322" t="b">
        <v>0</v>
      </c>
      <c r="S322" t="s">
        <v>119</v>
      </c>
      <c r="T322" t="str">
        <f t="shared" si="32"/>
        <v>publishing</v>
      </c>
      <c r="U322" t="str">
        <f t="shared" si="33"/>
        <v>fiction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34"/>
        <v>94.14</v>
      </c>
      <c r="G323" t="s">
        <v>14</v>
      </c>
      <c r="H323">
        <v>2468</v>
      </c>
      <c r="I323">
        <f t="shared" ref="I323:I386" si="35">IF(H323=0, 0, ROUND(E323/H323,2))</f>
        <v>65</v>
      </c>
      <c r="J323" t="s">
        <v>21</v>
      </c>
      <c r="K323" t="s">
        <v>22</v>
      </c>
      <c r="L323">
        <v>1301634000</v>
      </c>
      <c r="M323" s="7">
        <f t="shared" ref="M323:M386" si="36">(L323/(60*60*24))+DATE(1970,1,1)</f>
        <v>40634.208333333336</v>
      </c>
      <c r="N323">
        <v>1302325200</v>
      </c>
      <c r="O323" s="7">
        <f t="shared" ref="O323:O386" si="37">(N323/(60*60*24))+DATE(1970,1,1)</f>
        <v>40642.208333333336</v>
      </c>
      <c r="P323">
        <f t="shared" ref="P323:P386" si="38">YEAR(M323)</f>
        <v>2011</v>
      </c>
      <c r="Q323" t="b">
        <v>0</v>
      </c>
      <c r="R323" t="b">
        <v>0</v>
      </c>
      <c r="S323" t="s">
        <v>100</v>
      </c>
      <c r="T323" t="str">
        <f t="shared" ref="T323:T386" si="39">LEFT(S323,SEARCH("/",S323)-1)</f>
        <v>film &amp; video</v>
      </c>
      <c r="U323" t="str">
        <f t="shared" ref="U323:U386" si="40">RIGHT(S323,LEN(S323)-SEARCH("/",S323))</f>
        <v>shorts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41">ROUND((E324/D324)*100, 2)</f>
        <v>166.56</v>
      </c>
      <c r="G324" t="s">
        <v>20</v>
      </c>
      <c r="H324">
        <v>5168</v>
      </c>
      <c r="I324">
        <f t="shared" si="35"/>
        <v>38</v>
      </c>
      <c r="J324" t="s">
        <v>21</v>
      </c>
      <c r="K324" t="s">
        <v>22</v>
      </c>
      <c r="L324">
        <v>1290664800</v>
      </c>
      <c r="M324" s="7">
        <f t="shared" si="36"/>
        <v>40507.25</v>
      </c>
      <c r="N324">
        <v>1291788000</v>
      </c>
      <c r="O324" s="7">
        <f t="shared" si="37"/>
        <v>40520.25</v>
      </c>
      <c r="P324">
        <f t="shared" si="38"/>
        <v>2010</v>
      </c>
      <c r="Q324" t="b">
        <v>0</v>
      </c>
      <c r="R324" t="b">
        <v>0</v>
      </c>
      <c r="S324" t="s">
        <v>33</v>
      </c>
      <c r="T324" t="str">
        <f t="shared" si="39"/>
        <v>theater</v>
      </c>
      <c r="U324" t="str">
        <f t="shared" si="40"/>
        <v>plays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41"/>
        <v>24.13</v>
      </c>
      <c r="G325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1395896400</v>
      </c>
      <c r="M325" s="7">
        <f t="shared" si="36"/>
        <v>41725.208333333336</v>
      </c>
      <c r="N325">
        <v>1396069200</v>
      </c>
      <c r="O325" s="7">
        <f t="shared" si="37"/>
        <v>41727.208333333336</v>
      </c>
      <c r="P325">
        <f t="shared" si="38"/>
        <v>2014</v>
      </c>
      <c r="Q325" t="b">
        <v>0</v>
      </c>
      <c r="R325" t="b">
        <v>0</v>
      </c>
      <c r="S325" t="s">
        <v>42</v>
      </c>
      <c r="T325" t="str">
        <f t="shared" si="39"/>
        <v>film &amp; video</v>
      </c>
      <c r="U325" t="str">
        <f t="shared" si="40"/>
        <v>documentary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41"/>
        <v>164.06</v>
      </c>
      <c r="G326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 s="7">
        <f t="shared" si="36"/>
        <v>42176.208333333328</v>
      </c>
      <c r="N326">
        <v>1435899600</v>
      </c>
      <c r="O326" s="7">
        <f t="shared" si="37"/>
        <v>42188.208333333328</v>
      </c>
      <c r="P326">
        <f t="shared" si="38"/>
        <v>2015</v>
      </c>
      <c r="Q326" t="b">
        <v>0</v>
      </c>
      <c r="R326" t="b">
        <v>1</v>
      </c>
      <c r="S326" t="s">
        <v>33</v>
      </c>
      <c r="T326" t="str">
        <f t="shared" si="39"/>
        <v>theater</v>
      </c>
      <c r="U326" t="str">
        <f t="shared" si="40"/>
        <v>plays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41"/>
        <v>90.72</v>
      </c>
      <c r="G327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 s="7">
        <f t="shared" si="36"/>
        <v>43267.208333333328</v>
      </c>
      <c r="N327">
        <v>1531112400</v>
      </c>
      <c r="O327" s="7">
        <f t="shared" si="37"/>
        <v>43290.208333333328</v>
      </c>
      <c r="P327">
        <f t="shared" si="38"/>
        <v>2018</v>
      </c>
      <c r="Q327" t="b">
        <v>0</v>
      </c>
      <c r="R327" t="b">
        <v>1</v>
      </c>
      <c r="S327" t="s">
        <v>33</v>
      </c>
      <c r="T327" t="str">
        <f t="shared" si="39"/>
        <v>theater</v>
      </c>
      <c r="U327" t="str">
        <f t="shared" si="40"/>
        <v>plays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41"/>
        <v>46.19</v>
      </c>
      <c r="G328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 s="7">
        <f t="shared" si="36"/>
        <v>42364.25</v>
      </c>
      <c r="N328">
        <v>1451628000</v>
      </c>
      <c r="O328" s="7">
        <f t="shared" si="37"/>
        <v>42370.25</v>
      </c>
      <c r="P328">
        <f t="shared" si="38"/>
        <v>2015</v>
      </c>
      <c r="Q328" t="b">
        <v>0</v>
      </c>
      <c r="R328" t="b">
        <v>0</v>
      </c>
      <c r="S328" t="s">
        <v>71</v>
      </c>
      <c r="T328" t="str">
        <f t="shared" si="39"/>
        <v>film &amp; video</v>
      </c>
      <c r="U328" t="str">
        <f t="shared" si="40"/>
        <v>animation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41"/>
        <v>38.54</v>
      </c>
      <c r="G329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 s="7">
        <f t="shared" si="36"/>
        <v>43705.208333333328</v>
      </c>
      <c r="N329">
        <v>1567314000</v>
      </c>
      <c r="O329" s="7">
        <f t="shared" si="37"/>
        <v>43709.208333333328</v>
      </c>
      <c r="P329">
        <f t="shared" si="38"/>
        <v>2019</v>
      </c>
      <c r="Q329" t="b">
        <v>0</v>
      </c>
      <c r="R329" t="b">
        <v>1</v>
      </c>
      <c r="S329" t="s">
        <v>33</v>
      </c>
      <c r="T329" t="str">
        <f t="shared" si="39"/>
        <v>theater</v>
      </c>
      <c r="U329" t="str">
        <f t="shared" si="40"/>
        <v>plays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41"/>
        <v>133.56</v>
      </c>
      <c r="G330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 s="7">
        <f t="shared" si="36"/>
        <v>43434.25</v>
      </c>
      <c r="N330">
        <v>1544508000</v>
      </c>
      <c r="O330" s="7">
        <f t="shared" si="37"/>
        <v>43445.25</v>
      </c>
      <c r="P330">
        <f t="shared" si="38"/>
        <v>2018</v>
      </c>
      <c r="Q330" t="b">
        <v>0</v>
      </c>
      <c r="R330" t="b">
        <v>0</v>
      </c>
      <c r="S330" t="s">
        <v>23</v>
      </c>
      <c r="T330" t="str">
        <f t="shared" si="39"/>
        <v>music</v>
      </c>
      <c r="U330" t="str">
        <f t="shared" si="40"/>
        <v>rock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41"/>
        <v>22.9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 s="7">
        <f t="shared" si="36"/>
        <v>42716.25</v>
      </c>
      <c r="N331">
        <v>1482472800</v>
      </c>
      <c r="O331" s="7">
        <f t="shared" si="37"/>
        <v>42727.25</v>
      </c>
      <c r="P331">
        <f t="shared" si="38"/>
        <v>2016</v>
      </c>
      <c r="Q331" t="b">
        <v>0</v>
      </c>
      <c r="R331" t="b">
        <v>0</v>
      </c>
      <c r="S331" t="s">
        <v>89</v>
      </c>
      <c r="T331" t="str">
        <f t="shared" si="39"/>
        <v>games</v>
      </c>
      <c r="U331" t="str">
        <f t="shared" si="40"/>
        <v>video games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41"/>
        <v>184.96</v>
      </c>
      <c r="G33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 s="7">
        <f t="shared" si="36"/>
        <v>43077.25</v>
      </c>
      <c r="N332">
        <v>1512799200</v>
      </c>
      <c r="O332" s="7">
        <f t="shared" si="37"/>
        <v>43078.25</v>
      </c>
      <c r="P332">
        <f t="shared" si="38"/>
        <v>2017</v>
      </c>
      <c r="Q332" t="b">
        <v>0</v>
      </c>
      <c r="R332" t="b">
        <v>0</v>
      </c>
      <c r="S332" t="s">
        <v>42</v>
      </c>
      <c r="T332" t="str">
        <f t="shared" si="39"/>
        <v>film &amp; video</v>
      </c>
      <c r="U332" t="str">
        <f t="shared" si="40"/>
        <v>documentary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41"/>
        <v>443.73</v>
      </c>
      <c r="G333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 s="7">
        <f t="shared" si="36"/>
        <v>40896.25</v>
      </c>
      <c r="N333">
        <v>1324360800</v>
      </c>
      <c r="O333" s="7">
        <f t="shared" si="37"/>
        <v>40897.25</v>
      </c>
      <c r="P333">
        <f t="shared" si="38"/>
        <v>2011</v>
      </c>
      <c r="Q333" t="b">
        <v>0</v>
      </c>
      <c r="R333" t="b">
        <v>0</v>
      </c>
      <c r="S333" t="s">
        <v>17</v>
      </c>
      <c r="T333" t="str">
        <f t="shared" si="39"/>
        <v>food</v>
      </c>
      <c r="U333" t="str">
        <f t="shared" si="40"/>
        <v>food trucks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41"/>
        <v>199.98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 s="7">
        <f t="shared" si="36"/>
        <v>41361.208333333336</v>
      </c>
      <c r="N334">
        <v>1364533200</v>
      </c>
      <c r="O334" s="7">
        <f t="shared" si="37"/>
        <v>41362.208333333336</v>
      </c>
      <c r="P334">
        <f t="shared" si="38"/>
        <v>2013</v>
      </c>
      <c r="Q334" t="b">
        <v>0</v>
      </c>
      <c r="R334" t="b">
        <v>0</v>
      </c>
      <c r="S334" t="s">
        <v>65</v>
      </c>
      <c r="T334" t="str">
        <f t="shared" si="39"/>
        <v>technology</v>
      </c>
      <c r="U334" t="str">
        <f t="shared" si="40"/>
        <v>wearables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41"/>
        <v>123.96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 s="7">
        <f t="shared" si="36"/>
        <v>43424.25</v>
      </c>
      <c r="N335">
        <v>1545112800</v>
      </c>
      <c r="O335" s="7">
        <f t="shared" si="37"/>
        <v>43452.25</v>
      </c>
      <c r="P335">
        <f t="shared" si="38"/>
        <v>2018</v>
      </c>
      <c r="Q335" t="b">
        <v>0</v>
      </c>
      <c r="R335" t="b">
        <v>0</v>
      </c>
      <c r="S335" t="s">
        <v>33</v>
      </c>
      <c r="T335" t="str">
        <f t="shared" si="39"/>
        <v>theater</v>
      </c>
      <c r="U335" t="str">
        <f t="shared" si="40"/>
        <v>plays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41"/>
        <v>186.61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 s="7">
        <f t="shared" si="36"/>
        <v>43110.25</v>
      </c>
      <c r="N336">
        <v>1516168800</v>
      </c>
      <c r="O336" s="7">
        <f t="shared" si="37"/>
        <v>43117.25</v>
      </c>
      <c r="P336">
        <f t="shared" si="38"/>
        <v>2018</v>
      </c>
      <c r="Q336" t="b">
        <v>0</v>
      </c>
      <c r="R336" t="b">
        <v>0</v>
      </c>
      <c r="S336" t="s">
        <v>23</v>
      </c>
      <c r="T336" t="str">
        <f t="shared" si="39"/>
        <v>music</v>
      </c>
      <c r="U336" t="str">
        <f t="shared" si="40"/>
        <v>rock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41"/>
        <v>114.29</v>
      </c>
      <c r="G337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 s="7">
        <f t="shared" si="36"/>
        <v>43784.25</v>
      </c>
      <c r="N337">
        <v>1574920800</v>
      </c>
      <c r="O337" s="7">
        <f t="shared" si="37"/>
        <v>43797.25</v>
      </c>
      <c r="P337">
        <f t="shared" si="38"/>
        <v>2019</v>
      </c>
      <c r="Q337" t="b">
        <v>0</v>
      </c>
      <c r="R337" t="b">
        <v>0</v>
      </c>
      <c r="S337" t="s">
        <v>23</v>
      </c>
      <c r="T337" t="str">
        <f t="shared" si="39"/>
        <v>music</v>
      </c>
      <c r="U337" t="str">
        <f t="shared" si="40"/>
        <v>rock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41"/>
        <v>97.03</v>
      </c>
      <c r="G338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 s="7">
        <f t="shared" si="36"/>
        <v>40527.25</v>
      </c>
      <c r="N338">
        <v>1292479200</v>
      </c>
      <c r="O338" s="7">
        <f t="shared" si="37"/>
        <v>40528.25</v>
      </c>
      <c r="P338">
        <f t="shared" si="38"/>
        <v>2010</v>
      </c>
      <c r="Q338" t="b">
        <v>0</v>
      </c>
      <c r="R338" t="b">
        <v>1</v>
      </c>
      <c r="S338" t="s">
        <v>23</v>
      </c>
      <c r="T338" t="str">
        <f t="shared" si="39"/>
        <v>music</v>
      </c>
      <c r="U338" t="str">
        <f t="shared" si="40"/>
        <v>rock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41"/>
        <v>122.82</v>
      </c>
      <c r="G339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 s="7">
        <f t="shared" si="36"/>
        <v>43780.25</v>
      </c>
      <c r="N339">
        <v>1573538400</v>
      </c>
      <c r="O339" s="7">
        <f t="shared" si="37"/>
        <v>43781.25</v>
      </c>
      <c r="P339">
        <f t="shared" si="38"/>
        <v>2019</v>
      </c>
      <c r="Q339" t="b">
        <v>0</v>
      </c>
      <c r="R339" t="b">
        <v>0</v>
      </c>
      <c r="S339" t="s">
        <v>33</v>
      </c>
      <c r="T339" t="str">
        <f t="shared" si="39"/>
        <v>theater</v>
      </c>
      <c r="U339" t="str">
        <f t="shared" si="40"/>
        <v>plays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41"/>
        <v>179.14</v>
      </c>
      <c r="G340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 s="7">
        <f t="shared" si="36"/>
        <v>40821.208333333336</v>
      </c>
      <c r="N340">
        <v>1320382800</v>
      </c>
      <c r="O340" s="7">
        <f t="shared" si="37"/>
        <v>40851.208333333336</v>
      </c>
      <c r="P340">
        <f t="shared" si="38"/>
        <v>2011</v>
      </c>
      <c r="Q340" t="b">
        <v>0</v>
      </c>
      <c r="R340" t="b">
        <v>0</v>
      </c>
      <c r="S340" t="s">
        <v>33</v>
      </c>
      <c r="T340" t="str">
        <f t="shared" si="39"/>
        <v>theater</v>
      </c>
      <c r="U340" t="str">
        <f t="shared" si="40"/>
        <v>plays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41"/>
        <v>79.95</v>
      </c>
      <c r="G341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 s="7">
        <f t="shared" si="36"/>
        <v>42949.208333333328</v>
      </c>
      <c r="N341">
        <v>1502859600</v>
      </c>
      <c r="O341" s="7">
        <f t="shared" si="37"/>
        <v>42963.208333333328</v>
      </c>
      <c r="P341">
        <f t="shared" si="38"/>
        <v>2017</v>
      </c>
      <c r="Q341" t="b">
        <v>0</v>
      </c>
      <c r="R341" t="b">
        <v>0</v>
      </c>
      <c r="S341" t="s">
        <v>33</v>
      </c>
      <c r="T341" t="str">
        <f t="shared" si="39"/>
        <v>theater</v>
      </c>
      <c r="U341" t="str">
        <f t="shared" si="40"/>
        <v>plays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41"/>
        <v>94.24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 s="7">
        <f t="shared" si="36"/>
        <v>40889.25</v>
      </c>
      <c r="N342">
        <v>1323756000</v>
      </c>
      <c r="O342" s="7">
        <f t="shared" si="37"/>
        <v>40890.25</v>
      </c>
      <c r="P342">
        <f t="shared" si="38"/>
        <v>2011</v>
      </c>
      <c r="Q342" t="b">
        <v>0</v>
      </c>
      <c r="R342" t="b">
        <v>0</v>
      </c>
      <c r="S342" t="s">
        <v>122</v>
      </c>
      <c r="T342" t="str">
        <f t="shared" si="39"/>
        <v>photography</v>
      </c>
      <c r="U342" t="str">
        <f t="shared" si="40"/>
        <v>photography books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41"/>
        <v>84.67</v>
      </c>
      <c r="G343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 s="7">
        <f t="shared" si="36"/>
        <v>42244.208333333328</v>
      </c>
      <c r="N343">
        <v>1441342800</v>
      </c>
      <c r="O343" s="7">
        <f t="shared" si="37"/>
        <v>42251.208333333328</v>
      </c>
      <c r="P343">
        <f t="shared" si="38"/>
        <v>2015</v>
      </c>
      <c r="Q343" t="b">
        <v>0</v>
      </c>
      <c r="R343" t="b">
        <v>0</v>
      </c>
      <c r="S343" t="s">
        <v>60</v>
      </c>
      <c r="T343" t="str">
        <f t="shared" si="39"/>
        <v>music</v>
      </c>
      <c r="U343" t="str">
        <f t="shared" si="40"/>
        <v>indie rock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41"/>
        <v>66.52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 s="7">
        <f t="shared" si="36"/>
        <v>41475.208333333336</v>
      </c>
      <c r="N344">
        <v>1375333200</v>
      </c>
      <c r="O344" s="7">
        <f t="shared" si="37"/>
        <v>41487.208333333336</v>
      </c>
      <c r="P344">
        <f t="shared" si="38"/>
        <v>2013</v>
      </c>
      <c r="Q344" t="b">
        <v>0</v>
      </c>
      <c r="R344" t="b">
        <v>0</v>
      </c>
      <c r="S344" t="s">
        <v>33</v>
      </c>
      <c r="T344" t="str">
        <f t="shared" si="39"/>
        <v>theater</v>
      </c>
      <c r="U344" t="str">
        <f t="shared" si="40"/>
        <v>plays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41"/>
        <v>53.92</v>
      </c>
      <c r="G345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 s="7">
        <f t="shared" si="36"/>
        <v>41597.25</v>
      </c>
      <c r="N345">
        <v>1389420000</v>
      </c>
      <c r="O345" s="7">
        <f t="shared" si="37"/>
        <v>41650.25</v>
      </c>
      <c r="P345">
        <f t="shared" si="38"/>
        <v>2013</v>
      </c>
      <c r="Q345" t="b">
        <v>0</v>
      </c>
      <c r="R345" t="b">
        <v>0</v>
      </c>
      <c r="S345" t="s">
        <v>33</v>
      </c>
      <c r="T345" t="str">
        <f t="shared" si="39"/>
        <v>theater</v>
      </c>
      <c r="U345" t="str">
        <f t="shared" si="40"/>
        <v>plays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41"/>
        <v>41.98</v>
      </c>
      <c r="G346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 s="7">
        <f t="shared" si="36"/>
        <v>43122.25</v>
      </c>
      <c r="N346">
        <v>1520056800</v>
      </c>
      <c r="O346" s="7">
        <f t="shared" si="37"/>
        <v>43162.25</v>
      </c>
      <c r="P346">
        <f t="shared" si="38"/>
        <v>2018</v>
      </c>
      <c r="Q346" t="b">
        <v>0</v>
      </c>
      <c r="R346" t="b">
        <v>0</v>
      </c>
      <c r="S346" t="s">
        <v>89</v>
      </c>
      <c r="T346" t="str">
        <f t="shared" si="39"/>
        <v>games</v>
      </c>
      <c r="U346" t="str">
        <f t="shared" si="40"/>
        <v>video games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41"/>
        <v>14.69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 s="7">
        <f t="shared" si="36"/>
        <v>42194.208333333328</v>
      </c>
      <c r="N347">
        <v>1436504400</v>
      </c>
      <c r="O347" s="7">
        <f t="shared" si="37"/>
        <v>42195.208333333328</v>
      </c>
      <c r="P347">
        <f t="shared" si="38"/>
        <v>2015</v>
      </c>
      <c r="Q347" t="b">
        <v>0</v>
      </c>
      <c r="R347" t="b">
        <v>0</v>
      </c>
      <c r="S347" t="s">
        <v>53</v>
      </c>
      <c r="T347" t="str">
        <f t="shared" si="39"/>
        <v>film &amp; video</v>
      </c>
      <c r="U347" t="str">
        <f t="shared" si="40"/>
        <v>drama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41"/>
        <v>34.479999999999997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 s="7">
        <f t="shared" si="36"/>
        <v>42971.208333333328</v>
      </c>
      <c r="N348">
        <v>1508302800</v>
      </c>
      <c r="O348" s="7">
        <f t="shared" si="37"/>
        <v>43026.208333333328</v>
      </c>
      <c r="P348">
        <f t="shared" si="38"/>
        <v>2017</v>
      </c>
      <c r="Q348" t="b">
        <v>0</v>
      </c>
      <c r="R348" t="b">
        <v>1</v>
      </c>
      <c r="S348" t="s">
        <v>60</v>
      </c>
      <c r="T348" t="str">
        <f t="shared" si="39"/>
        <v>music</v>
      </c>
      <c r="U348" t="str">
        <f t="shared" si="40"/>
        <v>indie rock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41"/>
        <v>1400.78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 s="7">
        <f t="shared" si="36"/>
        <v>42046.25</v>
      </c>
      <c r="N349">
        <v>1425708000</v>
      </c>
      <c r="O349" s="7">
        <f t="shared" si="37"/>
        <v>42070.25</v>
      </c>
      <c r="P349">
        <f t="shared" si="38"/>
        <v>2015</v>
      </c>
      <c r="Q349" t="b">
        <v>0</v>
      </c>
      <c r="R349" t="b">
        <v>0</v>
      </c>
      <c r="S349" t="s">
        <v>28</v>
      </c>
      <c r="T349" t="str">
        <f t="shared" si="39"/>
        <v>technology</v>
      </c>
      <c r="U349" t="str">
        <f t="shared" si="40"/>
        <v>web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41"/>
        <v>71.77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 s="7">
        <f t="shared" si="36"/>
        <v>42782.25</v>
      </c>
      <c r="N350">
        <v>1488348000</v>
      </c>
      <c r="O350" s="7">
        <f t="shared" si="37"/>
        <v>42795.25</v>
      </c>
      <c r="P350">
        <f t="shared" si="38"/>
        <v>2017</v>
      </c>
      <c r="Q350" t="b">
        <v>0</v>
      </c>
      <c r="R350" t="b">
        <v>0</v>
      </c>
      <c r="S350" t="s">
        <v>17</v>
      </c>
      <c r="T350" t="str">
        <f t="shared" si="39"/>
        <v>food</v>
      </c>
      <c r="U350" t="str">
        <f t="shared" si="40"/>
        <v>food trucks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41"/>
        <v>53.07</v>
      </c>
      <c r="G351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 s="7">
        <f t="shared" si="36"/>
        <v>42930.208333333328</v>
      </c>
      <c r="N351">
        <v>1502600400</v>
      </c>
      <c r="O351" s="7">
        <f t="shared" si="37"/>
        <v>42960.208333333328</v>
      </c>
      <c r="P351">
        <f t="shared" si="38"/>
        <v>2017</v>
      </c>
      <c r="Q351" t="b">
        <v>0</v>
      </c>
      <c r="R351" t="b">
        <v>0</v>
      </c>
      <c r="S351" t="s">
        <v>33</v>
      </c>
      <c r="T351" t="str">
        <f t="shared" si="39"/>
        <v>theater</v>
      </c>
      <c r="U351" t="str">
        <f t="shared" si="40"/>
        <v>plays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41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 s="7">
        <f t="shared" si="36"/>
        <v>42144.208333333328</v>
      </c>
      <c r="N352">
        <v>1433653200</v>
      </c>
      <c r="O352" s="7">
        <f t="shared" si="37"/>
        <v>42162.208333333328</v>
      </c>
      <c r="P352">
        <f t="shared" si="38"/>
        <v>2015</v>
      </c>
      <c r="Q352" t="b">
        <v>0</v>
      </c>
      <c r="R352" t="b">
        <v>1</v>
      </c>
      <c r="S352" t="s">
        <v>159</v>
      </c>
      <c r="T352" t="str">
        <f t="shared" si="39"/>
        <v>music</v>
      </c>
      <c r="U352" t="str">
        <f t="shared" si="40"/>
        <v>jazz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41"/>
        <v>127.71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 s="7">
        <f t="shared" si="36"/>
        <v>42240.208333333328</v>
      </c>
      <c r="N353">
        <v>1441602000</v>
      </c>
      <c r="O353" s="7">
        <f t="shared" si="37"/>
        <v>42254.208333333328</v>
      </c>
      <c r="P353">
        <f t="shared" si="38"/>
        <v>2015</v>
      </c>
      <c r="Q353" t="b">
        <v>0</v>
      </c>
      <c r="R353" t="b">
        <v>0</v>
      </c>
      <c r="S353" t="s">
        <v>23</v>
      </c>
      <c r="T353" t="str">
        <f t="shared" si="39"/>
        <v>music</v>
      </c>
      <c r="U353" t="str">
        <f t="shared" si="40"/>
        <v>rock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41"/>
        <v>34.89</v>
      </c>
      <c r="G354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 s="7">
        <f t="shared" si="36"/>
        <v>42315.25</v>
      </c>
      <c r="N354">
        <v>1447567200</v>
      </c>
      <c r="O354" s="7">
        <f t="shared" si="37"/>
        <v>42323.25</v>
      </c>
      <c r="P354">
        <f t="shared" si="38"/>
        <v>2015</v>
      </c>
      <c r="Q354" t="b">
        <v>0</v>
      </c>
      <c r="R354" t="b">
        <v>0</v>
      </c>
      <c r="S354" t="s">
        <v>33</v>
      </c>
      <c r="T354" t="str">
        <f t="shared" si="39"/>
        <v>theater</v>
      </c>
      <c r="U354" t="str">
        <f t="shared" si="40"/>
        <v>plays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41"/>
        <v>410.6</v>
      </c>
      <c r="G355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 s="7">
        <f t="shared" si="36"/>
        <v>43651.208333333328</v>
      </c>
      <c r="N355">
        <v>1562389200</v>
      </c>
      <c r="O355" s="7">
        <f t="shared" si="37"/>
        <v>43652.208333333328</v>
      </c>
      <c r="P355">
        <f t="shared" si="38"/>
        <v>2019</v>
      </c>
      <c r="Q355" t="b">
        <v>0</v>
      </c>
      <c r="R355" t="b">
        <v>0</v>
      </c>
      <c r="S355" t="s">
        <v>33</v>
      </c>
      <c r="T355" t="str">
        <f t="shared" si="39"/>
        <v>theater</v>
      </c>
      <c r="U355" t="str">
        <f t="shared" si="40"/>
        <v>plays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41"/>
        <v>123.74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 s="7">
        <f t="shared" si="36"/>
        <v>41520.208333333336</v>
      </c>
      <c r="N356">
        <v>1378789200</v>
      </c>
      <c r="O356" s="7">
        <f t="shared" si="37"/>
        <v>41527.208333333336</v>
      </c>
      <c r="P356">
        <f t="shared" si="38"/>
        <v>2013</v>
      </c>
      <c r="Q356" t="b">
        <v>0</v>
      </c>
      <c r="R356" t="b">
        <v>0</v>
      </c>
      <c r="S356" t="s">
        <v>42</v>
      </c>
      <c r="T356" t="str">
        <f t="shared" si="39"/>
        <v>film &amp; video</v>
      </c>
      <c r="U356" t="str">
        <f t="shared" si="40"/>
        <v>documentary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41"/>
        <v>58.97</v>
      </c>
      <c r="G357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 s="7">
        <f t="shared" si="36"/>
        <v>42757.25</v>
      </c>
      <c r="N357">
        <v>1488520800</v>
      </c>
      <c r="O357" s="7">
        <f t="shared" si="37"/>
        <v>42797.25</v>
      </c>
      <c r="P357">
        <f t="shared" si="38"/>
        <v>2017</v>
      </c>
      <c r="Q357" t="b">
        <v>0</v>
      </c>
      <c r="R357" t="b">
        <v>0</v>
      </c>
      <c r="S357" t="s">
        <v>65</v>
      </c>
      <c r="T357" t="str">
        <f t="shared" si="39"/>
        <v>technology</v>
      </c>
      <c r="U357" t="str">
        <f t="shared" si="40"/>
        <v>wearables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41"/>
        <v>36.89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 s="7">
        <f t="shared" si="36"/>
        <v>40922.25</v>
      </c>
      <c r="N358">
        <v>1327298400</v>
      </c>
      <c r="O358" s="7">
        <f t="shared" si="37"/>
        <v>40931.25</v>
      </c>
      <c r="P358">
        <f t="shared" si="38"/>
        <v>2012</v>
      </c>
      <c r="Q358" t="b">
        <v>0</v>
      </c>
      <c r="R358" t="b">
        <v>0</v>
      </c>
      <c r="S358" t="s">
        <v>33</v>
      </c>
      <c r="T358" t="str">
        <f t="shared" si="39"/>
        <v>theater</v>
      </c>
      <c r="U358" t="str">
        <f t="shared" si="40"/>
        <v>plays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41"/>
        <v>184.91</v>
      </c>
      <c r="G359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 s="7">
        <f t="shared" si="36"/>
        <v>42250.208333333328</v>
      </c>
      <c r="N359">
        <v>1443416400</v>
      </c>
      <c r="O359" s="7">
        <f t="shared" si="37"/>
        <v>42275.208333333328</v>
      </c>
      <c r="P359">
        <f t="shared" si="38"/>
        <v>2015</v>
      </c>
      <c r="Q359" t="b">
        <v>0</v>
      </c>
      <c r="R359" t="b">
        <v>0</v>
      </c>
      <c r="S359" t="s">
        <v>89</v>
      </c>
      <c r="T359" t="str">
        <f t="shared" si="39"/>
        <v>games</v>
      </c>
      <c r="U359" t="str">
        <f t="shared" si="40"/>
        <v>video games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41"/>
        <v>11.81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 s="7">
        <f t="shared" si="36"/>
        <v>43322.208333333328</v>
      </c>
      <c r="N360">
        <v>1534136400</v>
      </c>
      <c r="O360" s="7">
        <f t="shared" si="37"/>
        <v>43325.208333333328</v>
      </c>
      <c r="P360">
        <f t="shared" si="38"/>
        <v>2018</v>
      </c>
      <c r="Q360" t="b">
        <v>1</v>
      </c>
      <c r="R360" t="b">
        <v>0</v>
      </c>
      <c r="S360" t="s">
        <v>122</v>
      </c>
      <c r="T360" t="str">
        <f t="shared" si="39"/>
        <v>photography</v>
      </c>
      <c r="U360" t="str">
        <f t="shared" si="40"/>
        <v>photography books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41"/>
        <v>298.7</v>
      </c>
      <c r="G361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 s="7">
        <f t="shared" si="36"/>
        <v>40782.208333333336</v>
      </c>
      <c r="N361">
        <v>1315026000</v>
      </c>
      <c r="O361" s="7">
        <f t="shared" si="37"/>
        <v>40789.208333333336</v>
      </c>
      <c r="P361">
        <f t="shared" si="38"/>
        <v>2011</v>
      </c>
      <c r="Q361" t="b">
        <v>0</v>
      </c>
      <c r="R361" t="b">
        <v>0</v>
      </c>
      <c r="S361" t="s">
        <v>71</v>
      </c>
      <c r="T361" t="str">
        <f t="shared" si="39"/>
        <v>film &amp; video</v>
      </c>
      <c r="U361" t="str">
        <f t="shared" si="40"/>
        <v>animation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41"/>
        <v>226.35</v>
      </c>
      <c r="G36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 s="7">
        <f t="shared" si="36"/>
        <v>40544.25</v>
      </c>
      <c r="N362">
        <v>1295071200</v>
      </c>
      <c r="O362" s="7">
        <f t="shared" si="37"/>
        <v>40558.25</v>
      </c>
      <c r="P362">
        <f t="shared" si="38"/>
        <v>2011</v>
      </c>
      <c r="Q362" t="b">
        <v>0</v>
      </c>
      <c r="R362" t="b">
        <v>1</v>
      </c>
      <c r="S362" t="s">
        <v>33</v>
      </c>
      <c r="T362" t="str">
        <f t="shared" si="39"/>
        <v>theater</v>
      </c>
      <c r="U362" t="str">
        <f t="shared" si="40"/>
        <v>plays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41"/>
        <v>173.56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 s="7">
        <f t="shared" si="36"/>
        <v>43015.208333333328</v>
      </c>
      <c r="N363">
        <v>1509426000</v>
      </c>
      <c r="O363" s="7">
        <f t="shared" si="37"/>
        <v>43039.208333333328</v>
      </c>
      <c r="P363">
        <f t="shared" si="38"/>
        <v>2017</v>
      </c>
      <c r="Q363" t="b">
        <v>0</v>
      </c>
      <c r="R363" t="b">
        <v>0</v>
      </c>
      <c r="S363" t="s">
        <v>33</v>
      </c>
      <c r="T363" t="str">
        <f t="shared" si="39"/>
        <v>theater</v>
      </c>
      <c r="U363" t="str">
        <f t="shared" si="40"/>
        <v>plays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41"/>
        <v>371.76</v>
      </c>
      <c r="G364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 s="7">
        <f t="shared" si="36"/>
        <v>40570.25</v>
      </c>
      <c r="N364">
        <v>1299391200</v>
      </c>
      <c r="O364" s="7">
        <f t="shared" si="37"/>
        <v>40608.25</v>
      </c>
      <c r="P364">
        <f t="shared" si="38"/>
        <v>2011</v>
      </c>
      <c r="Q364" t="b">
        <v>0</v>
      </c>
      <c r="R364" t="b">
        <v>0</v>
      </c>
      <c r="S364" t="s">
        <v>23</v>
      </c>
      <c r="T364" t="str">
        <f t="shared" si="39"/>
        <v>music</v>
      </c>
      <c r="U364" t="str">
        <f t="shared" si="40"/>
        <v>rock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41"/>
        <v>160.19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 s="7">
        <f t="shared" si="36"/>
        <v>40904.25</v>
      </c>
      <c r="N365">
        <v>1325052000</v>
      </c>
      <c r="O365" s="7">
        <f t="shared" si="37"/>
        <v>40905.25</v>
      </c>
      <c r="P365">
        <f t="shared" si="38"/>
        <v>2011</v>
      </c>
      <c r="Q365" t="b">
        <v>0</v>
      </c>
      <c r="R365" t="b">
        <v>0</v>
      </c>
      <c r="S365" t="s">
        <v>23</v>
      </c>
      <c r="T365" t="str">
        <f t="shared" si="39"/>
        <v>music</v>
      </c>
      <c r="U365" t="str">
        <f t="shared" si="40"/>
        <v>rock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41"/>
        <v>1616.33</v>
      </c>
      <c r="G366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 s="7">
        <f t="shared" si="36"/>
        <v>43164.25</v>
      </c>
      <c r="N366">
        <v>1522818000</v>
      </c>
      <c r="O366" s="7">
        <f t="shared" si="37"/>
        <v>43194.208333333328</v>
      </c>
      <c r="P366">
        <f t="shared" si="38"/>
        <v>2018</v>
      </c>
      <c r="Q366" t="b">
        <v>0</v>
      </c>
      <c r="R366" t="b">
        <v>0</v>
      </c>
      <c r="S366" t="s">
        <v>60</v>
      </c>
      <c r="T366" t="str">
        <f t="shared" si="39"/>
        <v>music</v>
      </c>
      <c r="U366" t="str">
        <f t="shared" si="40"/>
        <v>indie rock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41"/>
        <v>733.44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 s="7">
        <f t="shared" si="36"/>
        <v>42733.25</v>
      </c>
      <c r="N367">
        <v>1485324000</v>
      </c>
      <c r="O367" s="7">
        <f t="shared" si="37"/>
        <v>42760.25</v>
      </c>
      <c r="P367">
        <f t="shared" si="38"/>
        <v>2016</v>
      </c>
      <c r="Q367" t="b">
        <v>0</v>
      </c>
      <c r="R367" t="b">
        <v>0</v>
      </c>
      <c r="S367" t="s">
        <v>33</v>
      </c>
      <c r="T367" t="str">
        <f t="shared" si="39"/>
        <v>theater</v>
      </c>
      <c r="U367" t="str">
        <f t="shared" si="40"/>
        <v>plays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41"/>
        <v>592.11</v>
      </c>
      <c r="G368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 s="7">
        <f t="shared" si="36"/>
        <v>40546.25</v>
      </c>
      <c r="N368">
        <v>1294120800</v>
      </c>
      <c r="O368" s="7">
        <f t="shared" si="37"/>
        <v>40547.25</v>
      </c>
      <c r="P368">
        <f t="shared" si="38"/>
        <v>2011</v>
      </c>
      <c r="Q368" t="b">
        <v>0</v>
      </c>
      <c r="R368" t="b">
        <v>1</v>
      </c>
      <c r="S368" t="s">
        <v>33</v>
      </c>
      <c r="T368" t="str">
        <f t="shared" si="39"/>
        <v>theater</v>
      </c>
      <c r="U368" t="str">
        <f t="shared" si="40"/>
        <v>plays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41"/>
        <v>18.89</v>
      </c>
      <c r="G369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 s="7">
        <f t="shared" si="36"/>
        <v>41930.208333333336</v>
      </c>
      <c r="N369">
        <v>1415685600</v>
      </c>
      <c r="O369" s="7">
        <f t="shared" si="37"/>
        <v>41954.25</v>
      </c>
      <c r="P369">
        <f t="shared" si="38"/>
        <v>2014</v>
      </c>
      <c r="Q369" t="b">
        <v>0</v>
      </c>
      <c r="R369" t="b">
        <v>1</v>
      </c>
      <c r="S369" t="s">
        <v>33</v>
      </c>
      <c r="T369" t="str">
        <f t="shared" si="39"/>
        <v>theater</v>
      </c>
      <c r="U369" t="str">
        <f t="shared" si="40"/>
        <v>plays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41"/>
        <v>276.81</v>
      </c>
      <c r="G370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 s="7">
        <f t="shared" si="36"/>
        <v>40464.208333333336</v>
      </c>
      <c r="N370">
        <v>1288933200</v>
      </c>
      <c r="O370" s="7">
        <f t="shared" si="37"/>
        <v>40487.208333333336</v>
      </c>
      <c r="P370">
        <f t="shared" si="38"/>
        <v>2010</v>
      </c>
      <c r="Q370" t="b">
        <v>0</v>
      </c>
      <c r="R370" t="b">
        <v>1</v>
      </c>
      <c r="S370" t="s">
        <v>42</v>
      </c>
      <c r="T370" t="str">
        <f t="shared" si="39"/>
        <v>film &amp; video</v>
      </c>
      <c r="U370" t="str">
        <f t="shared" si="40"/>
        <v>documentary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41"/>
        <v>273.02</v>
      </c>
      <c r="G371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 s="7">
        <f t="shared" si="36"/>
        <v>41308.25</v>
      </c>
      <c r="N371">
        <v>1363237200</v>
      </c>
      <c r="O371" s="7">
        <f t="shared" si="37"/>
        <v>41347.208333333336</v>
      </c>
      <c r="P371">
        <f t="shared" si="38"/>
        <v>2013</v>
      </c>
      <c r="Q371" t="b">
        <v>0</v>
      </c>
      <c r="R371" t="b">
        <v>1</v>
      </c>
      <c r="S371" t="s">
        <v>269</v>
      </c>
      <c r="T371" t="str">
        <f t="shared" si="39"/>
        <v>film &amp; video</v>
      </c>
      <c r="U371" t="str">
        <f t="shared" si="40"/>
        <v>television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41"/>
        <v>159.36000000000001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 s="7">
        <f t="shared" si="36"/>
        <v>43570.208333333328</v>
      </c>
      <c r="N372">
        <v>1555822800</v>
      </c>
      <c r="O372" s="7">
        <f t="shared" si="37"/>
        <v>43576.208333333328</v>
      </c>
      <c r="P372">
        <f t="shared" si="38"/>
        <v>2019</v>
      </c>
      <c r="Q372" t="b">
        <v>0</v>
      </c>
      <c r="R372" t="b">
        <v>0</v>
      </c>
      <c r="S372" t="s">
        <v>33</v>
      </c>
      <c r="T372" t="str">
        <f t="shared" si="39"/>
        <v>theater</v>
      </c>
      <c r="U372" t="str">
        <f t="shared" si="40"/>
        <v>plays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41"/>
        <v>67.87</v>
      </c>
      <c r="G373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 s="7">
        <f t="shared" si="36"/>
        <v>42043.25</v>
      </c>
      <c r="N373">
        <v>1427778000</v>
      </c>
      <c r="O373" s="7">
        <f t="shared" si="37"/>
        <v>42094.208333333328</v>
      </c>
      <c r="P373">
        <f t="shared" si="38"/>
        <v>2015</v>
      </c>
      <c r="Q373" t="b">
        <v>0</v>
      </c>
      <c r="R373" t="b">
        <v>0</v>
      </c>
      <c r="S373" t="s">
        <v>33</v>
      </c>
      <c r="T373" t="str">
        <f t="shared" si="39"/>
        <v>theater</v>
      </c>
      <c r="U373" t="str">
        <f t="shared" si="40"/>
        <v>plays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41"/>
        <v>1591.56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 s="7">
        <f t="shared" si="36"/>
        <v>42012.25</v>
      </c>
      <c r="N374">
        <v>1422424800</v>
      </c>
      <c r="O374" s="7">
        <f t="shared" si="37"/>
        <v>42032.25</v>
      </c>
      <c r="P374">
        <f t="shared" si="38"/>
        <v>2015</v>
      </c>
      <c r="Q374" t="b">
        <v>0</v>
      </c>
      <c r="R374" t="b">
        <v>1</v>
      </c>
      <c r="S374" t="s">
        <v>42</v>
      </c>
      <c r="T374" t="str">
        <f t="shared" si="39"/>
        <v>film &amp; video</v>
      </c>
      <c r="U374" t="str">
        <f t="shared" si="40"/>
        <v>documentary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41"/>
        <v>730.18</v>
      </c>
      <c r="G375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 s="7">
        <f t="shared" si="36"/>
        <v>42964.208333333328</v>
      </c>
      <c r="N375">
        <v>1503637200</v>
      </c>
      <c r="O375" s="7">
        <f t="shared" si="37"/>
        <v>42972.208333333328</v>
      </c>
      <c r="P375">
        <f t="shared" si="38"/>
        <v>2017</v>
      </c>
      <c r="Q375" t="b">
        <v>0</v>
      </c>
      <c r="R375" t="b">
        <v>0</v>
      </c>
      <c r="S375" t="s">
        <v>33</v>
      </c>
      <c r="T375" t="str">
        <f t="shared" si="39"/>
        <v>theater</v>
      </c>
      <c r="U375" t="str">
        <f t="shared" si="40"/>
        <v>plays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41"/>
        <v>13.19</v>
      </c>
      <c r="G376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 s="7">
        <f t="shared" si="36"/>
        <v>43476.25</v>
      </c>
      <c r="N376">
        <v>1547618400</v>
      </c>
      <c r="O376" s="7">
        <f t="shared" si="37"/>
        <v>43481.25</v>
      </c>
      <c r="P376">
        <f t="shared" si="38"/>
        <v>2019</v>
      </c>
      <c r="Q376" t="b">
        <v>0</v>
      </c>
      <c r="R376" t="b">
        <v>1</v>
      </c>
      <c r="S376" t="s">
        <v>42</v>
      </c>
      <c r="T376" t="str">
        <f t="shared" si="39"/>
        <v>film &amp; video</v>
      </c>
      <c r="U376" t="str">
        <f t="shared" si="40"/>
        <v>documentary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41"/>
        <v>54.78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 s="7">
        <f t="shared" si="36"/>
        <v>42293.208333333328</v>
      </c>
      <c r="N377">
        <v>1449900000</v>
      </c>
      <c r="O377" s="7">
        <f t="shared" si="37"/>
        <v>42350.25</v>
      </c>
      <c r="P377">
        <f t="shared" si="38"/>
        <v>2015</v>
      </c>
      <c r="Q377" t="b">
        <v>0</v>
      </c>
      <c r="R377" t="b">
        <v>0</v>
      </c>
      <c r="S377" t="s">
        <v>60</v>
      </c>
      <c r="T377" t="str">
        <f t="shared" si="39"/>
        <v>music</v>
      </c>
      <c r="U377" t="str">
        <f t="shared" si="40"/>
        <v>indie rock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41"/>
        <v>361.03</v>
      </c>
      <c r="G378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 s="7">
        <f t="shared" si="36"/>
        <v>41826.208333333336</v>
      </c>
      <c r="N378">
        <v>1405141200</v>
      </c>
      <c r="O378" s="7">
        <f t="shared" si="37"/>
        <v>41832.208333333336</v>
      </c>
      <c r="P378">
        <f t="shared" si="38"/>
        <v>2014</v>
      </c>
      <c r="Q378" t="b">
        <v>0</v>
      </c>
      <c r="R378" t="b">
        <v>0</v>
      </c>
      <c r="S378" t="s">
        <v>23</v>
      </c>
      <c r="T378" t="str">
        <f t="shared" si="39"/>
        <v>music</v>
      </c>
      <c r="U378" t="str">
        <f t="shared" si="40"/>
        <v>rock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41"/>
        <v>10.26</v>
      </c>
      <c r="G379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 s="7">
        <f t="shared" si="36"/>
        <v>43760.208333333328</v>
      </c>
      <c r="N379">
        <v>1572933600</v>
      </c>
      <c r="O379" s="7">
        <f t="shared" si="37"/>
        <v>43774.25</v>
      </c>
      <c r="P379">
        <f t="shared" si="38"/>
        <v>2019</v>
      </c>
      <c r="Q379" t="b">
        <v>0</v>
      </c>
      <c r="R379" t="b">
        <v>0</v>
      </c>
      <c r="S379" t="s">
        <v>33</v>
      </c>
      <c r="T379" t="str">
        <f t="shared" si="39"/>
        <v>theater</v>
      </c>
      <c r="U379" t="str">
        <f t="shared" si="40"/>
        <v>plays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41"/>
        <v>13.96</v>
      </c>
      <c r="G380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 s="7">
        <f t="shared" si="36"/>
        <v>43241.208333333328</v>
      </c>
      <c r="N380">
        <v>1530162000</v>
      </c>
      <c r="O380" s="7">
        <f t="shared" si="37"/>
        <v>43279.208333333328</v>
      </c>
      <c r="P380">
        <f t="shared" si="38"/>
        <v>2018</v>
      </c>
      <c r="Q380" t="b">
        <v>0</v>
      </c>
      <c r="R380" t="b">
        <v>0</v>
      </c>
      <c r="S380" t="s">
        <v>42</v>
      </c>
      <c r="T380" t="str">
        <f t="shared" si="39"/>
        <v>film &amp; video</v>
      </c>
      <c r="U380" t="str">
        <f t="shared" si="40"/>
        <v>documentary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41"/>
        <v>40.44</v>
      </c>
      <c r="G381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 s="7">
        <f t="shared" si="36"/>
        <v>40843.208333333336</v>
      </c>
      <c r="N381">
        <v>1320904800</v>
      </c>
      <c r="O381" s="7">
        <f t="shared" si="37"/>
        <v>40857.25</v>
      </c>
      <c r="P381">
        <f t="shared" si="38"/>
        <v>2011</v>
      </c>
      <c r="Q381" t="b">
        <v>0</v>
      </c>
      <c r="R381" t="b">
        <v>0</v>
      </c>
      <c r="S381" t="s">
        <v>33</v>
      </c>
      <c r="T381" t="str">
        <f t="shared" si="39"/>
        <v>theater</v>
      </c>
      <c r="U381" t="str">
        <f t="shared" si="40"/>
        <v>plays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41"/>
        <v>160.32</v>
      </c>
      <c r="G38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 s="7">
        <f t="shared" si="36"/>
        <v>41448.208333333336</v>
      </c>
      <c r="N382">
        <v>1372395600</v>
      </c>
      <c r="O382" s="7">
        <f t="shared" si="37"/>
        <v>41453.208333333336</v>
      </c>
      <c r="P382">
        <f t="shared" si="38"/>
        <v>2013</v>
      </c>
      <c r="Q382" t="b">
        <v>0</v>
      </c>
      <c r="R382" t="b">
        <v>0</v>
      </c>
      <c r="S382" t="s">
        <v>33</v>
      </c>
      <c r="T382" t="str">
        <f t="shared" si="39"/>
        <v>theater</v>
      </c>
      <c r="U382" t="str">
        <f t="shared" si="40"/>
        <v>plays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41"/>
        <v>183.94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 s="7">
        <f t="shared" si="36"/>
        <v>42163.208333333328</v>
      </c>
      <c r="N383">
        <v>1437714000</v>
      </c>
      <c r="O383" s="7">
        <f t="shared" si="37"/>
        <v>42209.208333333328</v>
      </c>
      <c r="P383">
        <f t="shared" si="38"/>
        <v>2015</v>
      </c>
      <c r="Q383" t="b">
        <v>0</v>
      </c>
      <c r="R383" t="b">
        <v>0</v>
      </c>
      <c r="S383" t="s">
        <v>33</v>
      </c>
      <c r="T383" t="str">
        <f t="shared" si="39"/>
        <v>theater</v>
      </c>
      <c r="U383" t="str">
        <f t="shared" si="40"/>
        <v>plays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41"/>
        <v>63.77</v>
      </c>
      <c r="G384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 s="7">
        <f t="shared" si="36"/>
        <v>43024.208333333328</v>
      </c>
      <c r="N384">
        <v>1509771600</v>
      </c>
      <c r="O384" s="7">
        <f t="shared" si="37"/>
        <v>43043.208333333328</v>
      </c>
      <c r="P384">
        <f t="shared" si="38"/>
        <v>2017</v>
      </c>
      <c r="Q384" t="b">
        <v>0</v>
      </c>
      <c r="R384" t="b">
        <v>0</v>
      </c>
      <c r="S384" t="s">
        <v>122</v>
      </c>
      <c r="T384" t="str">
        <f t="shared" si="39"/>
        <v>photography</v>
      </c>
      <c r="U384" t="str">
        <f t="shared" si="40"/>
        <v>photography books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41"/>
        <v>225.38</v>
      </c>
      <c r="G385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 s="7">
        <f t="shared" si="36"/>
        <v>43509.25</v>
      </c>
      <c r="N385">
        <v>1550556000</v>
      </c>
      <c r="O385" s="7">
        <f t="shared" si="37"/>
        <v>43515.25</v>
      </c>
      <c r="P385">
        <f t="shared" si="38"/>
        <v>2019</v>
      </c>
      <c r="Q385" t="b">
        <v>0</v>
      </c>
      <c r="R385" t="b">
        <v>1</v>
      </c>
      <c r="S385" t="s">
        <v>17</v>
      </c>
      <c r="T385" t="str">
        <f t="shared" si="39"/>
        <v>food</v>
      </c>
      <c r="U385" t="str">
        <f t="shared" si="40"/>
        <v>food trucks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41"/>
        <v>172.01</v>
      </c>
      <c r="G386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 s="7">
        <f t="shared" si="36"/>
        <v>42776.25</v>
      </c>
      <c r="N386">
        <v>1489039200</v>
      </c>
      <c r="O386" s="7">
        <f t="shared" si="37"/>
        <v>42803.25</v>
      </c>
      <c r="P386">
        <f t="shared" si="38"/>
        <v>2017</v>
      </c>
      <c r="Q386" t="b">
        <v>1</v>
      </c>
      <c r="R386" t="b">
        <v>1</v>
      </c>
      <c r="S386" t="s">
        <v>42</v>
      </c>
      <c r="T386" t="str">
        <f t="shared" si="39"/>
        <v>film &amp; video</v>
      </c>
      <c r="U386" t="str">
        <f t="shared" si="40"/>
        <v>documentary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41"/>
        <v>146.16999999999999</v>
      </c>
      <c r="G387" t="s">
        <v>20</v>
      </c>
      <c r="H387">
        <v>1137</v>
      </c>
      <c r="I387">
        <f t="shared" ref="I387:I450" si="42">IF(H387=0, 0, ROUND(E387/H387,2))</f>
        <v>50.01</v>
      </c>
      <c r="J387" t="s">
        <v>21</v>
      </c>
      <c r="K387" t="s">
        <v>22</v>
      </c>
      <c r="L387">
        <v>1553835600</v>
      </c>
      <c r="M387" s="7">
        <f t="shared" ref="M387:M450" si="43">(L387/(60*60*24))+DATE(1970,1,1)</f>
        <v>43553.208333333328</v>
      </c>
      <c r="N387">
        <v>1556600400</v>
      </c>
      <c r="O387" s="7">
        <f t="shared" ref="O387:O450" si="44">(N387/(60*60*24))+DATE(1970,1,1)</f>
        <v>43585.208333333328</v>
      </c>
      <c r="P387">
        <f t="shared" ref="P387:P450" si="45">YEAR(M387)</f>
        <v>2019</v>
      </c>
      <c r="Q387" t="b">
        <v>0</v>
      </c>
      <c r="R387" t="b">
        <v>0</v>
      </c>
      <c r="S387" t="s">
        <v>68</v>
      </c>
      <c r="T387" t="str">
        <f t="shared" ref="T387:T450" si="46">LEFT(S387,SEARCH("/",S387)-1)</f>
        <v>publishing</v>
      </c>
      <c r="U387" t="str">
        <f t="shared" ref="U387:U450" si="47">RIGHT(S387,LEN(S387)-SEARCH("/",S387))</f>
        <v>nonfiction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48">ROUND((E388/D388)*100, 2)</f>
        <v>76.42</v>
      </c>
      <c r="G388" t="s">
        <v>14</v>
      </c>
      <c r="H388">
        <v>1068</v>
      </c>
      <c r="I388">
        <f t="shared" si="42"/>
        <v>96.96</v>
      </c>
      <c r="J388" t="s">
        <v>21</v>
      </c>
      <c r="K388" t="s">
        <v>22</v>
      </c>
      <c r="L388">
        <v>1277528400</v>
      </c>
      <c r="M388" s="7">
        <f t="shared" si="43"/>
        <v>40355.208333333336</v>
      </c>
      <c r="N388">
        <v>1278565200</v>
      </c>
      <c r="O388" s="7">
        <f t="shared" si="44"/>
        <v>40367.208333333336</v>
      </c>
      <c r="P388">
        <f t="shared" si="45"/>
        <v>2010</v>
      </c>
      <c r="Q388" t="b">
        <v>0</v>
      </c>
      <c r="R388" t="b">
        <v>0</v>
      </c>
      <c r="S388" t="s">
        <v>33</v>
      </c>
      <c r="T388" t="str">
        <f t="shared" si="46"/>
        <v>theater</v>
      </c>
      <c r="U388" t="str">
        <f t="shared" si="47"/>
        <v>plays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8"/>
        <v>39.26</v>
      </c>
      <c r="G389" t="s">
        <v>14</v>
      </c>
      <c r="H389">
        <v>424</v>
      </c>
      <c r="I389">
        <f t="shared" si="42"/>
        <v>100.93</v>
      </c>
      <c r="J389" t="s">
        <v>21</v>
      </c>
      <c r="K389" t="s">
        <v>22</v>
      </c>
      <c r="L389">
        <v>1339477200</v>
      </c>
      <c r="M389" s="7">
        <f t="shared" si="43"/>
        <v>41072.208333333336</v>
      </c>
      <c r="N389">
        <v>1339909200</v>
      </c>
      <c r="O389" s="7">
        <f t="shared" si="44"/>
        <v>41077.208333333336</v>
      </c>
      <c r="P389">
        <f t="shared" si="45"/>
        <v>2012</v>
      </c>
      <c r="Q389" t="b">
        <v>0</v>
      </c>
      <c r="R389" t="b">
        <v>0</v>
      </c>
      <c r="S389" t="s">
        <v>65</v>
      </c>
      <c r="T389" t="str">
        <f t="shared" si="46"/>
        <v>technology</v>
      </c>
      <c r="U389" t="str">
        <f t="shared" si="47"/>
        <v>wearables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8"/>
        <v>11.27</v>
      </c>
      <c r="G390" t="s">
        <v>74</v>
      </c>
      <c r="H390">
        <v>145</v>
      </c>
      <c r="I390">
        <f t="shared" si="42"/>
        <v>89.23</v>
      </c>
      <c r="J390" t="s">
        <v>98</v>
      </c>
      <c r="K390" t="s">
        <v>99</v>
      </c>
      <c r="L390">
        <v>1325656800</v>
      </c>
      <c r="M390" s="7">
        <f t="shared" si="43"/>
        <v>40912.25</v>
      </c>
      <c r="N390">
        <v>1325829600</v>
      </c>
      <c r="O390" s="7">
        <f t="shared" si="44"/>
        <v>40914.25</v>
      </c>
      <c r="P390">
        <f t="shared" si="45"/>
        <v>2012</v>
      </c>
      <c r="Q390" t="b">
        <v>0</v>
      </c>
      <c r="R390" t="b">
        <v>0</v>
      </c>
      <c r="S390" t="s">
        <v>60</v>
      </c>
      <c r="T390" t="str">
        <f t="shared" si="46"/>
        <v>music</v>
      </c>
      <c r="U390" t="str">
        <f t="shared" si="47"/>
        <v>indie rock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8"/>
        <v>122.11</v>
      </c>
      <c r="G391" t="s">
        <v>20</v>
      </c>
      <c r="H391">
        <v>1152</v>
      </c>
      <c r="I391">
        <f t="shared" si="42"/>
        <v>87.98</v>
      </c>
      <c r="J391" t="s">
        <v>21</v>
      </c>
      <c r="K391" t="s">
        <v>22</v>
      </c>
      <c r="L391">
        <v>1288242000</v>
      </c>
      <c r="M391" s="7">
        <f t="shared" si="43"/>
        <v>40479.208333333336</v>
      </c>
      <c r="N391">
        <v>1290578400</v>
      </c>
      <c r="O391" s="7">
        <f t="shared" si="44"/>
        <v>40506.25</v>
      </c>
      <c r="P391">
        <f t="shared" si="45"/>
        <v>2010</v>
      </c>
      <c r="Q391" t="b">
        <v>0</v>
      </c>
      <c r="R391" t="b">
        <v>0</v>
      </c>
      <c r="S391" t="s">
        <v>33</v>
      </c>
      <c r="T391" t="str">
        <f t="shared" si="46"/>
        <v>theater</v>
      </c>
      <c r="U391" t="str">
        <f t="shared" si="47"/>
        <v>plays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8"/>
        <v>186.54</v>
      </c>
      <c r="G392" t="s">
        <v>20</v>
      </c>
      <c r="H392">
        <v>50</v>
      </c>
      <c r="I392">
        <f t="shared" si="42"/>
        <v>89.54</v>
      </c>
      <c r="J392" t="s">
        <v>21</v>
      </c>
      <c r="K392" t="s">
        <v>22</v>
      </c>
      <c r="L392">
        <v>1379048400</v>
      </c>
      <c r="M392" s="7">
        <f t="shared" si="43"/>
        <v>41530.208333333336</v>
      </c>
      <c r="N392">
        <v>1380344400</v>
      </c>
      <c r="O392" s="7">
        <f t="shared" si="44"/>
        <v>41545.208333333336</v>
      </c>
      <c r="P392">
        <f t="shared" si="45"/>
        <v>2013</v>
      </c>
      <c r="Q392" t="b">
        <v>0</v>
      </c>
      <c r="R392" t="b">
        <v>0</v>
      </c>
      <c r="S392" t="s">
        <v>122</v>
      </c>
      <c r="T392" t="str">
        <f t="shared" si="46"/>
        <v>photography</v>
      </c>
      <c r="U392" t="str">
        <f t="shared" si="47"/>
        <v>photography books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8"/>
        <v>7.27</v>
      </c>
      <c r="G393" t="s">
        <v>14</v>
      </c>
      <c r="H393">
        <v>151</v>
      </c>
      <c r="I393">
        <f t="shared" si="42"/>
        <v>29.09</v>
      </c>
      <c r="J393" t="s">
        <v>21</v>
      </c>
      <c r="K393" t="s">
        <v>22</v>
      </c>
      <c r="L393">
        <v>1389679200</v>
      </c>
      <c r="M393" s="7">
        <f t="shared" si="43"/>
        <v>41653.25</v>
      </c>
      <c r="N393">
        <v>1389852000</v>
      </c>
      <c r="O393" s="7">
        <f t="shared" si="44"/>
        <v>41655.25</v>
      </c>
      <c r="P393">
        <f t="shared" si="45"/>
        <v>2014</v>
      </c>
      <c r="Q393" t="b">
        <v>0</v>
      </c>
      <c r="R393" t="b">
        <v>0</v>
      </c>
      <c r="S393" t="s">
        <v>68</v>
      </c>
      <c r="T393" t="str">
        <f t="shared" si="46"/>
        <v>publishing</v>
      </c>
      <c r="U393" t="str">
        <f t="shared" si="47"/>
        <v>nonfiction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8"/>
        <v>65.64</v>
      </c>
      <c r="G394" t="s">
        <v>14</v>
      </c>
      <c r="H394">
        <v>1608</v>
      </c>
      <c r="I394">
        <f t="shared" si="42"/>
        <v>42.01</v>
      </c>
      <c r="J394" t="s">
        <v>21</v>
      </c>
      <c r="K394" t="s">
        <v>22</v>
      </c>
      <c r="L394">
        <v>1294293600</v>
      </c>
      <c r="M394" s="7">
        <f t="shared" si="43"/>
        <v>40549.25</v>
      </c>
      <c r="N394">
        <v>1294466400</v>
      </c>
      <c r="O394" s="7">
        <f t="shared" si="44"/>
        <v>40551.25</v>
      </c>
      <c r="P394">
        <f t="shared" si="45"/>
        <v>2011</v>
      </c>
      <c r="Q394" t="b">
        <v>0</v>
      </c>
      <c r="R394" t="b">
        <v>0</v>
      </c>
      <c r="S394" t="s">
        <v>65</v>
      </c>
      <c r="T394" t="str">
        <f t="shared" si="46"/>
        <v>technology</v>
      </c>
      <c r="U394" t="str">
        <f t="shared" si="47"/>
        <v>wearables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8"/>
        <v>228.96</v>
      </c>
      <c r="G395" t="s">
        <v>20</v>
      </c>
      <c r="H395">
        <v>3059</v>
      </c>
      <c r="I395">
        <f t="shared" si="42"/>
        <v>47</v>
      </c>
      <c r="J395" t="s">
        <v>15</v>
      </c>
      <c r="K395" t="s">
        <v>16</v>
      </c>
      <c r="L395">
        <v>1500267600</v>
      </c>
      <c r="M395" s="7">
        <f t="shared" si="43"/>
        <v>42933.208333333328</v>
      </c>
      <c r="N395">
        <v>1500354000</v>
      </c>
      <c r="O395" s="7">
        <f t="shared" si="44"/>
        <v>42934.208333333328</v>
      </c>
      <c r="P395">
        <f t="shared" si="45"/>
        <v>2017</v>
      </c>
      <c r="Q395" t="b">
        <v>0</v>
      </c>
      <c r="R395" t="b">
        <v>0</v>
      </c>
      <c r="S395" t="s">
        <v>159</v>
      </c>
      <c r="T395" t="str">
        <f t="shared" si="46"/>
        <v>music</v>
      </c>
      <c r="U395" t="str">
        <f t="shared" si="47"/>
        <v>jazz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8"/>
        <v>469.38</v>
      </c>
      <c r="G396" t="s">
        <v>20</v>
      </c>
      <c r="H396">
        <v>34</v>
      </c>
      <c r="I396">
        <f t="shared" si="42"/>
        <v>110.44</v>
      </c>
      <c r="J396" t="s">
        <v>21</v>
      </c>
      <c r="K396" t="s">
        <v>22</v>
      </c>
      <c r="L396">
        <v>1375074000</v>
      </c>
      <c r="M396" s="7">
        <f t="shared" si="43"/>
        <v>41484.208333333336</v>
      </c>
      <c r="N396">
        <v>1375938000</v>
      </c>
      <c r="O396" s="7">
        <f t="shared" si="44"/>
        <v>41494.208333333336</v>
      </c>
      <c r="P396">
        <f t="shared" si="45"/>
        <v>2013</v>
      </c>
      <c r="Q396" t="b">
        <v>0</v>
      </c>
      <c r="R396" t="b">
        <v>1</v>
      </c>
      <c r="S396" t="s">
        <v>42</v>
      </c>
      <c r="T396" t="str">
        <f t="shared" si="46"/>
        <v>film &amp; video</v>
      </c>
      <c r="U396" t="str">
        <f t="shared" si="47"/>
        <v>documentary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8"/>
        <v>130.11000000000001</v>
      </c>
      <c r="G397" t="s">
        <v>20</v>
      </c>
      <c r="H397">
        <v>220</v>
      </c>
      <c r="I397">
        <f t="shared" si="42"/>
        <v>41.99</v>
      </c>
      <c r="J397" t="s">
        <v>21</v>
      </c>
      <c r="K397" t="s">
        <v>22</v>
      </c>
      <c r="L397">
        <v>1323324000</v>
      </c>
      <c r="M397" s="7">
        <f t="shared" si="43"/>
        <v>40885.25</v>
      </c>
      <c r="N397">
        <v>1323410400</v>
      </c>
      <c r="O397" s="7">
        <f t="shared" si="44"/>
        <v>40886.25</v>
      </c>
      <c r="P397">
        <f t="shared" si="45"/>
        <v>2011</v>
      </c>
      <c r="Q397" t="b">
        <v>1</v>
      </c>
      <c r="R397" t="b">
        <v>0</v>
      </c>
      <c r="S397" t="s">
        <v>33</v>
      </c>
      <c r="T397" t="str">
        <f t="shared" si="46"/>
        <v>theater</v>
      </c>
      <c r="U397" t="str">
        <f t="shared" si="47"/>
        <v>plays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8"/>
        <v>167.05</v>
      </c>
      <c r="G398" t="s">
        <v>20</v>
      </c>
      <c r="H398">
        <v>1604</v>
      </c>
      <c r="I398">
        <f t="shared" si="42"/>
        <v>48.01</v>
      </c>
      <c r="J398" t="s">
        <v>26</v>
      </c>
      <c r="K398" t="s">
        <v>27</v>
      </c>
      <c r="L398">
        <v>1538715600</v>
      </c>
      <c r="M398" s="7">
        <f t="shared" si="43"/>
        <v>43378.208333333328</v>
      </c>
      <c r="N398">
        <v>1539406800</v>
      </c>
      <c r="O398" s="7">
        <f t="shared" si="44"/>
        <v>43386.208333333328</v>
      </c>
      <c r="P398">
        <f t="shared" si="45"/>
        <v>2018</v>
      </c>
      <c r="Q398" t="b">
        <v>0</v>
      </c>
      <c r="R398" t="b">
        <v>0</v>
      </c>
      <c r="S398" t="s">
        <v>53</v>
      </c>
      <c r="T398" t="str">
        <f t="shared" si="46"/>
        <v>film &amp; video</v>
      </c>
      <c r="U398" t="str">
        <f t="shared" si="47"/>
        <v>drama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8"/>
        <v>173.86</v>
      </c>
      <c r="G399" t="s">
        <v>20</v>
      </c>
      <c r="H399">
        <v>454</v>
      </c>
      <c r="I399">
        <f t="shared" si="42"/>
        <v>31.02</v>
      </c>
      <c r="J399" t="s">
        <v>21</v>
      </c>
      <c r="K399" t="s">
        <v>22</v>
      </c>
      <c r="L399">
        <v>1369285200</v>
      </c>
      <c r="M399" s="7">
        <f t="shared" si="43"/>
        <v>41417.208333333336</v>
      </c>
      <c r="N399">
        <v>1369803600</v>
      </c>
      <c r="O399" s="7">
        <f t="shared" si="44"/>
        <v>41423.208333333336</v>
      </c>
      <c r="P399">
        <f t="shared" si="45"/>
        <v>2013</v>
      </c>
      <c r="Q399" t="b">
        <v>0</v>
      </c>
      <c r="R399" t="b">
        <v>0</v>
      </c>
      <c r="S399" t="s">
        <v>23</v>
      </c>
      <c r="T399" t="str">
        <f t="shared" si="46"/>
        <v>music</v>
      </c>
      <c r="U399" t="str">
        <f t="shared" si="47"/>
        <v>rock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8"/>
        <v>717.76</v>
      </c>
      <c r="G400" t="s">
        <v>20</v>
      </c>
      <c r="H400">
        <v>123</v>
      </c>
      <c r="I400">
        <f t="shared" si="42"/>
        <v>99.2</v>
      </c>
      <c r="J400" t="s">
        <v>107</v>
      </c>
      <c r="K400" t="s">
        <v>108</v>
      </c>
      <c r="L400">
        <v>1525755600</v>
      </c>
      <c r="M400" s="7">
        <f t="shared" si="43"/>
        <v>43228.208333333328</v>
      </c>
      <c r="N400">
        <v>1525928400</v>
      </c>
      <c r="O400" s="7">
        <f t="shared" si="44"/>
        <v>43230.208333333328</v>
      </c>
      <c r="P400">
        <f t="shared" si="45"/>
        <v>2018</v>
      </c>
      <c r="Q400" t="b">
        <v>0</v>
      </c>
      <c r="R400" t="b">
        <v>1</v>
      </c>
      <c r="S400" t="s">
        <v>71</v>
      </c>
      <c r="T400" t="str">
        <f t="shared" si="46"/>
        <v>film &amp; video</v>
      </c>
      <c r="U400" t="str">
        <f t="shared" si="47"/>
        <v>animation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8"/>
        <v>63.85</v>
      </c>
      <c r="G401" t="s">
        <v>14</v>
      </c>
      <c r="H401">
        <v>941</v>
      </c>
      <c r="I401">
        <f t="shared" si="42"/>
        <v>66.02</v>
      </c>
      <c r="J401" t="s">
        <v>21</v>
      </c>
      <c r="K401" t="s">
        <v>22</v>
      </c>
      <c r="L401">
        <v>1296626400</v>
      </c>
      <c r="M401" s="7">
        <f t="shared" si="43"/>
        <v>40576.25</v>
      </c>
      <c r="N401">
        <v>1297231200</v>
      </c>
      <c r="O401" s="7">
        <f t="shared" si="44"/>
        <v>40583.25</v>
      </c>
      <c r="P401">
        <f t="shared" si="45"/>
        <v>2011</v>
      </c>
      <c r="Q401" t="b">
        <v>0</v>
      </c>
      <c r="R401" t="b">
        <v>0</v>
      </c>
      <c r="S401" t="s">
        <v>60</v>
      </c>
      <c r="T401" t="str">
        <f t="shared" si="46"/>
        <v>music</v>
      </c>
      <c r="U401" t="str">
        <f t="shared" si="47"/>
        <v>indie rock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8"/>
        <v>2</v>
      </c>
      <c r="G402" t="s">
        <v>14</v>
      </c>
      <c r="H402">
        <v>1</v>
      </c>
      <c r="I402">
        <f t="shared" si="42"/>
        <v>2</v>
      </c>
      <c r="J402" t="s">
        <v>21</v>
      </c>
      <c r="K402" t="s">
        <v>22</v>
      </c>
      <c r="L402">
        <v>1376629200</v>
      </c>
      <c r="M402" s="7">
        <f t="shared" si="43"/>
        <v>41502.208333333336</v>
      </c>
      <c r="N402">
        <v>1378530000</v>
      </c>
      <c r="O402" s="7">
        <f t="shared" si="44"/>
        <v>41524.208333333336</v>
      </c>
      <c r="P402">
        <f t="shared" si="45"/>
        <v>2013</v>
      </c>
      <c r="Q402" t="b">
        <v>0</v>
      </c>
      <c r="R402" t="b">
        <v>1</v>
      </c>
      <c r="S402" t="s">
        <v>122</v>
      </c>
      <c r="T402" t="str">
        <f t="shared" si="46"/>
        <v>photography</v>
      </c>
      <c r="U402" t="str">
        <f t="shared" si="47"/>
        <v>photography books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8"/>
        <v>1530.22</v>
      </c>
      <c r="G403" t="s">
        <v>20</v>
      </c>
      <c r="H403">
        <v>299</v>
      </c>
      <c r="I403">
        <f t="shared" si="42"/>
        <v>46.06</v>
      </c>
      <c r="J403" t="s">
        <v>21</v>
      </c>
      <c r="K403" t="s">
        <v>22</v>
      </c>
      <c r="L403">
        <v>1572152400</v>
      </c>
      <c r="M403" s="7">
        <f t="shared" si="43"/>
        <v>43765.208333333328</v>
      </c>
      <c r="N403">
        <v>1572152400</v>
      </c>
      <c r="O403" s="7">
        <f t="shared" si="44"/>
        <v>43765.208333333328</v>
      </c>
      <c r="P403">
        <f t="shared" si="45"/>
        <v>2019</v>
      </c>
      <c r="Q403" t="b">
        <v>0</v>
      </c>
      <c r="R403" t="b">
        <v>0</v>
      </c>
      <c r="S403" t="s">
        <v>33</v>
      </c>
      <c r="T403" t="str">
        <f t="shared" si="46"/>
        <v>theater</v>
      </c>
      <c r="U403" t="str">
        <f t="shared" si="47"/>
        <v>plays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8"/>
        <v>40.36</v>
      </c>
      <c r="G404" t="s">
        <v>14</v>
      </c>
      <c r="H404">
        <v>40</v>
      </c>
      <c r="I404">
        <f t="shared" si="42"/>
        <v>73.650000000000006</v>
      </c>
      <c r="J404" t="s">
        <v>21</v>
      </c>
      <c r="K404" t="s">
        <v>22</v>
      </c>
      <c r="L404">
        <v>1325829600</v>
      </c>
      <c r="M404" s="7">
        <f t="shared" si="43"/>
        <v>40914.25</v>
      </c>
      <c r="N404">
        <v>1329890400</v>
      </c>
      <c r="O404" s="7">
        <f t="shared" si="44"/>
        <v>40961.25</v>
      </c>
      <c r="P404">
        <f t="shared" si="45"/>
        <v>2012</v>
      </c>
      <c r="Q404" t="b">
        <v>0</v>
      </c>
      <c r="R404" t="b">
        <v>1</v>
      </c>
      <c r="S404" t="s">
        <v>100</v>
      </c>
      <c r="T404" t="str">
        <f t="shared" si="46"/>
        <v>film &amp; video</v>
      </c>
      <c r="U404" t="str">
        <f t="shared" si="47"/>
        <v>shorts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8"/>
        <v>86.22</v>
      </c>
      <c r="G405" t="s">
        <v>14</v>
      </c>
      <c r="H405">
        <v>3015</v>
      </c>
      <c r="I405">
        <f t="shared" si="42"/>
        <v>55.99</v>
      </c>
      <c r="J405" t="s">
        <v>15</v>
      </c>
      <c r="K405" t="s">
        <v>16</v>
      </c>
      <c r="L405">
        <v>1273640400</v>
      </c>
      <c r="M405" s="7">
        <f t="shared" si="43"/>
        <v>40310.208333333336</v>
      </c>
      <c r="N405">
        <v>1276750800</v>
      </c>
      <c r="O405" s="7">
        <f t="shared" si="44"/>
        <v>40346.208333333336</v>
      </c>
      <c r="P405">
        <f t="shared" si="45"/>
        <v>2010</v>
      </c>
      <c r="Q405" t="b">
        <v>0</v>
      </c>
      <c r="R405" t="b">
        <v>1</v>
      </c>
      <c r="S405" t="s">
        <v>33</v>
      </c>
      <c r="T405" t="str">
        <f t="shared" si="46"/>
        <v>theater</v>
      </c>
      <c r="U405" t="str">
        <f t="shared" si="47"/>
        <v>plays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8"/>
        <v>315.58</v>
      </c>
      <c r="G406" t="s">
        <v>20</v>
      </c>
      <c r="H406">
        <v>2237</v>
      </c>
      <c r="I406">
        <f t="shared" si="42"/>
        <v>68.989999999999995</v>
      </c>
      <c r="J406" t="s">
        <v>21</v>
      </c>
      <c r="K406" t="s">
        <v>22</v>
      </c>
      <c r="L406">
        <v>1510639200</v>
      </c>
      <c r="M406" s="7">
        <f t="shared" si="43"/>
        <v>43053.25</v>
      </c>
      <c r="N406">
        <v>1510898400</v>
      </c>
      <c r="O406" s="7">
        <f t="shared" si="44"/>
        <v>43056.25</v>
      </c>
      <c r="P406">
        <f t="shared" si="45"/>
        <v>2017</v>
      </c>
      <c r="Q406" t="b">
        <v>0</v>
      </c>
      <c r="R406" t="b">
        <v>0</v>
      </c>
      <c r="S406" t="s">
        <v>33</v>
      </c>
      <c r="T406" t="str">
        <f t="shared" si="46"/>
        <v>theater</v>
      </c>
      <c r="U406" t="str">
        <f t="shared" si="47"/>
        <v>plays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8"/>
        <v>89.62</v>
      </c>
      <c r="G407" t="s">
        <v>14</v>
      </c>
      <c r="H407">
        <v>435</v>
      </c>
      <c r="I407">
        <f t="shared" si="42"/>
        <v>60.98</v>
      </c>
      <c r="J407" t="s">
        <v>21</v>
      </c>
      <c r="K407" t="s">
        <v>22</v>
      </c>
      <c r="L407">
        <v>1528088400</v>
      </c>
      <c r="M407" s="7">
        <f t="shared" si="43"/>
        <v>43255.208333333328</v>
      </c>
      <c r="N407">
        <v>1532408400</v>
      </c>
      <c r="O407" s="7">
        <f t="shared" si="44"/>
        <v>43305.208333333328</v>
      </c>
      <c r="P407">
        <f t="shared" si="45"/>
        <v>2018</v>
      </c>
      <c r="Q407" t="b">
        <v>0</v>
      </c>
      <c r="R407" t="b">
        <v>0</v>
      </c>
      <c r="S407" t="s">
        <v>33</v>
      </c>
      <c r="T407" t="str">
        <f t="shared" si="46"/>
        <v>theater</v>
      </c>
      <c r="U407" t="str">
        <f t="shared" si="47"/>
        <v>plays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8"/>
        <v>182.15</v>
      </c>
      <c r="G408" t="s">
        <v>20</v>
      </c>
      <c r="H408">
        <v>645</v>
      </c>
      <c r="I408">
        <f t="shared" si="42"/>
        <v>110.98</v>
      </c>
      <c r="J408" t="s">
        <v>21</v>
      </c>
      <c r="K408" t="s">
        <v>22</v>
      </c>
      <c r="L408">
        <v>1359525600</v>
      </c>
      <c r="M408" s="7">
        <f t="shared" si="43"/>
        <v>41304.25</v>
      </c>
      <c r="N408">
        <v>1360562400</v>
      </c>
      <c r="O408" s="7">
        <f t="shared" si="44"/>
        <v>41316.25</v>
      </c>
      <c r="P408">
        <f t="shared" si="45"/>
        <v>2013</v>
      </c>
      <c r="Q408" t="b">
        <v>1</v>
      </c>
      <c r="R408" t="b">
        <v>0</v>
      </c>
      <c r="S408" t="s">
        <v>42</v>
      </c>
      <c r="T408" t="str">
        <f t="shared" si="46"/>
        <v>film &amp; video</v>
      </c>
      <c r="U408" t="str">
        <f t="shared" si="47"/>
        <v>documentary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8"/>
        <v>355.88</v>
      </c>
      <c r="G409" t="s">
        <v>20</v>
      </c>
      <c r="H409">
        <v>484</v>
      </c>
      <c r="I409">
        <f t="shared" si="42"/>
        <v>25</v>
      </c>
      <c r="J409" t="s">
        <v>36</v>
      </c>
      <c r="K409" t="s">
        <v>37</v>
      </c>
      <c r="L409">
        <v>1570942800</v>
      </c>
      <c r="M409" s="7">
        <f t="shared" si="43"/>
        <v>43751.208333333328</v>
      </c>
      <c r="N409">
        <v>1571547600</v>
      </c>
      <c r="O409" s="7">
        <f t="shared" si="44"/>
        <v>43758.208333333328</v>
      </c>
      <c r="P409">
        <f t="shared" si="45"/>
        <v>2019</v>
      </c>
      <c r="Q409" t="b">
        <v>0</v>
      </c>
      <c r="R409" t="b">
        <v>0</v>
      </c>
      <c r="S409" t="s">
        <v>33</v>
      </c>
      <c r="T409" t="str">
        <f t="shared" si="46"/>
        <v>theater</v>
      </c>
      <c r="U409" t="str">
        <f t="shared" si="47"/>
        <v>plays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8"/>
        <v>131.84</v>
      </c>
      <c r="G410" t="s">
        <v>20</v>
      </c>
      <c r="H410">
        <v>154</v>
      </c>
      <c r="I410">
        <f t="shared" si="42"/>
        <v>78.760000000000005</v>
      </c>
      <c r="J410" t="s">
        <v>15</v>
      </c>
      <c r="K410" t="s">
        <v>16</v>
      </c>
      <c r="L410">
        <v>1466398800</v>
      </c>
      <c r="M410" s="7">
        <f t="shared" si="43"/>
        <v>42541.208333333328</v>
      </c>
      <c r="N410">
        <v>1468126800</v>
      </c>
      <c r="O410" s="7">
        <f t="shared" si="44"/>
        <v>42561.208333333328</v>
      </c>
      <c r="P410">
        <f t="shared" si="45"/>
        <v>2016</v>
      </c>
      <c r="Q410" t="b">
        <v>0</v>
      </c>
      <c r="R410" t="b">
        <v>0</v>
      </c>
      <c r="S410" t="s">
        <v>42</v>
      </c>
      <c r="T410" t="str">
        <f t="shared" si="46"/>
        <v>film &amp; video</v>
      </c>
      <c r="U410" t="str">
        <f t="shared" si="47"/>
        <v>documentary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8"/>
        <v>46.32</v>
      </c>
      <c r="G411" t="s">
        <v>14</v>
      </c>
      <c r="H411">
        <v>714</v>
      </c>
      <c r="I411">
        <f t="shared" si="42"/>
        <v>87.96</v>
      </c>
      <c r="J411" t="s">
        <v>21</v>
      </c>
      <c r="K411" t="s">
        <v>22</v>
      </c>
      <c r="L411">
        <v>1492491600</v>
      </c>
      <c r="M411" s="7">
        <f t="shared" si="43"/>
        <v>42843.208333333328</v>
      </c>
      <c r="N411">
        <v>1492837200</v>
      </c>
      <c r="O411" s="7">
        <f t="shared" si="44"/>
        <v>42847.208333333328</v>
      </c>
      <c r="P411">
        <f t="shared" si="45"/>
        <v>2017</v>
      </c>
      <c r="Q411" t="b">
        <v>0</v>
      </c>
      <c r="R411" t="b">
        <v>0</v>
      </c>
      <c r="S411" t="s">
        <v>23</v>
      </c>
      <c r="T411" t="str">
        <f t="shared" si="46"/>
        <v>music</v>
      </c>
      <c r="U411" t="str">
        <f t="shared" si="47"/>
        <v>rock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8"/>
        <v>36.130000000000003</v>
      </c>
      <c r="G412" t="s">
        <v>47</v>
      </c>
      <c r="H412">
        <v>1111</v>
      </c>
      <c r="I412">
        <f t="shared" si="42"/>
        <v>49.99</v>
      </c>
      <c r="J412" t="s">
        <v>21</v>
      </c>
      <c r="K412" t="s">
        <v>22</v>
      </c>
      <c r="L412">
        <v>1430197200</v>
      </c>
      <c r="M412" s="7">
        <f t="shared" si="43"/>
        <v>42122.208333333328</v>
      </c>
      <c r="N412">
        <v>1430197200</v>
      </c>
      <c r="O412" s="7">
        <f t="shared" si="44"/>
        <v>42122.208333333328</v>
      </c>
      <c r="P412">
        <f t="shared" si="45"/>
        <v>2015</v>
      </c>
      <c r="Q412" t="b">
        <v>0</v>
      </c>
      <c r="R412" t="b">
        <v>0</v>
      </c>
      <c r="S412" t="s">
        <v>292</v>
      </c>
      <c r="T412" t="str">
        <f t="shared" si="46"/>
        <v>games</v>
      </c>
      <c r="U412" t="str">
        <f t="shared" si="47"/>
        <v>mobile games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8"/>
        <v>104.63</v>
      </c>
      <c r="G413" t="s">
        <v>20</v>
      </c>
      <c r="H413">
        <v>82</v>
      </c>
      <c r="I413">
        <f t="shared" si="42"/>
        <v>99.52</v>
      </c>
      <c r="J413" t="s">
        <v>21</v>
      </c>
      <c r="K413" t="s">
        <v>22</v>
      </c>
      <c r="L413">
        <v>1496034000</v>
      </c>
      <c r="M413" s="7">
        <f t="shared" si="43"/>
        <v>42884.208333333328</v>
      </c>
      <c r="N413">
        <v>1496206800</v>
      </c>
      <c r="O413" s="7">
        <f t="shared" si="44"/>
        <v>42886.208333333328</v>
      </c>
      <c r="P413">
        <f t="shared" si="45"/>
        <v>2017</v>
      </c>
      <c r="Q413" t="b">
        <v>0</v>
      </c>
      <c r="R413" t="b">
        <v>0</v>
      </c>
      <c r="S413" t="s">
        <v>33</v>
      </c>
      <c r="T413" t="str">
        <f t="shared" si="46"/>
        <v>theater</v>
      </c>
      <c r="U413" t="str">
        <f t="shared" si="47"/>
        <v>plays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8"/>
        <v>668.86</v>
      </c>
      <c r="G414" t="s">
        <v>20</v>
      </c>
      <c r="H414">
        <v>134</v>
      </c>
      <c r="I414">
        <f t="shared" si="42"/>
        <v>104.82</v>
      </c>
      <c r="J414" t="s">
        <v>21</v>
      </c>
      <c r="K414" t="s">
        <v>22</v>
      </c>
      <c r="L414">
        <v>1388728800</v>
      </c>
      <c r="M414" s="7">
        <f t="shared" si="43"/>
        <v>41642.25</v>
      </c>
      <c r="N414">
        <v>1389592800</v>
      </c>
      <c r="O414" s="7">
        <f t="shared" si="44"/>
        <v>41652.25</v>
      </c>
      <c r="P414">
        <f t="shared" si="45"/>
        <v>2014</v>
      </c>
      <c r="Q414" t="b">
        <v>0</v>
      </c>
      <c r="R414" t="b">
        <v>0</v>
      </c>
      <c r="S414" t="s">
        <v>119</v>
      </c>
      <c r="T414" t="str">
        <f t="shared" si="46"/>
        <v>publishing</v>
      </c>
      <c r="U414" t="str">
        <f t="shared" si="47"/>
        <v>fiction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8"/>
        <v>62.07</v>
      </c>
      <c r="G415" t="s">
        <v>47</v>
      </c>
      <c r="H415">
        <v>1089</v>
      </c>
      <c r="I415">
        <f t="shared" si="42"/>
        <v>108.01</v>
      </c>
      <c r="J415" t="s">
        <v>21</v>
      </c>
      <c r="K415" t="s">
        <v>22</v>
      </c>
      <c r="L415">
        <v>1543298400</v>
      </c>
      <c r="M415" s="7">
        <f t="shared" si="43"/>
        <v>43431.25</v>
      </c>
      <c r="N415">
        <v>1545631200</v>
      </c>
      <c r="O415" s="7">
        <f t="shared" si="44"/>
        <v>43458.25</v>
      </c>
      <c r="P415">
        <f t="shared" si="45"/>
        <v>2018</v>
      </c>
      <c r="Q415" t="b">
        <v>0</v>
      </c>
      <c r="R415" t="b">
        <v>0</v>
      </c>
      <c r="S415" t="s">
        <v>71</v>
      </c>
      <c r="T415" t="str">
        <f t="shared" si="46"/>
        <v>film &amp; video</v>
      </c>
      <c r="U415" t="str">
        <f t="shared" si="47"/>
        <v>animation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8"/>
        <v>84.7</v>
      </c>
      <c r="G416" t="s">
        <v>14</v>
      </c>
      <c r="H416">
        <v>5497</v>
      </c>
      <c r="I416">
        <f t="shared" si="42"/>
        <v>29</v>
      </c>
      <c r="J416" t="s">
        <v>21</v>
      </c>
      <c r="K416" t="s">
        <v>22</v>
      </c>
      <c r="L416">
        <v>1271739600</v>
      </c>
      <c r="M416" s="7">
        <f t="shared" si="43"/>
        <v>40288.208333333336</v>
      </c>
      <c r="N416">
        <v>1272430800</v>
      </c>
      <c r="O416" s="7">
        <f t="shared" si="44"/>
        <v>40296.208333333336</v>
      </c>
      <c r="P416">
        <f t="shared" si="45"/>
        <v>2010</v>
      </c>
      <c r="Q416" t="b">
        <v>0</v>
      </c>
      <c r="R416" t="b">
        <v>1</v>
      </c>
      <c r="S416" t="s">
        <v>17</v>
      </c>
      <c r="T416" t="str">
        <f t="shared" si="46"/>
        <v>food</v>
      </c>
      <c r="U416" t="str">
        <f t="shared" si="47"/>
        <v>food trucks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8"/>
        <v>11.06</v>
      </c>
      <c r="G417" t="s">
        <v>14</v>
      </c>
      <c r="H417">
        <v>418</v>
      </c>
      <c r="I417">
        <f t="shared" si="42"/>
        <v>30.03</v>
      </c>
      <c r="J417" t="s">
        <v>21</v>
      </c>
      <c r="K417" t="s">
        <v>22</v>
      </c>
      <c r="L417">
        <v>1326434400</v>
      </c>
      <c r="M417" s="7">
        <f t="shared" si="43"/>
        <v>40921.25</v>
      </c>
      <c r="N417">
        <v>1327903200</v>
      </c>
      <c r="O417" s="7">
        <f t="shared" si="44"/>
        <v>40938.25</v>
      </c>
      <c r="P417">
        <f t="shared" si="45"/>
        <v>2012</v>
      </c>
      <c r="Q417" t="b">
        <v>0</v>
      </c>
      <c r="R417" t="b">
        <v>0</v>
      </c>
      <c r="S417" t="s">
        <v>33</v>
      </c>
      <c r="T417" t="str">
        <f t="shared" si="46"/>
        <v>theater</v>
      </c>
      <c r="U417" t="str">
        <f t="shared" si="47"/>
        <v>plays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8"/>
        <v>43.84</v>
      </c>
      <c r="G418" t="s">
        <v>14</v>
      </c>
      <c r="H418">
        <v>1439</v>
      </c>
      <c r="I418">
        <f t="shared" si="42"/>
        <v>41.01</v>
      </c>
      <c r="J418" t="s">
        <v>21</v>
      </c>
      <c r="K418" t="s">
        <v>22</v>
      </c>
      <c r="L418">
        <v>1295244000</v>
      </c>
      <c r="M418" s="7">
        <f t="shared" si="43"/>
        <v>40560.25</v>
      </c>
      <c r="N418">
        <v>1296021600</v>
      </c>
      <c r="O418" s="7">
        <f t="shared" si="44"/>
        <v>40569.25</v>
      </c>
      <c r="P418">
        <f t="shared" si="45"/>
        <v>2011</v>
      </c>
      <c r="Q418" t="b">
        <v>0</v>
      </c>
      <c r="R418" t="b">
        <v>1</v>
      </c>
      <c r="S418" t="s">
        <v>42</v>
      </c>
      <c r="T418" t="str">
        <f t="shared" si="46"/>
        <v>film &amp; video</v>
      </c>
      <c r="U418" t="str">
        <f t="shared" si="47"/>
        <v>documentary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8"/>
        <v>55.47</v>
      </c>
      <c r="G419" t="s">
        <v>14</v>
      </c>
      <c r="H419">
        <v>15</v>
      </c>
      <c r="I419">
        <f t="shared" si="42"/>
        <v>62.87</v>
      </c>
      <c r="J419" t="s">
        <v>21</v>
      </c>
      <c r="K419" t="s">
        <v>22</v>
      </c>
      <c r="L419">
        <v>1541221200</v>
      </c>
      <c r="M419" s="7">
        <f t="shared" si="43"/>
        <v>43407.208333333328</v>
      </c>
      <c r="N419">
        <v>1543298400</v>
      </c>
      <c r="O419" s="7">
        <f t="shared" si="44"/>
        <v>43431.25</v>
      </c>
      <c r="P419">
        <f t="shared" si="45"/>
        <v>2018</v>
      </c>
      <c r="Q419" t="b">
        <v>0</v>
      </c>
      <c r="R419" t="b">
        <v>0</v>
      </c>
      <c r="S419" t="s">
        <v>33</v>
      </c>
      <c r="T419" t="str">
        <f t="shared" si="46"/>
        <v>theater</v>
      </c>
      <c r="U419" t="str">
        <f t="shared" si="47"/>
        <v>plays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8"/>
        <v>57.4</v>
      </c>
      <c r="G420" t="s">
        <v>14</v>
      </c>
      <c r="H420">
        <v>1999</v>
      </c>
      <c r="I420">
        <f t="shared" si="42"/>
        <v>47.01</v>
      </c>
      <c r="J420" t="s">
        <v>15</v>
      </c>
      <c r="K420" t="s">
        <v>16</v>
      </c>
      <c r="L420">
        <v>1336280400</v>
      </c>
      <c r="M420" s="7">
        <f t="shared" si="43"/>
        <v>41035.208333333336</v>
      </c>
      <c r="N420">
        <v>1336366800</v>
      </c>
      <c r="O420" s="7">
        <f t="shared" si="44"/>
        <v>41036.208333333336</v>
      </c>
      <c r="P420">
        <f t="shared" si="45"/>
        <v>2012</v>
      </c>
      <c r="Q420" t="b">
        <v>0</v>
      </c>
      <c r="R420" t="b">
        <v>0</v>
      </c>
      <c r="S420" t="s">
        <v>42</v>
      </c>
      <c r="T420" t="str">
        <f t="shared" si="46"/>
        <v>film &amp; video</v>
      </c>
      <c r="U420" t="str">
        <f t="shared" si="47"/>
        <v>documentary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8"/>
        <v>123.43</v>
      </c>
      <c r="G421" t="s">
        <v>20</v>
      </c>
      <c r="H421">
        <v>5203</v>
      </c>
      <c r="I421">
        <f t="shared" si="42"/>
        <v>27</v>
      </c>
      <c r="J421" t="s">
        <v>21</v>
      </c>
      <c r="K421" t="s">
        <v>22</v>
      </c>
      <c r="L421">
        <v>1324533600</v>
      </c>
      <c r="M421" s="7">
        <f t="shared" si="43"/>
        <v>40899.25</v>
      </c>
      <c r="N421">
        <v>1325052000</v>
      </c>
      <c r="O421" s="7">
        <f t="shared" si="44"/>
        <v>40905.25</v>
      </c>
      <c r="P421">
        <f t="shared" si="45"/>
        <v>2011</v>
      </c>
      <c r="Q421" t="b">
        <v>0</v>
      </c>
      <c r="R421" t="b">
        <v>0</v>
      </c>
      <c r="S421" t="s">
        <v>28</v>
      </c>
      <c r="T421" t="str">
        <f t="shared" si="46"/>
        <v>technology</v>
      </c>
      <c r="U421" t="str">
        <f t="shared" si="47"/>
        <v>web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8"/>
        <v>128.46</v>
      </c>
      <c r="G422" t="s">
        <v>20</v>
      </c>
      <c r="H422">
        <v>94</v>
      </c>
      <c r="I422">
        <f t="shared" si="42"/>
        <v>68.33</v>
      </c>
      <c r="J422" t="s">
        <v>21</v>
      </c>
      <c r="K422" t="s">
        <v>22</v>
      </c>
      <c r="L422">
        <v>1498366800</v>
      </c>
      <c r="M422" s="7">
        <f t="shared" si="43"/>
        <v>42911.208333333328</v>
      </c>
      <c r="N422">
        <v>1499576400</v>
      </c>
      <c r="O422" s="7">
        <f t="shared" si="44"/>
        <v>42925.208333333328</v>
      </c>
      <c r="P422">
        <f t="shared" si="45"/>
        <v>2017</v>
      </c>
      <c r="Q422" t="b">
        <v>0</v>
      </c>
      <c r="R422" t="b">
        <v>0</v>
      </c>
      <c r="S422" t="s">
        <v>33</v>
      </c>
      <c r="T422" t="str">
        <f t="shared" si="46"/>
        <v>theater</v>
      </c>
      <c r="U422" t="str">
        <f t="shared" si="47"/>
        <v>plays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8"/>
        <v>63.99</v>
      </c>
      <c r="G423" t="s">
        <v>14</v>
      </c>
      <c r="H423">
        <v>118</v>
      </c>
      <c r="I423">
        <f t="shared" si="42"/>
        <v>50.97</v>
      </c>
      <c r="J423" t="s">
        <v>21</v>
      </c>
      <c r="K423" t="s">
        <v>22</v>
      </c>
      <c r="L423">
        <v>1498712400</v>
      </c>
      <c r="M423" s="7">
        <f t="shared" si="43"/>
        <v>42915.208333333328</v>
      </c>
      <c r="N423">
        <v>1501304400</v>
      </c>
      <c r="O423" s="7">
        <f t="shared" si="44"/>
        <v>42945.208333333328</v>
      </c>
      <c r="P423">
        <f t="shared" si="45"/>
        <v>2017</v>
      </c>
      <c r="Q423" t="b">
        <v>0</v>
      </c>
      <c r="R423" t="b">
        <v>1</v>
      </c>
      <c r="S423" t="s">
        <v>65</v>
      </c>
      <c r="T423" t="str">
        <f t="shared" si="46"/>
        <v>technology</v>
      </c>
      <c r="U423" t="str">
        <f t="shared" si="47"/>
        <v>wearables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8"/>
        <v>127.3</v>
      </c>
      <c r="G424" t="s">
        <v>20</v>
      </c>
      <c r="H424">
        <v>205</v>
      </c>
      <c r="I424">
        <f t="shared" si="42"/>
        <v>54.02</v>
      </c>
      <c r="J424" t="s">
        <v>21</v>
      </c>
      <c r="K424" t="s">
        <v>22</v>
      </c>
      <c r="L424">
        <v>1271480400</v>
      </c>
      <c r="M424" s="7">
        <f t="shared" si="43"/>
        <v>40285.208333333336</v>
      </c>
      <c r="N424">
        <v>1273208400</v>
      </c>
      <c r="O424" s="7">
        <f t="shared" si="44"/>
        <v>40305.208333333336</v>
      </c>
      <c r="P424">
        <f t="shared" si="45"/>
        <v>2010</v>
      </c>
      <c r="Q424" t="b">
        <v>0</v>
      </c>
      <c r="R424" t="b">
        <v>1</v>
      </c>
      <c r="S424" t="s">
        <v>33</v>
      </c>
      <c r="T424" t="str">
        <f t="shared" si="46"/>
        <v>theater</v>
      </c>
      <c r="U424" t="str">
        <f t="shared" si="47"/>
        <v>plays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8"/>
        <v>10.64</v>
      </c>
      <c r="G425" t="s">
        <v>14</v>
      </c>
      <c r="H425">
        <v>162</v>
      </c>
      <c r="I425">
        <f t="shared" si="42"/>
        <v>97.06</v>
      </c>
      <c r="J425" t="s">
        <v>21</v>
      </c>
      <c r="K425" t="s">
        <v>22</v>
      </c>
      <c r="L425">
        <v>1316667600</v>
      </c>
      <c r="M425" s="7">
        <f t="shared" si="43"/>
        <v>40808.208333333336</v>
      </c>
      <c r="N425">
        <v>1316840400</v>
      </c>
      <c r="O425" s="7">
        <f t="shared" si="44"/>
        <v>40810.208333333336</v>
      </c>
      <c r="P425">
        <f t="shared" si="45"/>
        <v>2011</v>
      </c>
      <c r="Q425" t="b">
        <v>0</v>
      </c>
      <c r="R425" t="b">
        <v>1</v>
      </c>
      <c r="S425" t="s">
        <v>17</v>
      </c>
      <c r="T425" t="str">
        <f t="shared" si="46"/>
        <v>food</v>
      </c>
      <c r="U425" t="str">
        <f t="shared" si="47"/>
        <v>food trucks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8"/>
        <v>40.47</v>
      </c>
      <c r="G426" t="s">
        <v>14</v>
      </c>
      <c r="H426">
        <v>83</v>
      </c>
      <c r="I426">
        <f t="shared" si="42"/>
        <v>24.87</v>
      </c>
      <c r="J426" t="s">
        <v>21</v>
      </c>
      <c r="K426" t="s">
        <v>22</v>
      </c>
      <c r="L426">
        <v>1524027600</v>
      </c>
      <c r="M426" s="7">
        <f t="shared" si="43"/>
        <v>43208.208333333328</v>
      </c>
      <c r="N426">
        <v>1524546000</v>
      </c>
      <c r="O426" s="7">
        <f t="shared" si="44"/>
        <v>43214.208333333328</v>
      </c>
      <c r="P426">
        <f t="shared" si="45"/>
        <v>2018</v>
      </c>
      <c r="Q426" t="b">
        <v>0</v>
      </c>
      <c r="R426" t="b">
        <v>0</v>
      </c>
      <c r="S426" t="s">
        <v>60</v>
      </c>
      <c r="T426" t="str">
        <f t="shared" si="46"/>
        <v>music</v>
      </c>
      <c r="U426" t="str">
        <f t="shared" si="47"/>
        <v>indie rock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8"/>
        <v>287.67</v>
      </c>
      <c r="G427" t="s">
        <v>20</v>
      </c>
      <c r="H427">
        <v>92</v>
      </c>
      <c r="I427">
        <f t="shared" si="42"/>
        <v>84.42</v>
      </c>
      <c r="J427" t="s">
        <v>21</v>
      </c>
      <c r="K427" t="s">
        <v>22</v>
      </c>
      <c r="L427">
        <v>1438059600</v>
      </c>
      <c r="M427" s="7">
        <f t="shared" si="43"/>
        <v>42213.208333333328</v>
      </c>
      <c r="N427">
        <v>1438578000</v>
      </c>
      <c r="O427" s="7">
        <f t="shared" si="44"/>
        <v>42219.208333333328</v>
      </c>
      <c r="P427">
        <f t="shared" si="45"/>
        <v>2015</v>
      </c>
      <c r="Q427" t="b">
        <v>0</v>
      </c>
      <c r="R427" t="b">
        <v>0</v>
      </c>
      <c r="S427" t="s">
        <v>122</v>
      </c>
      <c r="T427" t="str">
        <f t="shared" si="46"/>
        <v>photography</v>
      </c>
      <c r="U427" t="str">
        <f t="shared" si="47"/>
        <v>photography books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8"/>
        <v>572.94000000000005</v>
      </c>
      <c r="G428" t="s">
        <v>20</v>
      </c>
      <c r="H428">
        <v>219</v>
      </c>
      <c r="I428">
        <f t="shared" si="42"/>
        <v>47.09</v>
      </c>
      <c r="J428" t="s">
        <v>21</v>
      </c>
      <c r="K428" t="s">
        <v>22</v>
      </c>
      <c r="L428">
        <v>1361944800</v>
      </c>
      <c r="M428" s="7">
        <f t="shared" si="43"/>
        <v>41332.25</v>
      </c>
      <c r="N428">
        <v>1362549600</v>
      </c>
      <c r="O428" s="7">
        <f t="shared" si="44"/>
        <v>41339.25</v>
      </c>
      <c r="P428">
        <f t="shared" si="45"/>
        <v>2013</v>
      </c>
      <c r="Q428" t="b">
        <v>0</v>
      </c>
      <c r="R428" t="b">
        <v>0</v>
      </c>
      <c r="S428" t="s">
        <v>33</v>
      </c>
      <c r="T428" t="str">
        <f t="shared" si="46"/>
        <v>theater</v>
      </c>
      <c r="U428" t="str">
        <f t="shared" si="47"/>
        <v>plays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8"/>
        <v>112.9</v>
      </c>
      <c r="G429" t="s">
        <v>20</v>
      </c>
      <c r="H429">
        <v>2526</v>
      </c>
      <c r="I429">
        <f t="shared" si="42"/>
        <v>78</v>
      </c>
      <c r="J429" t="s">
        <v>21</v>
      </c>
      <c r="K429" t="s">
        <v>22</v>
      </c>
      <c r="L429">
        <v>1410584400</v>
      </c>
      <c r="M429" s="7">
        <f t="shared" si="43"/>
        <v>41895.208333333336</v>
      </c>
      <c r="N429">
        <v>1413349200</v>
      </c>
      <c r="O429" s="7">
        <f t="shared" si="44"/>
        <v>41927.208333333336</v>
      </c>
      <c r="P429">
        <f t="shared" si="45"/>
        <v>2014</v>
      </c>
      <c r="Q429" t="b">
        <v>0</v>
      </c>
      <c r="R429" t="b">
        <v>1</v>
      </c>
      <c r="S429" t="s">
        <v>33</v>
      </c>
      <c r="T429" t="str">
        <f t="shared" si="46"/>
        <v>theater</v>
      </c>
      <c r="U429" t="str">
        <f t="shared" si="47"/>
        <v>plays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8"/>
        <v>46.39</v>
      </c>
      <c r="G430" t="s">
        <v>14</v>
      </c>
      <c r="H430">
        <v>747</v>
      </c>
      <c r="I430">
        <f t="shared" si="42"/>
        <v>62.97</v>
      </c>
      <c r="J430" t="s">
        <v>21</v>
      </c>
      <c r="K430" t="s">
        <v>22</v>
      </c>
      <c r="L430">
        <v>1297404000</v>
      </c>
      <c r="M430" s="7">
        <f t="shared" si="43"/>
        <v>40585.25</v>
      </c>
      <c r="N430">
        <v>1298008800</v>
      </c>
      <c r="O430" s="7">
        <f t="shared" si="44"/>
        <v>40592.25</v>
      </c>
      <c r="P430">
        <f t="shared" si="45"/>
        <v>2011</v>
      </c>
      <c r="Q430" t="b">
        <v>0</v>
      </c>
      <c r="R430" t="b">
        <v>0</v>
      </c>
      <c r="S430" t="s">
        <v>71</v>
      </c>
      <c r="T430" t="str">
        <f t="shared" si="46"/>
        <v>film &amp; video</v>
      </c>
      <c r="U430" t="str">
        <f t="shared" si="47"/>
        <v>animation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8"/>
        <v>90.68</v>
      </c>
      <c r="G431" t="s">
        <v>74</v>
      </c>
      <c r="H431">
        <v>2138</v>
      </c>
      <c r="I431">
        <f t="shared" si="42"/>
        <v>81.010000000000005</v>
      </c>
      <c r="J431" t="s">
        <v>21</v>
      </c>
      <c r="K431" t="s">
        <v>22</v>
      </c>
      <c r="L431">
        <v>1392012000</v>
      </c>
      <c r="M431" s="7">
        <f t="shared" si="43"/>
        <v>41680.25</v>
      </c>
      <c r="N431">
        <v>1394427600</v>
      </c>
      <c r="O431" s="7">
        <f t="shared" si="44"/>
        <v>41708.208333333336</v>
      </c>
      <c r="P431">
        <f t="shared" si="45"/>
        <v>2014</v>
      </c>
      <c r="Q431" t="b">
        <v>0</v>
      </c>
      <c r="R431" t="b">
        <v>1</v>
      </c>
      <c r="S431" t="s">
        <v>122</v>
      </c>
      <c r="T431" t="str">
        <f t="shared" si="46"/>
        <v>photography</v>
      </c>
      <c r="U431" t="str">
        <f t="shared" si="47"/>
        <v>photography books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8"/>
        <v>67.739999999999995</v>
      </c>
      <c r="G432" t="s">
        <v>14</v>
      </c>
      <c r="H432">
        <v>84</v>
      </c>
      <c r="I432">
        <f t="shared" si="42"/>
        <v>65.319999999999993</v>
      </c>
      <c r="J432" t="s">
        <v>21</v>
      </c>
      <c r="K432" t="s">
        <v>22</v>
      </c>
      <c r="L432">
        <v>1569733200</v>
      </c>
      <c r="M432" s="7">
        <f t="shared" si="43"/>
        <v>43737.208333333328</v>
      </c>
      <c r="N432">
        <v>1572670800</v>
      </c>
      <c r="O432" s="7">
        <f t="shared" si="44"/>
        <v>43771.208333333328</v>
      </c>
      <c r="P432">
        <f t="shared" si="45"/>
        <v>2019</v>
      </c>
      <c r="Q432" t="b">
        <v>0</v>
      </c>
      <c r="R432" t="b">
        <v>0</v>
      </c>
      <c r="S432" t="s">
        <v>33</v>
      </c>
      <c r="T432" t="str">
        <f t="shared" si="46"/>
        <v>theater</v>
      </c>
      <c r="U432" t="str">
        <f t="shared" si="47"/>
        <v>plays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8"/>
        <v>192.49</v>
      </c>
      <c r="G433" t="s">
        <v>20</v>
      </c>
      <c r="H433">
        <v>94</v>
      </c>
      <c r="I433">
        <f t="shared" si="42"/>
        <v>104.44</v>
      </c>
      <c r="J433" t="s">
        <v>21</v>
      </c>
      <c r="K433" t="s">
        <v>22</v>
      </c>
      <c r="L433">
        <v>1529643600</v>
      </c>
      <c r="M433" s="7">
        <f t="shared" si="43"/>
        <v>43273.208333333328</v>
      </c>
      <c r="N433">
        <v>1531112400</v>
      </c>
      <c r="O433" s="7">
        <f t="shared" si="44"/>
        <v>43290.208333333328</v>
      </c>
      <c r="P433">
        <f t="shared" si="45"/>
        <v>2018</v>
      </c>
      <c r="Q433" t="b">
        <v>1</v>
      </c>
      <c r="R433" t="b">
        <v>0</v>
      </c>
      <c r="S433" t="s">
        <v>33</v>
      </c>
      <c r="T433" t="str">
        <f t="shared" si="46"/>
        <v>theater</v>
      </c>
      <c r="U433" t="str">
        <f t="shared" si="47"/>
        <v>plays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8"/>
        <v>82.71</v>
      </c>
      <c r="G434" t="s">
        <v>14</v>
      </c>
      <c r="H434">
        <v>91</v>
      </c>
      <c r="I434">
        <f t="shared" si="42"/>
        <v>69.989999999999995</v>
      </c>
      <c r="J434" t="s">
        <v>21</v>
      </c>
      <c r="K434" t="s">
        <v>22</v>
      </c>
      <c r="L434">
        <v>1399006800</v>
      </c>
      <c r="M434" s="7">
        <f t="shared" si="43"/>
        <v>41761.208333333336</v>
      </c>
      <c r="N434">
        <v>1400734800</v>
      </c>
      <c r="O434" s="7">
        <f t="shared" si="44"/>
        <v>41781.208333333336</v>
      </c>
      <c r="P434">
        <f t="shared" si="45"/>
        <v>2014</v>
      </c>
      <c r="Q434" t="b">
        <v>0</v>
      </c>
      <c r="R434" t="b">
        <v>0</v>
      </c>
      <c r="S434" t="s">
        <v>33</v>
      </c>
      <c r="T434" t="str">
        <f t="shared" si="46"/>
        <v>theater</v>
      </c>
      <c r="U434" t="str">
        <f t="shared" si="47"/>
        <v>plays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8"/>
        <v>54.16</v>
      </c>
      <c r="G435" t="s">
        <v>14</v>
      </c>
      <c r="H435">
        <v>792</v>
      </c>
      <c r="I435">
        <f t="shared" si="42"/>
        <v>83.02</v>
      </c>
      <c r="J435" t="s">
        <v>21</v>
      </c>
      <c r="K435" t="s">
        <v>22</v>
      </c>
      <c r="L435">
        <v>1385359200</v>
      </c>
      <c r="M435" s="7">
        <f t="shared" si="43"/>
        <v>41603.25</v>
      </c>
      <c r="N435">
        <v>1386741600</v>
      </c>
      <c r="O435" s="7">
        <f t="shared" si="44"/>
        <v>41619.25</v>
      </c>
      <c r="P435">
        <f t="shared" si="45"/>
        <v>2013</v>
      </c>
      <c r="Q435" t="b">
        <v>0</v>
      </c>
      <c r="R435" t="b">
        <v>1</v>
      </c>
      <c r="S435" t="s">
        <v>42</v>
      </c>
      <c r="T435" t="str">
        <f t="shared" si="46"/>
        <v>film &amp; video</v>
      </c>
      <c r="U435" t="str">
        <f t="shared" si="47"/>
        <v>documentary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8"/>
        <v>16.72</v>
      </c>
      <c r="G436" t="s">
        <v>74</v>
      </c>
      <c r="H436">
        <v>10</v>
      </c>
      <c r="I436">
        <f t="shared" si="42"/>
        <v>90.3</v>
      </c>
      <c r="J436" t="s">
        <v>15</v>
      </c>
      <c r="K436" t="s">
        <v>16</v>
      </c>
      <c r="L436">
        <v>1480572000</v>
      </c>
      <c r="M436" s="7">
        <f t="shared" si="43"/>
        <v>42705.25</v>
      </c>
      <c r="N436">
        <v>1481781600</v>
      </c>
      <c r="O436" s="7">
        <f t="shared" si="44"/>
        <v>42719.25</v>
      </c>
      <c r="P436">
        <f t="shared" si="45"/>
        <v>2016</v>
      </c>
      <c r="Q436" t="b">
        <v>1</v>
      </c>
      <c r="R436" t="b">
        <v>0</v>
      </c>
      <c r="S436" t="s">
        <v>33</v>
      </c>
      <c r="T436" t="str">
        <f t="shared" si="46"/>
        <v>theater</v>
      </c>
      <c r="U436" t="str">
        <f t="shared" si="47"/>
        <v>plays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8"/>
        <v>116.88</v>
      </c>
      <c r="G437" t="s">
        <v>20</v>
      </c>
      <c r="H437">
        <v>1713</v>
      </c>
      <c r="I437">
        <f t="shared" si="42"/>
        <v>103.98</v>
      </c>
      <c r="J437" t="s">
        <v>107</v>
      </c>
      <c r="K437" t="s">
        <v>108</v>
      </c>
      <c r="L437">
        <v>1418623200</v>
      </c>
      <c r="M437" s="7">
        <f t="shared" si="43"/>
        <v>41988.25</v>
      </c>
      <c r="N437">
        <v>1419660000</v>
      </c>
      <c r="O437" s="7">
        <f t="shared" si="44"/>
        <v>42000.25</v>
      </c>
      <c r="P437">
        <f t="shared" si="45"/>
        <v>2014</v>
      </c>
      <c r="Q437" t="b">
        <v>0</v>
      </c>
      <c r="R437" t="b">
        <v>1</v>
      </c>
      <c r="S437" t="s">
        <v>33</v>
      </c>
      <c r="T437" t="str">
        <f t="shared" si="46"/>
        <v>theater</v>
      </c>
      <c r="U437" t="str">
        <f t="shared" si="47"/>
        <v>plays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8"/>
        <v>1052.1500000000001</v>
      </c>
      <c r="G438" t="s">
        <v>20</v>
      </c>
      <c r="H438">
        <v>249</v>
      </c>
      <c r="I438">
        <f t="shared" si="42"/>
        <v>54.93</v>
      </c>
      <c r="J438" t="s">
        <v>21</v>
      </c>
      <c r="K438" t="s">
        <v>22</v>
      </c>
      <c r="L438">
        <v>1555736400</v>
      </c>
      <c r="M438" s="7">
        <f t="shared" si="43"/>
        <v>43575.208333333328</v>
      </c>
      <c r="N438">
        <v>1555822800</v>
      </c>
      <c r="O438" s="7">
        <f t="shared" si="44"/>
        <v>43576.208333333328</v>
      </c>
      <c r="P438">
        <f t="shared" si="45"/>
        <v>2019</v>
      </c>
      <c r="Q438" t="b">
        <v>0</v>
      </c>
      <c r="R438" t="b">
        <v>0</v>
      </c>
      <c r="S438" t="s">
        <v>159</v>
      </c>
      <c r="T438" t="str">
        <f t="shared" si="46"/>
        <v>music</v>
      </c>
      <c r="U438" t="str">
        <f t="shared" si="47"/>
        <v>jazz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8"/>
        <v>123.07</v>
      </c>
      <c r="G439" t="s">
        <v>20</v>
      </c>
      <c r="H439">
        <v>192</v>
      </c>
      <c r="I439">
        <f t="shared" si="42"/>
        <v>51.92</v>
      </c>
      <c r="J439" t="s">
        <v>21</v>
      </c>
      <c r="K439" t="s">
        <v>22</v>
      </c>
      <c r="L439">
        <v>1442120400</v>
      </c>
      <c r="M439" s="7">
        <f t="shared" si="43"/>
        <v>42260.208333333328</v>
      </c>
      <c r="N439">
        <v>1442379600</v>
      </c>
      <c r="O439" s="7">
        <f t="shared" si="44"/>
        <v>42263.208333333328</v>
      </c>
      <c r="P439">
        <f t="shared" si="45"/>
        <v>2015</v>
      </c>
      <c r="Q439" t="b">
        <v>0</v>
      </c>
      <c r="R439" t="b">
        <v>1</v>
      </c>
      <c r="S439" t="s">
        <v>71</v>
      </c>
      <c r="T439" t="str">
        <f t="shared" si="46"/>
        <v>film &amp; video</v>
      </c>
      <c r="U439" t="str">
        <f t="shared" si="47"/>
        <v>animation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8"/>
        <v>178.64</v>
      </c>
      <c r="G440" t="s">
        <v>20</v>
      </c>
      <c r="H440">
        <v>247</v>
      </c>
      <c r="I440">
        <f t="shared" si="42"/>
        <v>60.03</v>
      </c>
      <c r="J440" t="s">
        <v>21</v>
      </c>
      <c r="K440" t="s">
        <v>22</v>
      </c>
      <c r="L440">
        <v>1362376800</v>
      </c>
      <c r="M440" s="7">
        <f t="shared" si="43"/>
        <v>41337.25</v>
      </c>
      <c r="N440">
        <v>1364965200</v>
      </c>
      <c r="O440" s="7">
        <f t="shared" si="44"/>
        <v>41367.208333333336</v>
      </c>
      <c r="P440">
        <f t="shared" si="45"/>
        <v>2013</v>
      </c>
      <c r="Q440" t="b">
        <v>0</v>
      </c>
      <c r="R440" t="b">
        <v>0</v>
      </c>
      <c r="S440" t="s">
        <v>33</v>
      </c>
      <c r="T440" t="str">
        <f t="shared" si="46"/>
        <v>theater</v>
      </c>
      <c r="U440" t="str">
        <f t="shared" si="47"/>
        <v>plays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8"/>
        <v>355.28</v>
      </c>
      <c r="G441" t="s">
        <v>20</v>
      </c>
      <c r="H441">
        <v>2293</v>
      </c>
      <c r="I441">
        <f t="shared" si="42"/>
        <v>44</v>
      </c>
      <c r="J441" t="s">
        <v>21</v>
      </c>
      <c r="K441" t="s">
        <v>22</v>
      </c>
      <c r="L441">
        <v>1478408400</v>
      </c>
      <c r="M441" s="7">
        <f t="shared" si="43"/>
        <v>42680.208333333328</v>
      </c>
      <c r="N441">
        <v>1479016800</v>
      </c>
      <c r="O441" s="7">
        <f t="shared" si="44"/>
        <v>42687.25</v>
      </c>
      <c r="P441">
        <f t="shared" si="45"/>
        <v>2016</v>
      </c>
      <c r="Q441" t="b">
        <v>0</v>
      </c>
      <c r="R441" t="b">
        <v>0</v>
      </c>
      <c r="S441" t="s">
        <v>474</v>
      </c>
      <c r="T441" t="str">
        <f t="shared" si="46"/>
        <v>film &amp; video</v>
      </c>
      <c r="U441" t="str">
        <f t="shared" si="47"/>
        <v>science fiction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8"/>
        <v>161.91</v>
      </c>
      <c r="G442" t="s">
        <v>20</v>
      </c>
      <c r="H442">
        <v>3131</v>
      </c>
      <c r="I442">
        <f t="shared" si="42"/>
        <v>53</v>
      </c>
      <c r="J442" t="s">
        <v>21</v>
      </c>
      <c r="K442" t="s">
        <v>22</v>
      </c>
      <c r="L442">
        <v>1498798800</v>
      </c>
      <c r="M442" s="7">
        <f t="shared" si="43"/>
        <v>42916.208333333328</v>
      </c>
      <c r="N442">
        <v>1499662800</v>
      </c>
      <c r="O442" s="7">
        <f t="shared" si="44"/>
        <v>42926.208333333328</v>
      </c>
      <c r="P442">
        <f t="shared" si="45"/>
        <v>2017</v>
      </c>
      <c r="Q442" t="b">
        <v>0</v>
      </c>
      <c r="R442" t="b">
        <v>0</v>
      </c>
      <c r="S442" t="s">
        <v>269</v>
      </c>
      <c r="T442" t="str">
        <f t="shared" si="46"/>
        <v>film &amp; video</v>
      </c>
      <c r="U442" t="str">
        <f t="shared" si="47"/>
        <v>television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8"/>
        <v>24.91</v>
      </c>
      <c r="G443" t="s">
        <v>14</v>
      </c>
      <c r="H443">
        <v>32</v>
      </c>
      <c r="I443">
        <f t="shared" si="42"/>
        <v>54.5</v>
      </c>
      <c r="J443" t="s">
        <v>21</v>
      </c>
      <c r="K443" t="s">
        <v>22</v>
      </c>
      <c r="L443">
        <v>1335416400</v>
      </c>
      <c r="M443" s="7">
        <f t="shared" si="43"/>
        <v>41025.208333333336</v>
      </c>
      <c r="N443">
        <v>1337835600</v>
      </c>
      <c r="O443" s="7">
        <f t="shared" si="44"/>
        <v>41053.208333333336</v>
      </c>
      <c r="P443">
        <f t="shared" si="45"/>
        <v>2012</v>
      </c>
      <c r="Q443" t="b">
        <v>0</v>
      </c>
      <c r="R443" t="b">
        <v>0</v>
      </c>
      <c r="S443" t="s">
        <v>65</v>
      </c>
      <c r="T443" t="str">
        <f t="shared" si="46"/>
        <v>technology</v>
      </c>
      <c r="U443" t="str">
        <f t="shared" si="47"/>
        <v>wearables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8"/>
        <v>198.72</v>
      </c>
      <c r="G444" t="s">
        <v>20</v>
      </c>
      <c r="H444">
        <v>143</v>
      </c>
      <c r="I444">
        <f t="shared" si="42"/>
        <v>75.040000000000006</v>
      </c>
      <c r="J444" t="s">
        <v>107</v>
      </c>
      <c r="K444" t="s">
        <v>108</v>
      </c>
      <c r="L444">
        <v>1504328400</v>
      </c>
      <c r="M444" s="7">
        <f t="shared" si="43"/>
        <v>42980.208333333328</v>
      </c>
      <c r="N444">
        <v>1505710800</v>
      </c>
      <c r="O444" s="7">
        <f t="shared" si="44"/>
        <v>42996.208333333328</v>
      </c>
      <c r="P444">
        <f t="shared" si="45"/>
        <v>2017</v>
      </c>
      <c r="Q444" t="b">
        <v>0</v>
      </c>
      <c r="R444" t="b">
        <v>0</v>
      </c>
      <c r="S444" t="s">
        <v>33</v>
      </c>
      <c r="T444" t="str">
        <f t="shared" si="46"/>
        <v>theater</v>
      </c>
      <c r="U444" t="str">
        <f t="shared" si="47"/>
        <v>plays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8"/>
        <v>34.75</v>
      </c>
      <c r="G445" t="s">
        <v>74</v>
      </c>
      <c r="H445">
        <v>90</v>
      </c>
      <c r="I445">
        <f t="shared" si="42"/>
        <v>35.909999999999997</v>
      </c>
      <c r="J445" t="s">
        <v>21</v>
      </c>
      <c r="K445" t="s">
        <v>22</v>
      </c>
      <c r="L445">
        <v>1285822800</v>
      </c>
      <c r="M445" s="7">
        <f t="shared" si="43"/>
        <v>40451.208333333336</v>
      </c>
      <c r="N445">
        <v>1287464400</v>
      </c>
      <c r="O445" s="7">
        <f t="shared" si="44"/>
        <v>40470.208333333336</v>
      </c>
      <c r="P445">
        <f t="shared" si="45"/>
        <v>2010</v>
      </c>
      <c r="Q445" t="b">
        <v>0</v>
      </c>
      <c r="R445" t="b">
        <v>0</v>
      </c>
      <c r="S445" t="s">
        <v>33</v>
      </c>
      <c r="T445" t="str">
        <f t="shared" si="46"/>
        <v>theater</v>
      </c>
      <c r="U445" t="str">
        <f t="shared" si="47"/>
        <v>plays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8"/>
        <v>176.42</v>
      </c>
      <c r="G446" t="s">
        <v>20</v>
      </c>
      <c r="H446">
        <v>296</v>
      </c>
      <c r="I446">
        <f t="shared" si="42"/>
        <v>36.950000000000003</v>
      </c>
      <c r="J446" t="s">
        <v>21</v>
      </c>
      <c r="K446" t="s">
        <v>22</v>
      </c>
      <c r="L446">
        <v>1311483600</v>
      </c>
      <c r="M446" s="7">
        <f t="shared" si="43"/>
        <v>40748.208333333336</v>
      </c>
      <c r="N446">
        <v>1311656400</v>
      </c>
      <c r="O446" s="7">
        <f t="shared" si="44"/>
        <v>40750.208333333336</v>
      </c>
      <c r="P446">
        <f t="shared" si="45"/>
        <v>2011</v>
      </c>
      <c r="Q446" t="b">
        <v>0</v>
      </c>
      <c r="R446" t="b">
        <v>1</v>
      </c>
      <c r="S446" t="s">
        <v>60</v>
      </c>
      <c r="T446" t="str">
        <f t="shared" si="46"/>
        <v>music</v>
      </c>
      <c r="U446" t="str">
        <f t="shared" si="47"/>
        <v>indie rock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8"/>
        <v>511.38</v>
      </c>
      <c r="G447" t="s">
        <v>20</v>
      </c>
      <c r="H447">
        <v>170</v>
      </c>
      <c r="I447">
        <f t="shared" si="42"/>
        <v>63.17</v>
      </c>
      <c r="J447" t="s">
        <v>21</v>
      </c>
      <c r="K447" t="s">
        <v>22</v>
      </c>
      <c r="L447">
        <v>1291356000</v>
      </c>
      <c r="M447" s="7">
        <f t="shared" si="43"/>
        <v>40515.25</v>
      </c>
      <c r="N447">
        <v>1293170400</v>
      </c>
      <c r="O447" s="7">
        <f t="shared" si="44"/>
        <v>40536.25</v>
      </c>
      <c r="P447">
        <f t="shared" si="45"/>
        <v>2010</v>
      </c>
      <c r="Q447" t="b">
        <v>0</v>
      </c>
      <c r="R447" t="b">
        <v>1</v>
      </c>
      <c r="S447" t="s">
        <v>33</v>
      </c>
      <c r="T447" t="str">
        <f t="shared" si="46"/>
        <v>theater</v>
      </c>
      <c r="U447" t="str">
        <f t="shared" si="47"/>
        <v>plays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8"/>
        <v>82.04</v>
      </c>
      <c r="G448" t="s">
        <v>14</v>
      </c>
      <c r="H448">
        <v>186</v>
      </c>
      <c r="I448">
        <f t="shared" si="42"/>
        <v>29.99</v>
      </c>
      <c r="J448" t="s">
        <v>21</v>
      </c>
      <c r="K448" t="s">
        <v>22</v>
      </c>
      <c r="L448">
        <v>1355810400</v>
      </c>
      <c r="M448" s="7">
        <f t="shared" si="43"/>
        <v>41261.25</v>
      </c>
      <c r="N448">
        <v>1355983200</v>
      </c>
      <c r="O448" s="7">
        <f t="shared" si="44"/>
        <v>41263.25</v>
      </c>
      <c r="P448">
        <f t="shared" si="45"/>
        <v>2012</v>
      </c>
      <c r="Q448" t="b">
        <v>0</v>
      </c>
      <c r="R448" t="b">
        <v>0</v>
      </c>
      <c r="S448" t="s">
        <v>65</v>
      </c>
      <c r="T448" t="str">
        <f t="shared" si="46"/>
        <v>technology</v>
      </c>
      <c r="U448" t="str">
        <f t="shared" si="47"/>
        <v>wearables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8"/>
        <v>24.33</v>
      </c>
      <c r="G449" t="s">
        <v>74</v>
      </c>
      <c r="H449">
        <v>439</v>
      </c>
      <c r="I449">
        <f t="shared" si="42"/>
        <v>86</v>
      </c>
      <c r="J449" t="s">
        <v>40</v>
      </c>
      <c r="K449" t="s">
        <v>41</v>
      </c>
      <c r="L449">
        <v>1513663200</v>
      </c>
      <c r="M449" s="7">
        <f t="shared" si="43"/>
        <v>43088.25</v>
      </c>
      <c r="N449">
        <v>1515045600</v>
      </c>
      <c r="O449" s="7">
        <f t="shared" si="44"/>
        <v>43104.25</v>
      </c>
      <c r="P449">
        <f t="shared" si="45"/>
        <v>2017</v>
      </c>
      <c r="Q449" t="b">
        <v>0</v>
      </c>
      <c r="R449" t="b">
        <v>0</v>
      </c>
      <c r="S449" t="s">
        <v>269</v>
      </c>
      <c r="T449" t="str">
        <f t="shared" si="46"/>
        <v>film &amp; video</v>
      </c>
      <c r="U449" t="str">
        <f t="shared" si="47"/>
        <v>television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8"/>
        <v>50.48</v>
      </c>
      <c r="G450" t="s">
        <v>14</v>
      </c>
      <c r="H450">
        <v>605</v>
      </c>
      <c r="I450">
        <f t="shared" si="42"/>
        <v>75.010000000000005</v>
      </c>
      <c r="J450" t="s">
        <v>21</v>
      </c>
      <c r="K450" t="s">
        <v>22</v>
      </c>
      <c r="L450">
        <v>1365915600</v>
      </c>
      <c r="M450" s="7">
        <f t="shared" si="43"/>
        <v>41378.208333333336</v>
      </c>
      <c r="N450">
        <v>1366088400</v>
      </c>
      <c r="O450" s="7">
        <f t="shared" si="44"/>
        <v>41380.208333333336</v>
      </c>
      <c r="P450">
        <f t="shared" si="45"/>
        <v>2013</v>
      </c>
      <c r="Q450" t="b">
        <v>0</v>
      </c>
      <c r="R450" t="b">
        <v>1</v>
      </c>
      <c r="S450" t="s">
        <v>89</v>
      </c>
      <c r="T450" t="str">
        <f t="shared" si="46"/>
        <v>games</v>
      </c>
      <c r="U450" t="str">
        <f t="shared" si="47"/>
        <v>video games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8"/>
        <v>967</v>
      </c>
      <c r="G451" t="s">
        <v>20</v>
      </c>
      <c r="H451">
        <v>86</v>
      </c>
      <c r="I451">
        <f t="shared" ref="I451:I514" si="49">IF(H451=0, 0, ROUND(E451/H451,2))</f>
        <v>101.2</v>
      </c>
      <c r="J451" t="s">
        <v>36</v>
      </c>
      <c r="K451" t="s">
        <v>37</v>
      </c>
      <c r="L451">
        <v>1551852000</v>
      </c>
      <c r="M451" s="7">
        <f t="shared" ref="M451:M514" si="50">(L451/(60*60*24))+DATE(1970,1,1)</f>
        <v>43530.25</v>
      </c>
      <c r="N451">
        <v>1553317200</v>
      </c>
      <c r="O451" s="7">
        <f t="shared" ref="O451:O514" si="51">(N451/(60*60*24))+DATE(1970,1,1)</f>
        <v>43547.208333333328</v>
      </c>
      <c r="P451">
        <f t="shared" ref="P451:P514" si="52">YEAR(M451)</f>
        <v>2019</v>
      </c>
      <c r="Q451" t="b">
        <v>0</v>
      </c>
      <c r="R451" t="b">
        <v>0</v>
      </c>
      <c r="S451" t="s">
        <v>89</v>
      </c>
      <c r="T451" t="str">
        <f t="shared" ref="T451:T514" si="53">LEFT(S451,SEARCH("/",S451)-1)</f>
        <v>games</v>
      </c>
      <c r="U451" t="str">
        <f t="shared" ref="U451:U514" si="54">RIGHT(S451,LEN(S451)-SEARCH("/",S451))</f>
        <v>video games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55">ROUND((E452/D452)*100, 2)</f>
        <v>4</v>
      </c>
      <c r="G452" t="s">
        <v>14</v>
      </c>
      <c r="H452">
        <v>1</v>
      </c>
      <c r="I452">
        <f t="shared" si="49"/>
        <v>4</v>
      </c>
      <c r="J452" t="s">
        <v>15</v>
      </c>
      <c r="K452" t="s">
        <v>16</v>
      </c>
      <c r="L452">
        <v>1540098000</v>
      </c>
      <c r="M452" s="7">
        <f t="shared" si="50"/>
        <v>43394.208333333328</v>
      </c>
      <c r="N452">
        <v>1542088800</v>
      </c>
      <c r="O452" s="7">
        <f t="shared" si="51"/>
        <v>43417.25</v>
      </c>
      <c r="P452">
        <f t="shared" si="52"/>
        <v>2018</v>
      </c>
      <c r="Q452" t="b">
        <v>0</v>
      </c>
      <c r="R452" t="b">
        <v>0</v>
      </c>
      <c r="S452" t="s">
        <v>71</v>
      </c>
      <c r="T452" t="str">
        <f t="shared" si="53"/>
        <v>film &amp; video</v>
      </c>
      <c r="U452" t="str">
        <f t="shared" si="54"/>
        <v>animation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55"/>
        <v>122.85</v>
      </c>
      <c r="G453" t="s">
        <v>20</v>
      </c>
      <c r="H453">
        <v>6286</v>
      </c>
      <c r="I453">
        <f t="shared" si="49"/>
        <v>29</v>
      </c>
      <c r="J453" t="s">
        <v>21</v>
      </c>
      <c r="K453" t="s">
        <v>22</v>
      </c>
      <c r="L453">
        <v>1500440400</v>
      </c>
      <c r="M453" s="7">
        <f t="shared" si="50"/>
        <v>42935.208333333328</v>
      </c>
      <c r="N453">
        <v>1503118800</v>
      </c>
      <c r="O453" s="7">
        <f t="shared" si="51"/>
        <v>42966.208333333328</v>
      </c>
      <c r="P453">
        <f t="shared" si="52"/>
        <v>2017</v>
      </c>
      <c r="Q453" t="b">
        <v>0</v>
      </c>
      <c r="R453" t="b">
        <v>0</v>
      </c>
      <c r="S453" t="s">
        <v>23</v>
      </c>
      <c r="T453" t="str">
        <f t="shared" si="53"/>
        <v>music</v>
      </c>
      <c r="U453" t="str">
        <f t="shared" si="54"/>
        <v>rock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55"/>
        <v>63.44</v>
      </c>
      <c r="G454" t="s">
        <v>14</v>
      </c>
      <c r="H454">
        <v>31</v>
      </c>
      <c r="I454">
        <f t="shared" si="49"/>
        <v>98.23</v>
      </c>
      <c r="J454" t="s">
        <v>21</v>
      </c>
      <c r="K454" t="s">
        <v>22</v>
      </c>
      <c r="L454">
        <v>1278392400</v>
      </c>
      <c r="M454" s="7">
        <f t="shared" si="50"/>
        <v>40365.208333333336</v>
      </c>
      <c r="N454">
        <v>1278478800</v>
      </c>
      <c r="O454" s="7">
        <f t="shared" si="51"/>
        <v>40366.208333333336</v>
      </c>
      <c r="P454">
        <f t="shared" si="52"/>
        <v>2010</v>
      </c>
      <c r="Q454" t="b">
        <v>0</v>
      </c>
      <c r="R454" t="b">
        <v>0</v>
      </c>
      <c r="S454" t="s">
        <v>53</v>
      </c>
      <c r="T454" t="str">
        <f t="shared" si="53"/>
        <v>film &amp; video</v>
      </c>
      <c r="U454" t="str">
        <f t="shared" si="54"/>
        <v>drama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55"/>
        <v>56.33</v>
      </c>
      <c r="G455" t="s">
        <v>14</v>
      </c>
      <c r="H455">
        <v>1181</v>
      </c>
      <c r="I455">
        <f t="shared" si="49"/>
        <v>87</v>
      </c>
      <c r="J455" t="s">
        <v>21</v>
      </c>
      <c r="K455" t="s">
        <v>22</v>
      </c>
      <c r="L455">
        <v>1480572000</v>
      </c>
      <c r="M455" s="7">
        <f t="shared" si="50"/>
        <v>42705.25</v>
      </c>
      <c r="N455">
        <v>1484114400</v>
      </c>
      <c r="O455" s="7">
        <f t="shared" si="51"/>
        <v>42746.25</v>
      </c>
      <c r="P455">
        <f t="shared" si="52"/>
        <v>2016</v>
      </c>
      <c r="Q455" t="b">
        <v>0</v>
      </c>
      <c r="R455" t="b">
        <v>0</v>
      </c>
      <c r="S455" t="s">
        <v>474</v>
      </c>
      <c r="T455" t="str">
        <f t="shared" si="53"/>
        <v>film &amp; video</v>
      </c>
      <c r="U455" t="str">
        <f t="shared" si="54"/>
        <v>science fiction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55"/>
        <v>44.08</v>
      </c>
      <c r="G456" t="s">
        <v>14</v>
      </c>
      <c r="H456">
        <v>39</v>
      </c>
      <c r="I456">
        <f t="shared" si="49"/>
        <v>45.21</v>
      </c>
      <c r="J456" t="s">
        <v>21</v>
      </c>
      <c r="K456" t="s">
        <v>22</v>
      </c>
      <c r="L456">
        <v>1382331600</v>
      </c>
      <c r="M456" s="7">
        <f t="shared" si="50"/>
        <v>41568.208333333336</v>
      </c>
      <c r="N456">
        <v>1385445600</v>
      </c>
      <c r="O456" s="7">
        <f t="shared" si="51"/>
        <v>41604.25</v>
      </c>
      <c r="P456">
        <f t="shared" si="52"/>
        <v>2013</v>
      </c>
      <c r="Q456" t="b">
        <v>0</v>
      </c>
      <c r="R456" t="b">
        <v>1</v>
      </c>
      <c r="S456" t="s">
        <v>53</v>
      </c>
      <c r="T456" t="str">
        <f t="shared" si="53"/>
        <v>film &amp; video</v>
      </c>
      <c r="U456" t="str">
        <f t="shared" si="54"/>
        <v>drama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55"/>
        <v>118.37</v>
      </c>
      <c r="G457" t="s">
        <v>20</v>
      </c>
      <c r="H457">
        <v>3727</v>
      </c>
      <c r="I457">
        <f t="shared" si="49"/>
        <v>37</v>
      </c>
      <c r="J457" t="s">
        <v>21</v>
      </c>
      <c r="K457" t="s">
        <v>22</v>
      </c>
      <c r="L457">
        <v>1316754000</v>
      </c>
      <c r="M457" s="7">
        <f t="shared" si="50"/>
        <v>40809.208333333336</v>
      </c>
      <c r="N457">
        <v>1318741200</v>
      </c>
      <c r="O457" s="7">
        <f t="shared" si="51"/>
        <v>40832.208333333336</v>
      </c>
      <c r="P457">
        <f t="shared" si="52"/>
        <v>2011</v>
      </c>
      <c r="Q457" t="b">
        <v>0</v>
      </c>
      <c r="R457" t="b">
        <v>0</v>
      </c>
      <c r="S457" t="s">
        <v>33</v>
      </c>
      <c r="T457" t="str">
        <f t="shared" si="53"/>
        <v>theater</v>
      </c>
      <c r="U457" t="str">
        <f t="shared" si="54"/>
        <v>plays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55"/>
        <v>104.12</v>
      </c>
      <c r="G458" t="s">
        <v>20</v>
      </c>
      <c r="H458">
        <v>1605</v>
      </c>
      <c r="I458">
        <f t="shared" si="49"/>
        <v>94.98</v>
      </c>
      <c r="J458" t="s">
        <v>21</v>
      </c>
      <c r="K458" t="s">
        <v>22</v>
      </c>
      <c r="L458">
        <v>1518242400</v>
      </c>
      <c r="M458" s="7">
        <f t="shared" si="50"/>
        <v>43141.25</v>
      </c>
      <c r="N458">
        <v>1518242400</v>
      </c>
      <c r="O458" s="7">
        <f t="shared" si="51"/>
        <v>43141.25</v>
      </c>
      <c r="P458">
        <f t="shared" si="52"/>
        <v>2018</v>
      </c>
      <c r="Q458" t="b">
        <v>0</v>
      </c>
      <c r="R458" t="b">
        <v>1</v>
      </c>
      <c r="S458" t="s">
        <v>60</v>
      </c>
      <c r="T458" t="str">
        <f t="shared" si="53"/>
        <v>music</v>
      </c>
      <c r="U458" t="str">
        <f t="shared" si="54"/>
        <v>indie rock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55"/>
        <v>26.64</v>
      </c>
      <c r="G459" t="s">
        <v>14</v>
      </c>
      <c r="H459">
        <v>46</v>
      </c>
      <c r="I459">
        <f t="shared" si="49"/>
        <v>28.96</v>
      </c>
      <c r="J459" t="s">
        <v>21</v>
      </c>
      <c r="K459" t="s">
        <v>22</v>
      </c>
      <c r="L459">
        <v>1476421200</v>
      </c>
      <c r="M459" s="7">
        <f t="shared" si="50"/>
        <v>42657.208333333328</v>
      </c>
      <c r="N459">
        <v>1476594000</v>
      </c>
      <c r="O459" s="7">
        <f t="shared" si="51"/>
        <v>42659.208333333328</v>
      </c>
      <c r="P459">
        <f t="shared" si="52"/>
        <v>2016</v>
      </c>
      <c r="Q459" t="b">
        <v>0</v>
      </c>
      <c r="R459" t="b">
        <v>0</v>
      </c>
      <c r="S459" t="s">
        <v>33</v>
      </c>
      <c r="T459" t="str">
        <f t="shared" si="53"/>
        <v>theater</v>
      </c>
      <c r="U459" t="str">
        <f t="shared" si="54"/>
        <v>plays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55"/>
        <v>351.2</v>
      </c>
      <c r="G460" t="s">
        <v>20</v>
      </c>
      <c r="H460">
        <v>2120</v>
      </c>
      <c r="I460">
        <f t="shared" si="49"/>
        <v>55.99</v>
      </c>
      <c r="J460" t="s">
        <v>21</v>
      </c>
      <c r="K460" t="s">
        <v>22</v>
      </c>
      <c r="L460">
        <v>1269752400</v>
      </c>
      <c r="M460" s="7">
        <f t="shared" si="50"/>
        <v>40265.208333333336</v>
      </c>
      <c r="N460">
        <v>1273554000</v>
      </c>
      <c r="O460" s="7">
        <f t="shared" si="51"/>
        <v>40309.208333333336</v>
      </c>
      <c r="P460">
        <f t="shared" si="52"/>
        <v>2010</v>
      </c>
      <c r="Q460" t="b">
        <v>0</v>
      </c>
      <c r="R460" t="b">
        <v>0</v>
      </c>
      <c r="S460" t="s">
        <v>33</v>
      </c>
      <c r="T460" t="str">
        <f t="shared" si="53"/>
        <v>theater</v>
      </c>
      <c r="U460" t="str">
        <f t="shared" si="54"/>
        <v>plays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55"/>
        <v>90.06</v>
      </c>
      <c r="G461" t="s">
        <v>14</v>
      </c>
      <c r="H461">
        <v>105</v>
      </c>
      <c r="I461">
        <f t="shared" si="49"/>
        <v>54.04</v>
      </c>
      <c r="J461" t="s">
        <v>21</v>
      </c>
      <c r="K461" t="s">
        <v>22</v>
      </c>
      <c r="L461">
        <v>1419746400</v>
      </c>
      <c r="M461" s="7">
        <f t="shared" si="50"/>
        <v>42001.25</v>
      </c>
      <c r="N461">
        <v>1421906400</v>
      </c>
      <c r="O461" s="7">
        <f t="shared" si="51"/>
        <v>42026.25</v>
      </c>
      <c r="P461">
        <f t="shared" si="52"/>
        <v>2014</v>
      </c>
      <c r="Q461" t="b">
        <v>0</v>
      </c>
      <c r="R461" t="b">
        <v>0</v>
      </c>
      <c r="S461" t="s">
        <v>42</v>
      </c>
      <c r="T461" t="str">
        <f t="shared" si="53"/>
        <v>film &amp; video</v>
      </c>
      <c r="U461" t="str">
        <f t="shared" si="54"/>
        <v>documentary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55"/>
        <v>171.63</v>
      </c>
      <c r="G462" t="s">
        <v>20</v>
      </c>
      <c r="H462">
        <v>50</v>
      </c>
      <c r="I462">
        <f t="shared" si="49"/>
        <v>82.38</v>
      </c>
      <c r="J462" t="s">
        <v>21</v>
      </c>
      <c r="K462" t="s">
        <v>22</v>
      </c>
      <c r="L462">
        <v>1281330000</v>
      </c>
      <c r="M462" s="7">
        <f t="shared" si="50"/>
        <v>40399.208333333336</v>
      </c>
      <c r="N462">
        <v>1281589200</v>
      </c>
      <c r="O462" s="7">
        <f t="shared" si="51"/>
        <v>40402.208333333336</v>
      </c>
      <c r="P462">
        <f t="shared" si="52"/>
        <v>2010</v>
      </c>
      <c r="Q462" t="b">
        <v>0</v>
      </c>
      <c r="R462" t="b">
        <v>0</v>
      </c>
      <c r="S462" t="s">
        <v>33</v>
      </c>
      <c r="T462" t="str">
        <f t="shared" si="53"/>
        <v>theater</v>
      </c>
      <c r="U462" t="str">
        <f t="shared" si="54"/>
        <v>plays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55"/>
        <v>141.05000000000001</v>
      </c>
      <c r="G463" t="s">
        <v>20</v>
      </c>
      <c r="H463">
        <v>2080</v>
      </c>
      <c r="I463">
        <f t="shared" si="49"/>
        <v>67</v>
      </c>
      <c r="J463" t="s">
        <v>21</v>
      </c>
      <c r="K463" t="s">
        <v>22</v>
      </c>
      <c r="L463">
        <v>1398661200</v>
      </c>
      <c r="M463" s="7">
        <f t="shared" si="50"/>
        <v>41757.208333333336</v>
      </c>
      <c r="N463">
        <v>1400389200</v>
      </c>
      <c r="O463" s="7">
        <f t="shared" si="51"/>
        <v>41777.208333333336</v>
      </c>
      <c r="P463">
        <f t="shared" si="52"/>
        <v>2014</v>
      </c>
      <c r="Q463" t="b">
        <v>0</v>
      </c>
      <c r="R463" t="b">
        <v>0</v>
      </c>
      <c r="S463" t="s">
        <v>53</v>
      </c>
      <c r="T463" t="str">
        <f t="shared" si="53"/>
        <v>film &amp; video</v>
      </c>
      <c r="U463" t="str">
        <f t="shared" si="54"/>
        <v>drama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55"/>
        <v>30.58</v>
      </c>
      <c r="G464" t="s">
        <v>14</v>
      </c>
      <c r="H464">
        <v>535</v>
      </c>
      <c r="I464">
        <f t="shared" si="49"/>
        <v>107.91</v>
      </c>
      <c r="J464" t="s">
        <v>21</v>
      </c>
      <c r="K464" t="s">
        <v>22</v>
      </c>
      <c r="L464">
        <v>1359525600</v>
      </c>
      <c r="M464" s="7">
        <f t="shared" si="50"/>
        <v>41304.25</v>
      </c>
      <c r="N464">
        <v>1362808800</v>
      </c>
      <c r="O464" s="7">
        <f t="shared" si="51"/>
        <v>41342.25</v>
      </c>
      <c r="P464">
        <f t="shared" si="52"/>
        <v>2013</v>
      </c>
      <c r="Q464" t="b">
        <v>0</v>
      </c>
      <c r="R464" t="b">
        <v>0</v>
      </c>
      <c r="S464" t="s">
        <v>292</v>
      </c>
      <c r="T464" t="str">
        <f t="shared" si="53"/>
        <v>games</v>
      </c>
      <c r="U464" t="str">
        <f t="shared" si="54"/>
        <v>mobile games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55"/>
        <v>108.16</v>
      </c>
      <c r="G465" t="s">
        <v>20</v>
      </c>
      <c r="H465">
        <v>2105</v>
      </c>
      <c r="I465">
        <f t="shared" si="49"/>
        <v>69.010000000000005</v>
      </c>
      <c r="J465" t="s">
        <v>21</v>
      </c>
      <c r="K465" t="s">
        <v>22</v>
      </c>
      <c r="L465">
        <v>1388469600</v>
      </c>
      <c r="M465" s="7">
        <f t="shared" si="50"/>
        <v>41639.25</v>
      </c>
      <c r="N465">
        <v>1388815200</v>
      </c>
      <c r="O465" s="7">
        <f t="shared" si="51"/>
        <v>41643.25</v>
      </c>
      <c r="P465">
        <f t="shared" si="52"/>
        <v>2013</v>
      </c>
      <c r="Q465" t="b">
        <v>0</v>
      </c>
      <c r="R465" t="b">
        <v>0</v>
      </c>
      <c r="S465" t="s">
        <v>71</v>
      </c>
      <c r="T465" t="str">
        <f t="shared" si="53"/>
        <v>film &amp; video</v>
      </c>
      <c r="U465" t="str">
        <f t="shared" si="54"/>
        <v>animation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55"/>
        <v>133.46</v>
      </c>
      <c r="G466" t="s">
        <v>20</v>
      </c>
      <c r="H466">
        <v>2436</v>
      </c>
      <c r="I466">
        <f t="shared" si="49"/>
        <v>39.01</v>
      </c>
      <c r="J466" t="s">
        <v>21</v>
      </c>
      <c r="K466" t="s">
        <v>22</v>
      </c>
      <c r="L466">
        <v>1518328800</v>
      </c>
      <c r="M466" s="7">
        <f t="shared" si="50"/>
        <v>43142.25</v>
      </c>
      <c r="N466">
        <v>1519538400</v>
      </c>
      <c r="O466" s="7">
        <f t="shared" si="51"/>
        <v>43156.25</v>
      </c>
      <c r="P466">
        <f t="shared" si="52"/>
        <v>2018</v>
      </c>
      <c r="Q466" t="b">
        <v>0</v>
      </c>
      <c r="R466" t="b">
        <v>0</v>
      </c>
      <c r="S466" t="s">
        <v>33</v>
      </c>
      <c r="T466" t="str">
        <f t="shared" si="53"/>
        <v>theater</v>
      </c>
      <c r="U466" t="str">
        <f t="shared" si="54"/>
        <v>plays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55"/>
        <v>187.85</v>
      </c>
      <c r="G467" t="s">
        <v>20</v>
      </c>
      <c r="H467">
        <v>80</v>
      </c>
      <c r="I467">
        <f t="shared" si="49"/>
        <v>110.36</v>
      </c>
      <c r="J467" t="s">
        <v>21</v>
      </c>
      <c r="K467" t="s">
        <v>22</v>
      </c>
      <c r="L467">
        <v>1517032800</v>
      </c>
      <c r="M467" s="7">
        <f t="shared" si="50"/>
        <v>43127.25</v>
      </c>
      <c r="N467">
        <v>1517810400</v>
      </c>
      <c r="O467" s="7">
        <f t="shared" si="51"/>
        <v>43136.25</v>
      </c>
      <c r="P467">
        <f t="shared" si="52"/>
        <v>2018</v>
      </c>
      <c r="Q467" t="b">
        <v>0</v>
      </c>
      <c r="R467" t="b">
        <v>0</v>
      </c>
      <c r="S467" t="s">
        <v>206</v>
      </c>
      <c r="T467" t="str">
        <f t="shared" si="53"/>
        <v>publishing</v>
      </c>
      <c r="U467" t="str">
        <f t="shared" si="54"/>
        <v>translations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55"/>
        <v>332</v>
      </c>
      <c r="G468" t="s">
        <v>20</v>
      </c>
      <c r="H468">
        <v>42</v>
      </c>
      <c r="I468">
        <f t="shared" si="49"/>
        <v>94.86</v>
      </c>
      <c r="J468" t="s">
        <v>21</v>
      </c>
      <c r="K468" t="s">
        <v>22</v>
      </c>
      <c r="L468">
        <v>1368594000</v>
      </c>
      <c r="M468" s="7">
        <f t="shared" si="50"/>
        <v>41409.208333333336</v>
      </c>
      <c r="N468">
        <v>1370581200</v>
      </c>
      <c r="O468" s="7">
        <f t="shared" si="51"/>
        <v>41432.208333333336</v>
      </c>
      <c r="P468">
        <f t="shared" si="52"/>
        <v>2013</v>
      </c>
      <c r="Q468" t="b">
        <v>0</v>
      </c>
      <c r="R468" t="b">
        <v>1</v>
      </c>
      <c r="S468" t="s">
        <v>65</v>
      </c>
      <c r="T468" t="str">
        <f t="shared" si="53"/>
        <v>technology</v>
      </c>
      <c r="U468" t="str">
        <f t="shared" si="54"/>
        <v>wearables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55"/>
        <v>575.21</v>
      </c>
      <c r="G469" t="s">
        <v>20</v>
      </c>
      <c r="H469">
        <v>139</v>
      </c>
      <c r="I469">
        <f t="shared" si="49"/>
        <v>57.94</v>
      </c>
      <c r="J469" t="s">
        <v>15</v>
      </c>
      <c r="K469" t="s">
        <v>16</v>
      </c>
      <c r="L469">
        <v>1448258400</v>
      </c>
      <c r="M469" s="7">
        <f t="shared" si="50"/>
        <v>42331.25</v>
      </c>
      <c r="N469">
        <v>1448863200</v>
      </c>
      <c r="O469" s="7">
        <f t="shared" si="51"/>
        <v>42338.25</v>
      </c>
      <c r="P469">
        <f t="shared" si="52"/>
        <v>2015</v>
      </c>
      <c r="Q469" t="b">
        <v>0</v>
      </c>
      <c r="R469" t="b">
        <v>1</v>
      </c>
      <c r="S469" t="s">
        <v>28</v>
      </c>
      <c r="T469" t="str">
        <f t="shared" si="53"/>
        <v>technology</v>
      </c>
      <c r="U469" t="str">
        <f t="shared" si="54"/>
        <v>web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55"/>
        <v>40.5</v>
      </c>
      <c r="G470" t="s">
        <v>14</v>
      </c>
      <c r="H470">
        <v>16</v>
      </c>
      <c r="I470">
        <f t="shared" si="49"/>
        <v>101.25</v>
      </c>
      <c r="J470" t="s">
        <v>21</v>
      </c>
      <c r="K470" t="s">
        <v>22</v>
      </c>
      <c r="L470">
        <v>1555218000</v>
      </c>
      <c r="M470" s="7">
        <f t="shared" si="50"/>
        <v>43569.208333333328</v>
      </c>
      <c r="N470">
        <v>1556600400</v>
      </c>
      <c r="O470" s="7">
        <f t="shared" si="51"/>
        <v>43585.208333333328</v>
      </c>
      <c r="P470">
        <f t="shared" si="52"/>
        <v>2019</v>
      </c>
      <c r="Q470" t="b">
        <v>0</v>
      </c>
      <c r="R470" t="b">
        <v>0</v>
      </c>
      <c r="S470" t="s">
        <v>33</v>
      </c>
      <c r="T470" t="str">
        <f t="shared" si="53"/>
        <v>theater</v>
      </c>
      <c r="U470" t="str">
        <f t="shared" si="54"/>
        <v>plays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55"/>
        <v>184.43</v>
      </c>
      <c r="G471" t="s">
        <v>20</v>
      </c>
      <c r="H471">
        <v>159</v>
      </c>
      <c r="I471">
        <f t="shared" si="49"/>
        <v>64.959999999999994</v>
      </c>
      <c r="J471" t="s">
        <v>21</v>
      </c>
      <c r="K471" t="s">
        <v>22</v>
      </c>
      <c r="L471">
        <v>1431925200</v>
      </c>
      <c r="M471" s="7">
        <f t="shared" si="50"/>
        <v>42142.208333333328</v>
      </c>
      <c r="N471">
        <v>1432098000</v>
      </c>
      <c r="O471" s="7">
        <f t="shared" si="51"/>
        <v>42144.208333333328</v>
      </c>
      <c r="P471">
        <f t="shared" si="52"/>
        <v>2015</v>
      </c>
      <c r="Q471" t="b">
        <v>0</v>
      </c>
      <c r="R471" t="b">
        <v>0</v>
      </c>
      <c r="S471" t="s">
        <v>53</v>
      </c>
      <c r="T471" t="str">
        <f t="shared" si="53"/>
        <v>film &amp; video</v>
      </c>
      <c r="U471" t="str">
        <f t="shared" si="54"/>
        <v>drama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55"/>
        <v>285.81</v>
      </c>
      <c r="G472" t="s">
        <v>20</v>
      </c>
      <c r="H472">
        <v>381</v>
      </c>
      <c r="I472">
        <f t="shared" si="49"/>
        <v>27.01</v>
      </c>
      <c r="J472" t="s">
        <v>21</v>
      </c>
      <c r="K472" t="s">
        <v>22</v>
      </c>
      <c r="L472">
        <v>1481522400</v>
      </c>
      <c r="M472" s="7">
        <f t="shared" si="50"/>
        <v>42716.25</v>
      </c>
      <c r="N472">
        <v>1482127200</v>
      </c>
      <c r="O472" s="7">
        <f t="shared" si="51"/>
        <v>42723.25</v>
      </c>
      <c r="P472">
        <f t="shared" si="52"/>
        <v>2016</v>
      </c>
      <c r="Q472" t="b">
        <v>0</v>
      </c>
      <c r="R472" t="b">
        <v>0</v>
      </c>
      <c r="S472" t="s">
        <v>65</v>
      </c>
      <c r="T472" t="str">
        <f t="shared" si="53"/>
        <v>technology</v>
      </c>
      <c r="U472" t="str">
        <f t="shared" si="54"/>
        <v>wearables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55"/>
        <v>319</v>
      </c>
      <c r="G473" t="s">
        <v>20</v>
      </c>
      <c r="H473">
        <v>194</v>
      </c>
      <c r="I473">
        <f t="shared" si="49"/>
        <v>50.97</v>
      </c>
      <c r="J473" t="s">
        <v>40</v>
      </c>
      <c r="K473" t="s">
        <v>41</v>
      </c>
      <c r="L473">
        <v>1335934800</v>
      </c>
      <c r="M473" s="7">
        <f t="shared" si="50"/>
        <v>41031.208333333336</v>
      </c>
      <c r="N473">
        <v>1335934800</v>
      </c>
      <c r="O473" s="7">
        <f t="shared" si="51"/>
        <v>41031.208333333336</v>
      </c>
      <c r="P473">
        <f t="shared" si="52"/>
        <v>2012</v>
      </c>
      <c r="Q473" t="b">
        <v>0</v>
      </c>
      <c r="R473" t="b">
        <v>1</v>
      </c>
      <c r="S473" t="s">
        <v>17</v>
      </c>
      <c r="T473" t="str">
        <f t="shared" si="53"/>
        <v>food</v>
      </c>
      <c r="U473" t="str">
        <f t="shared" si="54"/>
        <v>food trucks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55"/>
        <v>39.229999999999997</v>
      </c>
      <c r="G474" t="s">
        <v>14</v>
      </c>
      <c r="H474">
        <v>575</v>
      </c>
      <c r="I474">
        <f t="shared" si="49"/>
        <v>104.94</v>
      </c>
      <c r="J474" t="s">
        <v>21</v>
      </c>
      <c r="K474" t="s">
        <v>22</v>
      </c>
      <c r="L474">
        <v>1552280400</v>
      </c>
      <c r="M474" s="7">
        <f t="shared" si="50"/>
        <v>43535.208333333328</v>
      </c>
      <c r="N474">
        <v>1556946000</v>
      </c>
      <c r="O474" s="7">
        <f t="shared" si="51"/>
        <v>43589.208333333328</v>
      </c>
      <c r="P474">
        <f t="shared" si="52"/>
        <v>2019</v>
      </c>
      <c r="Q474" t="b">
        <v>0</v>
      </c>
      <c r="R474" t="b">
        <v>0</v>
      </c>
      <c r="S474" t="s">
        <v>23</v>
      </c>
      <c r="T474" t="str">
        <f t="shared" si="53"/>
        <v>music</v>
      </c>
      <c r="U474" t="str">
        <f t="shared" si="54"/>
        <v>rock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55"/>
        <v>178.14</v>
      </c>
      <c r="G475" t="s">
        <v>20</v>
      </c>
      <c r="H475">
        <v>106</v>
      </c>
      <c r="I475">
        <f t="shared" si="49"/>
        <v>84.03</v>
      </c>
      <c r="J475" t="s">
        <v>21</v>
      </c>
      <c r="K475" t="s">
        <v>22</v>
      </c>
      <c r="L475">
        <v>1529989200</v>
      </c>
      <c r="M475" s="7">
        <f t="shared" si="50"/>
        <v>43277.208333333328</v>
      </c>
      <c r="N475">
        <v>1530075600</v>
      </c>
      <c r="O475" s="7">
        <f t="shared" si="51"/>
        <v>43278.208333333328</v>
      </c>
      <c r="P475">
        <f t="shared" si="52"/>
        <v>2018</v>
      </c>
      <c r="Q475" t="b">
        <v>0</v>
      </c>
      <c r="R475" t="b">
        <v>0</v>
      </c>
      <c r="S475" t="s">
        <v>50</v>
      </c>
      <c r="T475" t="str">
        <f t="shared" si="53"/>
        <v>music</v>
      </c>
      <c r="U475" t="str">
        <f t="shared" si="54"/>
        <v>electric music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55"/>
        <v>365.15</v>
      </c>
      <c r="G476" t="s">
        <v>20</v>
      </c>
      <c r="H476">
        <v>142</v>
      </c>
      <c r="I476">
        <f t="shared" si="49"/>
        <v>102.86</v>
      </c>
      <c r="J476" t="s">
        <v>21</v>
      </c>
      <c r="K476" t="s">
        <v>22</v>
      </c>
      <c r="L476">
        <v>1418709600</v>
      </c>
      <c r="M476" s="7">
        <f t="shared" si="50"/>
        <v>41989.25</v>
      </c>
      <c r="N476">
        <v>1418796000</v>
      </c>
      <c r="O476" s="7">
        <f t="shared" si="51"/>
        <v>41990.25</v>
      </c>
      <c r="P476">
        <f t="shared" si="52"/>
        <v>2014</v>
      </c>
      <c r="Q476" t="b">
        <v>0</v>
      </c>
      <c r="R476" t="b">
        <v>0</v>
      </c>
      <c r="S476" t="s">
        <v>269</v>
      </c>
      <c r="T476" t="str">
        <f t="shared" si="53"/>
        <v>film &amp; video</v>
      </c>
      <c r="U476" t="str">
        <f t="shared" si="54"/>
        <v>television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55"/>
        <v>113.95</v>
      </c>
      <c r="G477" t="s">
        <v>20</v>
      </c>
      <c r="H477">
        <v>211</v>
      </c>
      <c r="I477">
        <f t="shared" si="49"/>
        <v>39.96</v>
      </c>
      <c r="J477" t="s">
        <v>21</v>
      </c>
      <c r="K477" t="s">
        <v>22</v>
      </c>
      <c r="L477">
        <v>1372136400</v>
      </c>
      <c r="M477" s="7">
        <f t="shared" si="50"/>
        <v>41450.208333333336</v>
      </c>
      <c r="N477">
        <v>1372482000</v>
      </c>
      <c r="O477" s="7">
        <f t="shared" si="51"/>
        <v>41454.208333333336</v>
      </c>
      <c r="P477">
        <f t="shared" si="52"/>
        <v>2013</v>
      </c>
      <c r="Q477" t="b">
        <v>0</v>
      </c>
      <c r="R477" t="b">
        <v>1</v>
      </c>
      <c r="S477" t="s">
        <v>206</v>
      </c>
      <c r="T477" t="str">
        <f t="shared" si="53"/>
        <v>publishing</v>
      </c>
      <c r="U477" t="str">
        <f t="shared" si="54"/>
        <v>translations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55"/>
        <v>29.83</v>
      </c>
      <c r="G478" t="s">
        <v>14</v>
      </c>
      <c r="H478">
        <v>1120</v>
      </c>
      <c r="I478">
        <f t="shared" si="49"/>
        <v>51</v>
      </c>
      <c r="J478" t="s">
        <v>21</v>
      </c>
      <c r="K478" t="s">
        <v>22</v>
      </c>
      <c r="L478">
        <v>1533877200</v>
      </c>
      <c r="M478" s="7">
        <f t="shared" si="50"/>
        <v>43322.208333333328</v>
      </c>
      <c r="N478">
        <v>1534395600</v>
      </c>
      <c r="O478" s="7">
        <f t="shared" si="51"/>
        <v>43328.208333333328</v>
      </c>
      <c r="P478">
        <f t="shared" si="52"/>
        <v>2018</v>
      </c>
      <c r="Q478" t="b">
        <v>0</v>
      </c>
      <c r="R478" t="b">
        <v>0</v>
      </c>
      <c r="S478" t="s">
        <v>119</v>
      </c>
      <c r="T478" t="str">
        <f t="shared" si="53"/>
        <v>publishing</v>
      </c>
      <c r="U478" t="str">
        <f t="shared" si="54"/>
        <v>fiction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55"/>
        <v>54.27</v>
      </c>
      <c r="G479" t="s">
        <v>14</v>
      </c>
      <c r="H479">
        <v>113</v>
      </c>
      <c r="I479">
        <f t="shared" si="49"/>
        <v>40.82</v>
      </c>
      <c r="J479" t="s">
        <v>21</v>
      </c>
      <c r="K479" t="s">
        <v>22</v>
      </c>
      <c r="L479">
        <v>1309064400</v>
      </c>
      <c r="M479" s="7">
        <f t="shared" si="50"/>
        <v>40720.208333333336</v>
      </c>
      <c r="N479">
        <v>1311397200</v>
      </c>
      <c r="O479" s="7">
        <f t="shared" si="51"/>
        <v>40747.208333333336</v>
      </c>
      <c r="P479">
        <f t="shared" si="52"/>
        <v>2011</v>
      </c>
      <c r="Q479" t="b">
        <v>0</v>
      </c>
      <c r="R479" t="b">
        <v>0</v>
      </c>
      <c r="S479" t="s">
        <v>474</v>
      </c>
      <c r="T479" t="str">
        <f t="shared" si="53"/>
        <v>film &amp; video</v>
      </c>
      <c r="U479" t="str">
        <f t="shared" si="54"/>
        <v>science fiction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55"/>
        <v>236.34</v>
      </c>
      <c r="G480" t="s">
        <v>20</v>
      </c>
      <c r="H480">
        <v>2756</v>
      </c>
      <c r="I480">
        <f t="shared" si="49"/>
        <v>59</v>
      </c>
      <c r="J480" t="s">
        <v>21</v>
      </c>
      <c r="K480" t="s">
        <v>22</v>
      </c>
      <c r="L480">
        <v>1425877200</v>
      </c>
      <c r="M480" s="7">
        <f t="shared" si="50"/>
        <v>42072.208333333328</v>
      </c>
      <c r="N480">
        <v>1426914000</v>
      </c>
      <c r="O480" s="7">
        <f t="shared" si="51"/>
        <v>42084.208333333328</v>
      </c>
      <c r="P480">
        <f t="shared" si="52"/>
        <v>2015</v>
      </c>
      <c r="Q480" t="b">
        <v>0</v>
      </c>
      <c r="R480" t="b">
        <v>0</v>
      </c>
      <c r="S480" t="s">
        <v>65</v>
      </c>
      <c r="T480" t="str">
        <f t="shared" si="53"/>
        <v>technology</v>
      </c>
      <c r="U480" t="str">
        <f t="shared" si="54"/>
        <v>wearables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55"/>
        <v>512.91999999999996</v>
      </c>
      <c r="G481" t="s">
        <v>20</v>
      </c>
      <c r="H481">
        <v>173</v>
      </c>
      <c r="I481">
        <f t="shared" si="49"/>
        <v>71.16</v>
      </c>
      <c r="J481" t="s">
        <v>40</v>
      </c>
      <c r="K481" t="s">
        <v>41</v>
      </c>
      <c r="L481">
        <v>1501304400</v>
      </c>
      <c r="M481" s="7">
        <f t="shared" si="50"/>
        <v>42945.208333333328</v>
      </c>
      <c r="N481">
        <v>1501477200</v>
      </c>
      <c r="O481" s="7">
        <f t="shared" si="51"/>
        <v>42947.208333333328</v>
      </c>
      <c r="P481">
        <f t="shared" si="52"/>
        <v>2017</v>
      </c>
      <c r="Q481" t="b">
        <v>0</v>
      </c>
      <c r="R481" t="b">
        <v>0</v>
      </c>
      <c r="S481" t="s">
        <v>17</v>
      </c>
      <c r="T481" t="str">
        <f t="shared" si="53"/>
        <v>food</v>
      </c>
      <c r="U481" t="str">
        <f t="shared" si="54"/>
        <v>food trucks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55"/>
        <v>100.65</v>
      </c>
      <c r="G482" t="s">
        <v>20</v>
      </c>
      <c r="H482">
        <v>87</v>
      </c>
      <c r="I482">
        <f t="shared" si="49"/>
        <v>99.49</v>
      </c>
      <c r="J482" t="s">
        <v>21</v>
      </c>
      <c r="K482" t="s">
        <v>22</v>
      </c>
      <c r="L482">
        <v>1268287200</v>
      </c>
      <c r="M482" s="7">
        <f t="shared" si="50"/>
        <v>40248.25</v>
      </c>
      <c r="N482">
        <v>1269061200</v>
      </c>
      <c r="O482" s="7">
        <f t="shared" si="51"/>
        <v>40257.208333333336</v>
      </c>
      <c r="P482">
        <f t="shared" si="52"/>
        <v>2010</v>
      </c>
      <c r="Q482" t="b">
        <v>0</v>
      </c>
      <c r="R482" t="b">
        <v>1</v>
      </c>
      <c r="S482" t="s">
        <v>122</v>
      </c>
      <c r="T482" t="str">
        <f t="shared" si="53"/>
        <v>photography</v>
      </c>
      <c r="U482" t="str">
        <f t="shared" si="54"/>
        <v>photography books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55"/>
        <v>81.349999999999994</v>
      </c>
      <c r="G483" t="s">
        <v>14</v>
      </c>
      <c r="H483">
        <v>1538</v>
      </c>
      <c r="I483">
        <f t="shared" si="49"/>
        <v>103.99</v>
      </c>
      <c r="J483" t="s">
        <v>21</v>
      </c>
      <c r="K483" t="s">
        <v>22</v>
      </c>
      <c r="L483">
        <v>1412139600</v>
      </c>
      <c r="M483" s="7">
        <f t="shared" si="50"/>
        <v>41913.208333333336</v>
      </c>
      <c r="N483">
        <v>1415772000</v>
      </c>
      <c r="O483" s="7">
        <f t="shared" si="51"/>
        <v>41955.25</v>
      </c>
      <c r="P483">
        <f t="shared" si="52"/>
        <v>2014</v>
      </c>
      <c r="Q483" t="b">
        <v>0</v>
      </c>
      <c r="R483" t="b">
        <v>1</v>
      </c>
      <c r="S483" t="s">
        <v>33</v>
      </c>
      <c r="T483" t="str">
        <f t="shared" si="53"/>
        <v>theater</v>
      </c>
      <c r="U483" t="str">
        <f t="shared" si="54"/>
        <v>plays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55"/>
        <v>16.399999999999999</v>
      </c>
      <c r="G484" t="s">
        <v>14</v>
      </c>
      <c r="H484">
        <v>9</v>
      </c>
      <c r="I484">
        <f t="shared" si="49"/>
        <v>76.56</v>
      </c>
      <c r="J484" t="s">
        <v>21</v>
      </c>
      <c r="K484" t="s">
        <v>22</v>
      </c>
      <c r="L484">
        <v>1330063200</v>
      </c>
      <c r="M484" s="7">
        <f t="shared" si="50"/>
        <v>40963.25</v>
      </c>
      <c r="N484">
        <v>1331013600</v>
      </c>
      <c r="O484" s="7">
        <f t="shared" si="51"/>
        <v>40974.25</v>
      </c>
      <c r="P484">
        <f t="shared" si="52"/>
        <v>2012</v>
      </c>
      <c r="Q484" t="b">
        <v>0</v>
      </c>
      <c r="R484" t="b">
        <v>1</v>
      </c>
      <c r="S484" t="s">
        <v>119</v>
      </c>
      <c r="T484" t="str">
        <f t="shared" si="53"/>
        <v>publishing</v>
      </c>
      <c r="U484" t="str">
        <f t="shared" si="54"/>
        <v>fiction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55"/>
        <v>52.77</v>
      </c>
      <c r="G485" t="s">
        <v>14</v>
      </c>
      <c r="H485">
        <v>554</v>
      </c>
      <c r="I485">
        <f t="shared" si="49"/>
        <v>87.07</v>
      </c>
      <c r="J485" t="s">
        <v>21</v>
      </c>
      <c r="K485" t="s">
        <v>22</v>
      </c>
      <c r="L485">
        <v>1576130400</v>
      </c>
      <c r="M485" s="7">
        <f t="shared" si="50"/>
        <v>43811.25</v>
      </c>
      <c r="N485">
        <v>1576735200</v>
      </c>
      <c r="O485" s="7">
        <f t="shared" si="51"/>
        <v>43818.25</v>
      </c>
      <c r="P485">
        <f t="shared" si="52"/>
        <v>2019</v>
      </c>
      <c r="Q485" t="b">
        <v>0</v>
      </c>
      <c r="R485" t="b">
        <v>0</v>
      </c>
      <c r="S485" t="s">
        <v>33</v>
      </c>
      <c r="T485" t="str">
        <f t="shared" si="53"/>
        <v>theater</v>
      </c>
      <c r="U485" t="str">
        <f t="shared" si="54"/>
        <v>plays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55"/>
        <v>260.20999999999998</v>
      </c>
      <c r="G486" t="s">
        <v>20</v>
      </c>
      <c r="H486">
        <v>1572</v>
      </c>
      <c r="I486">
        <f t="shared" si="49"/>
        <v>49</v>
      </c>
      <c r="J486" t="s">
        <v>40</v>
      </c>
      <c r="K486" t="s">
        <v>41</v>
      </c>
      <c r="L486">
        <v>1407128400</v>
      </c>
      <c r="M486" s="7">
        <f t="shared" si="50"/>
        <v>41855.208333333336</v>
      </c>
      <c r="N486">
        <v>1411362000</v>
      </c>
      <c r="O486" s="7">
        <f t="shared" si="51"/>
        <v>41904.208333333336</v>
      </c>
      <c r="P486">
        <f t="shared" si="52"/>
        <v>2014</v>
      </c>
      <c r="Q486" t="b">
        <v>0</v>
      </c>
      <c r="R486" t="b">
        <v>1</v>
      </c>
      <c r="S486" t="s">
        <v>17</v>
      </c>
      <c r="T486" t="str">
        <f t="shared" si="53"/>
        <v>food</v>
      </c>
      <c r="U486" t="str">
        <f t="shared" si="54"/>
        <v>food trucks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55"/>
        <v>30.73</v>
      </c>
      <c r="G487" t="s">
        <v>14</v>
      </c>
      <c r="H487">
        <v>648</v>
      </c>
      <c r="I487">
        <f t="shared" si="49"/>
        <v>42.97</v>
      </c>
      <c r="J487" t="s">
        <v>40</v>
      </c>
      <c r="K487" t="s">
        <v>41</v>
      </c>
      <c r="L487">
        <v>1560142800</v>
      </c>
      <c r="M487" s="7">
        <f t="shared" si="50"/>
        <v>43626.208333333328</v>
      </c>
      <c r="N487">
        <v>1563685200</v>
      </c>
      <c r="O487" s="7">
        <f t="shared" si="51"/>
        <v>43667.208333333328</v>
      </c>
      <c r="P487">
        <f t="shared" si="52"/>
        <v>2019</v>
      </c>
      <c r="Q487" t="b">
        <v>0</v>
      </c>
      <c r="R487" t="b">
        <v>0</v>
      </c>
      <c r="S487" t="s">
        <v>33</v>
      </c>
      <c r="T487" t="str">
        <f t="shared" si="53"/>
        <v>theater</v>
      </c>
      <c r="U487" t="str">
        <f t="shared" si="54"/>
        <v>plays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55"/>
        <v>13.5</v>
      </c>
      <c r="G488" t="s">
        <v>14</v>
      </c>
      <c r="H488">
        <v>21</v>
      </c>
      <c r="I488">
        <f t="shared" si="49"/>
        <v>33.43</v>
      </c>
      <c r="J488" t="s">
        <v>40</v>
      </c>
      <c r="K488" t="s">
        <v>41</v>
      </c>
      <c r="L488">
        <v>1520575200</v>
      </c>
      <c r="M488" s="7">
        <f t="shared" si="50"/>
        <v>43168.25</v>
      </c>
      <c r="N488">
        <v>1521867600</v>
      </c>
      <c r="O488" s="7">
        <f t="shared" si="51"/>
        <v>43183.208333333328</v>
      </c>
      <c r="P488">
        <f t="shared" si="52"/>
        <v>2018</v>
      </c>
      <c r="Q488" t="b">
        <v>0</v>
      </c>
      <c r="R488" t="b">
        <v>1</v>
      </c>
      <c r="S488" t="s">
        <v>206</v>
      </c>
      <c r="T488" t="str">
        <f t="shared" si="53"/>
        <v>publishing</v>
      </c>
      <c r="U488" t="str">
        <f t="shared" si="54"/>
        <v>translations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55"/>
        <v>178.63</v>
      </c>
      <c r="G489" t="s">
        <v>20</v>
      </c>
      <c r="H489">
        <v>2346</v>
      </c>
      <c r="I489">
        <f t="shared" si="49"/>
        <v>83.98</v>
      </c>
      <c r="J489" t="s">
        <v>21</v>
      </c>
      <c r="K489" t="s">
        <v>22</v>
      </c>
      <c r="L489">
        <v>1492664400</v>
      </c>
      <c r="M489" s="7">
        <f t="shared" si="50"/>
        <v>42845.208333333328</v>
      </c>
      <c r="N489">
        <v>1495515600</v>
      </c>
      <c r="O489" s="7">
        <f t="shared" si="51"/>
        <v>42878.208333333328</v>
      </c>
      <c r="P489">
        <f t="shared" si="52"/>
        <v>2017</v>
      </c>
      <c r="Q489" t="b">
        <v>0</v>
      </c>
      <c r="R489" t="b">
        <v>0</v>
      </c>
      <c r="S489" t="s">
        <v>33</v>
      </c>
      <c r="T489" t="str">
        <f t="shared" si="53"/>
        <v>theater</v>
      </c>
      <c r="U489" t="str">
        <f t="shared" si="54"/>
        <v>plays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55"/>
        <v>220.06</v>
      </c>
      <c r="G490" t="s">
        <v>20</v>
      </c>
      <c r="H490">
        <v>115</v>
      </c>
      <c r="I490">
        <f t="shared" si="49"/>
        <v>101.42</v>
      </c>
      <c r="J490" t="s">
        <v>21</v>
      </c>
      <c r="K490" t="s">
        <v>22</v>
      </c>
      <c r="L490">
        <v>1454479200</v>
      </c>
      <c r="M490" s="7">
        <f t="shared" si="50"/>
        <v>42403.25</v>
      </c>
      <c r="N490">
        <v>1455948000</v>
      </c>
      <c r="O490" s="7">
        <f t="shared" si="51"/>
        <v>42420.25</v>
      </c>
      <c r="P490">
        <f t="shared" si="52"/>
        <v>2016</v>
      </c>
      <c r="Q490" t="b">
        <v>0</v>
      </c>
      <c r="R490" t="b">
        <v>0</v>
      </c>
      <c r="S490" t="s">
        <v>33</v>
      </c>
      <c r="T490" t="str">
        <f t="shared" si="53"/>
        <v>theater</v>
      </c>
      <c r="U490" t="str">
        <f t="shared" si="54"/>
        <v>plays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55"/>
        <v>101.51</v>
      </c>
      <c r="G491" t="s">
        <v>20</v>
      </c>
      <c r="H491">
        <v>85</v>
      </c>
      <c r="I491">
        <f t="shared" si="49"/>
        <v>109.87</v>
      </c>
      <c r="J491" t="s">
        <v>107</v>
      </c>
      <c r="K491" t="s">
        <v>108</v>
      </c>
      <c r="L491">
        <v>1281934800</v>
      </c>
      <c r="M491" s="7">
        <f t="shared" si="50"/>
        <v>40406.208333333336</v>
      </c>
      <c r="N491">
        <v>1282366800</v>
      </c>
      <c r="O491" s="7">
        <f t="shared" si="51"/>
        <v>40411.208333333336</v>
      </c>
      <c r="P491">
        <f t="shared" si="52"/>
        <v>2010</v>
      </c>
      <c r="Q491" t="b">
        <v>0</v>
      </c>
      <c r="R491" t="b">
        <v>0</v>
      </c>
      <c r="S491" t="s">
        <v>65</v>
      </c>
      <c r="T491" t="str">
        <f t="shared" si="53"/>
        <v>technology</v>
      </c>
      <c r="U491" t="str">
        <f t="shared" si="54"/>
        <v>wearables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55"/>
        <v>191.5</v>
      </c>
      <c r="G492" t="s">
        <v>20</v>
      </c>
      <c r="H492">
        <v>144</v>
      </c>
      <c r="I492">
        <f t="shared" si="49"/>
        <v>31.92</v>
      </c>
      <c r="J492" t="s">
        <v>21</v>
      </c>
      <c r="K492" t="s">
        <v>22</v>
      </c>
      <c r="L492">
        <v>1573970400</v>
      </c>
      <c r="M492" s="7">
        <f t="shared" si="50"/>
        <v>43786.25</v>
      </c>
      <c r="N492">
        <v>1574575200</v>
      </c>
      <c r="O492" s="7">
        <f t="shared" si="51"/>
        <v>43793.25</v>
      </c>
      <c r="P492">
        <f t="shared" si="52"/>
        <v>2019</v>
      </c>
      <c r="Q492" t="b">
        <v>0</v>
      </c>
      <c r="R492" t="b">
        <v>0</v>
      </c>
      <c r="S492" t="s">
        <v>1029</v>
      </c>
      <c r="T492" t="str">
        <f t="shared" si="53"/>
        <v>journalism</v>
      </c>
      <c r="U492" t="str">
        <f t="shared" si="54"/>
        <v>audio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55"/>
        <v>305.35000000000002</v>
      </c>
      <c r="G493" t="s">
        <v>20</v>
      </c>
      <c r="H493">
        <v>2443</v>
      </c>
      <c r="I493">
        <f t="shared" si="49"/>
        <v>70.989999999999995</v>
      </c>
      <c r="J493" t="s">
        <v>21</v>
      </c>
      <c r="K493" t="s">
        <v>22</v>
      </c>
      <c r="L493">
        <v>1372654800</v>
      </c>
      <c r="M493" s="7">
        <f t="shared" si="50"/>
        <v>41456.208333333336</v>
      </c>
      <c r="N493">
        <v>1374901200</v>
      </c>
      <c r="O493" s="7">
        <f t="shared" si="51"/>
        <v>41482.208333333336</v>
      </c>
      <c r="P493">
        <f t="shared" si="52"/>
        <v>2013</v>
      </c>
      <c r="Q493" t="b">
        <v>0</v>
      </c>
      <c r="R493" t="b">
        <v>1</v>
      </c>
      <c r="S493" t="s">
        <v>17</v>
      </c>
      <c r="T493" t="str">
        <f t="shared" si="53"/>
        <v>food</v>
      </c>
      <c r="U493" t="str">
        <f t="shared" si="54"/>
        <v>food trucks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55"/>
        <v>24</v>
      </c>
      <c r="G494" t="s">
        <v>74</v>
      </c>
      <c r="H494">
        <v>595</v>
      </c>
      <c r="I494">
        <f t="shared" si="49"/>
        <v>77.03</v>
      </c>
      <c r="J494" t="s">
        <v>21</v>
      </c>
      <c r="K494" t="s">
        <v>22</v>
      </c>
      <c r="L494">
        <v>1275886800</v>
      </c>
      <c r="M494" s="7">
        <f t="shared" si="50"/>
        <v>40336.208333333336</v>
      </c>
      <c r="N494">
        <v>1278910800</v>
      </c>
      <c r="O494" s="7">
        <f t="shared" si="51"/>
        <v>40371.208333333336</v>
      </c>
      <c r="P494">
        <f t="shared" si="52"/>
        <v>2010</v>
      </c>
      <c r="Q494" t="b">
        <v>1</v>
      </c>
      <c r="R494" t="b">
        <v>1</v>
      </c>
      <c r="S494" t="s">
        <v>100</v>
      </c>
      <c r="T494" t="str">
        <f t="shared" si="53"/>
        <v>film &amp; video</v>
      </c>
      <c r="U494" t="str">
        <f t="shared" si="54"/>
        <v>shorts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55"/>
        <v>723.78</v>
      </c>
      <c r="G495" t="s">
        <v>20</v>
      </c>
      <c r="H495">
        <v>64</v>
      </c>
      <c r="I495">
        <f t="shared" si="49"/>
        <v>101.78</v>
      </c>
      <c r="J495" t="s">
        <v>21</v>
      </c>
      <c r="K495" t="s">
        <v>22</v>
      </c>
      <c r="L495">
        <v>1561784400</v>
      </c>
      <c r="M495" s="7">
        <f t="shared" si="50"/>
        <v>43645.208333333328</v>
      </c>
      <c r="N495">
        <v>1562907600</v>
      </c>
      <c r="O495" s="7">
        <f t="shared" si="51"/>
        <v>43658.208333333328</v>
      </c>
      <c r="P495">
        <f t="shared" si="52"/>
        <v>2019</v>
      </c>
      <c r="Q495" t="b">
        <v>0</v>
      </c>
      <c r="R495" t="b">
        <v>0</v>
      </c>
      <c r="S495" t="s">
        <v>122</v>
      </c>
      <c r="T495" t="str">
        <f t="shared" si="53"/>
        <v>photography</v>
      </c>
      <c r="U495" t="str">
        <f t="shared" si="54"/>
        <v>photography books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55"/>
        <v>547.36</v>
      </c>
      <c r="G496" t="s">
        <v>20</v>
      </c>
      <c r="H496">
        <v>268</v>
      </c>
      <c r="I496">
        <f t="shared" si="49"/>
        <v>51.06</v>
      </c>
      <c r="J496" t="s">
        <v>21</v>
      </c>
      <c r="K496" t="s">
        <v>22</v>
      </c>
      <c r="L496">
        <v>1332392400</v>
      </c>
      <c r="M496" s="7">
        <f t="shared" si="50"/>
        <v>40990.208333333336</v>
      </c>
      <c r="N496">
        <v>1332478800</v>
      </c>
      <c r="O496" s="7">
        <f t="shared" si="51"/>
        <v>40991.208333333336</v>
      </c>
      <c r="P496">
        <f t="shared" si="52"/>
        <v>2012</v>
      </c>
      <c r="Q496" t="b">
        <v>0</v>
      </c>
      <c r="R496" t="b">
        <v>0</v>
      </c>
      <c r="S496" t="s">
        <v>65</v>
      </c>
      <c r="T496" t="str">
        <f t="shared" si="53"/>
        <v>technology</v>
      </c>
      <c r="U496" t="str">
        <f t="shared" si="54"/>
        <v>wearables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55"/>
        <v>414.5</v>
      </c>
      <c r="G497" t="s">
        <v>20</v>
      </c>
      <c r="H497">
        <v>195</v>
      </c>
      <c r="I497">
        <f t="shared" si="49"/>
        <v>68.02</v>
      </c>
      <c r="J497" t="s">
        <v>36</v>
      </c>
      <c r="K497" t="s">
        <v>37</v>
      </c>
      <c r="L497">
        <v>1402376400</v>
      </c>
      <c r="M497" s="7">
        <f t="shared" si="50"/>
        <v>41800.208333333336</v>
      </c>
      <c r="N497">
        <v>1402722000</v>
      </c>
      <c r="O497" s="7">
        <f t="shared" si="51"/>
        <v>41804.208333333336</v>
      </c>
      <c r="P497">
        <f t="shared" si="52"/>
        <v>2014</v>
      </c>
      <c r="Q497" t="b">
        <v>0</v>
      </c>
      <c r="R497" t="b">
        <v>0</v>
      </c>
      <c r="S497" t="s">
        <v>33</v>
      </c>
      <c r="T497" t="str">
        <f t="shared" si="53"/>
        <v>theater</v>
      </c>
      <c r="U497" t="str">
        <f t="shared" si="54"/>
        <v>plays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55"/>
        <v>0.91</v>
      </c>
      <c r="G498" t="s">
        <v>14</v>
      </c>
      <c r="H498">
        <v>54</v>
      </c>
      <c r="I498">
        <f t="shared" si="49"/>
        <v>30.87</v>
      </c>
      <c r="J498" t="s">
        <v>21</v>
      </c>
      <c r="K498" t="s">
        <v>22</v>
      </c>
      <c r="L498">
        <v>1495342800</v>
      </c>
      <c r="M498" s="7">
        <f t="shared" si="50"/>
        <v>42876.208333333328</v>
      </c>
      <c r="N498">
        <v>1496811600</v>
      </c>
      <c r="O498" s="7">
        <f t="shared" si="51"/>
        <v>42893.208333333328</v>
      </c>
      <c r="P498">
        <f t="shared" si="52"/>
        <v>2017</v>
      </c>
      <c r="Q498" t="b">
        <v>0</v>
      </c>
      <c r="R498" t="b">
        <v>0</v>
      </c>
      <c r="S498" t="s">
        <v>71</v>
      </c>
      <c r="T498" t="str">
        <f t="shared" si="53"/>
        <v>film &amp; video</v>
      </c>
      <c r="U498" t="str">
        <f t="shared" si="54"/>
        <v>animation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55"/>
        <v>34.17</v>
      </c>
      <c r="G499" t="s">
        <v>14</v>
      </c>
      <c r="H499">
        <v>120</v>
      </c>
      <c r="I499">
        <f t="shared" si="49"/>
        <v>27.91</v>
      </c>
      <c r="J499" t="s">
        <v>21</v>
      </c>
      <c r="K499" t="s">
        <v>22</v>
      </c>
      <c r="L499">
        <v>1482213600</v>
      </c>
      <c r="M499" s="7">
        <f t="shared" si="50"/>
        <v>42724.25</v>
      </c>
      <c r="N499">
        <v>1482213600</v>
      </c>
      <c r="O499" s="7">
        <f t="shared" si="51"/>
        <v>42724.25</v>
      </c>
      <c r="P499">
        <f t="shared" si="52"/>
        <v>2016</v>
      </c>
      <c r="Q499" t="b">
        <v>0</v>
      </c>
      <c r="R499" t="b">
        <v>1</v>
      </c>
      <c r="S499" t="s">
        <v>65</v>
      </c>
      <c r="T499" t="str">
        <f t="shared" si="53"/>
        <v>technology</v>
      </c>
      <c r="U499" t="str">
        <f t="shared" si="54"/>
        <v>wearables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55"/>
        <v>23.95</v>
      </c>
      <c r="G500" t="s">
        <v>14</v>
      </c>
      <c r="H500">
        <v>579</v>
      </c>
      <c r="I500">
        <f t="shared" si="49"/>
        <v>79.989999999999995</v>
      </c>
      <c r="J500" t="s">
        <v>36</v>
      </c>
      <c r="K500" t="s">
        <v>37</v>
      </c>
      <c r="L500">
        <v>1420092000</v>
      </c>
      <c r="M500" s="7">
        <f t="shared" si="50"/>
        <v>42005.25</v>
      </c>
      <c r="N500">
        <v>1420264800</v>
      </c>
      <c r="O500" s="7">
        <f t="shared" si="51"/>
        <v>42007.25</v>
      </c>
      <c r="P500">
        <f t="shared" si="52"/>
        <v>2015</v>
      </c>
      <c r="Q500" t="b">
        <v>0</v>
      </c>
      <c r="R500" t="b">
        <v>0</v>
      </c>
      <c r="S500" t="s">
        <v>28</v>
      </c>
      <c r="T500" t="str">
        <f t="shared" si="53"/>
        <v>technology</v>
      </c>
      <c r="U500" t="str">
        <f t="shared" si="54"/>
        <v>web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55"/>
        <v>48.07</v>
      </c>
      <c r="G501" t="s">
        <v>14</v>
      </c>
      <c r="H501">
        <v>2072</v>
      </c>
      <c r="I501">
        <f t="shared" si="49"/>
        <v>38</v>
      </c>
      <c r="J501" t="s">
        <v>21</v>
      </c>
      <c r="K501" t="s">
        <v>22</v>
      </c>
      <c r="L501">
        <v>1458018000</v>
      </c>
      <c r="M501" s="7">
        <f t="shared" si="50"/>
        <v>42444.208333333328</v>
      </c>
      <c r="N501">
        <v>1458450000</v>
      </c>
      <c r="O501" s="7">
        <f t="shared" si="51"/>
        <v>42449.208333333328</v>
      </c>
      <c r="P501">
        <f t="shared" si="52"/>
        <v>2016</v>
      </c>
      <c r="Q501" t="b">
        <v>0</v>
      </c>
      <c r="R501" t="b">
        <v>1</v>
      </c>
      <c r="S501" t="s">
        <v>42</v>
      </c>
      <c r="T501" t="str">
        <f t="shared" si="53"/>
        <v>film &amp; video</v>
      </c>
      <c r="U501" t="str">
        <f t="shared" si="54"/>
        <v>documentary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55"/>
        <v>0</v>
      </c>
      <c r="G502" t="s">
        <v>14</v>
      </c>
      <c r="H502">
        <v>0</v>
      </c>
      <c r="I502">
        <f t="shared" si="49"/>
        <v>0</v>
      </c>
      <c r="J502" t="s">
        <v>21</v>
      </c>
      <c r="K502" t="s">
        <v>22</v>
      </c>
      <c r="L502">
        <v>1367384400</v>
      </c>
      <c r="M502" s="7">
        <f t="shared" si="50"/>
        <v>41395.208333333336</v>
      </c>
      <c r="N502">
        <v>1369803600</v>
      </c>
      <c r="O502" s="7">
        <f t="shared" si="51"/>
        <v>41423.208333333336</v>
      </c>
      <c r="P502">
        <f t="shared" si="52"/>
        <v>2013</v>
      </c>
      <c r="Q502" t="b">
        <v>0</v>
      </c>
      <c r="R502" t="b">
        <v>1</v>
      </c>
      <c r="S502" t="s">
        <v>33</v>
      </c>
      <c r="T502" t="str">
        <f t="shared" si="53"/>
        <v>theater</v>
      </c>
      <c r="U502" t="str">
        <f t="shared" si="54"/>
        <v>plays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55"/>
        <v>70.150000000000006</v>
      </c>
      <c r="G503" t="s">
        <v>14</v>
      </c>
      <c r="H503">
        <v>1796</v>
      </c>
      <c r="I503">
        <f t="shared" si="49"/>
        <v>59.99</v>
      </c>
      <c r="J503" t="s">
        <v>21</v>
      </c>
      <c r="K503" t="s">
        <v>22</v>
      </c>
      <c r="L503">
        <v>1363064400</v>
      </c>
      <c r="M503" s="7">
        <f t="shared" si="50"/>
        <v>41345.208333333336</v>
      </c>
      <c r="N503">
        <v>1363237200</v>
      </c>
      <c r="O503" s="7">
        <f t="shared" si="51"/>
        <v>41347.208333333336</v>
      </c>
      <c r="P503">
        <f t="shared" si="52"/>
        <v>2013</v>
      </c>
      <c r="Q503" t="b">
        <v>0</v>
      </c>
      <c r="R503" t="b">
        <v>0</v>
      </c>
      <c r="S503" t="s">
        <v>42</v>
      </c>
      <c r="T503" t="str">
        <f t="shared" si="53"/>
        <v>film &amp; video</v>
      </c>
      <c r="U503" t="str">
        <f t="shared" si="54"/>
        <v>documentary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55"/>
        <v>529.91999999999996</v>
      </c>
      <c r="G504" t="s">
        <v>20</v>
      </c>
      <c r="H504">
        <v>186</v>
      </c>
      <c r="I504">
        <f t="shared" si="49"/>
        <v>37.04</v>
      </c>
      <c r="J504" t="s">
        <v>26</v>
      </c>
      <c r="K504" t="s">
        <v>27</v>
      </c>
      <c r="L504">
        <v>1343365200</v>
      </c>
      <c r="M504" s="7">
        <f t="shared" si="50"/>
        <v>41117.208333333336</v>
      </c>
      <c r="N504">
        <v>1345870800</v>
      </c>
      <c r="O504" s="7">
        <f t="shared" si="51"/>
        <v>41146.208333333336</v>
      </c>
      <c r="P504">
        <f t="shared" si="52"/>
        <v>2012</v>
      </c>
      <c r="Q504" t="b">
        <v>0</v>
      </c>
      <c r="R504" t="b">
        <v>1</v>
      </c>
      <c r="S504" t="s">
        <v>89</v>
      </c>
      <c r="T504" t="str">
        <f t="shared" si="53"/>
        <v>games</v>
      </c>
      <c r="U504" t="str">
        <f t="shared" si="54"/>
        <v>video games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55"/>
        <v>180.33</v>
      </c>
      <c r="G505" t="s">
        <v>20</v>
      </c>
      <c r="H505">
        <v>460</v>
      </c>
      <c r="I505">
        <f t="shared" si="49"/>
        <v>99.96</v>
      </c>
      <c r="J505" t="s">
        <v>21</v>
      </c>
      <c r="K505" t="s">
        <v>22</v>
      </c>
      <c r="L505">
        <v>1435726800</v>
      </c>
      <c r="M505" s="7">
        <f t="shared" si="50"/>
        <v>42186.208333333328</v>
      </c>
      <c r="N505">
        <v>1437454800</v>
      </c>
      <c r="O505" s="7">
        <f t="shared" si="51"/>
        <v>42206.208333333328</v>
      </c>
      <c r="P505">
        <f t="shared" si="52"/>
        <v>2015</v>
      </c>
      <c r="Q505" t="b">
        <v>0</v>
      </c>
      <c r="R505" t="b">
        <v>0</v>
      </c>
      <c r="S505" t="s">
        <v>53</v>
      </c>
      <c r="T505" t="str">
        <f t="shared" si="53"/>
        <v>film &amp; video</v>
      </c>
      <c r="U505" t="str">
        <f t="shared" si="54"/>
        <v>drama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55"/>
        <v>92.32</v>
      </c>
      <c r="G506" t="s">
        <v>14</v>
      </c>
      <c r="H506">
        <v>62</v>
      </c>
      <c r="I506">
        <f t="shared" si="49"/>
        <v>111.68</v>
      </c>
      <c r="J506" t="s">
        <v>107</v>
      </c>
      <c r="K506" t="s">
        <v>108</v>
      </c>
      <c r="L506">
        <v>1431925200</v>
      </c>
      <c r="M506" s="7">
        <f t="shared" si="50"/>
        <v>42142.208333333328</v>
      </c>
      <c r="N506">
        <v>1432011600</v>
      </c>
      <c r="O506" s="7">
        <f t="shared" si="51"/>
        <v>42143.208333333328</v>
      </c>
      <c r="P506">
        <f t="shared" si="52"/>
        <v>2015</v>
      </c>
      <c r="Q506" t="b">
        <v>0</v>
      </c>
      <c r="R506" t="b">
        <v>0</v>
      </c>
      <c r="S506" t="s">
        <v>23</v>
      </c>
      <c r="T506" t="str">
        <f t="shared" si="53"/>
        <v>music</v>
      </c>
      <c r="U506" t="str">
        <f t="shared" si="54"/>
        <v>rock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55"/>
        <v>13.9</v>
      </c>
      <c r="G507" t="s">
        <v>14</v>
      </c>
      <c r="H507">
        <v>347</v>
      </c>
      <c r="I507">
        <f t="shared" si="49"/>
        <v>36.01</v>
      </c>
      <c r="J507" t="s">
        <v>21</v>
      </c>
      <c r="K507" t="s">
        <v>22</v>
      </c>
      <c r="L507">
        <v>1362722400</v>
      </c>
      <c r="M507" s="7">
        <f t="shared" si="50"/>
        <v>41341.25</v>
      </c>
      <c r="N507">
        <v>1366347600</v>
      </c>
      <c r="O507" s="7">
        <f t="shared" si="51"/>
        <v>41383.208333333336</v>
      </c>
      <c r="P507">
        <f t="shared" si="52"/>
        <v>2013</v>
      </c>
      <c r="Q507" t="b">
        <v>0</v>
      </c>
      <c r="R507" t="b">
        <v>1</v>
      </c>
      <c r="S507" t="s">
        <v>133</v>
      </c>
      <c r="T507" t="str">
        <f t="shared" si="53"/>
        <v>publishing</v>
      </c>
      <c r="U507" t="str">
        <f t="shared" si="54"/>
        <v>radio &amp; podcasts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55"/>
        <v>927.08</v>
      </c>
      <c r="G508" t="s">
        <v>20</v>
      </c>
      <c r="H508">
        <v>2528</v>
      </c>
      <c r="I508">
        <f t="shared" si="49"/>
        <v>66.010000000000005</v>
      </c>
      <c r="J508" t="s">
        <v>21</v>
      </c>
      <c r="K508" t="s">
        <v>22</v>
      </c>
      <c r="L508">
        <v>1511416800</v>
      </c>
      <c r="M508" s="7">
        <f t="shared" si="50"/>
        <v>43062.25</v>
      </c>
      <c r="N508">
        <v>1512885600</v>
      </c>
      <c r="O508" s="7">
        <f t="shared" si="51"/>
        <v>43079.25</v>
      </c>
      <c r="P508">
        <f t="shared" si="52"/>
        <v>2017</v>
      </c>
      <c r="Q508" t="b">
        <v>0</v>
      </c>
      <c r="R508" t="b">
        <v>1</v>
      </c>
      <c r="S508" t="s">
        <v>33</v>
      </c>
      <c r="T508" t="str">
        <f t="shared" si="53"/>
        <v>theater</v>
      </c>
      <c r="U508" t="str">
        <f t="shared" si="54"/>
        <v>plays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55"/>
        <v>39.86</v>
      </c>
      <c r="G509" t="s">
        <v>14</v>
      </c>
      <c r="H509">
        <v>19</v>
      </c>
      <c r="I509">
        <f t="shared" si="49"/>
        <v>44.05</v>
      </c>
      <c r="J509" t="s">
        <v>21</v>
      </c>
      <c r="K509" t="s">
        <v>22</v>
      </c>
      <c r="L509">
        <v>1365483600</v>
      </c>
      <c r="M509" s="7">
        <f t="shared" si="50"/>
        <v>41373.208333333336</v>
      </c>
      <c r="N509">
        <v>1369717200</v>
      </c>
      <c r="O509" s="7">
        <f t="shared" si="51"/>
        <v>41422.208333333336</v>
      </c>
      <c r="P509">
        <f t="shared" si="52"/>
        <v>2013</v>
      </c>
      <c r="Q509" t="b">
        <v>0</v>
      </c>
      <c r="R509" t="b">
        <v>1</v>
      </c>
      <c r="S509" t="s">
        <v>28</v>
      </c>
      <c r="T509" t="str">
        <f t="shared" si="53"/>
        <v>technology</v>
      </c>
      <c r="U509" t="str">
        <f t="shared" si="54"/>
        <v>web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55"/>
        <v>112.23</v>
      </c>
      <c r="G510" t="s">
        <v>20</v>
      </c>
      <c r="H510">
        <v>3657</v>
      </c>
      <c r="I510">
        <f t="shared" si="49"/>
        <v>53</v>
      </c>
      <c r="J510" t="s">
        <v>21</v>
      </c>
      <c r="K510" t="s">
        <v>22</v>
      </c>
      <c r="L510">
        <v>1532840400</v>
      </c>
      <c r="M510" s="7">
        <f t="shared" si="50"/>
        <v>43310.208333333328</v>
      </c>
      <c r="N510">
        <v>1534654800</v>
      </c>
      <c r="O510" s="7">
        <f t="shared" si="51"/>
        <v>43331.208333333328</v>
      </c>
      <c r="P510">
        <f t="shared" si="52"/>
        <v>2018</v>
      </c>
      <c r="Q510" t="b">
        <v>0</v>
      </c>
      <c r="R510" t="b">
        <v>0</v>
      </c>
      <c r="S510" t="s">
        <v>33</v>
      </c>
      <c r="T510" t="str">
        <f t="shared" si="53"/>
        <v>theater</v>
      </c>
      <c r="U510" t="str">
        <f t="shared" si="54"/>
        <v>plays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55"/>
        <v>70.930000000000007</v>
      </c>
      <c r="G511" t="s">
        <v>14</v>
      </c>
      <c r="H511">
        <v>1258</v>
      </c>
      <c r="I511">
        <f t="shared" si="49"/>
        <v>95</v>
      </c>
      <c r="J511" t="s">
        <v>21</v>
      </c>
      <c r="K511" t="s">
        <v>22</v>
      </c>
      <c r="L511">
        <v>1336194000</v>
      </c>
      <c r="M511" s="7">
        <f t="shared" si="50"/>
        <v>41034.208333333336</v>
      </c>
      <c r="N511">
        <v>1337058000</v>
      </c>
      <c r="O511" s="7">
        <f t="shared" si="51"/>
        <v>41044.208333333336</v>
      </c>
      <c r="P511">
        <f t="shared" si="52"/>
        <v>2012</v>
      </c>
      <c r="Q511" t="b">
        <v>0</v>
      </c>
      <c r="R511" t="b">
        <v>0</v>
      </c>
      <c r="S511" t="s">
        <v>33</v>
      </c>
      <c r="T511" t="str">
        <f t="shared" si="53"/>
        <v>theater</v>
      </c>
      <c r="U511" t="str">
        <f t="shared" si="54"/>
        <v>plays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55"/>
        <v>119.09</v>
      </c>
      <c r="G512" t="s">
        <v>20</v>
      </c>
      <c r="H512">
        <v>131</v>
      </c>
      <c r="I512">
        <f t="shared" si="49"/>
        <v>70.91</v>
      </c>
      <c r="J512" t="s">
        <v>26</v>
      </c>
      <c r="K512" t="s">
        <v>27</v>
      </c>
      <c r="L512">
        <v>1527742800</v>
      </c>
      <c r="M512" s="7">
        <f t="shared" si="50"/>
        <v>43251.208333333328</v>
      </c>
      <c r="N512">
        <v>1529816400</v>
      </c>
      <c r="O512" s="7">
        <f t="shared" si="51"/>
        <v>43275.208333333328</v>
      </c>
      <c r="P512">
        <f t="shared" si="52"/>
        <v>2018</v>
      </c>
      <c r="Q512" t="b">
        <v>0</v>
      </c>
      <c r="R512" t="b">
        <v>0</v>
      </c>
      <c r="S512" t="s">
        <v>53</v>
      </c>
      <c r="T512" t="str">
        <f t="shared" si="53"/>
        <v>film &amp; video</v>
      </c>
      <c r="U512" t="str">
        <f t="shared" si="54"/>
        <v>drama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55"/>
        <v>24.02</v>
      </c>
      <c r="G513" t="s">
        <v>14</v>
      </c>
      <c r="H513">
        <v>362</v>
      </c>
      <c r="I513">
        <f t="shared" si="49"/>
        <v>98.06</v>
      </c>
      <c r="J513" t="s">
        <v>21</v>
      </c>
      <c r="K513" t="s">
        <v>22</v>
      </c>
      <c r="L513">
        <v>1564030800</v>
      </c>
      <c r="M513" s="7">
        <f t="shared" si="50"/>
        <v>43671.208333333328</v>
      </c>
      <c r="N513">
        <v>1564894800</v>
      </c>
      <c r="O513" s="7">
        <f t="shared" si="51"/>
        <v>43681.208333333328</v>
      </c>
      <c r="P513">
        <f t="shared" si="52"/>
        <v>2019</v>
      </c>
      <c r="Q513" t="b">
        <v>0</v>
      </c>
      <c r="R513" t="b">
        <v>0</v>
      </c>
      <c r="S513" t="s">
        <v>33</v>
      </c>
      <c r="T513" t="str">
        <f t="shared" si="53"/>
        <v>theater</v>
      </c>
      <c r="U513" t="str">
        <f t="shared" si="54"/>
        <v>plays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55"/>
        <v>139.32</v>
      </c>
      <c r="G514" t="s">
        <v>20</v>
      </c>
      <c r="H514">
        <v>239</v>
      </c>
      <c r="I514">
        <f t="shared" si="49"/>
        <v>53.05</v>
      </c>
      <c r="J514" t="s">
        <v>21</v>
      </c>
      <c r="K514" t="s">
        <v>22</v>
      </c>
      <c r="L514">
        <v>1404536400</v>
      </c>
      <c r="M514" s="7">
        <f t="shared" si="50"/>
        <v>41825.208333333336</v>
      </c>
      <c r="N514">
        <v>1404622800</v>
      </c>
      <c r="O514" s="7">
        <f t="shared" si="51"/>
        <v>41826.208333333336</v>
      </c>
      <c r="P514">
        <f t="shared" si="52"/>
        <v>2014</v>
      </c>
      <c r="Q514" t="b">
        <v>0</v>
      </c>
      <c r="R514" t="b">
        <v>1</v>
      </c>
      <c r="S514" t="s">
        <v>89</v>
      </c>
      <c r="T514" t="str">
        <f t="shared" si="53"/>
        <v>games</v>
      </c>
      <c r="U514" t="str">
        <f t="shared" si="54"/>
        <v>video games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55"/>
        <v>39.28</v>
      </c>
      <c r="G515" t="s">
        <v>74</v>
      </c>
      <c r="H515">
        <v>35</v>
      </c>
      <c r="I515">
        <f t="shared" ref="I515:I578" si="56">IF(H515=0, 0, ROUND(E515/H515,2))</f>
        <v>93.14</v>
      </c>
      <c r="J515" t="s">
        <v>21</v>
      </c>
      <c r="K515" t="s">
        <v>22</v>
      </c>
      <c r="L515">
        <v>1284008400</v>
      </c>
      <c r="M515" s="7">
        <f t="shared" ref="M515:M578" si="57">(L515/(60*60*24))+DATE(1970,1,1)</f>
        <v>40430.208333333336</v>
      </c>
      <c r="N515">
        <v>1284181200</v>
      </c>
      <c r="O515" s="7">
        <f t="shared" ref="O515:O578" si="58">(N515/(60*60*24))+DATE(1970,1,1)</f>
        <v>40432.208333333336</v>
      </c>
      <c r="P515">
        <f t="shared" ref="P515:P578" si="59">YEAR(M515)</f>
        <v>2010</v>
      </c>
      <c r="Q515" t="b">
        <v>0</v>
      </c>
      <c r="R515" t="b">
        <v>0</v>
      </c>
      <c r="S515" t="s">
        <v>269</v>
      </c>
      <c r="T515" t="str">
        <f t="shared" ref="T515:T578" si="60">LEFT(S515,SEARCH("/",S515)-1)</f>
        <v>film &amp; video</v>
      </c>
      <c r="U515" t="str">
        <f t="shared" ref="U515:U578" si="61">RIGHT(S515,LEN(S515)-SEARCH("/",S515))</f>
        <v>television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62">ROUND((E516/D516)*100, 2)</f>
        <v>22.44</v>
      </c>
      <c r="G516" t="s">
        <v>74</v>
      </c>
      <c r="H516">
        <v>528</v>
      </c>
      <c r="I516">
        <f t="shared" si="56"/>
        <v>58.95</v>
      </c>
      <c r="J516" t="s">
        <v>98</v>
      </c>
      <c r="K516" t="s">
        <v>99</v>
      </c>
      <c r="L516">
        <v>1386309600</v>
      </c>
      <c r="M516" s="7">
        <f t="shared" si="57"/>
        <v>41614.25</v>
      </c>
      <c r="N516">
        <v>1386741600</v>
      </c>
      <c r="O516" s="7">
        <f t="shared" si="58"/>
        <v>41619.25</v>
      </c>
      <c r="P516">
        <f t="shared" si="59"/>
        <v>2013</v>
      </c>
      <c r="Q516" t="b">
        <v>0</v>
      </c>
      <c r="R516" t="b">
        <v>1</v>
      </c>
      <c r="S516" t="s">
        <v>23</v>
      </c>
      <c r="T516" t="str">
        <f t="shared" si="60"/>
        <v>music</v>
      </c>
      <c r="U516" t="str">
        <f t="shared" si="61"/>
        <v>rock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62"/>
        <v>55.78</v>
      </c>
      <c r="G517" t="s">
        <v>14</v>
      </c>
      <c r="H517">
        <v>133</v>
      </c>
      <c r="I517">
        <f t="shared" si="56"/>
        <v>36.07</v>
      </c>
      <c r="J517" t="s">
        <v>15</v>
      </c>
      <c r="K517" t="s">
        <v>16</v>
      </c>
      <c r="L517">
        <v>1324620000</v>
      </c>
      <c r="M517" s="7">
        <f t="shared" si="57"/>
        <v>40900.25</v>
      </c>
      <c r="N517">
        <v>1324792800</v>
      </c>
      <c r="O517" s="7">
        <f t="shared" si="58"/>
        <v>40902.25</v>
      </c>
      <c r="P517">
        <f t="shared" si="59"/>
        <v>2011</v>
      </c>
      <c r="Q517" t="b">
        <v>0</v>
      </c>
      <c r="R517" t="b">
        <v>1</v>
      </c>
      <c r="S517" t="s">
        <v>33</v>
      </c>
      <c r="T517" t="str">
        <f t="shared" si="60"/>
        <v>theater</v>
      </c>
      <c r="U517" t="str">
        <f t="shared" si="61"/>
        <v>plays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62"/>
        <v>42.52</v>
      </c>
      <c r="G518" t="s">
        <v>14</v>
      </c>
      <c r="H518">
        <v>846</v>
      </c>
      <c r="I518">
        <f t="shared" si="56"/>
        <v>63.03</v>
      </c>
      <c r="J518" t="s">
        <v>21</v>
      </c>
      <c r="K518" t="s">
        <v>22</v>
      </c>
      <c r="L518">
        <v>1281070800</v>
      </c>
      <c r="M518" s="7">
        <f t="shared" si="57"/>
        <v>40396.208333333336</v>
      </c>
      <c r="N518">
        <v>1284354000</v>
      </c>
      <c r="O518" s="7">
        <f t="shared" si="58"/>
        <v>40434.208333333336</v>
      </c>
      <c r="P518">
        <f t="shared" si="59"/>
        <v>2010</v>
      </c>
      <c r="Q518" t="b">
        <v>0</v>
      </c>
      <c r="R518" t="b">
        <v>0</v>
      </c>
      <c r="S518" t="s">
        <v>68</v>
      </c>
      <c r="T518" t="str">
        <f t="shared" si="60"/>
        <v>publishing</v>
      </c>
      <c r="U518" t="str">
        <f t="shared" si="61"/>
        <v>nonfiction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62"/>
        <v>112</v>
      </c>
      <c r="G519" t="s">
        <v>20</v>
      </c>
      <c r="H519">
        <v>78</v>
      </c>
      <c r="I519">
        <f t="shared" si="56"/>
        <v>84.72</v>
      </c>
      <c r="J519" t="s">
        <v>21</v>
      </c>
      <c r="K519" t="s">
        <v>22</v>
      </c>
      <c r="L519">
        <v>1493960400</v>
      </c>
      <c r="M519" s="7">
        <f t="shared" si="57"/>
        <v>42860.208333333328</v>
      </c>
      <c r="N519">
        <v>1494392400</v>
      </c>
      <c r="O519" s="7">
        <f t="shared" si="58"/>
        <v>42865.208333333328</v>
      </c>
      <c r="P519">
        <f t="shared" si="59"/>
        <v>2017</v>
      </c>
      <c r="Q519" t="b">
        <v>0</v>
      </c>
      <c r="R519" t="b">
        <v>0</v>
      </c>
      <c r="S519" t="s">
        <v>17</v>
      </c>
      <c r="T519" t="str">
        <f t="shared" si="60"/>
        <v>food</v>
      </c>
      <c r="U519" t="str">
        <f t="shared" si="61"/>
        <v>food trucks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62"/>
        <v>7.07</v>
      </c>
      <c r="G520" t="s">
        <v>14</v>
      </c>
      <c r="H520">
        <v>10</v>
      </c>
      <c r="I520">
        <f t="shared" si="56"/>
        <v>62.2</v>
      </c>
      <c r="J520" t="s">
        <v>21</v>
      </c>
      <c r="K520" t="s">
        <v>22</v>
      </c>
      <c r="L520">
        <v>1519365600</v>
      </c>
      <c r="M520" s="7">
        <f t="shared" si="57"/>
        <v>43154.25</v>
      </c>
      <c r="N520">
        <v>1519538400</v>
      </c>
      <c r="O520" s="7">
        <f t="shared" si="58"/>
        <v>43156.25</v>
      </c>
      <c r="P520">
        <f t="shared" si="59"/>
        <v>2018</v>
      </c>
      <c r="Q520" t="b">
        <v>0</v>
      </c>
      <c r="R520" t="b">
        <v>1</v>
      </c>
      <c r="S520" t="s">
        <v>71</v>
      </c>
      <c r="T520" t="str">
        <f t="shared" si="60"/>
        <v>film &amp; video</v>
      </c>
      <c r="U520" t="str">
        <f t="shared" si="61"/>
        <v>animation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62"/>
        <v>101.75</v>
      </c>
      <c r="G521" t="s">
        <v>20</v>
      </c>
      <c r="H521">
        <v>1773</v>
      </c>
      <c r="I521">
        <f t="shared" si="56"/>
        <v>101.98</v>
      </c>
      <c r="J521" t="s">
        <v>21</v>
      </c>
      <c r="K521" t="s">
        <v>22</v>
      </c>
      <c r="L521">
        <v>1420696800</v>
      </c>
      <c r="M521" s="7">
        <f t="shared" si="57"/>
        <v>42012.25</v>
      </c>
      <c r="N521">
        <v>1421906400</v>
      </c>
      <c r="O521" s="7">
        <f t="shared" si="58"/>
        <v>42026.25</v>
      </c>
      <c r="P521">
        <f t="shared" si="59"/>
        <v>2015</v>
      </c>
      <c r="Q521" t="b">
        <v>0</v>
      </c>
      <c r="R521" t="b">
        <v>1</v>
      </c>
      <c r="S521" t="s">
        <v>23</v>
      </c>
      <c r="T521" t="str">
        <f t="shared" si="60"/>
        <v>music</v>
      </c>
      <c r="U521" t="str">
        <f t="shared" si="61"/>
        <v>rock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62"/>
        <v>425.75</v>
      </c>
      <c r="G522" t="s">
        <v>20</v>
      </c>
      <c r="H522">
        <v>32</v>
      </c>
      <c r="I522">
        <f t="shared" si="56"/>
        <v>106.44</v>
      </c>
      <c r="J522" t="s">
        <v>21</v>
      </c>
      <c r="K522" t="s">
        <v>22</v>
      </c>
      <c r="L522">
        <v>1555650000</v>
      </c>
      <c r="M522" s="7">
        <f t="shared" si="57"/>
        <v>43574.208333333328</v>
      </c>
      <c r="N522">
        <v>1555909200</v>
      </c>
      <c r="O522" s="7">
        <f t="shared" si="58"/>
        <v>43577.208333333328</v>
      </c>
      <c r="P522">
        <f t="shared" si="59"/>
        <v>2019</v>
      </c>
      <c r="Q522" t="b">
        <v>0</v>
      </c>
      <c r="R522" t="b">
        <v>0</v>
      </c>
      <c r="S522" t="s">
        <v>33</v>
      </c>
      <c r="T522" t="str">
        <f t="shared" si="60"/>
        <v>theater</v>
      </c>
      <c r="U522" t="str">
        <f t="shared" si="61"/>
        <v>plays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62"/>
        <v>145.54</v>
      </c>
      <c r="G523" t="s">
        <v>20</v>
      </c>
      <c r="H523">
        <v>369</v>
      </c>
      <c r="I523">
        <f t="shared" si="56"/>
        <v>29.98</v>
      </c>
      <c r="J523" t="s">
        <v>21</v>
      </c>
      <c r="K523" t="s">
        <v>22</v>
      </c>
      <c r="L523">
        <v>1471928400</v>
      </c>
      <c r="M523" s="7">
        <f t="shared" si="57"/>
        <v>42605.208333333328</v>
      </c>
      <c r="N523">
        <v>1472446800</v>
      </c>
      <c r="O523" s="7">
        <f t="shared" si="58"/>
        <v>42611.208333333328</v>
      </c>
      <c r="P523">
        <f t="shared" si="59"/>
        <v>2016</v>
      </c>
      <c r="Q523" t="b">
        <v>0</v>
      </c>
      <c r="R523" t="b">
        <v>1</v>
      </c>
      <c r="S523" t="s">
        <v>53</v>
      </c>
      <c r="T523" t="str">
        <f t="shared" si="60"/>
        <v>film &amp; video</v>
      </c>
      <c r="U523" t="str">
        <f t="shared" si="61"/>
        <v>drama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62"/>
        <v>32.450000000000003</v>
      </c>
      <c r="G524" t="s">
        <v>14</v>
      </c>
      <c r="H524">
        <v>191</v>
      </c>
      <c r="I524">
        <f t="shared" si="56"/>
        <v>85.81</v>
      </c>
      <c r="J524" t="s">
        <v>21</v>
      </c>
      <c r="K524" t="s">
        <v>22</v>
      </c>
      <c r="L524">
        <v>1341291600</v>
      </c>
      <c r="M524" s="7">
        <f t="shared" si="57"/>
        <v>41093.208333333336</v>
      </c>
      <c r="N524">
        <v>1342328400</v>
      </c>
      <c r="O524" s="7">
        <f t="shared" si="58"/>
        <v>41105.208333333336</v>
      </c>
      <c r="P524">
        <f t="shared" si="59"/>
        <v>2012</v>
      </c>
      <c r="Q524" t="b">
        <v>0</v>
      </c>
      <c r="R524" t="b">
        <v>0</v>
      </c>
      <c r="S524" t="s">
        <v>100</v>
      </c>
      <c r="T524" t="str">
        <f t="shared" si="60"/>
        <v>film &amp; video</v>
      </c>
      <c r="U524" t="str">
        <f t="shared" si="61"/>
        <v>shorts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62"/>
        <v>700.33</v>
      </c>
      <c r="G525" t="s">
        <v>20</v>
      </c>
      <c r="H525">
        <v>89</v>
      </c>
      <c r="I525">
        <f t="shared" si="56"/>
        <v>70.819999999999993</v>
      </c>
      <c r="J525" t="s">
        <v>21</v>
      </c>
      <c r="K525" t="s">
        <v>22</v>
      </c>
      <c r="L525">
        <v>1267682400</v>
      </c>
      <c r="M525" s="7">
        <f t="shared" si="57"/>
        <v>40241.25</v>
      </c>
      <c r="N525">
        <v>1268114400</v>
      </c>
      <c r="O525" s="7">
        <f t="shared" si="58"/>
        <v>40246.25</v>
      </c>
      <c r="P525">
        <f t="shared" si="59"/>
        <v>2010</v>
      </c>
      <c r="Q525" t="b">
        <v>0</v>
      </c>
      <c r="R525" t="b">
        <v>0</v>
      </c>
      <c r="S525" t="s">
        <v>100</v>
      </c>
      <c r="T525" t="str">
        <f t="shared" si="60"/>
        <v>film &amp; video</v>
      </c>
      <c r="U525" t="str">
        <f t="shared" si="61"/>
        <v>shorts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62"/>
        <v>83.9</v>
      </c>
      <c r="G526" t="s">
        <v>14</v>
      </c>
      <c r="H526">
        <v>1979</v>
      </c>
      <c r="I526">
        <f t="shared" si="56"/>
        <v>41</v>
      </c>
      <c r="J526" t="s">
        <v>21</v>
      </c>
      <c r="K526" t="s">
        <v>22</v>
      </c>
      <c r="L526">
        <v>1272258000</v>
      </c>
      <c r="M526" s="7">
        <f t="shared" si="57"/>
        <v>40294.208333333336</v>
      </c>
      <c r="N526">
        <v>1273381200</v>
      </c>
      <c r="O526" s="7">
        <f t="shared" si="58"/>
        <v>40307.208333333336</v>
      </c>
      <c r="P526">
        <f t="shared" si="59"/>
        <v>2010</v>
      </c>
      <c r="Q526" t="b">
        <v>0</v>
      </c>
      <c r="R526" t="b">
        <v>0</v>
      </c>
      <c r="S526" t="s">
        <v>33</v>
      </c>
      <c r="T526" t="str">
        <f t="shared" si="60"/>
        <v>theater</v>
      </c>
      <c r="U526" t="str">
        <f t="shared" si="61"/>
        <v>plays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62"/>
        <v>84.19</v>
      </c>
      <c r="G527" t="s">
        <v>14</v>
      </c>
      <c r="H527">
        <v>63</v>
      </c>
      <c r="I527">
        <f t="shared" si="56"/>
        <v>28.06</v>
      </c>
      <c r="J527" t="s">
        <v>21</v>
      </c>
      <c r="K527" t="s">
        <v>22</v>
      </c>
      <c r="L527">
        <v>1290492000</v>
      </c>
      <c r="M527" s="7">
        <f t="shared" si="57"/>
        <v>40505.25</v>
      </c>
      <c r="N527">
        <v>1290837600</v>
      </c>
      <c r="O527" s="7">
        <f t="shared" si="58"/>
        <v>40509.25</v>
      </c>
      <c r="P527">
        <f t="shared" si="59"/>
        <v>2010</v>
      </c>
      <c r="Q527" t="b">
        <v>0</v>
      </c>
      <c r="R527" t="b">
        <v>0</v>
      </c>
      <c r="S527" t="s">
        <v>65</v>
      </c>
      <c r="T527" t="str">
        <f t="shared" si="60"/>
        <v>technology</v>
      </c>
      <c r="U527" t="str">
        <f t="shared" si="61"/>
        <v>wearables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62"/>
        <v>155.94999999999999</v>
      </c>
      <c r="G528" t="s">
        <v>20</v>
      </c>
      <c r="H528">
        <v>147</v>
      </c>
      <c r="I528">
        <f t="shared" si="56"/>
        <v>88.05</v>
      </c>
      <c r="J528" t="s">
        <v>21</v>
      </c>
      <c r="K528" t="s">
        <v>22</v>
      </c>
      <c r="L528">
        <v>1451109600</v>
      </c>
      <c r="M528" s="7">
        <f t="shared" si="57"/>
        <v>42364.25</v>
      </c>
      <c r="N528">
        <v>1454306400</v>
      </c>
      <c r="O528" s="7">
        <f t="shared" si="58"/>
        <v>42401.25</v>
      </c>
      <c r="P528">
        <f t="shared" si="59"/>
        <v>2015</v>
      </c>
      <c r="Q528" t="b">
        <v>0</v>
      </c>
      <c r="R528" t="b">
        <v>1</v>
      </c>
      <c r="S528" t="s">
        <v>33</v>
      </c>
      <c r="T528" t="str">
        <f t="shared" si="60"/>
        <v>theater</v>
      </c>
      <c r="U528" t="str">
        <f t="shared" si="61"/>
        <v>plays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62"/>
        <v>99.62</v>
      </c>
      <c r="G529" t="s">
        <v>14</v>
      </c>
      <c r="H529">
        <v>6080</v>
      </c>
      <c r="I529">
        <f t="shared" si="56"/>
        <v>31</v>
      </c>
      <c r="J529" t="s">
        <v>15</v>
      </c>
      <c r="K529" t="s">
        <v>16</v>
      </c>
      <c r="L529">
        <v>1454652000</v>
      </c>
      <c r="M529" s="7">
        <f t="shared" si="57"/>
        <v>42405.25</v>
      </c>
      <c r="N529">
        <v>1457762400</v>
      </c>
      <c r="O529" s="7">
        <f t="shared" si="58"/>
        <v>42441.25</v>
      </c>
      <c r="P529">
        <f t="shared" si="59"/>
        <v>2016</v>
      </c>
      <c r="Q529" t="b">
        <v>0</v>
      </c>
      <c r="R529" t="b">
        <v>0</v>
      </c>
      <c r="S529" t="s">
        <v>71</v>
      </c>
      <c r="T529" t="str">
        <f t="shared" si="60"/>
        <v>film &amp; video</v>
      </c>
      <c r="U529" t="str">
        <f t="shared" si="61"/>
        <v>animation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62"/>
        <v>80.3</v>
      </c>
      <c r="G530" t="s">
        <v>14</v>
      </c>
      <c r="H530">
        <v>80</v>
      </c>
      <c r="I530">
        <f t="shared" si="56"/>
        <v>90.34</v>
      </c>
      <c r="J530" t="s">
        <v>40</v>
      </c>
      <c r="K530" t="s">
        <v>41</v>
      </c>
      <c r="L530">
        <v>1385186400</v>
      </c>
      <c r="M530" s="7">
        <f t="shared" si="57"/>
        <v>41601.25</v>
      </c>
      <c r="N530">
        <v>1389074400</v>
      </c>
      <c r="O530" s="7">
        <f t="shared" si="58"/>
        <v>41646.25</v>
      </c>
      <c r="P530">
        <f t="shared" si="59"/>
        <v>2013</v>
      </c>
      <c r="Q530" t="b">
        <v>0</v>
      </c>
      <c r="R530" t="b">
        <v>0</v>
      </c>
      <c r="S530" t="s">
        <v>60</v>
      </c>
      <c r="T530" t="str">
        <f t="shared" si="60"/>
        <v>music</v>
      </c>
      <c r="U530" t="str">
        <f t="shared" si="61"/>
        <v>indie rock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62"/>
        <v>11.25</v>
      </c>
      <c r="G531" t="s">
        <v>14</v>
      </c>
      <c r="H531">
        <v>9</v>
      </c>
      <c r="I531">
        <f t="shared" si="56"/>
        <v>63.78</v>
      </c>
      <c r="J531" t="s">
        <v>21</v>
      </c>
      <c r="K531" t="s">
        <v>22</v>
      </c>
      <c r="L531">
        <v>1399698000</v>
      </c>
      <c r="M531" s="7">
        <f t="shared" si="57"/>
        <v>41769.208333333336</v>
      </c>
      <c r="N531">
        <v>1402117200</v>
      </c>
      <c r="O531" s="7">
        <f t="shared" si="58"/>
        <v>41797.208333333336</v>
      </c>
      <c r="P531">
        <f t="shared" si="59"/>
        <v>2014</v>
      </c>
      <c r="Q531" t="b">
        <v>0</v>
      </c>
      <c r="R531" t="b">
        <v>0</v>
      </c>
      <c r="S531" t="s">
        <v>89</v>
      </c>
      <c r="T531" t="str">
        <f t="shared" si="60"/>
        <v>games</v>
      </c>
      <c r="U531" t="str">
        <f t="shared" si="61"/>
        <v>video games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62"/>
        <v>91.74</v>
      </c>
      <c r="G532" t="s">
        <v>14</v>
      </c>
      <c r="H532">
        <v>1784</v>
      </c>
      <c r="I532">
        <f t="shared" si="56"/>
        <v>54</v>
      </c>
      <c r="J532" t="s">
        <v>21</v>
      </c>
      <c r="K532" t="s">
        <v>22</v>
      </c>
      <c r="L532">
        <v>1283230800</v>
      </c>
      <c r="M532" s="7">
        <f t="shared" si="57"/>
        <v>40421.208333333336</v>
      </c>
      <c r="N532">
        <v>1284440400</v>
      </c>
      <c r="O532" s="7">
        <f t="shared" si="58"/>
        <v>40435.208333333336</v>
      </c>
      <c r="P532">
        <f t="shared" si="59"/>
        <v>2010</v>
      </c>
      <c r="Q532" t="b">
        <v>0</v>
      </c>
      <c r="R532" t="b">
        <v>1</v>
      </c>
      <c r="S532" t="s">
        <v>119</v>
      </c>
      <c r="T532" t="str">
        <f t="shared" si="60"/>
        <v>publishing</v>
      </c>
      <c r="U532" t="str">
        <f t="shared" si="61"/>
        <v>fiction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62"/>
        <v>95.52</v>
      </c>
      <c r="G533" t="s">
        <v>47</v>
      </c>
      <c r="H533">
        <v>3640</v>
      </c>
      <c r="I533">
        <f t="shared" si="56"/>
        <v>48.99</v>
      </c>
      <c r="J533" t="s">
        <v>98</v>
      </c>
      <c r="K533" t="s">
        <v>99</v>
      </c>
      <c r="L533">
        <v>1384149600</v>
      </c>
      <c r="M533" s="7">
        <f t="shared" si="57"/>
        <v>41589.25</v>
      </c>
      <c r="N533">
        <v>1388988000</v>
      </c>
      <c r="O533" s="7">
        <f t="shared" si="58"/>
        <v>41645.25</v>
      </c>
      <c r="P533">
        <f t="shared" si="59"/>
        <v>2013</v>
      </c>
      <c r="Q533" t="b">
        <v>0</v>
      </c>
      <c r="R533" t="b">
        <v>0</v>
      </c>
      <c r="S533" t="s">
        <v>89</v>
      </c>
      <c r="T533" t="str">
        <f t="shared" si="60"/>
        <v>games</v>
      </c>
      <c r="U533" t="str">
        <f t="shared" si="61"/>
        <v>video games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62"/>
        <v>502.88</v>
      </c>
      <c r="G534" t="s">
        <v>20</v>
      </c>
      <c r="H534">
        <v>126</v>
      </c>
      <c r="I534">
        <f t="shared" si="56"/>
        <v>63.86</v>
      </c>
      <c r="J534" t="s">
        <v>15</v>
      </c>
      <c r="K534" t="s">
        <v>16</v>
      </c>
      <c r="L534">
        <v>1516860000</v>
      </c>
      <c r="M534" s="7">
        <f t="shared" si="57"/>
        <v>43125.25</v>
      </c>
      <c r="N534">
        <v>1516946400</v>
      </c>
      <c r="O534" s="7">
        <f t="shared" si="58"/>
        <v>43126.25</v>
      </c>
      <c r="P534">
        <f t="shared" si="59"/>
        <v>2018</v>
      </c>
      <c r="Q534" t="b">
        <v>0</v>
      </c>
      <c r="R534" t="b">
        <v>0</v>
      </c>
      <c r="S534" t="s">
        <v>33</v>
      </c>
      <c r="T534" t="str">
        <f t="shared" si="60"/>
        <v>theater</v>
      </c>
      <c r="U534" t="str">
        <f t="shared" si="61"/>
        <v>plays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62"/>
        <v>159.24</v>
      </c>
      <c r="G535" t="s">
        <v>20</v>
      </c>
      <c r="H535">
        <v>2218</v>
      </c>
      <c r="I535">
        <f t="shared" si="56"/>
        <v>83</v>
      </c>
      <c r="J535" t="s">
        <v>40</v>
      </c>
      <c r="K535" t="s">
        <v>41</v>
      </c>
      <c r="L535">
        <v>1374642000</v>
      </c>
      <c r="M535" s="7">
        <f t="shared" si="57"/>
        <v>41479.208333333336</v>
      </c>
      <c r="N535">
        <v>1377752400</v>
      </c>
      <c r="O535" s="7">
        <f t="shared" si="58"/>
        <v>41515.208333333336</v>
      </c>
      <c r="P535">
        <f t="shared" si="59"/>
        <v>2013</v>
      </c>
      <c r="Q535" t="b">
        <v>0</v>
      </c>
      <c r="R535" t="b">
        <v>0</v>
      </c>
      <c r="S535" t="s">
        <v>60</v>
      </c>
      <c r="T535" t="str">
        <f t="shared" si="60"/>
        <v>music</v>
      </c>
      <c r="U535" t="str">
        <f t="shared" si="61"/>
        <v>indie rock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62"/>
        <v>15.02</v>
      </c>
      <c r="G536" t="s">
        <v>14</v>
      </c>
      <c r="H536">
        <v>243</v>
      </c>
      <c r="I536">
        <f t="shared" si="56"/>
        <v>55.08</v>
      </c>
      <c r="J536" t="s">
        <v>21</v>
      </c>
      <c r="K536" t="s">
        <v>22</v>
      </c>
      <c r="L536">
        <v>1534482000</v>
      </c>
      <c r="M536" s="7">
        <f t="shared" si="57"/>
        <v>43329.208333333328</v>
      </c>
      <c r="N536">
        <v>1534568400</v>
      </c>
      <c r="O536" s="7">
        <f t="shared" si="58"/>
        <v>43330.208333333328</v>
      </c>
      <c r="P536">
        <f t="shared" si="59"/>
        <v>2018</v>
      </c>
      <c r="Q536" t="b">
        <v>0</v>
      </c>
      <c r="R536" t="b">
        <v>1</v>
      </c>
      <c r="S536" t="s">
        <v>53</v>
      </c>
      <c r="T536" t="str">
        <f t="shared" si="60"/>
        <v>film &amp; video</v>
      </c>
      <c r="U536" t="str">
        <f t="shared" si="61"/>
        <v>drama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62"/>
        <v>482.04</v>
      </c>
      <c r="G537" t="s">
        <v>20</v>
      </c>
      <c r="H537">
        <v>202</v>
      </c>
      <c r="I537">
        <f t="shared" si="56"/>
        <v>62.04</v>
      </c>
      <c r="J537" t="s">
        <v>107</v>
      </c>
      <c r="K537" t="s">
        <v>108</v>
      </c>
      <c r="L537">
        <v>1528434000</v>
      </c>
      <c r="M537" s="7">
        <f t="shared" si="57"/>
        <v>43259.208333333328</v>
      </c>
      <c r="N537">
        <v>1528606800</v>
      </c>
      <c r="O537" s="7">
        <f t="shared" si="58"/>
        <v>43261.208333333328</v>
      </c>
      <c r="P537">
        <f t="shared" si="59"/>
        <v>2018</v>
      </c>
      <c r="Q537" t="b">
        <v>0</v>
      </c>
      <c r="R537" t="b">
        <v>1</v>
      </c>
      <c r="S537" t="s">
        <v>33</v>
      </c>
      <c r="T537" t="str">
        <f t="shared" si="60"/>
        <v>theater</v>
      </c>
      <c r="U537" t="str">
        <f t="shared" si="61"/>
        <v>plays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62"/>
        <v>149.97</v>
      </c>
      <c r="G538" t="s">
        <v>20</v>
      </c>
      <c r="H538">
        <v>140</v>
      </c>
      <c r="I538">
        <f t="shared" si="56"/>
        <v>104.98</v>
      </c>
      <c r="J538" t="s">
        <v>107</v>
      </c>
      <c r="K538" t="s">
        <v>108</v>
      </c>
      <c r="L538">
        <v>1282626000</v>
      </c>
      <c r="M538" s="7">
        <f t="shared" si="57"/>
        <v>40414.208333333336</v>
      </c>
      <c r="N538">
        <v>1284872400</v>
      </c>
      <c r="O538" s="7">
        <f t="shared" si="58"/>
        <v>40440.208333333336</v>
      </c>
      <c r="P538">
        <f t="shared" si="59"/>
        <v>2010</v>
      </c>
      <c r="Q538" t="b">
        <v>0</v>
      </c>
      <c r="R538" t="b">
        <v>0</v>
      </c>
      <c r="S538" t="s">
        <v>119</v>
      </c>
      <c r="T538" t="str">
        <f t="shared" si="60"/>
        <v>publishing</v>
      </c>
      <c r="U538" t="str">
        <f t="shared" si="61"/>
        <v>fiction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62"/>
        <v>117.22</v>
      </c>
      <c r="G539" t="s">
        <v>20</v>
      </c>
      <c r="H539">
        <v>1052</v>
      </c>
      <c r="I539">
        <f t="shared" si="56"/>
        <v>94.04</v>
      </c>
      <c r="J539" t="s">
        <v>36</v>
      </c>
      <c r="K539" t="s">
        <v>37</v>
      </c>
      <c r="L539">
        <v>1535605200</v>
      </c>
      <c r="M539" s="7">
        <f t="shared" si="57"/>
        <v>43342.208333333328</v>
      </c>
      <c r="N539">
        <v>1537592400</v>
      </c>
      <c r="O539" s="7">
        <f t="shared" si="58"/>
        <v>43365.208333333328</v>
      </c>
      <c r="P539">
        <f t="shared" si="59"/>
        <v>2018</v>
      </c>
      <c r="Q539" t="b">
        <v>1</v>
      </c>
      <c r="R539" t="b">
        <v>1</v>
      </c>
      <c r="S539" t="s">
        <v>42</v>
      </c>
      <c r="T539" t="str">
        <f t="shared" si="60"/>
        <v>film &amp; video</v>
      </c>
      <c r="U539" t="str">
        <f t="shared" si="61"/>
        <v>documentary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62"/>
        <v>37.700000000000003</v>
      </c>
      <c r="G540" t="s">
        <v>14</v>
      </c>
      <c r="H540">
        <v>1296</v>
      </c>
      <c r="I540">
        <f t="shared" si="56"/>
        <v>44.01</v>
      </c>
      <c r="J540" t="s">
        <v>21</v>
      </c>
      <c r="K540" t="s">
        <v>22</v>
      </c>
      <c r="L540">
        <v>1379826000</v>
      </c>
      <c r="M540" s="7">
        <f t="shared" si="57"/>
        <v>41539.208333333336</v>
      </c>
      <c r="N540">
        <v>1381208400</v>
      </c>
      <c r="O540" s="7">
        <f t="shared" si="58"/>
        <v>41555.208333333336</v>
      </c>
      <c r="P540">
        <f t="shared" si="59"/>
        <v>2013</v>
      </c>
      <c r="Q540" t="b">
        <v>0</v>
      </c>
      <c r="R540" t="b">
        <v>0</v>
      </c>
      <c r="S540" t="s">
        <v>292</v>
      </c>
      <c r="T540" t="str">
        <f t="shared" si="60"/>
        <v>games</v>
      </c>
      <c r="U540" t="str">
        <f t="shared" si="61"/>
        <v>mobile games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62"/>
        <v>72.650000000000006</v>
      </c>
      <c r="G541" t="s">
        <v>14</v>
      </c>
      <c r="H541">
        <v>77</v>
      </c>
      <c r="I541">
        <f t="shared" si="56"/>
        <v>92.47</v>
      </c>
      <c r="J541" t="s">
        <v>21</v>
      </c>
      <c r="K541" t="s">
        <v>22</v>
      </c>
      <c r="L541">
        <v>1561957200</v>
      </c>
      <c r="M541" s="7">
        <f t="shared" si="57"/>
        <v>43647.208333333328</v>
      </c>
      <c r="N541">
        <v>1562475600</v>
      </c>
      <c r="O541" s="7">
        <f t="shared" si="58"/>
        <v>43653.208333333328</v>
      </c>
      <c r="P541">
        <f t="shared" si="59"/>
        <v>2019</v>
      </c>
      <c r="Q541" t="b">
        <v>0</v>
      </c>
      <c r="R541" t="b">
        <v>1</v>
      </c>
      <c r="S541" t="s">
        <v>17</v>
      </c>
      <c r="T541" t="str">
        <f t="shared" si="60"/>
        <v>food</v>
      </c>
      <c r="U541" t="str">
        <f t="shared" si="61"/>
        <v>food trucks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62"/>
        <v>265.98</v>
      </c>
      <c r="G542" t="s">
        <v>20</v>
      </c>
      <c r="H542">
        <v>247</v>
      </c>
      <c r="I542">
        <f t="shared" si="56"/>
        <v>57.07</v>
      </c>
      <c r="J542" t="s">
        <v>21</v>
      </c>
      <c r="K542" t="s">
        <v>22</v>
      </c>
      <c r="L542">
        <v>1525496400</v>
      </c>
      <c r="M542" s="7">
        <f t="shared" si="57"/>
        <v>43225.208333333328</v>
      </c>
      <c r="N542">
        <v>1527397200</v>
      </c>
      <c r="O542" s="7">
        <f t="shared" si="58"/>
        <v>43247.208333333328</v>
      </c>
      <c r="P542">
        <f t="shared" si="59"/>
        <v>2018</v>
      </c>
      <c r="Q542" t="b">
        <v>0</v>
      </c>
      <c r="R542" t="b">
        <v>0</v>
      </c>
      <c r="S542" t="s">
        <v>122</v>
      </c>
      <c r="T542" t="str">
        <f t="shared" si="60"/>
        <v>photography</v>
      </c>
      <c r="U542" t="str">
        <f t="shared" si="61"/>
        <v>photography books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62"/>
        <v>24.21</v>
      </c>
      <c r="G543" t="s">
        <v>14</v>
      </c>
      <c r="H543">
        <v>395</v>
      </c>
      <c r="I543">
        <f t="shared" si="56"/>
        <v>109.08</v>
      </c>
      <c r="J543" t="s">
        <v>107</v>
      </c>
      <c r="K543" t="s">
        <v>108</v>
      </c>
      <c r="L543">
        <v>1433912400</v>
      </c>
      <c r="M543" s="7">
        <f t="shared" si="57"/>
        <v>42165.208333333328</v>
      </c>
      <c r="N543">
        <v>1436158800</v>
      </c>
      <c r="O543" s="7">
        <f t="shared" si="58"/>
        <v>42191.208333333328</v>
      </c>
      <c r="P543">
        <f t="shared" si="59"/>
        <v>2015</v>
      </c>
      <c r="Q543" t="b">
        <v>0</v>
      </c>
      <c r="R543" t="b">
        <v>0</v>
      </c>
      <c r="S543" t="s">
        <v>292</v>
      </c>
      <c r="T543" t="str">
        <f t="shared" si="60"/>
        <v>games</v>
      </c>
      <c r="U543" t="str">
        <f t="shared" si="61"/>
        <v>mobile games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62"/>
        <v>2.5099999999999998</v>
      </c>
      <c r="G544" t="s">
        <v>14</v>
      </c>
      <c r="H544">
        <v>49</v>
      </c>
      <c r="I544">
        <f t="shared" si="56"/>
        <v>39.39</v>
      </c>
      <c r="J544" t="s">
        <v>40</v>
      </c>
      <c r="K544" t="s">
        <v>41</v>
      </c>
      <c r="L544">
        <v>1453442400</v>
      </c>
      <c r="M544" s="7">
        <f t="shared" si="57"/>
        <v>42391.25</v>
      </c>
      <c r="N544">
        <v>1456034400</v>
      </c>
      <c r="O544" s="7">
        <f t="shared" si="58"/>
        <v>42421.25</v>
      </c>
      <c r="P544">
        <f t="shared" si="59"/>
        <v>2016</v>
      </c>
      <c r="Q544" t="b">
        <v>0</v>
      </c>
      <c r="R544" t="b">
        <v>0</v>
      </c>
      <c r="S544" t="s">
        <v>60</v>
      </c>
      <c r="T544" t="str">
        <f t="shared" si="60"/>
        <v>music</v>
      </c>
      <c r="U544" t="str">
        <f t="shared" si="61"/>
        <v>indie rock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62"/>
        <v>16.329999999999998</v>
      </c>
      <c r="G545" t="s">
        <v>14</v>
      </c>
      <c r="H545">
        <v>180</v>
      </c>
      <c r="I545">
        <f t="shared" si="56"/>
        <v>77.02</v>
      </c>
      <c r="J545" t="s">
        <v>21</v>
      </c>
      <c r="K545" t="s">
        <v>22</v>
      </c>
      <c r="L545">
        <v>1378875600</v>
      </c>
      <c r="M545" s="7">
        <f t="shared" si="57"/>
        <v>41528.208333333336</v>
      </c>
      <c r="N545">
        <v>1380171600</v>
      </c>
      <c r="O545" s="7">
        <f t="shared" si="58"/>
        <v>41543.208333333336</v>
      </c>
      <c r="P545">
        <f t="shared" si="59"/>
        <v>2013</v>
      </c>
      <c r="Q545" t="b">
        <v>0</v>
      </c>
      <c r="R545" t="b">
        <v>0</v>
      </c>
      <c r="S545" t="s">
        <v>89</v>
      </c>
      <c r="T545" t="str">
        <f t="shared" si="60"/>
        <v>games</v>
      </c>
      <c r="U545" t="str">
        <f t="shared" si="61"/>
        <v>video games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62"/>
        <v>276.5</v>
      </c>
      <c r="G546" t="s">
        <v>20</v>
      </c>
      <c r="H546">
        <v>84</v>
      </c>
      <c r="I546">
        <f t="shared" si="56"/>
        <v>92.17</v>
      </c>
      <c r="J546" t="s">
        <v>21</v>
      </c>
      <c r="K546" t="s">
        <v>22</v>
      </c>
      <c r="L546">
        <v>1452232800</v>
      </c>
      <c r="M546" s="7">
        <f t="shared" si="57"/>
        <v>42377.25</v>
      </c>
      <c r="N546">
        <v>1453356000</v>
      </c>
      <c r="O546" s="7">
        <f t="shared" si="58"/>
        <v>42390.25</v>
      </c>
      <c r="P546">
        <f t="shared" si="59"/>
        <v>2016</v>
      </c>
      <c r="Q546" t="b">
        <v>0</v>
      </c>
      <c r="R546" t="b">
        <v>0</v>
      </c>
      <c r="S546" t="s">
        <v>23</v>
      </c>
      <c r="T546" t="str">
        <f t="shared" si="60"/>
        <v>music</v>
      </c>
      <c r="U546" t="str">
        <f t="shared" si="61"/>
        <v>rock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62"/>
        <v>88.8</v>
      </c>
      <c r="G547" t="s">
        <v>14</v>
      </c>
      <c r="H547">
        <v>2690</v>
      </c>
      <c r="I547">
        <f t="shared" si="56"/>
        <v>61.01</v>
      </c>
      <c r="J547" t="s">
        <v>21</v>
      </c>
      <c r="K547" t="s">
        <v>22</v>
      </c>
      <c r="L547">
        <v>1577253600</v>
      </c>
      <c r="M547" s="7">
        <f t="shared" si="57"/>
        <v>43824.25</v>
      </c>
      <c r="N547">
        <v>1578981600</v>
      </c>
      <c r="O547" s="7">
        <f t="shared" si="58"/>
        <v>43844.25</v>
      </c>
      <c r="P547">
        <f t="shared" si="59"/>
        <v>2019</v>
      </c>
      <c r="Q547" t="b">
        <v>0</v>
      </c>
      <c r="R547" t="b">
        <v>0</v>
      </c>
      <c r="S547" t="s">
        <v>33</v>
      </c>
      <c r="T547" t="str">
        <f t="shared" si="60"/>
        <v>theater</v>
      </c>
      <c r="U547" t="str">
        <f t="shared" si="61"/>
        <v>plays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62"/>
        <v>163.57</v>
      </c>
      <c r="G548" t="s">
        <v>20</v>
      </c>
      <c r="H548">
        <v>88</v>
      </c>
      <c r="I548">
        <f t="shared" si="56"/>
        <v>78.069999999999993</v>
      </c>
      <c r="J548" t="s">
        <v>21</v>
      </c>
      <c r="K548" t="s">
        <v>22</v>
      </c>
      <c r="L548">
        <v>1537160400</v>
      </c>
      <c r="M548" s="7">
        <f t="shared" si="57"/>
        <v>43360.208333333328</v>
      </c>
      <c r="N548">
        <v>1537419600</v>
      </c>
      <c r="O548" s="7">
        <f t="shared" si="58"/>
        <v>43363.208333333328</v>
      </c>
      <c r="P548">
        <f t="shared" si="59"/>
        <v>2018</v>
      </c>
      <c r="Q548" t="b">
        <v>0</v>
      </c>
      <c r="R548" t="b">
        <v>1</v>
      </c>
      <c r="S548" t="s">
        <v>33</v>
      </c>
      <c r="T548" t="str">
        <f t="shared" si="60"/>
        <v>theater</v>
      </c>
      <c r="U548" t="str">
        <f t="shared" si="61"/>
        <v>plays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62"/>
        <v>969</v>
      </c>
      <c r="G549" t="s">
        <v>20</v>
      </c>
      <c r="H549">
        <v>156</v>
      </c>
      <c r="I549">
        <f t="shared" si="56"/>
        <v>80.75</v>
      </c>
      <c r="J549" t="s">
        <v>21</v>
      </c>
      <c r="K549" t="s">
        <v>22</v>
      </c>
      <c r="L549">
        <v>1422165600</v>
      </c>
      <c r="M549" s="7">
        <f t="shared" si="57"/>
        <v>42029.25</v>
      </c>
      <c r="N549">
        <v>1423202400</v>
      </c>
      <c r="O549" s="7">
        <f t="shared" si="58"/>
        <v>42041.25</v>
      </c>
      <c r="P549">
        <f t="shared" si="59"/>
        <v>2015</v>
      </c>
      <c r="Q549" t="b">
        <v>0</v>
      </c>
      <c r="R549" t="b">
        <v>0</v>
      </c>
      <c r="S549" t="s">
        <v>53</v>
      </c>
      <c r="T549" t="str">
        <f t="shared" si="60"/>
        <v>film &amp; video</v>
      </c>
      <c r="U549" t="str">
        <f t="shared" si="61"/>
        <v>drama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62"/>
        <v>270.91000000000003</v>
      </c>
      <c r="G550" t="s">
        <v>20</v>
      </c>
      <c r="H550">
        <v>2985</v>
      </c>
      <c r="I550">
        <f t="shared" si="56"/>
        <v>59.99</v>
      </c>
      <c r="J550" t="s">
        <v>21</v>
      </c>
      <c r="K550" t="s">
        <v>22</v>
      </c>
      <c r="L550">
        <v>1459486800</v>
      </c>
      <c r="M550" s="7">
        <f t="shared" si="57"/>
        <v>42461.208333333328</v>
      </c>
      <c r="N550">
        <v>1460610000</v>
      </c>
      <c r="O550" s="7">
        <f t="shared" si="58"/>
        <v>42474.208333333328</v>
      </c>
      <c r="P550">
        <f t="shared" si="59"/>
        <v>2016</v>
      </c>
      <c r="Q550" t="b">
        <v>0</v>
      </c>
      <c r="R550" t="b">
        <v>0</v>
      </c>
      <c r="S550" t="s">
        <v>33</v>
      </c>
      <c r="T550" t="str">
        <f t="shared" si="60"/>
        <v>theater</v>
      </c>
      <c r="U550" t="str">
        <f t="shared" si="61"/>
        <v>plays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62"/>
        <v>284.20999999999998</v>
      </c>
      <c r="G551" t="s">
        <v>20</v>
      </c>
      <c r="H551">
        <v>762</v>
      </c>
      <c r="I551">
        <f t="shared" si="56"/>
        <v>110.03</v>
      </c>
      <c r="J551" t="s">
        <v>21</v>
      </c>
      <c r="K551" t="s">
        <v>22</v>
      </c>
      <c r="L551">
        <v>1369717200</v>
      </c>
      <c r="M551" s="7">
        <f t="shared" si="57"/>
        <v>41422.208333333336</v>
      </c>
      <c r="N551">
        <v>1370494800</v>
      </c>
      <c r="O551" s="7">
        <f t="shared" si="58"/>
        <v>41431.208333333336</v>
      </c>
      <c r="P551">
        <f t="shared" si="59"/>
        <v>2013</v>
      </c>
      <c r="Q551" t="b">
        <v>0</v>
      </c>
      <c r="R551" t="b">
        <v>0</v>
      </c>
      <c r="S551" t="s">
        <v>65</v>
      </c>
      <c r="T551" t="str">
        <f t="shared" si="60"/>
        <v>technology</v>
      </c>
      <c r="U551" t="str">
        <f t="shared" si="61"/>
        <v>wearables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62"/>
        <v>4</v>
      </c>
      <c r="G552" t="s">
        <v>74</v>
      </c>
      <c r="H552">
        <v>1</v>
      </c>
      <c r="I552">
        <f t="shared" si="56"/>
        <v>4</v>
      </c>
      <c r="J552" t="s">
        <v>98</v>
      </c>
      <c r="K552" t="s">
        <v>99</v>
      </c>
      <c r="L552">
        <v>1330495200</v>
      </c>
      <c r="M552" s="7">
        <f t="shared" si="57"/>
        <v>40968.25</v>
      </c>
      <c r="N552">
        <v>1332306000</v>
      </c>
      <c r="O552" s="7">
        <f t="shared" si="58"/>
        <v>40989.208333333336</v>
      </c>
      <c r="P552">
        <f t="shared" si="59"/>
        <v>2012</v>
      </c>
      <c r="Q552" t="b">
        <v>0</v>
      </c>
      <c r="R552" t="b">
        <v>0</v>
      </c>
      <c r="S552" t="s">
        <v>60</v>
      </c>
      <c r="T552" t="str">
        <f t="shared" si="60"/>
        <v>music</v>
      </c>
      <c r="U552" t="str">
        <f t="shared" si="61"/>
        <v>indie rock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62"/>
        <v>58.63</v>
      </c>
      <c r="G553" t="s">
        <v>14</v>
      </c>
      <c r="H553">
        <v>2779</v>
      </c>
      <c r="I553">
        <f t="shared" si="56"/>
        <v>38</v>
      </c>
      <c r="J553" t="s">
        <v>26</v>
      </c>
      <c r="K553" t="s">
        <v>27</v>
      </c>
      <c r="L553">
        <v>1419055200</v>
      </c>
      <c r="M553" s="7">
        <f t="shared" si="57"/>
        <v>41993.25</v>
      </c>
      <c r="N553">
        <v>1422511200</v>
      </c>
      <c r="O553" s="7">
        <f t="shared" si="58"/>
        <v>42033.25</v>
      </c>
      <c r="P553">
        <f t="shared" si="59"/>
        <v>2014</v>
      </c>
      <c r="Q553" t="b">
        <v>0</v>
      </c>
      <c r="R553" t="b">
        <v>1</v>
      </c>
      <c r="S553" t="s">
        <v>28</v>
      </c>
      <c r="T553" t="str">
        <f t="shared" si="60"/>
        <v>technology</v>
      </c>
      <c r="U553" t="str">
        <f t="shared" si="61"/>
        <v>web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62"/>
        <v>98.51</v>
      </c>
      <c r="G554" t="s">
        <v>14</v>
      </c>
      <c r="H554">
        <v>92</v>
      </c>
      <c r="I554">
        <f t="shared" si="56"/>
        <v>96.37</v>
      </c>
      <c r="J554" t="s">
        <v>21</v>
      </c>
      <c r="K554" t="s">
        <v>22</v>
      </c>
      <c r="L554">
        <v>1480140000</v>
      </c>
      <c r="M554" s="7">
        <f t="shared" si="57"/>
        <v>42700.25</v>
      </c>
      <c r="N554">
        <v>1480312800</v>
      </c>
      <c r="O554" s="7">
        <f t="shared" si="58"/>
        <v>42702.25</v>
      </c>
      <c r="P554">
        <f t="shared" si="59"/>
        <v>2016</v>
      </c>
      <c r="Q554" t="b">
        <v>0</v>
      </c>
      <c r="R554" t="b">
        <v>0</v>
      </c>
      <c r="S554" t="s">
        <v>33</v>
      </c>
      <c r="T554" t="str">
        <f t="shared" si="60"/>
        <v>theater</v>
      </c>
      <c r="U554" t="str">
        <f t="shared" si="61"/>
        <v>plays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62"/>
        <v>43.98</v>
      </c>
      <c r="G555" t="s">
        <v>14</v>
      </c>
      <c r="H555">
        <v>1028</v>
      </c>
      <c r="I555">
        <f t="shared" si="56"/>
        <v>72.98</v>
      </c>
      <c r="J555" t="s">
        <v>21</v>
      </c>
      <c r="K555" t="s">
        <v>22</v>
      </c>
      <c r="L555">
        <v>1293948000</v>
      </c>
      <c r="M555" s="7">
        <f t="shared" si="57"/>
        <v>40545.25</v>
      </c>
      <c r="N555">
        <v>1294034400</v>
      </c>
      <c r="O555" s="7">
        <f t="shared" si="58"/>
        <v>40546.25</v>
      </c>
      <c r="P555">
        <f t="shared" si="59"/>
        <v>2011</v>
      </c>
      <c r="Q555" t="b">
        <v>0</v>
      </c>
      <c r="R555" t="b">
        <v>0</v>
      </c>
      <c r="S555" t="s">
        <v>23</v>
      </c>
      <c r="T555" t="str">
        <f t="shared" si="60"/>
        <v>music</v>
      </c>
      <c r="U555" t="str">
        <f t="shared" si="61"/>
        <v>rock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62"/>
        <v>151.66</v>
      </c>
      <c r="G556" t="s">
        <v>20</v>
      </c>
      <c r="H556">
        <v>554</v>
      </c>
      <c r="I556">
        <f t="shared" si="56"/>
        <v>26.01</v>
      </c>
      <c r="J556" t="s">
        <v>15</v>
      </c>
      <c r="K556" t="s">
        <v>16</v>
      </c>
      <c r="L556">
        <v>1482127200</v>
      </c>
      <c r="M556" s="7">
        <f t="shared" si="57"/>
        <v>42723.25</v>
      </c>
      <c r="N556">
        <v>1482645600</v>
      </c>
      <c r="O556" s="7">
        <f t="shared" si="58"/>
        <v>42729.25</v>
      </c>
      <c r="P556">
        <f t="shared" si="59"/>
        <v>2016</v>
      </c>
      <c r="Q556" t="b">
        <v>0</v>
      </c>
      <c r="R556" t="b">
        <v>0</v>
      </c>
      <c r="S556" t="s">
        <v>60</v>
      </c>
      <c r="T556" t="str">
        <f t="shared" si="60"/>
        <v>music</v>
      </c>
      <c r="U556" t="str">
        <f t="shared" si="61"/>
        <v>indie rock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62"/>
        <v>223.63</v>
      </c>
      <c r="G557" t="s">
        <v>20</v>
      </c>
      <c r="H557">
        <v>135</v>
      </c>
      <c r="I557">
        <f t="shared" si="56"/>
        <v>104.36</v>
      </c>
      <c r="J557" t="s">
        <v>36</v>
      </c>
      <c r="K557" t="s">
        <v>37</v>
      </c>
      <c r="L557">
        <v>1396414800</v>
      </c>
      <c r="M557" s="7">
        <f t="shared" si="57"/>
        <v>41731.208333333336</v>
      </c>
      <c r="N557">
        <v>1399093200</v>
      </c>
      <c r="O557" s="7">
        <f t="shared" si="58"/>
        <v>41762.208333333336</v>
      </c>
      <c r="P557">
        <f t="shared" si="59"/>
        <v>2014</v>
      </c>
      <c r="Q557" t="b">
        <v>0</v>
      </c>
      <c r="R557" t="b">
        <v>0</v>
      </c>
      <c r="S557" t="s">
        <v>23</v>
      </c>
      <c r="T557" t="str">
        <f t="shared" si="60"/>
        <v>music</v>
      </c>
      <c r="U557" t="str">
        <f t="shared" si="61"/>
        <v>rock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62"/>
        <v>239.75</v>
      </c>
      <c r="G558" t="s">
        <v>20</v>
      </c>
      <c r="H558">
        <v>122</v>
      </c>
      <c r="I558">
        <f t="shared" si="56"/>
        <v>102.19</v>
      </c>
      <c r="J558" t="s">
        <v>21</v>
      </c>
      <c r="K558" t="s">
        <v>22</v>
      </c>
      <c r="L558">
        <v>1315285200</v>
      </c>
      <c r="M558" s="7">
        <f t="shared" si="57"/>
        <v>40792.208333333336</v>
      </c>
      <c r="N558">
        <v>1315890000</v>
      </c>
      <c r="O558" s="7">
        <f t="shared" si="58"/>
        <v>40799.208333333336</v>
      </c>
      <c r="P558">
        <f t="shared" si="59"/>
        <v>2011</v>
      </c>
      <c r="Q558" t="b">
        <v>0</v>
      </c>
      <c r="R558" t="b">
        <v>1</v>
      </c>
      <c r="S558" t="s">
        <v>206</v>
      </c>
      <c r="T558" t="str">
        <f t="shared" si="60"/>
        <v>publishing</v>
      </c>
      <c r="U558" t="str">
        <f t="shared" si="61"/>
        <v>translations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62"/>
        <v>199.33</v>
      </c>
      <c r="G559" t="s">
        <v>20</v>
      </c>
      <c r="H559">
        <v>221</v>
      </c>
      <c r="I559">
        <f t="shared" si="56"/>
        <v>54.12</v>
      </c>
      <c r="J559" t="s">
        <v>21</v>
      </c>
      <c r="K559" t="s">
        <v>22</v>
      </c>
      <c r="L559">
        <v>1443762000</v>
      </c>
      <c r="M559" s="7">
        <f t="shared" si="57"/>
        <v>42279.208333333328</v>
      </c>
      <c r="N559">
        <v>1444021200</v>
      </c>
      <c r="O559" s="7">
        <f t="shared" si="58"/>
        <v>42282.208333333328</v>
      </c>
      <c r="P559">
        <f t="shared" si="59"/>
        <v>2015</v>
      </c>
      <c r="Q559" t="b">
        <v>0</v>
      </c>
      <c r="R559" t="b">
        <v>1</v>
      </c>
      <c r="S559" t="s">
        <v>474</v>
      </c>
      <c r="T559" t="str">
        <f t="shared" si="60"/>
        <v>film &amp; video</v>
      </c>
      <c r="U559" t="str">
        <f t="shared" si="61"/>
        <v>science fiction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62"/>
        <v>137.34</v>
      </c>
      <c r="G560" t="s">
        <v>20</v>
      </c>
      <c r="H560">
        <v>126</v>
      </c>
      <c r="I560">
        <f t="shared" si="56"/>
        <v>63.22</v>
      </c>
      <c r="J560" t="s">
        <v>21</v>
      </c>
      <c r="K560" t="s">
        <v>22</v>
      </c>
      <c r="L560">
        <v>1456293600</v>
      </c>
      <c r="M560" s="7">
        <f t="shared" si="57"/>
        <v>42424.25</v>
      </c>
      <c r="N560">
        <v>1460005200</v>
      </c>
      <c r="O560" s="7">
        <f t="shared" si="58"/>
        <v>42467.208333333328</v>
      </c>
      <c r="P560">
        <f t="shared" si="59"/>
        <v>2016</v>
      </c>
      <c r="Q560" t="b">
        <v>0</v>
      </c>
      <c r="R560" t="b">
        <v>0</v>
      </c>
      <c r="S560" t="s">
        <v>33</v>
      </c>
      <c r="T560" t="str">
        <f t="shared" si="60"/>
        <v>theater</v>
      </c>
      <c r="U560" t="str">
        <f t="shared" si="61"/>
        <v>plays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62"/>
        <v>100.97</v>
      </c>
      <c r="G561" t="s">
        <v>20</v>
      </c>
      <c r="H561">
        <v>1022</v>
      </c>
      <c r="I561">
        <f t="shared" si="56"/>
        <v>104.03</v>
      </c>
      <c r="J561" t="s">
        <v>21</v>
      </c>
      <c r="K561" t="s">
        <v>22</v>
      </c>
      <c r="L561">
        <v>1470114000</v>
      </c>
      <c r="M561" s="7">
        <f t="shared" si="57"/>
        <v>42584.208333333328</v>
      </c>
      <c r="N561">
        <v>1470718800</v>
      </c>
      <c r="O561" s="7">
        <f t="shared" si="58"/>
        <v>42591.208333333328</v>
      </c>
      <c r="P561">
        <f t="shared" si="59"/>
        <v>2016</v>
      </c>
      <c r="Q561" t="b">
        <v>0</v>
      </c>
      <c r="R561" t="b">
        <v>0</v>
      </c>
      <c r="S561" t="s">
        <v>33</v>
      </c>
      <c r="T561" t="str">
        <f t="shared" si="60"/>
        <v>theater</v>
      </c>
      <c r="U561" t="str">
        <f t="shared" si="61"/>
        <v>plays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62"/>
        <v>794.16</v>
      </c>
      <c r="G562" t="s">
        <v>20</v>
      </c>
      <c r="H562">
        <v>3177</v>
      </c>
      <c r="I562">
        <f t="shared" si="56"/>
        <v>49.99</v>
      </c>
      <c r="J562" t="s">
        <v>21</v>
      </c>
      <c r="K562" t="s">
        <v>22</v>
      </c>
      <c r="L562">
        <v>1321596000</v>
      </c>
      <c r="M562" s="7">
        <f t="shared" si="57"/>
        <v>40865.25</v>
      </c>
      <c r="N562">
        <v>1325052000</v>
      </c>
      <c r="O562" s="7">
        <f t="shared" si="58"/>
        <v>40905.25</v>
      </c>
      <c r="P562">
        <f t="shared" si="59"/>
        <v>2011</v>
      </c>
      <c r="Q562" t="b">
        <v>0</v>
      </c>
      <c r="R562" t="b">
        <v>0</v>
      </c>
      <c r="S562" t="s">
        <v>71</v>
      </c>
      <c r="T562" t="str">
        <f t="shared" si="60"/>
        <v>film &amp; video</v>
      </c>
      <c r="U562" t="str">
        <f t="shared" si="61"/>
        <v>animation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62"/>
        <v>369.7</v>
      </c>
      <c r="G563" t="s">
        <v>20</v>
      </c>
      <c r="H563">
        <v>198</v>
      </c>
      <c r="I563">
        <f t="shared" si="56"/>
        <v>56.02</v>
      </c>
      <c r="J563" t="s">
        <v>98</v>
      </c>
      <c r="K563" t="s">
        <v>99</v>
      </c>
      <c r="L563">
        <v>1318827600</v>
      </c>
      <c r="M563" s="7">
        <f t="shared" si="57"/>
        <v>40833.208333333336</v>
      </c>
      <c r="N563">
        <v>1319000400</v>
      </c>
      <c r="O563" s="7">
        <f t="shared" si="58"/>
        <v>40835.208333333336</v>
      </c>
      <c r="P563">
        <f t="shared" si="59"/>
        <v>2011</v>
      </c>
      <c r="Q563" t="b">
        <v>0</v>
      </c>
      <c r="R563" t="b">
        <v>0</v>
      </c>
      <c r="S563" t="s">
        <v>33</v>
      </c>
      <c r="T563" t="str">
        <f t="shared" si="60"/>
        <v>theater</v>
      </c>
      <c r="U563" t="str">
        <f t="shared" si="61"/>
        <v>plays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62"/>
        <v>12.82</v>
      </c>
      <c r="G564" t="s">
        <v>14</v>
      </c>
      <c r="H564">
        <v>26</v>
      </c>
      <c r="I564">
        <f t="shared" si="56"/>
        <v>48.81</v>
      </c>
      <c r="J564" t="s">
        <v>98</v>
      </c>
      <c r="K564" t="s">
        <v>99</v>
      </c>
      <c r="L564">
        <v>1552366800</v>
      </c>
      <c r="M564" s="7">
        <f t="shared" si="57"/>
        <v>43536.208333333328</v>
      </c>
      <c r="N564">
        <v>1552539600</v>
      </c>
      <c r="O564" s="7">
        <f t="shared" si="58"/>
        <v>43538.208333333328</v>
      </c>
      <c r="P564">
        <f t="shared" si="59"/>
        <v>2019</v>
      </c>
      <c r="Q564" t="b">
        <v>0</v>
      </c>
      <c r="R564" t="b">
        <v>0</v>
      </c>
      <c r="S564" t="s">
        <v>23</v>
      </c>
      <c r="T564" t="str">
        <f t="shared" si="60"/>
        <v>music</v>
      </c>
      <c r="U564" t="str">
        <f t="shared" si="61"/>
        <v>rock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62"/>
        <v>138.03</v>
      </c>
      <c r="G565" t="s">
        <v>20</v>
      </c>
      <c r="H565">
        <v>85</v>
      </c>
      <c r="I565">
        <f t="shared" si="56"/>
        <v>60.08</v>
      </c>
      <c r="J565" t="s">
        <v>26</v>
      </c>
      <c r="K565" t="s">
        <v>27</v>
      </c>
      <c r="L565">
        <v>1542088800</v>
      </c>
      <c r="M565" s="7">
        <f t="shared" si="57"/>
        <v>43417.25</v>
      </c>
      <c r="N565">
        <v>1543816800</v>
      </c>
      <c r="O565" s="7">
        <f t="shared" si="58"/>
        <v>43437.25</v>
      </c>
      <c r="P565">
        <f t="shared" si="59"/>
        <v>2018</v>
      </c>
      <c r="Q565" t="b">
        <v>0</v>
      </c>
      <c r="R565" t="b">
        <v>0</v>
      </c>
      <c r="S565" t="s">
        <v>42</v>
      </c>
      <c r="T565" t="str">
        <f t="shared" si="60"/>
        <v>film &amp; video</v>
      </c>
      <c r="U565" t="str">
        <f t="shared" si="61"/>
        <v>documentary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62"/>
        <v>83.81</v>
      </c>
      <c r="G566" t="s">
        <v>14</v>
      </c>
      <c r="H566">
        <v>1790</v>
      </c>
      <c r="I566">
        <f t="shared" si="56"/>
        <v>78.989999999999995</v>
      </c>
      <c r="J566" t="s">
        <v>21</v>
      </c>
      <c r="K566" t="s">
        <v>22</v>
      </c>
      <c r="L566">
        <v>1426395600</v>
      </c>
      <c r="M566" s="7">
        <f t="shared" si="57"/>
        <v>42078.208333333328</v>
      </c>
      <c r="N566">
        <v>1427086800</v>
      </c>
      <c r="O566" s="7">
        <f t="shared" si="58"/>
        <v>42086.208333333328</v>
      </c>
      <c r="P566">
        <f t="shared" si="59"/>
        <v>2015</v>
      </c>
      <c r="Q566" t="b">
        <v>0</v>
      </c>
      <c r="R566" t="b">
        <v>0</v>
      </c>
      <c r="S566" t="s">
        <v>33</v>
      </c>
      <c r="T566" t="str">
        <f t="shared" si="60"/>
        <v>theater</v>
      </c>
      <c r="U566" t="str">
        <f t="shared" si="61"/>
        <v>plays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62"/>
        <v>204.6</v>
      </c>
      <c r="G567" t="s">
        <v>20</v>
      </c>
      <c r="H567">
        <v>3596</v>
      </c>
      <c r="I567">
        <f t="shared" si="56"/>
        <v>53.99</v>
      </c>
      <c r="J567" t="s">
        <v>21</v>
      </c>
      <c r="K567" t="s">
        <v>22</v>
      </c>
      <c r="L567">
        <v>1321336800</v>
      </c>
      <c r="M567" s="7">
        <f t="shared" si="57"/>
        <v>40862.25</v>
      </c>
      <c r="N567">
        <v>1323064800</v>
      </c>
      <c r="O567" s="7">
        <f t="shared" si="58"/>
        <v>40882.25</v>
      </c>
      <c r="P567">
        <f t="shared" si="59"/>
        <v>2011</v>
      </c>
      <c r="Q567" t="b">
        <v>0</v>
      </c>
      <c r="R567" t="b">
        <v>0</v>
      </c>
      <c r="S567" t="s">
        <v>33</v>
      </c>
      <c r="T567" t="str">
        <f t="shared" si="60"/>
        <v>theater</v>
      </c>
      <c r="U567" t="str">
        <f t="shared" si="61"/>
        <v>plays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62"/>
        <v>44.34</v>
      </c>
      <c r="G568" t="s">
        <v>14</v>
      </c>
      <c r="H568">
        <v>37</v>
      </c>
      <c r="I568">
        <f t="shared" si="56"/>
        <v>111.46</v>
      </c>
      <c r="J568" t="s">
        <v>21</v>
      </c>
      <c r="K568" t="s">
        <v>22</v>
      </c>
      <c r="L568">
        <v>1456293600</v>
      </c>
      <c r="M568" s="7">
        <f t="shared" si="57"/>
        <v>42424.25</v>
      </c>
      <c r="N568">
        <v>1458277200</v>
      </c>
      <c r="O568" s="7">
        <f t="shared" si="58"/>
        <v>42447.208333333328</v>
      </c>
      <c r="P568">
        <f t="shared" si="59"/>
        <v>2016</v>
      </c>
      <c r="Q568" t="b">
        <v>0</v>
      </c>
      <c r="R568" t="b">
        <v>1</v>
      </c>
      <c r="S568" t="s">
        <v>50</v>
      </c>
      <c r="T568" t="str">
        <f t="shared" si="60"/>
        <v>music</v>
      </c>
      <c r="U568" t="str">
        <f t="shared" si="61"/>
        <v>electric music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62"/>
        <v>218.6</v>
      </c>
      <c r="G569" t="s">
        <v>20</v>
      </c>
      <c r="H569">
        <v>244</v>
      </c>
      <c r="I569">
        <f t="shared" si="56"/>
        <v>60.92</v>
      </c>
      <c r="J569" t="s">
        <v>21</v>
      </c>
      <c r="K569" t="s">
        <v>22</v>
      </c>
      <c r="L569">
        <v>1404968400</v>
      </c>
      <c r="M569" s="7">
        <f t="shared" si="57"/>
        <v>41830.208333333336</v>
      </c>
      <c r="N569">
        <v>1405141200</v>
      </c>
      <c r="O569" s="7">
        <f t="shared" si="58"/>
        <v>41832.208333333336</v>
      </c>
      <c r="P569">
        <f t="shared" si="59"/>
        <v>2014</v>
      </c>
      <c r="Q569" t="b">
        <v>0</v>
      </c>
      <c r="R569" t="b">
        <v>0</v>
      </c>
      <c r="S569" t="s">
        <v>23</v>
      </c>
      <c r="T569" t="str">
        <f t="shared" si="60"/>
        <v>music</v>
      </c>
      <c r="U569" t="str">
        <f t="shared" si="61"/>
        <v>rock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62"/>
        <v>186.03</v>
      </c>
      <c r="G570" t="s">
        <v>20</v>
      </c>
      <c r="H570">
        <v>5180</v>
      </c>
      <c r="I570">
        <f t="shared" si="56"/>
        <v>26</v>
      </c>
      <c r="J570" t="s">
        <v>21</v>
      </c>
      <c r="K570" t="s">
        <v>22</v>
      </c>
      <c r="L570">
        <v>1279170000</v>
      </c>
      <c r="M570" s="7">
        <f t="shared" si="57"/>
        <v>40374.208333333336</v>
      </c>
      <c r="N570">
        <v>1283058000</v>
      </c>
      <c r="O570" s="7">
        <f t="shared" si="58"/>
        <v>40419.208333333336</v>
      </c>
      <c r="P570">
        <f t="shared" si="59"/>
        <v>2010</v>
      </c>
      <c r="Q570" t="b">
        <v>0</v>
      </c>
      <c r="R570" t="b">
        <v>0</v>
      </c>
      <c r="S570" t="s">
        <v>33</v>
      </c>
      <c r="T570" t="str">
        <f t="shared" si="60"/>
        <v>theater</v>
      </c>
      <c r="U570" t="str">
        <f t="shared" si="61"/>
        <v>plays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62"/>
        <v>237.34</v>
      </c>
      <c r="G571" t="s">
        <v>20</v>
      </c>
      <c r="H571">
        <v>589</v>
      </c>
      <c r="I571">
        <f t="shared" si="56"/>
        <v>80.989999999999995</v>
      </c>
      <c r="J571" t="s">
        <v>107</v>
      </c>
      <c r="K571" t="s">
        <v>108</v>
      </c>
      <c r="L571">
        <v>1294725600</v>
      </c>
      <c r="M571" s="7">
        <f t="shared" si="57"/>
        <v>40554.25</v>
      </c>
      <c r="N571">
        <v>1295762400</v>
      </c>
      <c r="O571" s="7">
        <f t="shared" si="58"/>
        <v>40566.25</v>
      </c>
      <c r="P571">
        <f t="shared" si="59"/>
        <v>2011</v>
      </c>
      <c r="Q571" t="b">
        <v>0</v>
      </c>
      <c r="R571" t="b">
        <v>0</v>
      </c>
      <c r="S571" t="s">
        <v>71</v>
      </c>
      <c r="T571" t="str">
        <f t="shared" si="60"/>
        <v>film &amp; video</v>
      </c>
      <c r="U571" t="str">
        <f t="shared" si="61"/>
        <v>animation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62"/>
        <v>305.64999999999998</v>
      </c>
      <c r="G572" t="s">
        <v>20</v>
      </c>
      <c r="H572">
        <v>2725</v>
      </c>
      <c r="I572">
        <f t="shared" si="56"/>
        <v>35</v>
      </c>
      <c r="J572" t="s">
        <v>21</v>
      </c>
      <c r="K572" t="s">
        <v>22</v>
      </c>
      <c r="L572">
        <v>1419055200</v>
      </c>
      <c r="M572" s="7">
        <f t="shared" si="57"/>
        <v>41993.25</v>
      </c>
      <c r="N572">
        <v>1419573600</v>
      </c>
      <c r="O572" s="7">
        <f t="shared" si="58"/>
        <v>41999.25</v>
      </c>
      <c r="P572">
        <f t="shared" si="59"/>
        <v>2014</v>
      </c>
      <c r="Q572" t="b">
        <v>0</v>
      </c>
      <c r="R572" t="b">
        <v>1</v>
      </c>
      <c r="S572" t="s">
        <v>23</v>
      </c>
      <c r="T572" t="str">
        <f t="shared" si="60"/>
        <v>music</v>
      </c>
      <c r="U572" t="str">
        <f t="shared" si="61"/>
        <v>rock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62"/>
        <v>94.14</v>
      </c>
      <c r="G573" t="s">
        <v>14</v>
      </c>
      <c r="H573">
        <v>35</v>
      </c>
      <c r="I573">
        <f t="shared" si="56"/>
        <v>94.14</v>
      </c>
      <c r="J573" t="s">
        <v>107</v>
      </c>
      <c r="K573" t="s">
        <v>108</v>
      </c>
      <c r="L573">
        <v>1434690000</v>
      </c>
      <c r="M573" s="7">
        <f t="shared" si="57"/>
        <v>42174.208333333328</v>
      </c>
      <c r="N573">
        <v>1438750800</v>
      </c>
      <c r="O573" s="7">
        <f t="shared" si="58"/>
        <v>42221.208333333328</v>
      </c>
      <c r="P573">
        <f t="shared" si="59"/>
        <v>2015</v>
      </c>
      <c r="Q573" t="b">
        <v>0</v>
      </c>
      <c r="R573" t="b">
        <v>0</v>
      </c>
      <c r="S573" t="s">
        <v>100</v>
      </c>
      <c r="T573" t="str">
        <f t="shared" si="60"/>
        <v>film &amp; video</v>
      </c>
      <c r="U573" t="str">
        <f t="shared" si="61"/>
        <v>shorts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62"/>
        <v>54.4</v>
      </c>
      <c r="G574" t="s">
        <v>74</v>
      </c>
      <c r="H574">
        <v>94</v>
      </c>
      <c r="I574">
        <f t="shared" si="56"/>
        <v>52.09</v>
      </c>
      <c r="J574" t="s">
        <v>21</v>
      </c>
      <c r="K574" t="s">
        <v>22</v>
      </c>
      <c r="L574">
        <v>1443416400</v>
      </c>
      <c r="M574" s="7">
        <f t="shared" si="57"/>
        <v>42275.208333333328</v>
      </c>
      <c r="N574">
        <v>1444798800</v>
      </c>
      <c r="O574" s="7">
        <f t="shared" si="58"/>
        <v>42291.208333333328</v>
      </c>
      <c r="P574">
        <f t="shared" si="59"/>
        <v>2015</v>
      </c>
      <c r="Q574" t="b">
        <v>0</v>
      </c>
      <c r="R574" t="b">
        <v>1</v>
      </c>
      <c r="S574" t="s">
        <v>23</v>
      </c>
      <c r="T574" t="str">
        <f t="shared" si="60"/>
        <v>music</v>
      </c>
      <c r="U574" t="str">
        <f t="shared" si="61"/>
        <v>rock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62"/>
        <v>111.88</v>
      </c>
      <c r="G575" t="s">
        <v>20</v>
      </c>
      <c r="H575">
        <v>300</v>
      </c>
      <c r="I575">
        <f t="shared" si="56"/>
        <v>24.99</v>
      </c>
      <c r="J575" t="s">
        <v>21</v>
      </c>
      <c r="K575" t="s">
        <v>22</v>
      </c>
      <c r="L575">
        <v>1399006800</v>
      </c>
      <c r="M575" s="7">
        <f t="shared" si="57"/>
        <v>41761.208333333336</v>
      </c>
      <c r="N575">
        <v>1399179600</v>
      </c>
      <c r="O575" s="7">
        <f t="shared" si="58"/>
        <v>41763.208333333336</v>
      </c>
      <c r="P575">
        <f t="shared" si="59"/>
        <v>2014</v>
      </c>
      <c r="Q575" t="b">
        <v>0</v>
      </c>
      <c r="R575" t="b">
        <v>0</v>
      </c>
      <c r="S575" t="s">
        <v>1029</v>
      </c>
      <c r="T575" t="str">
        <f t="shared" si="60"/>
        <v>journalism</v>
      </c>
      <c r="U575" t="str">
        <f t="shared" si="61"/>
        <v>audio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62"/>
        <v>369.15</v>
      </c>
      <c r="G576" t="s">
        <v>20</v>
      </c>
      <c r="H576">
        <v>144</v>
      </c>
      <c r="I576">
        <f t="shared" si="56"/>
        <v>69.22</v>
      </c>
      <c r="J576" t="s">
        <v>21</v>
      </c>
      <c r="K576" t="s">
        <v>22</v>
      </c>
      <c r="L576">
        <v>1575698400</v>
      </c>
      <c r="M576" s="7">
        <f t="shared" si="57"/>
        <v>43806.25</v>
      </c>
      <c r="N576">
        <v>1576562400</v>
      </c>
      <c r="O576" s="7">
        <f t="shared" si="58"/>
        <v>43816.25</v>
      </c>
      <c r="P576">
        <f t="shared" si="59"/>
        <v>2019</v>
      </c>
      <c r="Q576" t="b">
        <v>0</v>
      </c>
      <c r="R576" t="b">
        <v>1</v>
      </c>
      <c r="S576" t="s">
        <v>17</v>
      </c>
      <c r="T576" t="str">
        <f t="shared" si="60"/>
        <v>food</v>
      </c>
      <c r="U576" t="str">
        <f t="shared" si="61"/>
        <v>food trucks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62"/>
        <v>62.93</v>
      </c>
      <c r="G577" t="s">
        <v>14</v>
      </c>
      <c r="H577">
        <v>558</v>
      </c>
      <c r="I577">
        <f t="shared" si="56"/>
        <v>93.94</v>
      </c>
      <c r="J577" t="s">
        <v>21</v>
      </c>
      <c r="K577" t="s">
        <v>22</v>
      </c>
      <c r="L577">
        <v>1400562000</v>
      </c>
      <c r="M577" s="7">
        <f t="shared" si="57"/>
        <v>41779.208333333336</v>
      </c>
      <c r="N577">
        <v>1400821200</v>
      </c>
      <c r="O577" s="7">
        <f t="shared" si="58"/>
        <v>41782.208333333336</v>
      </c>
      <c r="P577">
        <f t="shared" si="59"/>
        <v>2014</v>
      </c>
      <c r="Q577" t="b">
        <v>0</v>
      </c>
      <c r="R577" t="b">
        <v>1</v>
      </c>
      <c r="S577" t="s">
        <v>33</v>
      </c>
      <c r="T577" t="str">
        <f t="shared" si="60"/>
        <v>theater</v>
      </c>
      <c r="U577" t="str">
        <f t="shared" si="61"/>
        <v>plays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62"/>
        <v>64.930000000000007</v>
      </c>
      <c r="G578" t="s">
        <v>14</v>
      </c>
      <c r="H578">
        <v>64</v>
      </c>
      <c r="I578">
        <f t="shared" si="56"/>
        <v>98.41</v>
      </c>
      <c r="J578" t="s">
        <v>21</v>
      </c>
      <c r="K578" t="s">
        <v>22</v>
      </c>
      <c r="L578">
        <v>1509512400</v>
      </c>
      <c r="M578" s="7">
        <f t="shared" si="57"/>
        <v>43040.208333333328</v>
      </c>
      <c r="N578">
        <v>1510984800</v>
      </c>
      <c r="O578" s="7">
        <f t="shared" si="58"/>
        <v>43057.25</v>
      </c>
      <c r="P578">
        <f t="shared" si="59"/>
        <v>2017</v>
      </c>
      <c r="Q578" t="b">
        <v>0</v>
      </c>
      <c r="R578" t="b">
        <v>0</v>
      </c>
      <c r="S578" t="s">
        <v>33</v>
      </c>
      <c r="T578" t="str">
        <f t="shared" si="60"/>
        <v>theater</v>
      </c>
      <c r="U578" t="str">
        <f t="shared" si="61"/>
        <v>plays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62"/>
        <v>18.850000000000001</v>
      </c>
      <c r="G579" t="s">
        <v>74</v>
      </c>
      <c r="H579">
        <v>37</v>
      </c>
      <c r="I579">
        <f t="shared" ref="I579:I642" si="63">IF(H579=0, 0, ROUND(E579/H579,2))</f>
        <v>41.78</v>
      </c>
      <c r="J579" t="s">
        <v>21</v>
      </c>
      <c r="K579" t="s">
        <v>22</v>
      </c>
      <c r="L579">
        <v>1299823200</v>
      </c>
      <c r="M579" s="7">
        <f t="shared" ref="M579:M642" si="64">(L579/(60*60*24))+DATE(1970,1,1)</f>
        <v>40613.25</v>
      </c>
      <c r="N579">
        <v>1302066000</v>
      </c>
      <c r="O579" s="7">
        <f t="shared" ref="O579:O642" si="65">(N579/(60*60*24))+DATE(1970,1,1)</f>
        <v>40639.208333333336</v>
      </c>
      <c r="P579">
        <f t="shared" ref="P579:P642" si="66">YEAR(M579)</f>
        <v>2011</v>
      </c>
      <c r="Q579" t="b">
        <v>0</v>
      </c>
      <c r="R579" t="b">
        <v>0</v>
      </c>
      <c r="S579" t="s">
        <v>159</v>
      </c>
      <c r="T579" t="str">
        <f t="shared" ref="T579:T642" si="67">LEFT(S579,SEARCH("/",S579)-1)</f>
        <v>music</v>
      </c>
      <c r="U579" t="str">
        <f t="shared" ref="U579:U642" si="68">RIGHT(S579,LEN(S579)-SEARCH("/",S579))</f>
        <v>jazz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69">ROUND((E580/D580)*100, 2)</f>
        <v>16.75</v>
      </c>
      <c r="G580" t="s">
        <v>14</v>
      </c>
      <c r="H580">
        <v>245</v>
      </c>
      <c r="I580">
        <f t="shared" si="63"/>
        <v>65.989999999999995</v>
      </c>
      <c r="J580" t="s">
        <v>21</v>
      </c>
      <c r="K580" t="s">
        <v>22</v>
      </c>
      <c r="L580">
        <v>1322719200</v>
      </c>
      <c r="M580" s="7">
        <f t="shared" si="64"/>
        <v>40878.25</v>
      </c>
      <c r="N580">
        <v>1322978400</v>
      </c>
      <c r="O580" s="7">
        <f t="shared" si="65"/>
        <v>40881.25</v>
      </c>
      <c r="P580">
        <f t="shared" si="66"/>
        <v>2011</v>
      </c>
      <c r="Q580" t="b">
        <v>0</v>
      </c>
      <c r="R580" t="b">
        <v>0</v>
      </c>
      <c r="S580" t="s">
        <v>474</v>
      </c>
      <c r="T580" t="str">
        <f t="shared" si="67"/>
        <v>film &amp; video</v>
      </c>
      <c r="U580" t="str">
        <f t="shared" si="68"/>
        <v>science fiction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9"/>
        <v>101.11</v>
      </c>
      <c r="G581" t="s">
        <v>20</v>
      </c>
      <c r="H581">
        <v>87</v>
      </c>
      <c r="I581">
        <f t="shared" si="63"/>
        <v>72.06</v>
      </c>
      <c r="J581" t="s">
        <v>21</v>
      </c>
      <c r="K581" t="s">
        <v>22</v>
      </c>
      <c r="L581">
        <v>1312693200</v>
      </c>
      <c r="M581" s="7">
        <f t="shared" si="64"/>
        <v>40762.208333333336</v>
      </c>
      <c r="N581">
        <v>1313730000</v>
      </c>
      <c r="O581" s="7">
        <f t="shared" si="65"/>
        <v>40774.208333333336</v>
      </c>
      <c r="P581">
        <f t="shared" si="66"/>
        <v>2011</v>
      </c>
      <c r="Q581" t="b">
        <v>0</v>
      </c>
      <c r="R581" t="b">
        <v>0</v>
      </c>
      <c r="S581" t="s">
        <v>159</v>
      </c>
      <c r="T581" t="str">
        <f t="shared" si="67"/>
        <v>music</v>
      </c>
      <c r="U581" t="str">
        <f t="shared" si="68"/>
        <v>jazz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9"/>
        <v>341.5</v>
      </c>
      <c r="G582" t="s">
        <v>20</v>
      </c>
      <c r="H582">
        <v>3116</v>
      </c>
      <c r="I582">
        <f t="shared" si="63"/>
        <v>48</v>
      </c>
      <c r="J582" t="s">
        <v>21</v>
      </c>
      <c r="K582" t="s">
        <v>22</v>
      </c>
      <c r="L582">
        <v>1393394400</v>
      </c>
      <c r="M582" s="7">
        <f t="shared" si="64"/>
        <v>41696.25</v>
      </c>
      <c r="N582">
        <v>1394085600</v>
      </c>
      <c r="O582" s="7">
        <f t="shared" si="65"/>
        <v>41704.25</v>
      </c>
      <c r="P582">
        <f t="shared" si="66"/>
        <v>2014</v>
      </c>
      <c r="Q582" t="b">
        <v>0</v>
      </c>
      <c r="R582" t="b">
        <v>0</v>
      </c>
      <c r="S582" t="s">
        <v>33</v>
      </c>
      <c r="T582" t="str">
        <f t="shared" si="67"/>
        <v>theater</v>
      </c>
      <c r="U582" t="str">
        <f t="shared" si="68"/>
        <v>plays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9"/>
        <v>64.02</v>
      </c>
      <c r="G583" t="s">
        <v>14</v>
      </c>
      <c r="H583">
        <v>71</v>
      </c>
      <c r="I583">
        <f t="shared" si="63"/>
        <v>54.1</v>
      </c>
      <c r="J583" t="s">
        <v>21</v>
      </c>
      <c r="K583" t="s">
        <v>22</v>
      </c>
      <c r="L583">
        <v>1304053200</v>
      </c>
      <c r="M583" s="7">
        <f t="shared" si="64"/>
        <v>40662.208333333336</v>
      </c>
      <c r="N583">
        <v>1305349200</v>
      </c>
      <c r="O583" s="7">
        <f t="shared" si="65"/>
        <v>40677.208333333336</v>
      </c>
      <c r="P583">
        <f t="shared" si="66"/>
        <v>2011</v>
      </c>
      <c r="Q583" t="b">
        <v>0</v>
      </c>
      <c r="R583" t="b">
        <v>0</v>
      </c>
      <c r="S583" t="s">
        <v>28</v>
      </c>
      <c r="T583" t="str">
        <f t="shared" si="67"/>
        <v>technology</v>
      </c>
      <c r="U583" t="str">
        <f t="shared" si="68"/>
        <v>web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9"/>
        <v>52.08</v>
      </c>
      <c r="G584" t="s">
        <v>14</v>
      </c>
      <c r="H584">
        <v>42</v>
      </c>
      <c r="I584">
        <f t="shared" si="63"/>
        <v>107.88</v>
      </c>
      <c r="J584" t="s">
        <v>21</v>
      </c>
      <c r="K584" t="s">
        <v>22</v>
      </c>
      <c r="L584">
        <v>1433912400</v>
      </c>
      <c r="M584" s="7">
        <f t="shared" si="64"/>
        <v>42165.208333333328</v>
      </c>
      <c r="N584">
        <v>1434344400</v>
      </c>
      <c r="O584" s="7">
        <f t="shared" si="65"/>
        <v>42170.208333333328</v>
      </c>
      <c r="P584">
        <f t="shared" si="66"/>
        <v>2015</v>
      </c>
      <c r="Q584" t="b">
        <v>0</v>
      </c>
      <c r="R584" t="b">
        <v>1</v>
      </c>
      <c r="S584" t="s">
        <v>89</v>
      </c>
      <c r="T584" t="str">
        <f t="shared" si="67"/>
        <v>games</v>
      </c>
      <c r="U584" t="str">
        <f t="shared" si="68"/>
        <v>video games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9"/>
        <v>322.39999999999998</v>
      </c>
      <c r="G585" t="s">
        <v>20</v>
      </c>
      <c r="H585">
        <v>909</v>
      </c>
      <c r="I585">
        <f t="shared" si="63"/>
        <v>67.03</v>
      </c>
      <c r="J585" t="s">
        <v>21</v>
      </c>
      <c r="K585" t="s">
        <v>22</v>
      </c>
      <c r="L585">
        <v>1329717600</v>
      </c>
      <c r="M585" s="7">
        <f t="shared" si="64"/>
        <v>40959.25</v>
      </c>
      <c r="N585">
        <v>1331186400</v>
      </c>
      <c r="O585" s="7">
        <f t="shared" si="65"/>
        <v>40976.25</v>
      </c>
      <c r="P585">
        <f t="shared" si="66"/>
        <v>2012</v>
      </c>
      <c r="Q585" t="b">
        <v>0</v>
      </c>
      <c r="R585" t="b">
        <v>0</v>
      </c>
      <c r="S585" t="s">
        <v>42</v>
      </c>
      <c r="T585" t="str">
        <f t="shared" si="67"/>
        <v>film &amp; video</v>
      </c>
      <c r="U585" t="str">
        <f t="shared" si="68"/>
        <v>documentary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9"/>
        <v>119.51</v>
      </c>
      <c r="G586" t="s">
        <v>20</v>
      </c>
      <c r="H586">
        <v>1613</v>
      </c>
      <c r="I586">
        <f t="shared" si="63"/>
        <v>64.010000000000005</v>
      </c>
      <c r="J586" t="s">
        <v>21</v>
      </c>
      <c r="K586" t="s">
        <v>22</v>
      </c>
      <c r="L586">
        <v>1335330000</v>
      </c>
      <c r="M586" s="7">
        <f t="shared" si="64"/>
        <v>41024.208333333336</v>
      </c>
      <c r="N586">
        <v>1336539600</v>
      </c>
      <c r="O586" s="7">
        <f t="shared" si="65"/>
        <v>41038.208333333336</v>
      </c>
      <c r="P586">
        <f t="shared" si="66"/>
        <v>2012</v>
      </c>
      <c r="Q586" t="b">
        <v>0</v>
      </c>
      <c r="R586" t="b">
        <v>0</v>
      </c>
      <c r="S586" t="s">
        <v>28</v>
      </c>
      <c r="T586" t="str">
        <f t="shared" si="67"/>
        <v>technology</v>
      </c>
      <c r="U586" t="str">
        <f t="shared" si="68"/>
        <v>web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9"/>
        <v>146.80000000000001</v>
      </c>
      <c r="G587" t="s">
        <v>20</v>
      </c>
      <c r="H587">
        <v>136</v>
      </c>
      <c r="I587">
        <f t="shared" si="63"/>
        <v>96.07</v>
      </c>
      <c r="J587" t="s">
        <v>21</v>
      </c>
      <c r="K587" t="s">
        <v>22</v>
      </c>
      <c r="L587">
        <v>1268888400</v>
      </c>
      <c r="M587" s="7">
        <f t="shared" si="64"/>
        <v>40255.208333333336</v>
      </c>
      <c r="N587">
        <v>1269752400</v>
      </c>
      <c r="O587" s="7">
        <f t="shared" si="65"/>
        <v>40265.208333333336</v>
      </c>
      <c r="P587">
        <f t="shared" si="66"/>
        <v>2010</v>
      </c>
      <c r="Q587" t="b">
        <v>0</v>
      </c>
      <c r="R587" t="b">
        <v>0</v>
      </c>
      <c r="S587" t="s">
        <v>206</v>
      </c>
      <c r="T587" t="str">
        <f t="shared" si="67"/>
        <v>publishing</v>
      </c>
      <c r="U587" t="str">
        <f t="shared" si="68"/>
        <v>translations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9"/>
        <v>950.57</v>
      </c>
      <c r="G588" t="s">
        <v>20</v>
      </c>
      <c r="H588">
        <v>130</v>
      </c>
      <c r="I588">
        <f t="shared" si="63"/>
        <v>51.18</v>
      </c>
      <c r="J588" t="s">
        <v>21</v>
      </c>
      <c r="K588" t="s">
        <v>22</v>
      </c>
      <c r="L588">
        <v>1289973600</v>
      </c>
      <c r="M588" s="7">
        <f t="shared" si="64"/>
        <v>40499.25</v>
      </c>
      <c r="N588">
        <v>1291615200</v>
      </c>
      <c r="O588" s="7">
        <f t="shared" si="65"/>
        <v>40518.25</v>
      </c>
      <c r="P588">
        <f t="shared" si="66"/>
        <v>2010</v>
      </c>
      <c r="Q588" t="b">
        <v>0</v>
      </c>
      <c r="R588" t="b">
        <v>0</v>
      </c>
      <c r="S588" t="s">
        <v>23</v>
      </c>
      <c r="T588" t="str">
        <f t="shared" si="67"/>
        <v>music</v>
      </c>
      <c r="U588" t="str">
        <f t="shared" si="68"/>
        <v>rock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9"/>
        <v>72.89</v>
      </c>
      <c r="G589" t="s">
        <v>14</v>
      </c>
      <c r="H589">
        <v>156</v>
      </c>
      <c r="I589">
        <f t="shared" si="63"/>
        <v>43.92</v>
      </c>
      <c r="J589" t="s">
        <v>15</v>
      </c>
      <c r="K589" t="s">
        <v>16</v>
      </c>
      <c r="L589">
        <v>1547877600</v>
      </c>
      <c r="M589" s="7">
        <f t="shared" si="64"/>
        <v>43484.25</v>
      </c>
      <c r="N589">
        <v>1552366800</v>
      </c>
      <c r="O589" s="7">
        <f t="shared" si="65"/>
        <v>43536.208333333328</v>
      </c>
      <c r="P589">
        <f t="shared" si="66"/>
        <v>2019</v>
      </c>
      <c r="Q589" t="b">
        <v>0</v>
      </c>
      <c r="R589" t="b">
        <v>1</v>
      </c>
      <c r="S589" t="s">
        <v>17</v>
      </c>
      <c r="T589" t="str">
        <f t="shared" si="67"/>
        <v>food</v>
      </c>
      <c r="U589" t="str">
        <f t="shared" si="68"/>
        <v>food trucks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9"/>
        <v>79.010000000000005</v>
      </c>
      <c r="G590" t="s">
        <v>14</v>
      </c>
      <c r="H590">
        <v>1368</v>
      </c>
      <c r="I590">
        <f t="shared" si="63"/>
        <v>91.02</v>
      </c>
      <c r="J590" t="s">
        <v>40</v>
      </c>
      <c r="K590" t="s">
        <v>41</v>
      </c>
      <c r="L590">
        <v>1269493200</v>
      </c>
      <c r="M590" s="7">
        <f t="shared" si="64"/>
        <v>40262.208333333336</v>
      </c>
      <c r="N590">
        <v>1272171600</v>
      </c>
      <c r="O590" s="7">
        <f t="shared" si="65"/>
        <v>40293.208333333336</v>
      </c>
      <c r="P590">
        <f t="shared" si="66"/>
        <v>2010</v>
      </c>
      <c r="Q590" t="b">
        <v>0</v>
      </c>
      <c r="R590" t="b">
        <v>0</v>
      </c>
      <c r="S590" t="s">
        <v>33</v>
      </c>
      <c r="T590" t="str">
        <f t="shared" si="67"/>
        <v>theater</v>
      </c>
      <c r="U590" t="str">
        <f t="shared" si="68"/>
        <v>plays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9"/>
        <v>64.72</v>
      </c>
      <c r="G591" t="s">
        <v>14</v>
      </c>
      <c r="H591">
        <v>102</v>
      </c>
      <c r="I591">
        <f t="shared" si="63"/>
        <v>50.13</v>
      </c>
      <c r="J591" t="s">
        <v>21</v>
      </c>
      <c r="K591" t="s">
        <v>22</v>
      </c>
      <c r="L591">
        <v>1436072400</v>
      </c>
      <c r="M591" s="7">
        <f t="shared" si="64"/>
        <v>42190.208333333328</v>
      </c>
      <c r="N591">
        <v>1436677200</v>
      </c>
      <c r="O591" s="7">
        <f t="shared" si="65"/>
        <v>42197.208333333328</v>
      </c>
      <c r="P591">
        <f t="shared" si="66"/>
        <v>2015</v>
      </c>
      <c r="Q591" t="b">
        <v>0</v>
      </c>
      <c r="R591" t="b">
        <v>0</v>
      </c>
      <c r="S591" t="s">
        <v>42</v>
      </c>
      <c r="T591" t="str">
        <f t="shared" si="67"/>
        <v>film &amp; video</v>
      </c>
      <c r="U591" t="str">
        <f t="shared" si="68"/>
        <v>documentary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9"/>
        <v>82.03</v>
      </c>
      <c r="G592" t="s">
        <v>14</v>
      </c>
      <c r="H592">
        <v>86</v>
      </c>
      <c r="I592">
        <f t="shared" si="63"/>
        <v>67.72</v>
      </c>
      <c r="J592" t="s">
        <v>26</v>
      </c>
      <c r="K592" t="s">
        <v>27</v>
      </c>
      <c r="L592">
        <v>1419141600</v>
      </c>
      <c r="M592" s="7">
        <f t="shared" si="64"/>
        <v>41994.25</v>
      </c>
      <c r="N592">
        <v>1420092000</v>
      </c>
      <c r="O592" s="7">
        <f t="shared" si="65"/>
        <v>42005.25</v>
      </c>
      <c r="P592">
        <f t="shared" si="66"/>
        <v>2014</v>
      </c>
      <c r="Q592" t="b">
        <v>0</v>
      </c>
      <c r="R592" t="b">
        <v>0</v>
      </c>
      <c r="S592" t="s">
        <v>133</v>
      </c>
      <c r="T592" t="str">
        <f t="shared" si="67"/>
        <v>publishing</v>
      </c>
      <c r="U592" t="str">
        <f t="shared" si="68"/>
        <v>radio &amp; podcasts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9"/>
        <v>1037.67</v>
      </c>
      <c r="G593" t="s">
        <v>20</v>
      </c>
      <c r="H593">
        <v>102</v>
      </c>
      <c r="I593">
        <f t="shared" si="63"/>
        <v>61.04</v>
      </c>
      <c r="J593" t="s">
        <v>21</v>
      </c>
      <c r="K593" t="s">
        <v>22</v>
      </c>
      <c r="L593">
        <v>1279083600</v>
      </c>
      <c r="M593" s="7">
        <f t="shared" si="64"/>
        <v>40373.208333333336</v>
      </c>
      <c r="N593">
        <v>1279947600</v>
      </c>
      <c r="O593" s="7">
        <f t="shared" si="65"/>
        <v>40383.208333333336</v>
      </c>
      <c r="P593">
        <f t="shared" si="66"/>
        <v>2010</v>
      </c>
      <c r="Q593" t="b">
        <v>0</v>
      </c>
      <c r="R593" t="b">
        <v>0</v>
      </c>
      <c r="S593" t="s">
        <v>89</v>
      </c>
      <c r="T593" t="str">
        <f t="shared" si="67"/>
        <v>games</v>
      </c>
      <c r="U593" t="str">
        <f t="shared" si="68"/>
        <v>video games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9"/>
        <v>12.91</v>
      </c>
      <c r="G594" t="s">
        <v>14</v>
      </c>
      <c r="H594">
        <v>253</v>
      </c>
      <c r="I594">
        <f t="shared" si="63"/>
        <v>80.010000000000005</v>
      </c>
      <c r="J594" t="s">
        <v>21</v>
      </c>
      <c r="K594" t="s">
        <v>22</v>
      </c>
      <c r="L594">
        <v>1401426000</v>
      </c>
      <c r="M594" s="7">
        <f t="shared" si="64"/>
        <v>41789.208333333336</v>
      </c>
      <c r="N594">
        <v>1402203600</v>
      </c>
      <c r="O594" s="7">
        <f t="shared" si="65"/>
        <v>41798.208333333336</v>
      </c>
      <c r="P594">
        <f t="shared" si="66"/>
        <v>2014</v>
      </c>
      <c r="Q594" t="b">
        <v>0</v>
      </c>
      <c r="R594" t="b">
        <v>0</v>
      </c>
      <c r="S594" t="s">
        <v>33</v>
      </c>
      <c r="T594" t="str">
        <f t="shared" si="67"/>
        <v>theater</v>
      </c>
      <c r="U594" t="str">
        <f t="shared" si="68"/>
        <v>plays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9"/>
        <v>154.84</v>
      </c>
      <c r="G595" t="s">
        <v>20</v>
      </c>
      <c r="H595">
        <v>4006</v>
      </c>
      <c r="I595">
        <f t="shared" si="63"/>
        <v>47</v>
      </c>
      <c r="J595" t="s">
        <v>21</v>
      </c>
      <c r="K595" t="s">
        <v>22</v>
      </c>
      <c r="L595">
        <v>1395810000</v>
      </c>
      <c r="M595" s="7">
        <f t="shared" si="64"/>
        <v>41724.208333333336</v>
      </c>
      <c r="N595">
        <v>1396933200</v>
      </c>
      <c r="O595" s="7">
        <f t="shared" si="65"/>
        <v>41737.208333333336</v>
      </c>
      <c r="P595">
        <f t="shared" si="66"/>
        <v>2014</v>
      </c>
      <c r="Q595" t="b">
        <v>0</v>
      </c>
      <c r="R595" t="b">
        <v>0</v>
      </c>
      <c r="S595" t="s">
        <v>71</v>
      </c>
      <c r="T595" t="str">
        <f t="shared" si="67"/>
        <v>film &amp; video</v>
      </c>
      <c r="U595" t="str">
        <f t="shared" si="68"/>
        <v>animation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9"/>
        <v>7.1</v>
      </c>
      <c r="G596" t="s">
        <v>14</v>
      </c>
      <c r="H596">
        <v>157</v>
      </c>
      <c r="I596">
        <f t="shared" si="63"/>
        <v>71.13</v>
      </c>
      <c r="J596" t="s">
        <v>21</v>
      </c>
      <c r="K596" t="s">
        <v>22</v>
      </c>
      <c r="L596">
        <v>1467003600</v>
      </c>
      <c r="M596" s="7">
        <f t="shared" si="64"/>
        <v>42548.208333333328</v>
      </c>
      <c r="N596">
        <v>1467262800</v>
      </c>
      <c r="O596" s="7">
        <f t="shared" si="65"/>
        <v>42551.208333333328</v>
      </c>
      <c r="P596">
        <f t="shared" si="66"/>
        <v>2016</v>
      </c>
      <c r="Q596" t="b">
        <v>0</v>
      </c>
      <c r="R596" t="b">
        <v>1</v>
      </c>
      <c r="S596" t="s">
        <v>33</v>
      </c>
      <c r="T596" t="str">
        <f t="shared" si="67"/>
        <v>theater</v>
      </c>
      <c r="U596" t="str">
        <f t="shared" si="68"/>
        <v>plays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9"/>
        <v>208.53</v>
      </c>
      <c r="G597" t="s">
        <v>20</v>
      </c>
      <c r="H597">
        <v>1629</v>
      </c>
      <c r="I597">
        <f t="shared" si="63"/>
        <v>89.99</v>
      </c>
      <c r="J597" t="s">
        <v>21</v>
      </c>
      <c r="K597" t="s">
        <v>22</v>
      </c>
      <c r="L597">
        <v>1268715600</v>
      </c>
      <c r="M597" s="7">
        <f t="shared" si="64"/>
        <v>40253.208333333336</v>
      </c>
      <c r="N597">
        <v>1270530000</v>
      </c>
      <c r="O597" s="7">
        <f t="shared" si="65"/>
        <v>40274.208333333336</v>
      </c>
      <c r="P597">
        <f t="shared" si="66"/>
        <v>2010</v>
      </c>
      <c r="Q597" t="b">
        <v>0</v>
      </c>
      <c r="R597" t="b">
        <v>1</v>
      </c>
      <c r="S597" t="s">
        <v>33</v>
      </c>
      <c r="T597" t="str">
        <f t="shared" si="67"/>
        <v>theater</v>
      </c>
      <c r="U597" t="str">
        <f t="shared" si="68"/>
        <v>plays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9"/>
        <v>99.68</v>
      </c>
      <c r="G598" t="s">
        <v>14</v>
      </c>
      <c r="H598">
        <v>183</v>
      </c>
      <c r="I598">
        <f t="shared" si="63"/>
        <v>43.03</v>
      </c>
      <c r="J598" t="s">
        <v>21</v>
      </c>
      <c r="K598" t="s">
        <v>22</v>
      </c>
      <c r="L598">
        <v>1457157600</v>
      </c>
      <c r="M598" s="7">
        <f t="shared" si="64"/>
        <v>42434.25</v>
      </c>
      <c r="N598">
        <v>1457762400</v>
      </c>
      <c r="O598" s="7">
        <f t="shared" si="65"/>
        <v>42441.25</v>
      </c>
      <c r="P598">
        <f t="shared" si="66"/>
        <v>2016</v>
      </c>
      <c r="Q598" t="b">
        <v>0</v>
      </c>
      <c r="R598" t="b">
        <v>1</v>
      </c>
      <c r="S598" t="s">
        <v>53</v>
      </c>
      <c r="T598" t="str">
        <f t="shared" si="67"/>
        <v>film &amp; video</v>
      </c>
      <c r="U598" t="str">
        <f t="shared" si="68"/>
        <v>drama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9"/>
        <v>201.6</v>
      </c>
      <c r="G599" t="s">
        <v>20</v>
      </c>
      <c r="H599">
        <v>2188</v>
      </c>
      <c r="I599">
        <f t="shared" si="63"/>
        <v>68</v>
      </c>
      <c r="J599" t="s">
        <v>21</v>
      </c>
      <c r="K599" t="s">
        <v>22</v>
      </c>
      <c r="L599">
        <v>1573970400</v>
      </c>
      <c r="M599" s="7">
        <f t="shared" si="64"/>
        <v>43786.25</v>
      </c>
      <c r="N599">
        <v>1575525600</v>
      </c>
      <c r="O599" s="7">
        <f t="shared" si="65"/>
        <v>43804.25</v>
      </c>
      <c r="P599">
        <f t="shared" si="66"/>
        <v>2019</v>
      </c>
      <c r="Q599" t="b">
        <v>0</v>
      </c>
      <c r="R599" t="b">
        <v>0</v>
      </c>
      <c r="S599" t="s">
        <v>33</v>
      </c>
      <c r="T599" t="str">
        <f t="shared" si="67"/>
        <v>theater</v>
      </c>
      <c r="U599" t="str">
        <f t="shared" si="68"/>
        <v>plays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9"/>
        <v>162.09</v>
      </c>
      <c r="G600" t="s">
        <v>20</v>
      </c>
      <c r="H600">
        <v>2409</v>
      </c>
      <c r="I600">
        <f t="shared" si="63"/>
        <v>73</v>
      </c>
      <c r="J600" t="s">
        <v>107</v>
      </c>
      <c r="K600" t="s">
        <v>108</v>
      </c>
      <c r="L600">
        <v>1276578000</v>
      </c>
      <c r="M600" s="7">
        <f t="shared" si="64"/>
        <v>40344.208333333336</v>
      </c>
      <c r="N600">
        <v>1279083600</v>
      </c>
      <c r="O600" s="7">
        <f t="shared" si="65"/>
        <v>40373.208333333336</v>
      </c>
      <c r="P600">
        <f t="shared" si="66"/>
        <v>2010</v>
      </c>
      <c r="Q600" t="b">
        <v>0</v>
      </c>
      <c r="R600" t="b">
        <v>0</v>
      </c>
      <c r="S600" t="s">
        <v>23</v>
      </c>
      <c r="T600" t="str">
        <f t="shared" si="67"/>
        <v>music</v>
      </c>
      <c r="U600" t="str">
        <f t="shared" si="68"/>
        <v>rock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9"/>
        <v>3.64</v>
      </c>
      <c r="G601" t="s">
        <v>14</v>
      </c>
      <c r="H601">
        <v>82</v>
      </c>
      <c r="I601">
        <f t="shared" si="63"/>
        <v>62.34</v>
      </c>
      <c r="J601" t="s">
        <v>36</v>
      </c>
      <c r="K601" t="s">
        <v>37</v>
      </c>
      <c r="L601">
        <v>1423720800</v>
      </c>
      <c r="M601" s="7">
        <f t="shared" si="64"/>
        <v>42047.25</v>
      </c>
      <c r="N601">
        <v>1424412000</v>
      </c>
      <c r="O601" s="7">
        <f t="shared" si="65"/>
        <v>42055.25</v>
      </c>
      <c r="P601">
        <f t="shared" si="66"/>
        <v>2015</v>
      </c>
      <c r="Q601" t="b">
        <v>0</v>
      </c>
      <c r="R601" t="b">
        <v>0</v>
      </c>
      <c r="S601" t="s">
        <v>42</v>
      </c>
      <c r="T601" t="str">
        <f t="shared" si="67"/>
        <v>film &amp; video</v>
      </c>
      <c r="U601" t="str">
        <f t="shared" si="68"/>
        <v>documentary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9"/>
        <v>5</v>
      </c>
      <c r="G602" t="s">
        <v>14</v>
      </c>
      <c r="H602">
        <v>1</v>
      </c>
      <c r="I602">
        <f t="shared" si="63"/>
        <v>5</v>
      </c>
      <c r="J602" t="s">
        <v>40</v>
      </c>
      <c r="K602" t="s">
        <v>41</v>
      </c>
      <c r="L602">
        <v>1375160400</v>
      </c>
      <c r="M602" s="7">
        <f t="shared" si="64"/>
        <v>41485.208333333336</v>
      </c>
      <c r="N602">
        <v>1376197200</v>
      </c>
      <c r="O602" s="7">
        <f t="shared" si="65"/>
        <v>41497.208333333336</v>
      </c>
      <c r="P602">
        <f t="shared" si="66"/>
        <v>2013</v>
      </c>
      <c r="Q602" t="b">
        <v>0</v>
      </c>
      <c r="R602" t="b">
        <v>0</v>
      </c>
      <c r="S602" t="s">
        <v>17</v>
      </c>
      <c r="T602" t="str">
        <f t="shared" si="67"/>
        <v>food</v>
      </c>
      <c r="U602" t="str">
        <f t="shared" si="68"/>
        <v>food trucks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9"/>
        <v>206.63</v>
      </c>
      <c r="G603" t="s">
        <v>20</v>
      </c>
      <c r="H603">
        <v>194</v>
      </c>
      <c r="I603">
        <f t="shared" si="63"/>
        <v>67.099999999999994</v>
      </c>
      <c r="J603" t="s">
        <v>21</v>
      </c>
      <c r="K603" t="s">
        <v>22</v>
      </c>
      <c r="L603">
        <v>1401426000</v>
      </c>
      <c r="M603" s="7">
        <f t="shared" si="64"/>
        <v>41789.208333333336</v>
      </c>
      <c r="N603">
        <v>1402894800</v>
      </c>
      <c r="O603" s="7">
        <f t="shared" si="65"/>
        <v>41806.208333333336</v>
      </c>
      <c r="P603">
        <f t="shared" si="66"/>
        <v>2014</v>
      </c>
      <c r="Q603" t="b">
        <v>1</v>
      </c>
      <c r="R603" t="b">
        <v>0</v>
      </c>
      <c r="S603" t="s">
        <v>65</v>
      </c>
      <c r="T603" t="str">
        <f t="shared" si="67"/>
        <v>technology</v>
      </c>
      <c r="U603" t="str">
        <f t="shared" si="68"/>
        <v>wearables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9"/>
        <v>128.24</v>
      </c>
      <c r="G604" t="s">
        <v>20</v>
      </c>
      <c r="H604">
        <v>1140</v>
      </c>
      <c r="I604">
        <f t="shared" si="63"/>
        <v>79.98</v>
      </c>
      <c r="J604" t="s">
        <v>21</v>
      </c>
      <c r="K604" t="s">
        <v>22</v>
      </c>
      <c r="L604">
        <v>1433480400</v>
      </c>
      <c r="M604" s="7">
        <f t="shared" si="64"/>
        <v>42160.208333333328</v>
      </c>
      <c r="N604">
        <v>1434430800</v>
      </c>
      <c r="O604" s="7">
        <f t="shared" si="65"/>
        <v>42171.208333333328</v>
      </c>
      <c r="P604">
        <f t="shared" si="66"/>
        <v>2015</v>
      </c>
      <c r="Q604" t="b">
        <v>0</v>
      </c>
      <c r="R604" t="b">
        <v>0</v>
      </c>
      <c r="S604" t="s">
        <v>33</v>
      </c>
      <c r="T604" t="str">
        <f t="shared" si="67"/>
        <v>theater</v>
      </c>
      <c r="U604" t="str">
        <f t="shared" si="68"/>
        <v>plays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9"/>
        <v>119.66</v>
      </c>
      <c r="G605" t="s">
        <v>20</v>
      </c>
      <c r="H605">
        <v>102</v>
      </c>
      <c r="I605">
        <f t="shared" si="63"/>
        <v>62.18</v>
      </c>
      <c r="J605" t="s">
        <v>21</v>
      </c>
      <c r="K605" t="s">
        <v>22</v>
      </c>
      <c r="L605">
        <v>1555563600</v>
      </c>
      <c r="M605" s="7">
        <f t="shared" si="64"/>
        <v>43573.208333333328</v>
      </c>
      <c r="N605">
        <v>1557896400</v>
      </c>
      <c r="O605" s="7">
        <f t="shared" si="65"/>
        <v>43600.208333333328</v>
      </c>
      <c r="P605">
        <f t="shared" si="66"/>
        <v>2019</v>
      </c>
      <c r="Q605" t="b">
        <v>0</v>
      </c>
      <c r="R605" t="b">
        <v>0</v>
      </c>
      <c r="S605" t="s">
        <v>33</v>
      </c>
      <c r="T605" t="str">
        <f t="shared" si="67"/>
        <v>theater</v>
      </c>
      <c r="U605" t="str">
        <f t="shared" si="68"/>
        <v>plays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9"/>
        <v>170.73</v>
      </c>
      <c r="G606" t="s">
        <v>20</v>
      </c>
      <c r="H606">
        <v>2857</v>
      </c>
      <c r="I606">
        <f t="shared" si="63"/>
        <v>53.01</v>
      </c>
      <c r="J606" t="s">
        <v>21</v>
      </c>
      <c r="K606" t="s">
        <v>22</v>
      </c>
      <c r="L606">
        <v>1295676000</v>
      </c>
      <c r="M606" s="7">
        <f t="shared" si="64"/>
        <v>40565.25</v>
      </c>
      <c r="N606">
        <v>1297490400</v>
      </c>
      <c r="O606" s="7">
        <f t="shared" si="65"/>
        <v>40586.25</v>
      </c>
      <c r="P606">
        <f t="shared" si="66"/>
        <v>2011</v>
      </c>
      <c r="Q606" t="b">
        <v>0</v>
      </c>
      <c r="R606" t="b">
        <v>0</v>
      </c>
      <c r="S606" t="s">
        <v>33</v>
      </c>
      <c r="T606" t="str">
        <f t="shared" si="67"/>
        <v>theater</v>
      </c>
      <c r="U606" t="str">
        <f t="shared" si="68"/>
        <v>plays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9"/>
        <v>187.21</v>
      </c>
      <c r="G607" t="s">
        <v>20</v>
      </c>
      <c r="H607">
        <v>107</v>
      </c>
      <c r="I607">
        <f t="shared" si="63"/>
        <v>57.74</v>
      </c>
      <c r="J607" t="s">
        <v>21</v>
      </c>
      <c r="K607" t="s">
        <v>22</v>
      </c>
      <c r="L607">
        <v>1443848400</v>
      </c>
      <c r="M607" s="7">
        <f t="shared" si="64"/>
        <v>42280.208333333328</v>
      </c>
      <c r="N607">
        <v>1447394400</v>
      </c>
      <c r="O607" s="7">
        <f t="shared" si="65"/>
        <v>42321.25</v>
      </c>
      <c r="P607">
        <f t="shared" si="66"/>
        <v>2015</v>
      </c>
      <c r="Q607" t="b">
        <v>0</v>
      </c>
      <c r="R607" t="b">
        <v>0</v>
      </c>
      <c r="S607" t="s">
        <v>68</v>
      </c>
      <c r="T607" t="str">
        <f t="shared" si="67"/>
        <v>publishing</v>
      </c>
      <c r="U607" t="str">
        <f t="shared" si="68"/>
        <v>nonfiction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9"/>
        <v>188.38</v>
      </c>
      <c r="G608" t="s">
        <v>20</v>
      </c>
      <c r="H608">
        <v>160</v>
      </c>
      <c r="I608">
        <f t="shared" si="63"/>
        <v>40.03</v>
      </c>
      <c r="J608" t="s">
        <v>40</v>
      </c>
      <c r="K608" t="s">
        <v>41</v>
      </c>
      <c r="L608">
        <v>1457330400</v>
      </c>
      <c r="M608" s="7">
        <f t="shared" si="64"/>
        <v>42436.25</v>
      </c>
      <c r="N608">
        <v>1458277200</v>
      </c>
      <c r="O608" s="7">
        <f t="shared" si="65"/>
        <v>42447.208333333328</v>
      </c>
      <c r="P608">
        <f t="shared" si="66"/>
        <v>2016</v>
      </c>
      <c r="Q608" t="b">
        <v>0</v>
      </c>
      <c r="R608" t="b">
        <v>0</v>
      </c>
      <c r="S608" t="s">
        <v>23</v>
      </c>
      <c r="T608" t="str">
        <f t="shared" si="67"/>
        <v>music</v>
      </c>
      <c r="U608" t="str">
        <f t="shared" si="68"/>
        <v>rock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9"/>
        <v>131.30000000000001</v>
      </c>
      <c r="G609" t="s">
        <v>20</v>
      </c>
      <c r="H609">
        <v>2230</v>
      </c>
      <c r="I609">
        <f t="shared" si="63"/>
        <v>81.02</v>
      </c>
      <c r="J609" t="s">
        <v>21</v>
      </c>
      <c r="K609" t="s">
        <v>22</v>
      </c>
      <c r="L609">
        <v>1395550800</v>
      </c>
      <c r="M609" s="7">
        <f t="shared" si="64"/>
        <v>41721.208333333336</v>
      </c>
      <c r="N609">
        <v>1395723600</v>
      </c>
      <c r="O609" s="7">
        <f t="shared" si="65"/>
        <v>41723.208333333336</v>
      </c>
      <c r="P609">
        <f t="shared" si="66"/>
        <v>2014</v>
      </c>
      <c r="Q609" t="b">
        <v>0</v>
      </c>
      <c r="R609" t="b">
        <v>0</v>
      </c>
      <c r="S609" t="s">
        <v>17</v>
      </c>
      <c r="T609" t="str">
        <f t="shared" si="67"/>
        <v>food</v>
      </c>
      <c r="U609" t="str">
        <f t="shared" si="68"/>
        <v>food trucks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9"/>
        <v>283.97000000000003</v>
      </c>
      <c r="G610" t="s">
        <v>20</v>
      </c>
      <c r="H610">
        <v>316</v>
      </c>
      <c r="I610">
        <f t="shared" si="63"/>
        <v>35.049999999999997</v>
      </c>
      <c r="J610" t="s">
        <v>21</v>
      </c>
      <c r="K610" t="s">
        <v>22</v>
      </c>
      <c r="L610">
        <v>1551852000</v>
      </c>
      <c r="M610" s="7">
        <f t="shared" si="64"/>
        <v>43530.25</v>
      </c>
      <c r="N610">
        <v>1552197600</v>
      </c>
      <c r="O610" s="7">
        <f t="shared" si="65"/>
        <v>43534.25</v>
      </c>
      <c r="P610">
        <f t="shared" si="66"/>
        <v>2019</v>
      </c>
      <c r="Q610" t="b">
        <v>0</v>
      </c>
      <c r="R610" t="b">
        <v>1</v>
      </c>
      <c r="S610" t="s">
        <v>159</v>
      </c>
      <c r="T610" t="str">
        <f t="shared" si="67"/>
        <v>music</v>
      </c>
      <c r="U610" t="str">
        <f t="shared" si="68"/>
        <v>jazz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9"/>
        <v>120.42</v>
      </c>
      <c r="G611" t="s">
        <v>20</v>
      </c>
      <c r="H611">
        <v>117</v>
      </c>
      <c r="I611">
        <f t="shared" si="63"/>
        <v>102.92</v>
      </c>
      <c r="J611" t="s">
        <v>21</v>
      </c>
      <c r="K611" t="s">
        <v>22</v>
      </c>
      <c r="L611">
        <v>1547618400</v>
      </c>
      <c r="M611" s="7">
        <f t="shared" si="64"/>
        <v>43481.25</v>
      </c>
      <c r="N611">
        <v>1549087200</v>
      </c>
      <c r="O611" s="7">
        <f t="shared" si="65"/>
        <v>43498.25</v>
      </c>
      <c r="P611">
        <f t="shared" si="66"/>
        <v>2019</v>
      </c>
      <c r="Q611" t="b">
        <v>0</v>
      </c>
      <c r="R611" t="b">
        <v>0</v>
      </c>
      <c r="S611" t="s">
        <v>474</v>
      </c>
      <c r="T611" t="str">
        <f t="shared" si="67"/>
        <v>film &amp; video</v>
      </c>
      <c r="U611" t="str">
        <f t="shared" si="68"/>
        <v>science fiction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9"/>
        <v>419.06</v>
      </c>
      <c r="G612" t="s">
        <v>20</v>
      </c>
      <c r="H612">
        <v>6406</v>
      </c>
      <c r="I612">
        <f t="shared" si="63"/>
        <v>28</v>
      </c>
      <c r="J612" t="s">
        <v>21</v>
      </c>
      <c r="K612" t="s">
        <v>22</v>
      </c>
      <c r="L612">
        <v>1355637600</v>
      </c>
      <c r="M612" s="7">
        <f t="shared" si="64"/>
        <v>41259.25</v>
      </c>
      <c r="N612">
        <v>1356847200</v>
      </c>
      <c r="O612" s="7">
        <f t="shared" si="65"/>
        <v>41273.25</v>
      </c>
      <c r="P612">
        <f t="shared" si="66"/>
        <v>2012</v>
      </c>
      <c r="Q612" t="b">
        <v>0</v>
      </c>
      <c r="R612" t="b">
        <v>0</v>
      </c>
      <c r="S612" t="s">
        <v>33</v>
      </c>
      <c r="T612" t="str">
        <f t="shared" si="67"/>
        <v>theater</v>
      </c>
      <c r="U612" t="str">
        <f t="shared" si="68"/>
        <v>plays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9"/>
        <v>13.85</v>
      </c>
      <c r="G613" t="s">
        <v>74</v>
      </c>
      <c r="H613">
        <v>15</v>
      </c>
      <c r="I613">
        <f t="shared" si="63"/>
        <v>75.73</v>
      </c>
      <c r="J613" t="s">
        <v>21</v>
      </c>
      <c r="K613" t="s">
        <v>22</v>
      </c>
      <c r="L613">
        <v>1374728400</v>
      </c>
      <c r="M613" s="7">
        <f t="shared" si="64"/>
        <v>41480.208333333336</v>
      </c>
      <c r="N613">
        <v>1375765200</v>
      </c>
      <c r="O613" s="7">
        <f t="shared" si="65"/>
        <v>41492.208333333336</v>
      </c>
      <c r="P613">
        <f t="shared" si="66"/>
        <v>2013</v>
      </c>
      <c r="Q613" t="b">
        <v>0</v>
      </c>
      <c r="R613" t="b">
        <v>0</v>
      </c>
      <c r="S613" t="s">
        <v>33</v>
      </c>
      <c r="T613" t="str">
        <f t="shared" si="67"/>
        <v>theater</v>
      </c>
      <c r="U613" t="str">
        <f t="shared" si="68"/>
        <v>plays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9"/>
        <v>139.44</v>
      </c>
      <c r="G614" t="s">
        <v>20</v>
      </c>
      <c r="H614">
        <v>192</v>
      </c>
      <c r="I614">
        <f t="shared" si="63"/>
        <v>45.03</v>
      </c>
      <c r="J614" t="s">
        <v>21</v>
      </c>
      <c r="K614" t="s">
        <v>22</v>
      </c>
      <c r="L614">
        <v>1287810000</v>
      </c>
      <c r="M614" s="7">
        <f t="shared" si="64"/>
        <v>40474.208333333336</v>
      </c>
      <c r="N614">
        <v>1289800800</v>
      </c>
      <c r="O614" s="7">
        <f t="shared" si="65"/>
        <v>40497.25</v>
      </c>
      <c r="P614">
        <f t="shared" si="66"/>
        <v>2010</v>
      </c>
      <c r="Q614" t="b">
        <v>0</v>
      </c>
      <c r="R614" t="b">
        <v>0</v>
      </c>
      <c r="S614" t="s">
        <v>50</v>
      </c>
      <c r="T614" t="str">
        <f t="shared" si="67"/>
        <v>music</v>
      </c>
      <c r="U614" t="str">
        <f t="shared" si="68"/>
        <v>electric music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9"/>
        <v>174</v>
      </c>
      <c r="G615" t="s">
        <v>20</v>
      </c>
      <c r="H615">
        <v>26</v>
      </c>
      <c r="I615">
        <f t="shared" si="63"/>
        <v>73.62</v>
      </c>
      <c r="J615" t="s">
        <v>15</v>
      </c>
      <c r="K615" t="s">
        <v>16</v>
      </c>
      <c r="L615">
        <v>1503723600</v>
      </c>
      <c r="M615" s="7">
        <f t="shared" si="64"/>
        <v>42973.208333333328</v>
      </c>
      <c r="N615">
        <v>1504501200</v>
      </c>
      <c r="O615" s="7">
        <f t="shared" si="65"/>
        <v>42982.208333333328</v>
      </c>
      <c r="P615">
        <f t="shared" si="66"/>
        <v>2017</v>
      </c>
      <c r="Q615" t="b">
        <v>0</v>
      </c>
      <c r="R615" t="b">
        <v>0</v>
      </c>
      <c r="S615" t="s">
        <v>33</v>
      </c>
      <c r="T615" t="str">
        <f t="shared" si="67"/>
        <v>theater</v>
      </c>
      <c r="U615" t="str">
        <f t="shared" si="68"/>
        <v>plays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9"/>
        <v>155.49</v>
      </c>
      <c r="G616" t="s">
        <v>20</v>
      </c>
      <c r="H616">
        <v>723</v>
      </c>
      <c r="I616">
        <f t="shared" si="63"/>
        <v>56.99</v>
      </c>
      <c r="J616" t="s">
        <v>21</v>
      </c>
      <c r="K616" t="s">
        <v>22</v>
      </c>
      <c r="L616">
        <v>1484114400</v>
      </c>
      <c r="M616" s="7">
        <f t="shared" si="64"/>
        <v>42746.25</v>
      </c>
      <c r="N616">
        <v>1485669600</v>
      </c>
      <c r="O616" s="7">
        <f t="shared" si="65"/>
        <v>42764.25</v>
      </c>
      <c r="P616">
        <f t="shared" si="66"/>
        <v>2017</v>
      </c>
      <c r="Q616" t="b">
        <v>0</v>
      </c>
      <c r="R616" t="b">
        <v>0</v>
      </c>
      <c r="S616" t="s">
        <v>33</v>
      </c>
      <c r="T616" t="str">
        <f t="shared" si="67"/>
        <v>theater</v>
      </c>
      <c r="U616" t="str">
        <f t="shared" si="68"/>
        <v>plays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9"/>
        <v>170.45</v>
      </c>
      <c r="G617" t="s">
        <v>20</v>
      </c>
      <c r="H617">
        <v>170</v>
      </c>
      <c r="I617">
        <f t="shared" si="63"/>
        <v>85.22</v>
      </c>
      <c r="J617" t="s">
        <v>107</v>
      </c>
      <c r="K617" t="s">
        <v>108</v>
      </c>
      <c r="L617">
        <v>1461906000</v>
      </c>
      <c r="M617" s="7">
        <f t="shared" si="64"/>
        <v>42489.208333333328</v>
      </c>
      <c r="N617">
        <v>1462770000</v>
      </c>
      <c r="O617" s="7">
        <f t="shared" si="65"/>
        <v>42499.208333333328</v>
      </c>
      <c r="P617">
        <f t="shared" si="66"/>
        <v>2016</v>
      </c>
      <c r="Q617" t="b">
        <v>0</v>
      </c>
      <c r="R617" t="b">
        <v>0</v>
      </c>
      <c r="S617" t="s">
        <v>33</v>
      </c>
      <c r="T617" t="str">
        <f t="shared" si="67"/>
        <v>theater</v>
      </c>
      <c r="U617" t="str">
        <f t="shared" si="68"/>
        <v>plays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9"/>
        <v>189.52</v>
      </c>
      <c r="G618" t="s">
        <v>20</v>
      </c>
      <c r="H618">
        <v>238</v>
      </c>
      <c r="I618">
        <f t="shared" si="63"/>
        <v>50.96</v>
      </c>
      <c r="J618" t="s">
        <v>40</v>
      </c>
      <c r="K618" t="s">
        <v>41</v>
      </c>
      <c r="L618">
        <v>1379653200</v>
      </c>
      <c r="M618" s="7">
        <f t="shared" si="64"/>
        <v>41537.208333333336</v>
      </c>
      <c r="N618">
        <v>1379739600</v>
      </c>
      <c r="O618" s="7">
        <f t="shared" si="65"/>
        <v>41538.208333333336</v>
      </c>
      <c r="P618">
        <f t="shared" si="66"/>
        <v>2013</v>
      </c>
      <c r="Q618" t="b">
        <v>0</v>
      </c>
      <c r="R618" t="b">
        <v>1</v>
      </c>
      <c r="S618" t="s">
        <v>60</v>
      </c>
      <c r="T618" t="str">
        <f t="shared" si="67"/>
        <v>music</v>
      </c>
      <c r="U618" t="str">
        <f t="shared" si="68"/>
        <v>indie rock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9"/>
        <v>249.71</v>
      </c>
      <c r="G619" t="s">
        <v>20</v>
      </c>
      <c r="H619">
        <v>55</v>
      </c>
      <c r="I619">
        <f t="shared" si="63"/>
        <v>63.56</v>
      </c>
      <c r="J619" t="s">
        <v>21</v>
      </c>
      <c r="K619" t="s">
        <v>22</v>
      </c>
      <c r="L619">
        <v>1401858000</v>
      </c>
      <c r="M619" s="7">
        <f t="shared" si="64"/>
        <v>41794.208333333336</v>
      </c>
      <c r="N619">
        <v>1402722000</v>
      </c>
      <c r="O619" s="7">
        <f t="shared" si="65"/>
        <v>41804.208333333336</v>
      </c>
      <c r="P619">
        <f t="shared" si="66"/>
        <v>2014</v>
      </c>
      <c r="Q619" t="b">
        <v>0</v>
      </c>
      <c r="R619" t="b">
        <v>0</v>
      </c>
      <c r="S619" t="s">
        <v>33</v>
      </c>
      <c r="T619" t="str">
        <f t="shared" si="67"/>
        <v>theater</v>
      </c>
      <c r="U619" t="str">
        <f t="shared" si="68"/>
        <v>plays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9"/>
        <v>48.86</v>
      </c>
      <c r="G620" t="s">
        <v>14</v>
      </c>
      <c r="H620">
        <v>1198</v>
      </c>
      <c r="I620">
        <f t="shared" si="63"/>
        <v>81</v>
      </c>
      <c r="J620" t="s">
        <v>21</v>
      </c>
      <c r="K620" t="s">
        <v>22</v>
      </c>
      <c r="L620">
        <v>1367470800</v>
      </c>
      <c r="M620" s="7">
        <f t="shared" si="64"/>
        <v>41396.208333333336</v>
      </c>
      <c r="N620">
        <v>1369285200</v>
      </c>
      <c r="O620" s="7">
        <f t="shared" si="65"/>
        <v>41417.208333333336</v>
      </c>
      <c r="P620">
        <f t="shared" si="66"/>
        <v>2013</v>
      </c>
      <c r="Q620" t="b">
        <v>0</v>
      </c>
      <c r="R620" t="b">
        <v>0</v>
      </c>
      <c r="S620" t="s">
        <v>68</v>
      </c>
      <c r="T620" t="str">
        <f t="shared" si="67"/>
        <v>publishing</v>
      </c>
      <c r="U620" t="str">
        <f t="shared" si="68"/>
        <v>nonfiction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9"/>
        <v>28.46</v>
      </c>
      <c r="G621" t="s">
        <v>14</v>
      </c>
      <c r="H621">
        <v>648</v>
      </c>
      <c r="I621">
        <f t="shared" si="63"/>
        <v>86.04</v>
      </c>
      <c r="J621" t="s">
        <v>21</v>
      </c>
      <c r="K621" t="s">
        <v>22</v>
      </c>
      <c r="L621">
        <v>1304658000</v>
      </c>
      <c r="M621" s="7">
        <f t="shared" si="64"/>
        <v>40669.208333333336</v>
      </c>
      <c r="N621">
        <v>1304744400</v>
      </c>
      <c r="O621" s="7">
        <f t="shared" si="65"/>
        <v>40670.208333333336</v>
      </c>
      <c r="P621">
        <f t="shared" si="66"/>
        <v>2011</v>
      </c>
      <c r="Q621" t="b">
        <v>1</v>
      </c>
      <c r="R621" t="b">
        <v>1</v>
      </c>
      <c r="S621" t="s">
        <v>33</v>
      </c>
      <c r="T621" t="str">
        <f t="shared" si="67"/>
        <v>theater</v>
      </c>
      <c r="U621" t="str">
        <f t="shared" si="68"/>
        <v>plays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9"/>
        <v>268.02</v>
      </c>
      <c r="G622" t="s">
        <v>20</v>
      </c>
      <c r="H622">
        <v>128</v>
      </c>
      <c r="I622">
        <f t="shared" si="63"/>
        <v>90.04</v>
      </c>
      <c r="J622" t="s">
        <v>26</v>
      </c>
      <c r="K622" t="s">
        <v>27</v>
      </c>
      <c r="L622">
        <v>1467954000</v>
      </c>
      <c r="M622" s="7">
        <f t="shared" si="64"/>
        <v>42559.208333333328</v>
      </c>
      <c r="N622">
        <v>1468299600</v>
      </c>
      <c r="O622" s="7">
        <f t="shared" si="65"/>
        <v>42563.208333333328</v>
      </c>
      <c r="P622">
        <f t="shared" si="66"/>
        <v>2016</v>
      </c>
      <c r="Q622" t="b">
        <v>0</v>
      </c>
      <c r="R622" t="b">
        <v>0</v>
      </c>
      <c r="S622" t="s">
        <v>122</v>
      </c>
      <c r="T622" t="str">
        <f t="shared" si="67"/>
        <v>photography</v>
      </c>
      <c r="U622" t="str">
        <f t="shared" si="68"/>
        <v>photography books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9"/>
        <v>619.79999999999995</v>
      </c>
      <c r="G623" t="s">
        <v>20</v>
      </c>
      <c r="H623">
        <v>2144</v>
      </c>
      <c r="I623">
        <f t="shared" si="63"/>
        <v>74.010000000000005</v>
      </c>
      <c r="J623" t="s">
        <v>21</v>
      </c>
      <c r="K623" t="s">
        <v>22</v>
      </c>
      <c r="L623">
        <v>1473742800</v>
      </c>
      <c r="M623" s="7">
        <f t="shared" si="64"/>
        <v>42626.208333333328</v>
      </c>
      <c r="N623">
        <v>1474174800</v>
      </c>
      <c r="O623" s="7">
        <f t="shared" si="65"/>
        <v>42631.208333333328</v>
      </c>
      <c r="P623">
        <f t="shared" si="66"/>
        <v>2016</v>
      </c>
      <c r="Q623" t="b">
        <v>0</v>
      </c>
      <c r="R623" t="b">
        <v>0</v>
      </c>
      <c r="S623" t="s">
        <v>33</v>
      </c>
      <c r="T623" t="str">
        <f t="shared" si="67"/>
        <v>theater</v>
      </c>
      <c r="U623" t="str">
        <f t="shared" si="68"/>
        <v>plays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9"/>
        <v>3.13</v>
      </c>
      <c r="G624" t="s">
        <v>14</v>
      </c>
      <c r="H624">
        <v>64</v>
      </c>
      <c r="I624">
        <f t="shared" si="63"/>
        <v>92.44</v>
      </c>
      <c r="J624" t="s">
        <v>21</v>
      </c>
      <c r="K624" t="s">
        <v>22</v>
      </c>
      <c r="L624">
        <v>1523768400</v>
      </c>
      <c r="M624" s="7">
        <f t="shared" si="64"/>
        <v>43205.208333333328</v>
      </c>
      <c r="N624">
        <v>1526014800</v>
      </c>
      <c r="O624" s="7">
        <f t="shared" si="65"/>
        <v>43231.208333333328</v>
      </c>
      <c r="P624">
        <f t="shared" si="66"/>
        <v>2018</v>
      </c>
      <c r="Q624" t="b">
        <v>0</v>
      </c>
      <c r="R624" t="b">
        <v>0</v>
      </c>
      <c r="S624" t="s">
        <v>60</v>
      </c>
      <c r="T624" t="str">
        <f t="shared" si="67"/>
        <v>music</v>
      </c>
      <c r="U624" t="str">
        <f t="shared" si="68"/>
        <v>indie rock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9"/>
        <v>159.91999999999999</v>
      </c>
      <c r="G625" t="s">
        <v>20</v>
      </c>
      <c r="H625">
        <v>2693</v>
      </c>
      <c r="I625">
        <f t="shared" si="63"/>
        <v>56</v>
      </c>
      <c r="J625" t="s">
        <v>40</v>
      </c>
      <c r="K625" t="s">
        <v>41</v>
      </c>
      <c r="L625">
        <v>1437022800</v>
      </c>
      <c r="M625" s="7">
        <f t="shared" si="64"/>
        <v>42201.208333333328</v>
      </c>
      <c r="N625">
        <v>1437454800</v>
      </c>
      <c r="O625" s="7">
        <f t="shared" si="65"/>
        <v>42206.208333333328</v>
      </c>
      <c r="P625">
        <f t="shared" si="66"/>
        <v>2015</v>
      </c>
      <c r="Q625" t="b">
        <v>0</v>
      </c>
      <c r="R625" t="b">
        <v>0</v>
      </c>
      <c r="S625" t="s">
        <v>33</v>
      </c>
      <c r="T625" t="str">
        <f t="shared" si="67"/>
        <v>theater</v>
      </c>
      <c r="U625" t="str">
        <f t="shared" si="68"/>
        <v>plays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9"/>
        <v>279.39</v>
      </c>
      <c r="G626" t="s">
        <v>20</v>
      </c>
      <c r="H626">
        <v>432</v>
      </c>
      <c r="I626">
        <f t="shared" si="63"/>
        <v>32.979999999999997</v>
      </c>
      <c r="J626" t="s">
        <v>21</v>
      </c>
      <c r="K626" t="s">
        <v>22</v>
      </c>
      <c r="L626">
        <v>1422165600</v>
      </c>
      <c r="M626" s="7">
        <f t="shared" si="64"/>
        <v>42029.25</v>
      </c>
      <c r="N626">
        <v>1422684000</v>
      </c>
      <c r="O626" s="7">
        <f t="shared" si="65"/>
        <v>42035.25</v>
      </c>
      <c r="P626">
        <f t="shared" si="66"/>
        <v>2015</v>
      </c>
      <c r="Q626" t="b">
        <v>0</v>
      </c>
      <c r="R626" t="b">
        <v>0</v>
      </c>
      <c r="S626" t="s">
        <v>122</v>
      </c>
      <c r="T626" t="str">
        <f t="shared" si="67"/>
        <v>photography</v>
      </c>
      <c r="U626" t="str">
        <f t="shared" si="68"/>
        <v>photography books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9"/>
        <v>77.37</v>
      </c>
      <c r="G627" t="s">
        <v>14</v>
      </c>
      <c r="H627">
        <v>62</v>
      </c>
      <c r="I627">
        <f t="shared" si="63"/>
        <v>93.6</v>
      </c>
      <c r="J627" t="s">
        <v>21</v>
      </c>
      <c r="K627" t="s">
        <v>22</v>
      </c>
      <c r="L627">
        <v>1580104800</v>
      </c>
      <c r="M627" s="7">
        <f t="shared" si="64"/>
        <v>43857.25</v>
      </c>
      <c r="N627">
        <v>1581314400</v>
      </c>
      <c r="O627" s="7">
        <f t="shared" si="65"/>
        <v>43871.25</v>
      </c>
      <c r="P627">
        <f t="shared" si="66"/>
        <v>2020</v>
      </c>
      <c r="Q627" t="b">
        <v>0</v>
      </c>
      <c r="R627" t="b">
        <v>0</v>
      </c>
      <c r="S627" t="s">
        <v>33</v>
      </c>
      <c r="T627" t="str">
        <f t="shared" si="67"/>
        <v>theater</v>
      </c>
      <c r="U627" t="str">
        <f t="shared" si="68"/>
        <v>plays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9"/>
        <v>206.33</v>
      </c>
      <c r="G628" t="s">
        <v>20</v>
      </c>
      <c r="H628">
        <v>189</v>
      </c>
      <c r="I628">
        <f t="shared" si="63"/>
        <v>69.87</v>
      </c>
      <c r="J628" t="s">
        <v>21</v>
      </c>
      <c r="K628" t="s">
        <v>22</v>
      </c>
      <c r="L628">
        <v>1285650000</v>
      </c>
      <c r="M628" s="7">
        <f t="shared" si="64"/>
        <v>40449.208333333336</v>
      </c>
      <c r="N628">
        <v>1286427600</v>
      </c>
      <c r="O628" s="7">
        <f t="shared" si="65"/>
        <v>40458.208333333336</v>
      </c>
      <c r="P628">
        <f t="shared" si="66"/>
        <v>2010</v>
      </c>
      <c r="Q628" t="b">
        <v>0</v>
      </c>
      <c r="R628" t="b">
        <v>1</v>
      </c>
      <c r="S628" t="s">
        <v>33</v>
      </c>
      <c r="T628" t="str">
        <f t="shared" si="67"/>
        <v>theater</v>
      </c>
      <c r="U628" t="str">
        <f t="shared" si="68"/>
        <v>plays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9"/>
        <v>694.25</v>
      </c>
      <c r="G629" t="s">
        <v>20</v>
      </c>
      <c r="H629">
        <v>154</v>
      </c>
      <c r="I629">
        <f t="shared" si="63"/>
        <v>72.13</v>
      </c>
      <c r="J629" t="s">
        <v>40</v>
      </c>
      <c r="K629" t="s">
        <v>41</v>
      </c>
      <c r="L629">
        <v>1276664400</v>
      </c>
      <c r="M629" s="7">
        <f t="shared" si="64"/>
        <v>40345.208333333336</v>
      </c>
      <c r="N629">
        <v>1278738000</v>
      </c>
      <c r="O629" s="7">
        <f t="shared" si="65"/>
        <v>40369.208333333336</v>
      </c>
      <c r="P629">
        <f t="shared" si="66"/>
        <v>2010</v>
      </c>
      <c r="Q629" t="b">
        <v>1</v>
      </c>
      <c r="R629" t="b">
        <v>0</v>
      </c>
      <c r="S629" t="s">
        <v>17</v>
      </c>
      <c r="T629" t="str">
        <f t="shared" si="67"/>
        <v>food</v>
      </c>
      <c r="U629" t="str">
        <f t="shared" si="68"/>
        <v>food trucks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9"/>
        <v>151.79</v>
      </c>
      <c r="G630" t="s">
        <v>20</v>
      </c>
      <c r="H630">
        <v>96</v>
      </c>
      <c r="I630">
        <f t="shared" si="63"/>
        <v>30.04</v>
      </c>
      <c r="J630" t="s">
        <v>21</v>
      </c>
      <c r="K630" t="s">
        <v>22</v>
      </c>
      <c r="L630">
        <v>1286168400</v>
      </c>
      <c r="M630" s="7">
        <f t="shared" si="64"/>
        <v>40455.208333333336</v>
      </c>
      <c r="N630">
        <v>1286427600</v>
      </c>
      <c r="O630" s="7">
        <f t="shared" si="65"/>
        <v>40458.208333333336</v>
      </c>
      <c r="P630">
        <f t="shared" si="66"/>
        <v>2010</v>
      </c>
      <c r="Q630" t="b">
        <v>0</v>
      </c>
      <c r="R630" t="b">
        <v>0</v>
      </c>
      <c r="S630" t="s">
        <v>60</v>
      </c>
      <c r="T630" t="str">
        <f t="shared" si="67"/>
        <v>music</v>
      </c>
      <c r="U630" t="str">
        <f t="shared" si="68"/>
        <v>indie rock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9"/>
        <v>64.58</v>
      </c>
      <c r="G631" t="s">
        <v>14</v>
      </c>
      <c r="H631">
        <v>750</v>
      </c>
      <c r="I631">
        <f t="shared" si="63"/>
        <v>73.97</v>
      </c>
      <c r="J631" t="s">
        <v>21</v>
      </c>
      <c r="K631" t="s">
        <v>22</v>
      </c>
      <c r="L631">
        <v>1467781200</v>
      </c>
      <c r="M631" s="7">
        <f t="shared" si="64"/>
        <v>42557.208333333328</v>
      </c>
      <c r="N631">
        <v>1467954000</v>
      </c>
      <c r="O631" s="7">
        <f t="shared" si="65"/>
        <v>42559.208333333328</v>
      </c>
      <c r="P631">
        <f t="shared" si="66"/>
        <v>2016</v>
      </c>
      <c r="Q631" t="b">
        <v>0</v>
      </c>
      <c r="R631" t="b">
        <v>1</v>
      </c>
      <c r="S631" t="s">
        <v>33</v>
      </c>
      <c r="T631" t="str">
        <f t="shared" si="67"/>
        <v>theater</v>
      </c>
      <c r="U631" t="str">
        <f t="shared" si="68"/>
        <v>plays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9"/>
        <v>62.87</v>
      </c>
      <c r="G632" t="s">
        <v>74</v>
      </c>
      <c r="H632">
        <v>87</v>
      </c>
      <c r="I632">
        <f t="shared" si="63"/>
        <v>68.66</v>
      </c>
      <c r="J632" t="s">
        <v>21</v>
      </c>
      <c r="K632" t="s">
        <v>22</v>
      </c>
      <c r="L632">
        <v>1556686800</v>
      </c>
      <c r="M632" s="7">
        <f t="shared" si="64"/>
        <v>43586.208333333328</v>
      </c>
      <c r="N632">
        <v>1557637200</v>
      </c>
      <c r="O632" s="7">
        <f t="shared" si="65"/>
        <v>43597.208333333328</v>
      </c>
      <c r="P632">
        <f t="shared" si="66"/>
        <v>2019</v>
      </c>
      <c r="Q632" t="b">
        <v>0</v>
      </c>
      <c r="R632" t="b">
        <v>1</v>
      </c>
      <c r="S632" t="s">
        <v>33</v>
      </c>
      <c r="T632" t="str">
        <f t="shared" si="67"/>
        <v>theater</v>
      </c>
      <c r="U632" t="str">
        <f t="shared" si="68"/>
        <v>plays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9"/>
        <v>310.39999999999998</v>
      </c>
      <c r="G633" t="s">
        <v>20</v>
      </c>
      <c r="H633">
        <v>3063</v>
      </c>
      <c r="I633">
        <f t="shared" si="63"/>
        <v>59.99</v>
      </c>
      <c r="J633" t="s">
        <v>21</v>
      </c>
      <c r="K633" t="s">
        <v>22</v>
      </c>
      <c r="L633">
        <v>1553576400</v>
      </c>
      <c r="M633" s="7">
        <f t="shared" si="64"/>
        <v>43550.208333333328</v>
      </c>
      <c r="N633">
        <v>1553922000</v>
      </c>
      <c r="O633" s="7">
        <f t="shared" si="65"/>
        <v>43554.208333333328</v>
      </c>
      <c r="P633">
        <f t="shared" si="66"/>
        <v>2019</v>
      </c>
      <c r="Q633" t="b">
        <v>0</v>
      </c>
      <c r="R633" t="b">
        <v>0</v>
      </c>
      <c r="S633" t="s">
        <v>33</v>
      </c>
      <c r="T633" t="str">
        <f t="shared" si="67"/>
        <v>theater</v>
      </c>
      <c r="U633" t="str">
        <f t="shared" si="68"/>
        <v>plays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9"/>
        <v>42.86</v>
      </c>
      <c r="G634" t="s">
        <v>47</v>
      </c>
      <c r="H634">
        <v>278</v>
      </c>
      <c r="I634">
        <f t="shared" si="63"/>
        <v>111.16</v>
      </c>
      <c r="J634" t="s">
        <v>21</v>
      </c>
      <c r="K634" t="s">
        <v>22</v>
      </c>
      <c r="L634">
        <v>1414904400</v>
      </c>
      <c r="M634" s="7">
        <f t="shared" si="64"/>
        <v>41945.208333333336</v>
      </c>
      <c r="N634">
        <v>1416463200</v>
      </c>
      <c r="O634" s="7">
        <f t="shared" si="65"/>
        <v>41963.25</v>
      </c>
      <c r="P634">
        <f t="shared" si="66"/>
        <v>2014</v>
      </c>
      <c r="Q634" t="b">
        <v>0</v>
      </c>
      <c r="R634" t="b">
        <v>0</v>
      </c>
      <c r="S634" t="s">
        <v>33</v>
      </c>
      <c r="T634" t="str">
        <f t="shared" si="67"/>
        <v>theater</v>
      </c>
      <c r="U634" t="str">
        <f t="shared" si="68"/>
        <v>plays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9"/>
        <v>83.12</v>
      </c>
      <c r="G635" t="s">
        <v>14</v>
      </c>
      <c r="H635">
        <v>105</v>
      </c>
      <c r="I635">
        <f t="shared" si="63"/>
        <v>53.04</v>
      </c>
      <c r="J635" t="s">
        <v>21</v>
      </c>
      <c r="K635" t="s">
        <v>22</v>
      </c>
      <c r="L635">
        <v>1446876000</v>
      </c>
      <c r="M635" s="7">
        <f t="shared" si="64"/>
        <v>42315.25</v>
      </c>
      <c r="N635">
        <v>1447221600</v>
      </c>
      <c r="O635" s="7">
        <f t="shared" si="65"/>
        <v>42319.25</v>
      </c>
      <c r="P635">
        <f t="shared" si="66"/>
        <v>2015</v>
      </c>
      <c r="Q635" t="b">
        <v>0</v>
      </c>
      <c r="R635" t="b">
        <v>0</v>
      </c>
      <c r="S635" t="s">
        <v>71</v>
      </c>
      <c r="T635" t="str">
        <f t="shared" si="67"/>
        <v>film &amp; video</v>
      </c>
      <c r="U635" t="str">
        <f t="shared" si="68"/>
        <v>animation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9"/>
        <v>78.53</v>
      </c>
      <c r="G636" t="s">
        <v>74</v>
      </c>
      <c r="H636">
        <v>1658</v>
      </c>
      <c r="I636">
        <f t="shared" si="63"/>
        <v>55.99</v>
      </c>
      <c r="J636" t="s">
        <v>21</v>
      </c>
      <c r="K636" t="s">
        <v>22</v>
      </c>
      <c r="L636">
        <v>1490418000</v>
      </c>
      <c r="M636" s="7">
        <f t="shared" si="64"/>
        <v>42819.208333333328</v>
      </c>
      <c r="N636">
        <v>1491627600</v>
      </c>
      <c r="O636" s="7">
        <f t="shared" si="65"/>
        <v>42833.208333333328</v>
      </c>
      <c r="P636">
        <f t="shared" si="66"/>
        <v>2017</v>
      </c>
      <c r="Q636" t="b">
        <v>0</v>
      </c>
      <c r="R636" t="b">
        <v>0</v>
      </c>
      <c r="S636" t="s">
        <v>269</v>
      </c>
      <c r="T636" t="str">
        <f t="shared" si="67"/>
        <v>film &amp; video</v>
      </c>
      <c r="U636" t="str">
        <f t="shared" si="68"/>
        <v>television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9"/>
        <v>114.09</v>
      </c>
      <c r="G637" t="s">
        <v>20</v>
      </c>
      <c r="H637">
        <v>2266</v>
      </c>
      <c r="I637">
        <f t="shared" si="63"/>
        <v>69.989999999999995</v>
      </c>
      <c r="J637" t="s">
        <v>21</v>
      </c>
      <c r="K637" t="s">
        <v>22</v>
      </c>
      <c r="L637">
        <v>1360389600</v>
      </c>
      <c r="M637" s="7">
        <f t="shared" si="64"/>
        <v>41314.25</v>
      </c>
      <c r="N637">
        <v>1363150800</v>
      </c>
      <c r="O637" s="7">
        <f t="shared" si="65"/>
        <v>41346.208333333336</v>
      </c>
      <c r="P637">
        <f t="shared" si="66"/>
        <v>2013</v>
      </c>
      <c r="Q637" t="b">
        <v>0</v>
      </c>
      <c r="R637" t="b">
        <v>0</v>
      </c>
      <c r="S637" t="s">
        <v>269</v>
      </c>
      <c r="T637" t="str">
        <f t="shared" si="67"/>
        <v>film &amp; video</v>
      </c>
      <c r="U637" t="str">
        <f t="shared" si="68"/>
        <v>television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9"/>
        <v>64.540000000000006</v>
      </c>
      <c r="G638" t="s">
        <v>14</v>
      </c>
      <c r="H638">
        <v>2604</v>
      </c>
      <c r="I638">
        <f t="shared" si="63"/>
        <v>49</v>
      </c>
      <c r="J638" t="s">
        <v>36</v>
      </c>
      <c r="K638" t="s">
        <v>37</v>
      </c>
      <c r="L638">
        <v>1326866400</v>
      </c>
      <c r="M638" s="7">
        <f t="shared" si="64"/>
        <v>40926.25</v>
      </c>
      <c r="N638">
        <v>1330754400</v>
      </c>
      <c r="O638" s="7">
        <f t="shared" si="65"/>
        <v>40971.25</v>
      </c>
      <c r="P638">
        <f t="shared" si="66"/>
        <v>2012</v>
      </c>
      <c r="Q638" t="b">
        <v>0</v>
      </c>
      <c r="R638" t="b">
        <v>1</v>
      </c>
      <c r="S638" t="s">
        <v>71</v>
      </c>
      <c r="T638" t="str">
        <f t="shared" si="67"/>
        <v>film &amp; video</v>
      </c>
      <c r="U638" t="str">
        <f t="shared" si="68"/>
        <v>animation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9"/>
        <v>79.41</v>
      </c>
      <c r="G639" t="s">
        <v>14</v>
      </c>
      <c r="H639">
        <v>65</v>
      </c>
      <c r="I639">
        <f t="shared" si="63"/>
        <v>103.85</v>
      </c>
      <c r="J639" t="s">
        <v>21</v>
      </c>
      <c r="K639" t="s">
        <v>22</v>
      </c>
      <c r="L639">
        <v>1479103200</v>
      </c>
      <c r="M639" s="7">
        <f t="shared" si="64"/>
        <v>42688.25</v>
      </c>
      <c r="N639">
        <v>1479794400</v>
      </c>
      <c r="O639" s="7">
        <f t="shared" si="65"/>
        <v>42696.25</v>
      </c>
      <c r="P639">
        <f t="shared" si="66"/>
        <v>2016</v>
      </c>
      <c r="Q639" t="b">
        <v>0</v>
      </c>
      <c r="R639" t="b">
        <v>0</v>
      </c>
      <c r="S639" t="s">
        <v>33</v>
      </c>
      <c r="T639" t="str">
        <f t="shared" si="67"/>
        <v>theater</v>
      </c>
      <c r="U639" t="str">
        <f t="shared" si="68"/>
        <v>plays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9"/>
        <v>11.42</v>
      </c>
      <c r="G640" t="s">
        <v>14</v>
      </c>
      <c r="H640">
        <v>94</v>
      </c>
      <c r="I640">
        <f t="shared" si="63"/>
        <v>99.13</v>
      </c>
      <c r="J640" t="s">
        <v>21</v>
      </c>
      <c r="K640" t="s">
        <v>22</v>
      </c>
      <c r="L640">
        <v>1280206800</v>
      </c>
      <c r="M640" s="7">
        <f t="shared" si="64"/>
        <v>40386.208333333336</v>
      </c>
      <c r="N640">
        <v>1281243600</v>
      </c>
      <c r="O640" s="7">
        <f t="shared" si="65"/>
        <v>40398.208333333336</v>
      </c>
      <c r="P640">
        <f t="shared" si="66"/>
        <v>2010</v>
      </c>
      <c r="Q640" t="b">
        <v>0</v>
      </c>
      <c r="R640" t="b">
        <v>1</v>
      </c>
      <c r="S640" t="s">
        <v>33</v>
      </c>
      <c r="T640" t="str">
        <f t="shared" si="67"/>
        <v>theater</v>
      </c>
      <c r="U640" t="str">
        <f t="shared" si="68"/>
        <v>plays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9"/>
        <v>56.19</v>
      </c>
      <c r="G641" t="s">
        <v>47</v>
      </c>
      <c r="H641">
        <v>45</v>
      </c>
      <c r="I641">
        <f t="shared" si="63"/>
        <v>107.38</v>
      </c>
      <c r="J641" t="s">
        <v>21</v>
      </c>
      <c r="K641" t="s">
        <v>22</v>
      </c>
      <c r="L641">
        <v>1532754000</v>
      </c>
      <c r="M641" s="7">
        <f t="shared" si="64"/>
        <v>43309.208333333328</v>
      </c>
      <c r="N641">
        <v>1532754000</v>
      </c>
      <c r="O641" s="7">
        <f t="shared" si="65"/>
        <v>43309.208333333328</v>
      </c>
      <c r="P641">
        <f t="shared" si="66"/>
        <v>2018</v>
      </c>
      <c r="Q641" t="b">
        <v>0</v>
      </c>
      <c r="R641" t="b">
        <v>1</v>
      </c>
      <c r="S641" t="s">
        <v>53</v>
      </c>
      <c r="T641" t="str">
        <f t="shared" si="67"/>
        <v>film &amp; video</v>
      </c>
      <c r="U641" t="str">
        <f t="shared" si="68"/>
        <v>drama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9"/>
        <v>16.5</v>
      </c>
      <c r="G642" t="s">
        <v>14</v>
      </c>
      <c r="H642">
        <v>257</v>
      </c>
      <c r="I642">
        <f t="shared" si="63"/>
        <v>76.92</v>
      </c>
      <c r="J642" t="s">
        <v>21</v>
      </c>
      <c r="K642" t="s">
        <v>22</v>
      </c>
      <c r="L642">
        <v>1453096800</v>
      </c>
      <c r="M642" s="7">
        <f t="shared" si="64"/>
        <v>42387.25</v>
      </c>
      <c r="N642">
        <v>1453356000</v>
      </c>
      <c r="O642" s="7">
        <f t="shared" si="65"/>
        <v>42390.25</v>
      </c>
      <c r="P642">
        <f t="shared" si="66"/>
        <v>2016</v>
      </c>
      <c r="Q642" t="b">
        <v>0</v>
      </c>
      <c r="R642" t="b">
        <v>0</v>
      </c>
      <c r="S642" t="s">
        <v>33</v>
      </c>
      <c r="T642" t="str">
        <f t="shared" si="67"/>
        <v>theater</v>
      </c>
      <c r="U642" t="str">
        <f t="shared" si="68"/>
        <v>plays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69"/>
        <v>119.97</v>
      </c>
      <c r="G643" t="s">
        <v>20</v>
      </c>
      <c r="H643">
        <v>194</v>
      </c>
      <c r="I643">
        <f t="shared" ref="I643:I706" si="70">IF(H643=0, 0, ROUND(E643/H643,2))</f>
        <v>58.13</v>
      </c>
      <c r="J643" t="s">
        <v>98</v>
      </c>
      <c r="K643" t="s">
        <v>99</v>
      </c>
      <c r="L643">
        <v>1487570400</v>
      </c>
      <c r="M643" s="7">
        <f t="shared" ref="M643:M706" si="71">(L643/(60*60*24))+DATE(1970,1,1)</f>
        <v>42786.25</v>
      </c>
      <c r="N643">
        <v>1489986000</v>
      </c>
      <c r="O643" s="7">
        <f t="shared" ref="O643:O706" si="72">(N643/(60*60*24))+DATE(1970,1,1)</f>
        <v>42814.208333333328</v>
      </c>
      <c r="P643">
        <f t="shared" ref="P643:P706" si="73">YEAR(M643)</f>
        <v>2017</v>
      </c>
      <c r="Q643" t="b">
        <v>0</v>
      </c>
      <c r="R643" t="b">
        <v>0</v>
      </c>
      <c r="S643" t="s">
        <v>33</v>
      </c>
      <c r="T643" t="str">
        <f t="shared" ref="T643:T706" si="74">LEFT(S643,SEARCH("/",S643)-1)</f>
        <v>theater</v>
      </c>
      <c r="U643" t="str">
        <f t="shared" ref="U643:U706" si="75">RIGHT(S643,LEN(S643)-SEARCH("/",S643))</f>
        <v>plays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76">ROUND((E644/D644)*100, 2)</f>
        <v>145.46</v>
      </c>
      <c r="G644" t="s">
        <v>20</v>
      </c>
      <c r="H644">
        <v>129</v>
      </c>
      <c r="I644">
        <f t="shared" si="70"/>
        <v>103.74</v>
      </c>
      <c r="J644" t="s">
        <v>15</v>
      </c>
      <c r="K644" t="s">
        <v>16</v>
      </c>
      <c r="L644">
        <v>1545026400</v>
      </c>
      <c r="M644" s="7">
        <f t="shared" si="71"/>
        <v>43451.25</v>
      </c>
      <c r="N644">
        <v>1545804000</v>
      </c>
      <c r="O644" s="7">
        <f t="shared" si="72"/>
        <v>43460.25</v>
      </c>
      <c r="P644">
        <f t="shared" si="73"/>
        <v>2018</v>
      </c>
      <c r="Q644" t="b">
        <v>0</v>
      </c>
      <c r="R644" t="b">
        <v>0</v>
      </c>
      <c r="S644" t="s">
        <v>65</v>
      </c>
      <c r="T644" t="str">
        <f t="shared" si="74"/>
        <v>technology</v>
      </c>
      <c r="U644" t="str">
        <f t="shared" si="75"/>
        <v>wearables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6"/>
        <v>221.38</v>
      </c>
      <c r="G645" t="s">
        <v>20</v>
      </c>
      <c r="H645">
        <v>375</v>
      </c>
      <c r="I645">
        <f t="shared" si="70"/>
        <v>87.96</v>
      </c>
      <c r="J645" t="s">
        <v>21</v>
      </c>
      <c r="K645" t="s">
        <v>22</v>
      </c>
      <c r="L645">
        <v>1488348000</v>
      </c>
      <c r="M645" s="7">
        <f t="shared" si="71"/>
        <v>42795.25</v>
      </c>
      <c r="N645">
        <v>1489899600</v>
      </c>
      <c r="O645" s="7">
        <f t="shared" si="72"/>
        <v>42813.208333333328</v>
      </c>
      <c r="P645">
        <f t="shared" si="73"/>
        <v>2017</v>
      </c>
      <c r="Q645" t="b">
        <v>0</v>
      </c>
      <c r="R645" t="b">
        <v>0</v>
      </c>
      <c r="S645" t="s">
        <v>33</v>
      </c>
      <c r="T645" t="str">
        <f t="shared" si="74"/>
        <v>theater</v>
      </c>
      <c r="U645" t="str">
        <f t="shared" si="75"/>
        <v>plays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6"/>
        <v>48.4</v>
      </c>
      <c r="G646" t="s">
        <v>14</v>
      </c>
      <c r="H646">
        <v>2928</v>
      </c>
      <c r="I646">
        <f t="shared" si="70"/>
        <v>28</v>
      </c>
      <c r="J646" t="s">
        <v>15</v>
      </c>
      <c r="K646" t="s">
        <v>16</v>
      </c>
      <c r="L646">
        <v>1545112800</v>
      </c>
      <c r="M646" s="7">
        <f t="shared" si="71"/>
        <v>43452.25</v>
      </c>
      <c r="N646">
        <v>1546495200</v>
      </c>
      <c r="O646" s="7">
        <f t="shared" si="72"/>
        <v>43468.25</v>
      </c>
      <c r="P646">
        <f t="shared" si="73"/>
        <v>2018</v>
      </c>
      <c r="Q646" t="b">
        <v>0</v>
      </c>
      <c r="R646" t="b">
        <v>0</v>
      </c>
      <c r="S646" t="s">
        <v>33</v>
      </c>
      <c r="T646" t="str">
        <f t="shared" si="74"/>
        <v>theater</v>
      </c>
      <c r="U646" t="str">
        <f t="shared" si="75"/>
        <v>plays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6"/>
        <v>92.91</v>
      </c>
      <c r="G647" t="s">
        <v>14</v>
      </c>
      <c r="H647">
        <v>4697</v>
      </c>
      <c r="I647">
        <f t="shared" si="70"/>
        <v>38</v>
      </c>
      <c r="J647" t="s">
        <v>21</v>
      </c>
      <c r="K647" t="s">
        <v>22</v>
      </c>
      <c r="L647">
        <v>1537938000</v>
      </c>
      <c r="M647" s="7">
        <f t="shared" si="71"/>
        <v>43369.208333333328</v>
      </c>
      <c r="N647">
        <v>1539752400</v>
      </c>
      <c r="O647" s="7">
        <f t="shared" si="72"/>
        <v>43390.208333333328</v>
      </c>
      <c r="P647">
        <f t="shared" si="73"/>
        <v>2018</v>
      </c>
      <c r="Q647" t="b">
        <v>0</v>
      </c>
      <c r="R647" t="b">
        <v>1</v>
      </c>
      <c r="S647" t="s">
        <v>23</v>
      </c>
      <c r="T647" t="str">
        <f t="shared" si="74"/>
        <v>music</v>
      </c>
      <c r="U647" t="str">
        <f t="shared" si="75"/>
        <v>rock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6"/>
        <v>88.6</v>
      </c>
      <c r="G648" t="s">
        <v>14</v>
      </c>
      <c r="H648">
        <v>2915</v>
      </c>
      <c r="I648">
        <f t="shared" si="70"/>
        <v>30</v>
      </c>
      <c r="J648" t="s">
        <v>21</v>
      </c>
      <c r="K648" t="s">
        <v>22</v>
      </c>
      <c r="L648">
        <v>1363150800</v>
      </c>
      <c r="M648" s="7">
        <f t="shared" si="71"/>
        <v>41346.208333333336</v>
      </c>
      <c r="N648">
        <v>1364101200</v>
      </c>
      <c r="O648" s="7">
        <f t="shared" si="72"/>
        <v>41357.208333333336</v>
      </c>
      <c r="P648">
        <f t="shared" si="73"/>
        <v>2013</v>
      </c>
      <c r="Q648" t="b">
        <v>0</v>
      </c>
      <c r="R648" t="b">
        <v>0</v>
      </c>
      <c r="S648" t="s">
        <v>89</v>
      </c>
      <c r="T648" t="str">
        <f t="shared" si="74"/>
        <v>games</v>
      </c>
      <c r="U648" t="str">
        <f t="shared" si="75"/>
        <v>video games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6"/>
        <v>41.4</v>
      </c>
      <c r="G649" t="s">
        <v>14</v>
      </c>
      <c r="H649">
        <v>18</v>
      </c>
      <c r="I649">
        <f t="shared" si="70"/>
        <v>103.5</v>
      </c>
      <c r="J649" t="s">
        <v>21</v>
      </c>
      <c r="K649" t="s">
        <v>22</v>
      </c>
      <c r="L649">
        <v>1523250000</v>
      </c>
      <c r="M649" s="7">
        <f t="shared" si="71"/>
        <v>43199.208333333328</v>
      </c>
      <c r="N649">
        <v>1525323600</v>
      </c>
      <c r="O649" s="7">
        <f t="shared" si="72"/>
        <v>43223.208333333328</v>
      </c>
      <c r="P649">
        <f t="shared" si="73"/>
        <v>2018</v>
      </c>
      <c r="Q649" t="b">
        <v>0</v>
      </c>
      <c r="R649" t="b">
        <v>0</v>
      </c>
      <c r="S649" t="s">
        <v>206</v>
      </c>
      <c r="T649" t="str">
        <f t="shared" si="74"/>
        <v>publishing</v>
      </c>
      <c r="U649" t="str">
        <f t="shared" si="75"/>
        <v>translations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6"/>
        <v>63.06</v>
      </c>
      <c r="G650" t="s">
        <v>74</v>
      </c>
      <c r="H650">
        <v>723</v>
      </c>
      <c r="I650">
        <f t="shared" si="70"/>
        <v>85.99</v>
      </c>
      <c r="J650" t="s">
        <v>21</v>
      </c>
      <c r="K650" t="s">
        <v>22</v>
      </c>
      <c r="L650">
        <v>1499317200</v>
      </c>
      <c r="M650" s="7">
        <f t="shared" si="71"/>
        <v>42922.208333333328</v>
      </c>
      <c r="N650">
        <v>1500872400</v>
      </c>
      <c r="O650" s="7">
        <f t="shared" si="72"/>
        <v>42940.208333333328</v>
      </c>
      <c r="P650">
        <f t="shared" si="73"/>
        <v>2017</v>
      </c>
      <c r="Q650" t="b">
        <v>1</v>
      </c>
      <c r="R650" t="b">
        <v>0</v>
      </c>
      <c r="S650" t="s">
        <v>17</v>
      </c>
      <c r="T650" t="str">
        <f t="shared" si="74"/>
        <v>food</v>
      </c>
      <c r="U650" t="str">
        <f t="shared" si="75"/>
        <v>food trucks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6"/>
        <v>48.48</v>
      </c>
      <c r="G651" t="s">
        <v>14</v>
      </c>
      <c r="H651">
        <v>602</v>
      </c>
      <c r="I651">
        <f t="shared" si="70"/>
        <v>98.01</v>
      </c>
      <c r="J651" t="s">
        <v>98</v>
      </c>
      <c r="K651" t="s">
        <v>99</v>
      </c>
      <c r="L651">
        <v>1287550800</v>
      </c>
      <c r="M651" s="7">
        <f t="shared" si="71"/>
        <v>40471.208333333336</v>
      </c>
      <c r="N651">
        <v>1288501200</v>
      </c>
      <c r="O651" s="7">
        <f t="shared" si="72"/>
        <v>40482.208333333336</v>
      </c>
      <c r="P651">
        <f t="shared" si="73"/>
        <v>2010</v>
      </c>
      <c r="Q651" t="b">
        <v>1</v>
      </c>
      <c r="R651" t="b">
        <v>1</v>
      </c>
      <c r="S651" t="s">
        <v>33</v>
      </c>
      <c r="T651" t="str">
        <f t="shared" si="74"/>
        <v>theater</v>
      </c>
      <c r="U651" t="str">
        <f t="shared" si="75"/>
        <v>plays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6"/>
        <v>2</v>
      </c>
      <c r="G652" t="s">
        <v>14</v>
      </c>
      <c r="H652">
        <v>1</v>
      </c>
      <c r="I652">
        <f t="shared" si="70"/>
        <v>2</v>
      </c>
      <c r="J652" t="s">
        <v>21</v>
      </c>
      <c r="K652" t="s">
        <v>22</v>
      </c>
      <c r="L652">
        <v>1404795600</v>
      </c>
      <c r="M652" s="7">
        <f t="shared" si="71"/>
        <v>41828.208333333336</v>
      </c>
      <c r="N652">
        <v>1407128400</v>
      </c>
      <c r="O652" s="7">
        <f t="shared" si="72"/>
        <v>41855.208333333336</v>
      </c>
      <c r="P652">
        <f t="shared" si="73"/>
        <v>2014</v>
      </c>
      <c r="Q652" t="b">
        <v>0</v>
      </c>
      <c r="R652" t="b">
        <v>0</v>
      </c>
      <c r="S652" t="s">
        <v>159</v>
      </c>
      <c r="T652" t="str">
        <f t="shared" si="74"/>
        <v>music</v>
      </c>
      <c r="U652" t="str">
        <f t="shared" si="75"/>
        <v>jazz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6"/>
        <v>88.48</v>
      </c>
      <c r="G653" t="s">
        <v>14</v>
      </c>
      <c r="H653">
        <v>3868</v>
      </c>
      <c r="I653">
        <f t="shared" si="70"/>
        <v>44.99</v>
      </c>
      <c r="J653" t="s">
        <v>107</v>
      </c>
      <c r="K653" t="s">
        <v>108</v>
      </c>
      <c r="L653">
        <v>1393048800</v>
      </c>
      <c r="M653" s="7">
        <f t="shared" si="71"/>
        <v>41692.25</v>
      </c>
      <c r="N653">
        <v>1394344800</v>
      </c>
      <c r="O653" s="7">
        <f t="shared" si="72"/>
        <v>41707.25</v>
      </c>
      <c r="P653">
        <f t="shared" si="73"/>
        <v>2014</v>
      </c>
      <c r="Q653" t="b">
        <v>0</v>
      </c>
      <c r="R653" t="b">
        <v>0</v>
      </c>
      <c r="S653" t="s">
        <v>100</v>
      </c>
      <c r="T653" t="str">
        <f t="shared" si="74"/>
        <v>film &amp; video</v>
      </c>
      <c r="U653" t="str">
        <f t="shared" si="75"/>
        <v>shorts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6"/>
        <v>126.84</v>
      </c>
      <c r="G654" t="s">
        <v>20</v>
      </c>
      <c r="H654">
        <v>409</v>
      </c>
      <c r="I654">
        <f t="shared" si="70"/>
        <v>31.01</v>
      </c>
      <c r="J654" t="s">
        <v>21</v>
      </c>
      <c r="K654" t="s">
        <v>22</v>
      </c>
      <c r="L654">
        <v>1470373200</v>
      </c>
      <c r="M654" s="7">
        <f t="shared" si="71"/>
        <v>42587.208333333328</v>
      </c>
      <c r="N654">
        <v>1474088400</v>
      </c>
      <c r="O654" s="7">
        <f t="shared" si="72"/>
        <v>42630.208333333328</v>
      </c>
      <c r="P654">
        <f t="shared" si="73"/>
        <v>2016</v>
      </c>
      <c r="Q654" t="b">
        <v>0</v>
      </c>
      <c r="R654" t="b">
        <v>0</v>
      </c>
      <c r="S654" t="s">
        <v>28</v>
      </c>
      <c r="T654" t="str">
        <f t="shared" si="74"/>
        <v>technology</v>
      </c>
      <c r="U654" t="str">
        <f t="shared" si="75"/>
        <v>web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6"/>
        <v>2338.83</v>
      </c>
      <c r="G655" t="s">
        <v>20</v>
      </c>
      <c r="H655">
        <v>234</v>
      </c>
      <c r="I655">
        <f t="shared" si="70"/>
        <v>59.97</v>
      </c>
      <c r="J655" t="s">
        <v>21</v>
      </c>
      <c r="K655" t="s">
        <v>22</v>
      </c>
      <c r="L655">
        <v>1460091600</v>
      </c>
      <c r="M655" s="7">
        <f t="shared" si="71"/>
        <v>42468.208333333328</v>
      </c>
      <c r="N655">
        <v>1460264400</v>
      </c>
      <c r="O655" s="7">
        <f t="shared" si="72"/>
        <v>42470.208333333328</v>
      </c>
      <c r="P655">
        <f t="shared" si="73"/>
        <v>2016</v>
      </c>
      <c r="Q655" t="b">
        <v>0</v>
      </c>
      <c r="R655" t="b">
        <v>0</v>
      </c>
      <c r="S655" t="s">
        <v>28</v>
      </c>
      <c r="T655" t="str">
        <f t="shared" si="74"/>
        <v>technology</v>
      </c>
      <c r="U655" t="str">
        <f t="shared" si="75"/>
        <v>web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6"/>
        <v>508.39</v>
      </c>
      <c r="G656" t="s">
        <v>20</v>
      </c>
      <c r="H656">
        <v>3016</v>
      </c>
      <c r="I656">
        <f t="shared" si="70"/>
        <v>59</v>
      </c>
      <c r="J656" t="s">
        <v>21</v>
      </c>
      <c r="K656" t="s">
        <v>22</v>
      </c>
      <c r="L656">
        <v>1440392400</v>
      </c>
      <c r="M656" s="7">
        <f t="shared" si="71"/>
        <v>42240.208333333328</v>
      </c>
      <c r="N656">
        <v>1440824400</v>
      </c>
      <c r="O656" s="7">
        <f t="shared" si="72"/>
        <v>42245.208333333328</v>
      </c>
      <c r="P656">
        <f t="shared" si="73"/>
        <v>2015</v>
      </c>
      <c r="Q656" t="b">
        <v>0</v>
      </c>
      <c r="R656" t="b">
        <v>0</v>
      </c>
      <c r="S656" t="s">
        <v>148</v>
      </c>
      <c r="T656" t="str">
        <f t="shared" si="74"/>
        <v>music</v>
      </c>
      <c r="U656" t="str">
        <f t="shared" si="75"/>
        <v>metal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6"/>
        <v>191.48</v>
      </c>
      <c r="G657" t="s">
        <v>20</v>
      </c>
      <c r="H657">
        <v>264</v>
      </c>
      <c r="I657">
        <f t="shared" si="70"/>
        <v>50.05</v>
      </c>
      <c r="J657" t="s">
        <v>21</v>
      </c>
      <c r="K657" t="s">
        <v>22</v>
      </c>
      <c r="L657">
        <v>1488434400</v>
      </c>
      <c r="M657" s="7">
        <f t="shared" si="71"/>
        <v>42796.25</v>
      </c>
      <c r="N657">
        <v>1489554000</v>
      </c>
      <c r="O657" s="7">
        <f t="shared" si="72"/>
        <v>42809.208333333328</v>
      </c>
      <c r="P657">
        <f t="shared" si="73"/>
        <v>2017</v>
      </c>
      <c r="Q657" t="b">
        <v>1</v>
      </c>
      <c r="R657" t="b">
        <v>0</v>
      </c>
      <c r="S657" t="s">
        <v>122</v>
      </c>
      <c r="T657" t="str">
        <f t="shared" si="74"/>
        <v>photography</v>
      </c>
      <c r="U657" t="str">
        <f t="shared" si="75"/>
        <v>photography books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6"/>
        <v>42.13</v>
      </c>
      <c r="G658" t="s">
        <v>14</v>
      </c>
      <c r="H658">
        <v>504</v>
      </c>
      <c r="I658">
        <f t="shared" si="70"/>
        <v>98.97</v>
      </c>
      <c r="J658" t="s">
        <v>26</v>
      </c>
      <c r="K658" t="s">
        <v>27</v>
      </c>
      <c r="L658">
        <v>1514440800</v>
      </c>
      <c r="M658" s="7">
        <f t="shared" si="71"/>
        <v>43097.25</v>
      </c>
      <c r="N658">
        <v>1514872800</v>
      </c>
      <c r="O658" s="7">
        <f t="shared" si="72"/>
        <v>43102.25</v>
      </c>
      <c r="P658">
        <f t="shared" si="73"/>
        <v>2017</v>
      </c>
      <c r="Q658" t="b">
        <v>0</v>
      </c>
      <c r="R658" t="b">
        <v>0</v>
      </c>
      <c r="S658" t="s">
        <v>17</v>
      </c>
      <c r="T658" t="str">
        <f t="shared" si="74"/>
        <v>food</v>
      </c>
      <c r="U658" t="str">
        <f t="shared" si="75"/>
        <v>food trucks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6"/>
        <v>8.24</v>
      </c>
      <c r="G659" t="s">
        <v>14</v>
      </c>
      <c r="H659">
        <v>14</v>
      </c>
      <c r="I659">
        <f t="shared" si="70"/>
        <v>58.86</v>
      </c>
      <c r="J659" t="s">
        <v>21</v>
      </c>
      <c r="K659" t="s">
        <v>22</v>
      </c>
      <c r="L659">
        <v>1514354400</v>
      </c>
      <c r="M659" s="7">
        <f t="shared" si="71"/>
        <v>43096.25</v>
      </c>
      <c r="N659">
        <v>1515736800</v>
      </c>
      <c r="O659" s="7">
        <f t="shared" si="72"/>
        <v>43112.25</v>
      </c>
      <c r="P659">
        <f t="shared" si="73"/>
        <v>2017</v>
      </c>
      <c r="Q659" t="b">
        <v>0</v>
      </c>
      <c r="R659" t="b">
        <v>0</v>
      </c>
      <c r="S659" t="s">
        <v>474</v>
      </c>
      <c r="T659" t="str">
        <f t="shared" si="74"/>
        <v>film &amp; video</v>
      </c>
      <c r="U659" t="str">
        <f t="shared" si="75"/>
        <v>science fiction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6"/>
        <v>60.06</v>
      </c>
      <c r="G660" t="s">
        <v>74</v>
      </c>
      <c r="H660">
        <v>390</v>
      </c>
      <c r="I660">
        <f t="shared" si="70"/>
        <v>81.010000000000005</v>
      </c>
      <c r="J660" t="s">
        <v>21</v>
      </c>
      <c r="K660" t="s">
        <v>22</v>
      </c>
      <c r="L660">
        <v>1440910800</v>
      </c>
      <c r="M660" s="7">
        <f t="shared" si="71"/>
        <v>42246.208333333328</v>
      </c>
      <c r="N660">
        <v>1442898000</v>
      </c>
      <c r="O660" s="7">
        <f t="shared" si="72"/>
        <v>42269.208333333328</v>
      </c>
      <c r="P660">
        <f t="shared" si="73"/>
        <v>2015</v>
      </c>
      <c r="Q660" t="b">
        <v>0</v>
      </c>
      <c r="R660" t="b">
        <v>0</v>
      </c>
      <c r="S660" t="s">
        <v>23</v>
      </c>
      <c r="T660" t="str">
        <f t="shared" si="74"/>
        <v>music</v>
      </c>
      <c r="U660" t="str">
        <f t="shared" si="75"/>
        <v>rock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6"/>
        <v>47.23</v>
      </c>
      <c r="G661" t="s">
        <v>14</v>
      </c>
      <c r="H661">
        <v>750</v>
      </c>
      <c r="I661">
        <f t="shared" si="70"/>
        <v>76.010000000000005</v>
      </c>
      <c r="J661" t="s">
        <v>40</v>
      </c>
      <c r="K661" t="s">
        <v>41</v>
      </c>
      <c r="L661">
        <v>1296108000</v>
      </c>
      <c r="M661" s="7">
        <f t="shared" si="71"/>
        <v>40570.25</v>
      </c>
      <c r="N661">
        <v>1296194400</v>
      </c>
      <c r="O661" s="7">
        <f t="shared" si="72"/>
        <v>40571.25</v>
      </c>
      <c r="P661">
        <f t="shared" si="73"/>
        <v>2011</v>
      </c>
      <c r="Q661" t="b">
        <v>0</v>
      </c>
      <c r="R661" t="b">
        <v>0</v>
      </c>
      <c r="S661" t="s">
        <v>42</v>
      </c>
      <c r="T661" t="str">
        <f t="shared" si="74"/>
        <v>film &amp; video</v>
      </c>
      <c r="U661" t="str">
        <f t="shared" si="75"/>
        <v>documentary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6"/>
        <v>81.739999999999995</v>
      </c>
      <c r="G662" t="s">
        <v>14</v>
      </c>
      <c r="H662">
        <v>77</v>
      </c>
      <c r="I662">
        <f t="shared" si="70"/>
        <v>96.6</v>
      </c>
      <c r="J662" t="s">
        <v>21</v>
      </c>
      <c r="K662" t="s">
        <v>22</v>
      </c>
      <c r="L662">
        <v>1440133200</v>
      </c>
      <c r="M662" s="7">
        <f t="shared" si="71"/>
        <v>42237.208333333328</v>
      </c>
      <c r="N662">
        <v>1440910800</v>
      </c>
      <c r="O662" s="7">
        <f t="shared" si="72"/>
        <v>42246.208333333328</v>
      </c>
      <c r="P662">
        <f t="shared" si="73"/>
        <v>2015</v>
      </c>
      <c r="Q662" t="b">
        <v>1</v>
      </c>
      <c r="R662" t="b">
        <v>0</v>
      </c>
      <c r="S662" t="s">
        <v>33</v>
      </c>
      <c r="T662" t="str">
        <f t="shared" si="74"/>
        <v>theater</v>
      </c>
      <c r="U662" t="str">
        <f t="shared" si="75"/>
        <v>plays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6"/>
        <v>54.19</v>
      </c>
      <c r="G663" t="s">
        <v>14</v>
      </c>
      <c r="H663">
        <v>752</v>
      </c>
      <c r="I663">
        <f t="shared" si="70"/>
        <v>76.959999999999994</v>
      </c>
      <c r="J663" t="s">
        <v>36</v>
      </c>
      <c r="K663" t="s">
        <v>37</v>
      </c>
      <c r="L663">
        <v>1332910800</v>
      </c>
      <c r="M663" s="7">
        <f t="shared" si="71"/>
        <v>40996.208333333336</v>
      </c>
      <c r="N663">
        <v>1335502800</v>
      </c>
      <c r="O663" s="7">
        <f t="shared" si="72"/>
        <v>41026.208333333336</v>
      </c>
      <c r="P663">
        <f t="shared" si="73"/>
        <v>2012</v>
      </c>
      <c r="Q663" t="b">
        <v>0</v>
      </c>
      <c r="R663" t="b">
        <v>0</v>
      </c>
      <c r="S663" t="s">
        <v>159</v>
      </c>
      <c r="T663" t="str">
        <f t="shared" si="74"/>
        <v>music</v>
      </c>
      <c r="U663" t="str">
        <f t="shared" si="75"/>
        <v>jazz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6"/>
        <v>97.87</v>
      </c>
      <c r="G664" t="s">
        <v>14</v>
      </c>
      <c r="H664">
        <v>131</v>
      </c>
      <c r="I664">
        <f t="shared" si="70"/>
        <v>67.98</v>
      </c>
      <c r="J664" t="s">
        <v>21</v>
      </c>
      <c r="K664" t="s">
        <v>22</v>
      </c>
      <c r="L664">
        <v>1544335200</v>
      </c>
      <c r="M664" s="7">
        <f t="shared" si="71"/>
        <v>43443.25</v>
      </c>
      <c r="N664">
        <v>1544680800</v>
      </c>
      <c r="O664" s="7">
        <f t="shared" si="72"/>
        <v>43447.25</v>
      </c>
      <c r="P664">
        <f t="shared" si="73"/>
        <v>2018</v>
      </c>
      <c r="Q664" t="b">
        <v>0</v>
      </c>
      <c r="R664" t="b">
        <v>0</v>
      </c>
      <c r="S664" t="s">
        <v>33</v>
      </c>
      <c r="T664" t="str">
        <f t="shared" si="74"/>
        <v>theater</v>
      </c>
      <c r="U664" t="str">
        <f t="shared" si="75"/>
        <v>plays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6"/>
        <v>77.239999999999995</v>
      </c>
      <c r="G665" t="s">
        <v>14</v>
      </c>
      <c r="H665">
        <v>87</v>
      </c>
      <c r="I665">
        <f t="shared" si="70"/>
        <v>88.78</v>
      </c>
      <c r="J665" t="s">
        <v>21</v>
      </c>
      <c r="K665" t="s">
        <v>22</v>
      </c>
      <c r="L665">
        <v>1286427600</v>
      </c>
      <c r="M665" s="7">
        <f t="shared" si="71"/>
        <v>40458.208333333336</v>
      </c>
      <c r="N665">
        <v>1288414800</v>
      </c>
      <c r="O665" s="7">
        <f t="shared" si="72"/>
        <v>40481.208333333336</v>
      </c>
      <c r="P665">
        <f t="shared" si="73"/>
        <v>2010</v>
      </c>
      <c r="Q665" t="b">
        <v>0</v>
      </c>
      <c r="R665" t="b">
        <v>0</v>
      </c>
      <c r="S665" t="s">
        <v>33</v>
      </c>
      <c r="T665" t="str">
        <f t="shared" si="74"/>
        <v>theater</v>
      </c>
      <c r="U665" t="str">
        <f t="shared" si="75"/>
        <v>plays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6"/>
        <v>33.46</v>
      </c>
      <c r="G666" t="s">
        <v>14</v>
      </c>
      <c r="H666">
        <v>1063</v>
      </c>
      <c r="I666">
        <f t="shared" si="70"/>
        <v>25</v>
      </c>
      <c r="J666" t="s">
        <v>21</v>
      </c>
      <c r="K666" t="s">
        <v>22</v>
      </c>
      <c r="L666">
        <v>1329717600</v>
      </c>
      <c r="M666" s="7">
        <f t="shared" si="71"/>
        <v>40959.25</v>
      </c>
      <c r="N666">
        <v>1330581600</v>
      </c>
      <c r="O666" s="7">
        <f t="shared" si="72"/>
        <v>40969.25</v>
      </c>
      <c r="P666">
        <f t="shared" si="73"/>
        <v>2012</v>
      </c>
      <c r="Q666" t="b">
        <v>0</v>
      </c>
      <c r="R666" t="b">
        <v>0</v>
      </c>
      <c r="S666" t="s">
        <v>159</v>
      </c>
      <c r="T666" t="str">
        <f t="shared" si="74"/>
        <v>music</v>
      </c>
      <c r="U666" t="str">
        <f t="shared" si="75"/>
        <v>jazz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6"/>
        <v>239.59</v>
      </c>
      <c r="G667" t="s">
        <v>20</v>
      </c>
      <c r="H667">
        <v>272</v>
      </c>
      <c r="I667">
        <f t="shared" si="70"/>
        <v>44.92</v>
      </c>
      <c r="J667" t="s">
        <v>21</v>
      </c>
      <c r="K667" t="s">
        <v>22</v>
      </c>
      <c r="L667">
        <v>1310187600</v>
      </c>
      <c r="M667" s="7">
        <f t="shared" si="71"/>
        <v>40733.208333333336</v>
      </c>
      <c r="N667">
        <v>1311397200</v>
      </c>
      <c r="O667" s="7">
        <f t="shared" si="72"/>
        <v>40747.208333333336</v>
      </c>
      <c r="P667">
        <f t="shared" si="73"/>
        <v>2011</v>
      </c>
      <c r="Q667" t="b">
        <v>0</v>
      </c>
      <c r="R667" t="b">
        <v>1</v>
      </c>
      <c r="S667" t="s">
        <v>42</v>
      </c>
      <c r="T667" t="str">
        <f t="shared" si="74"/>
        <v>film &amp; video</v>
      </c>
      <c r="U667" t="str">
        <f t="shared" si="75"/>
        <v>documentary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6"/>
        <v>64.03</v>
      </c>
      <c r="G668" t="s">
        <v>74</v>
      </c>
      <c r="H668">
        <v>25</v>
      </c>
      <c r="I668">
        <f t="shared" si="70"/>
        <v>79.400000000000006</v>
      </c>
      <c r="J668" t="s">
        <v>21</v>
      </c>
      <c r="K668" t="s">
        <v>22</v>
      </c>
      <c r="L668">
        <v>1377838800</v>
      </c>
      <c r="M668" s="7">
        <f t="shared" si="71"/>
        <v>41516.208333333336</v>
      </c>
      <c r="N668">
        <v>1378357200</v>
      </c>
      <c r="O668" s="7">
        <f t="shared" si="72"/>
        <v>41522.208333333336</v>
      </c>
      <c r="P668">
        <f t="shared" si="73"/>
        <v>2013</v>
      </c>
      <c r="Q668" t="b">
        <v>0</v>
      </c>
      <c r="R668" t="b">
        <v>1</v>
      </c>
      <c r="S668" t="s">
        <v>33</v>
      </c>
      <c r="T668" t="str">
        <f t="shared" si="74"/>
        <v>theater</v>
      </c>
      <c r="U668" t="str">
        <f t="shared" si="75"/>
        <v>plays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6"/>
        <v>176.16</v>
      </c>
      <c r="G669" t="s">
        <v>20</v>
      </c>
      <c r="H669">
        <v>419</v>
      </c>
      <c r="I669">
        <f t="shared" si="70"/>
        <v>29.01</v>
      </c>
      <c r="J669" t="s">
        <v>21</v>
      </c>
      <c r="K669" t="s">
        <v>22</v>
      </c>
      <c r="L669">
        <v>1410325200</v>
      </c>
      <c r="M669" s="7">
        <f t="shared" si="71"/>
        <v>41892.208333333336</v>
      </c>
      <c r="N669">
        <v>1411102800</v>
      </c>
      <c r="O669" s="7">
        <f t="shared" si="72"/>
        <v>41901.208333333336</v>
      </c>
      <c r="P669">
        <f t="shared" si="73"/>
        <v>2014</v>
      </c>
      <c r="Q669" t="b">
        <v>0</v>
      </c>
      <c r="R669" t="b">
        <v>0</v>
      </c>
      <c r="S669" t="s">
        <v>1029</v>
      </c>
      <c r="T669" t="str">
        <f t="shared" si="74"/>
        <v>journalism</v>
      </c>
      <c r="U669" t="str">
        <f t="shared" si="75"/>
        <v>audio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6"/>
        <v>20.34</v>
      </c>
      <c r="G670" t="s">
        <v>14</v>
      </c>
      <c r="H670">
        <v>76</v>
      </c>
      <c r="I670">
        <f t="shared" si="70"/>
        <v>73.59</v>
      </c>
      <c r="J670" t="s">
        <v>21</v>
      </c>
      <c r="K670" t="s">
        <v>22</v>
      </c>
      <c r="L670">
        <v>1343797200</v>
      </c>
      <c r="M670" s="7">
        <f t="shared" si="71"/>
        <v>41122.208333333336</v>
      </c>
      <c r="N670">
        <v>1344834000</v>
      </c>
      <c r="O670" s="7">
        <f t="shared" si="72"/>
        <v>41134.208333333336</v>
      </c>
      <c r="P670">
        <f t="shared" si="73"/>
        <v>2012</v>
      </c>
      <c r="Q670" t="b">
        <v>0</v>
      </c>
      <c r="R670" t="b">
        <v>0</v>
      </c>
      <c r="S670" t="s">
        <v>33</v>
      </c>
      <c r="T670" t="str">
        <f t="shared" si="74"/>
        <v>theater</v>
      </c>
      <c r="U670" t="str">
        <f t="shared" si="75"/>
        <v>plays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6"/>
        <v>358.65</v>
      </c>
      <c r="G671" t="s">
        <v>20</v>
      </c>
      <c r="H671">
        <v>1621</v>
      </c>
      <c r="I671">
        <f t="shared" si="70"/>
        <v>107.97</v>
      </c>
      <c r="J671" t="s">
        <v>107</v>
      </c>
      <c r="K671" t="s">
        <v>108</v>
      </c>
      <c r="L671">
        <v>1498453200</v>
      </c>
      <c r="M671" s="7">
        <f t="shared" si="71"/>
        <v>42912.208333333328</v>
      </c>
      <c r="N671">
        <v>1499230800</v>
      </c>
      <c r="O671" s="7">
        <f t="shared" si="72"/>
        <v>42921.208333333328</v>
      </c>
      <c r="P671">
        <f t="shared" si="73"/>
        <v>2017</v>
      </c>
      <c r="Q671" t="b">
        <v>0</v>
      </c>
      <c r="R671" t="b">
        <v>0</v>
      </c>
      <c r="S671" t="s">
        <v>33</v>
      </c>
      <c r="T671" t="str">
        <f t="shared" si="74"/>
        <v>theater</v>
      </c>
      <c r="U671" t="str">
        <f t="shared" si="75"/>
        <v>plays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6"/>
        <v>468.86</v>
      </c>
      <c r="G672" t="s">
        <v>20</v>
      </c>
      <c r="H672">
        <v>1101</v>
      </c>
      <c r="I672">
        <f t="shared" si="70"/>
        <v>68.989999999999995</v>
      </c>
      <c r="J672" t="s">
        <v>21</v>
      </c>
      <c r="K672" t="s">
        <v>22</v>
      </c>
      <c r="L672">
        <v>1456380000</v>
      </c>
      <c r="M672" s="7">
        <f t="shared" si="71"/>
        <v>42425.25</v>
      </c>
      <c r="N672">
        <v>1457416800</v>
      </c>
      <c r="O672" s="7">
        <f t="shared" si="72"/>
        <v>42437.25</v>
      </c>
      <c r="P672">
        <f t="shared" si="73"/>
        <v>2016</v>
      </c>
      <c r="Q672" t="b">
        <v>0</v>
      </c>
      <c r="R672" t="b">
        <v>0</v>
      </c>
      <c r="S672" t="s">
        <v>60</v>
      </c>
      <c r="T672" t="str">
        <f t="shared" si="74"/>
        <v>music</v>
      </c>
      <c r="U672" t="str">
        <f t="shared" si="75"/>
        <v>indie rock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6"/>
        <v>122.06</v>
      </c>
      <c r="G673" t="s">
        <v>20</v>
      </c>
      <c r="H673">
        <v>1073</v>
      </c>
      <c r="I673">
        <f t="shared" si="70"/>
        <v>111.02</v>
      </c>
      <c r="J673" t="s">
        <v>21</v>
      </c>
      <c r="K673" t="s">
        <v>22</v>
      </c>
      <c r="L673">
        <v>1280552400</v>
      </c>
      <c r="M673" s="7">
        <f t="shared" si="71"/>
        <v>40390.208333333336</v>
      </c>
      <c r="N673">
        <v>1280898000</v>
      </c>
      <c r="O673" s="7">
        <f t="shared" si="72"/>
        <v>40394.208333333336</v>
      </c>
      <c r="P673">
        <f t="shared" si="73"/>
        <v>2010</v>
      </c>
      <c r="Q673" t="b">
        <v>0</v>
      </c>
      <c r="R673" t="b">
        <v>1</v>
      </c>
      <c r="S673" t="s">
        <v>33</v>
      </c>
      <c r="T673" t="str">
        <f t="shared" si="74"/>
        <v>theater</v>
      </c>
      <c r="U673" t="str">
        <f t="shared" si="75"/>
        <v>plays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6"/>
        <v>55.93</v>
      </c>
      <c r="G674" t="s">
        <v>14</v>
      </c>
      <c r="H674">
        <v>4428</v>
      </c>
      <c r="I674">
        <f t="shared" si="70"/>
        <v>25</v>
      </c>
      <c r="J674" t="s">
        <v>26</v>
      </c>
      <c r="K674" t="s">
        <v>27</v>
      </c>
      <c r="L674">
        <v>1521608400</v>
      </c>
      <c r="M674" s="7">
        <f t="shared" si="71"/>
        <v>43180.208333333328</v>
      </c>
      <c r="N674">
        <v>1522472400</v>
      </c>
      <c r="O674" s="7">
        <f t="shared" si="72"/>
        <v>43190.208333333328</v>
      </c>
      <c r="P674">
        <f t="shared" si="73"/>
        <v>2018</v>
      </c>
      <c r="Q674" t="b">
        <v>0</v>
      </c>
      <c r="R674" t="b">
        <v>0</v>
      </c>
      <c r="S674" t="s">
        <v>33</v>
      </c>
      <c r="T674" t="str">
        <f t="shared" si="74"/>
        <v>theater</v>
      </c>
      <c r="U674" t="str">
        <f t="shared" si="75"/>
        <v>plays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6"/>
        <v>43.66</v>
      </c>
      <c r="G675" t="s">
        <v>14</v>
      </c>
      <c r="H675">
        <v>58</v>
      </c>
      <c r="I675">
        <f t="shared" si="70"/>
        <v>42.16</v>
      </c>
      <c r="J675" t="s">
        <v>107</v>
      </c>
      <c r="K675" t="s">
        <v>108</v>
      </c>
      <c r="L675">
        <v>1460696400</v>
      </c>
      <c r="M675" s="7">
        <f t="shared" si="71"/>
        <v>42475.208333333328</v>
      </c>
      <c r="N675">
        <v>1462510800</v>
      </c>
      <c r="O675" s="7">
        <f t="shared" si="72"/>
        <v>42496.208333333328</v>
      </c>
      <c r="P675">
        <f t="shared" si="73"/>
        <v>2016</v>
      </c>
      <c r="Q675" t="b">
        <v>0</v>
      </c>
      <c r="R675" t="b">
        <v>0</v>
      </c>
      <c r="S675" t="s">
        <v>60</v>
      </c>
      <c r="T675" t="str">
        <f t="shared" si="74"/>
        <v>music</v>
      </c>
      <c r="U675" t="str">
        <f t="shared" si="75"/>
        <v>indie rock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6"/>
        <v>33.54</v>
      </c>
      <c r="G676" t="s">
        <v>74</v>
      </c>
      <c r="H676">
        <v>1218</v>
      </c>
      <c r="I676">
        <f t="shared" si="70"/>
        <v>47</v>
      </c>
      <c r="J676" t="s">
        <v>21</v>
      </c>
      <c r="K676" t="s">
        <v>22</v>
      </c>
      <c r="L676">
        <v>1313730000</v>
      </c>
      <c r="M676" s="7">
        <f t="shared" si="71"/>
        <v>40774.208333333336</v>
      </c>
      <c r="N676">
        <v>1317790800</v>
      </c>
      <c r="O676" s="7">
        <f t="shared" si="72"/>
        <v>40821.208333333336</v>
      </c>
      <c r="P676">
        <f t="shared" si="73"/>
        <v>2011</v>
      </c>
      <c r="Q676" t="b">
        <v>0</v>
      </c>
      <c r="R676" t="b">
        <v>0</v>
      </c>
      <c r="S676" t="s">
        <v>122</v>
      </c>
      <c r="T676" t="str">
        <f t="shared" si="74"/>
        <v>photography</v>
      </c>
      <c r="U676" t="str">
        <f t="shared" si="75"/>
        <v>photography books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6"/>
        <v>122.98</v>
      </c>
      <c r="G677" t="s">
        <v>20</v>
      </c>
      <c r="H677">
        <v>331</v>
      </c>
      <c r="I677">
        <f t="shared" si="70"/>
        <v>36.04</v>
      </c>
      <c r="J677" t="s">
        <v>21</v>
      </c>
      <c r="K677" t="s">
        <v>22</v>
      </c>
      <c r="L677">
        <v>1568178000</v>
      </c>
      <c r="M677" s="7">
        <f t="shared" si="71"/>
        <v>43719.208333333328</v>
      </c>
      <c r="N677">
        <v>1568782800</v>
      </c>
      <c r="O677" s="7">
        <f t="shared" si="72"/>
        <v>43726.208333333328</v>
      </c>
      <c r="P677">
        <f t="shared" si="73"/>
        <v>2019</v>
      </c>
      <c r="Q677" t="b">
        <v>0</v>
      </c>
      <c r="R677" t="b">
        <v>0</v>
      </c>
      <c r="S677" t="s">
        <v>1029</v>
      </c>
      <c r="T677" t="str">
        <f t="shared" si="74"/>
        <v>journalism</v>
      </c>
      <c r="U677" t="str">
        <f t="shared" si="75"/>
        <v>audio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6"/>
        <v>189.75</v>
      </c>
      <c r="G678" t="s">
        <v>20</v>
      </c>
      <c r="H678">
        <v>1170</v>
      </c>
      <c r="I678">
        <f t="shared" si="70"/>
        <v>101.04</v>
      </c>
      <c r="J678" t="s">
        <v>21</v>
      </c>
      <c r="K678" t="s">
        <v>22</v>
      </c>
      <c r="L678">
        <v>1348635600</v>
      </c>
      <c r="M678" s="7">
        <f t="shared" si="71"/>
        <v>41178.208333333336</v>
      </c>
      <c r="N678">
        <v>1349413200</v>
      </c>
      <c r="O678" s="7">
        <f t="shared" si="72"/>
        <v>41187.208333333336</v>
      </c>
      <c r="P678">
        <f t="shared" si="73"/>
        <v>2012</v>
      </c>
      <c r="Q678" t="b">
        <v>0</v>
      </c>
      <c r="R678" t="b">
        <v>0</v>
      </c>
      <c r="S678" t="s">
        <v>122</v>
      </c>
      <c r="T678" t="str">
        <f t="shared" si="74"/>
        <v>photography</v>
      </c>
      <c r="U678" t="str">
        <f t="shared" si="75"/>
        <v>photography books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6"/>
        <v>83.62</v>
      </c>
      <c r="G679" t="s">
        <v>14</v>
      </c>
      <c r="H679">
        <v>111</v>
      </c>
      <c r="I679">
        <f t="shared" si="70"/>
        <v>39.93</v>
      </c>
      <c r="J679" t="s">
        <v>21</v>
      </c>
      <c r="K679" t="s">
        <v>22</v>
      </c>
      <c r="L679">
        <v>1468126800</v>
      </c>
      <c r="M679" s="7">
        <f t="shared" si="71"/>
        <v>42561.208333333328</v>
      </c>
      <c r="N679">
        <v>1472446800</v>
      </c>
      <c r="O679" s="7">
        <f t="shared" si="72"/>
        <v>42611.208333333328</v>
      </c>
      <c r="P679">
        <f t="shared" si="73"/>
        <v>2016</v>
      </c>
      <c r="Q679" t="b">
        <v>0</v>
      </c>
      <c r="R679" t="b">
        <v>0</v>
      </c>
      <c r="S679" t="s">
        <v>119</v>
      </c>
      <c r="T679" t="str">
        <f t="shared" si="74"/>
        <v>publishing</v>
      </c>
      <c r="U679" t="str">
        <f t="shared" si="75"/>
        <v>fiction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6"/>
        <v>17.97</v>
      </c>
      <c r="G680" t="s">
        <v>74</v>
      </c>
      <c r="H680">
        <v>215</v>
      </c>
      <c r="I680">
        <f t="shared" si="70"/>
        <v>83.16</v>
      </c>
      <c r="J680" t="s">
        <v>21</v>
      </c>
      <c r="K680" t="s">
        <v>22</v>
      </c>
      <c r="L680">
        <v>1547877600</v>
      </c>
      <c r="M680" s="7">
        <f t="shared" si="71"/>
        <v>43484.25</v>
      </c>
      <c r="N680">
        <v>1548050400</v>
      </c>
      <c r="O680" s="7">
        <f t="shared" si="72"/>
        <v>43486.25</v>
      </c>
      <c r="P680">
        <f t="shared" si="73"/>
        <v>2019</v>
      </c>
      <c r="Q680" t="b">
        <v>0</v>
      </c>
      <c r="R680" t="b">
        <v>0</v>
      </c>
      <c r="S680" t="s">
        <v>53</v>
      </c>
      <c r="T680" t="str">
        <f t="shared" si="74"/>
        <v>film &amp; video</v>
      </c>
      <c r="U680" t="str">
        <f t="shared" si="75"/>
        <v>drama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6"/>
        <v>1036.5</v>
      </c>
      <c r="G681" t="s">
        <v>20</v>
      </c>
      <c r="H681">
        <v>363</v>
      </c>
      <c r="I681">
        <f t="shared" si="70"/>
        <v>39.979999999999997</v>
      </c>
      <c r="J681" t="s">
        <v>21</v>
      </c>
      <c r="K681" t="s">
        <v>22</v>
      </c>
      <c r="L681">
        <v>1571374800</v>
      </c>
      <c r="M681" s="7">
        <f t="shared" si="71"/>
        <v>43756.208333333328</v>
      </c>
      <c r="N681">
        <v>1571806800</v>
      </c>
      <c r="O681" s="7">
        <f t="shared" si="72"/>
        <v>43761.208333333328</v>
      </c>
      <c r="P681">
        <f t="shared" si="73"/>
        <v>2019</v>
      </c>
      <c r="Q681" t="b">
        <v>0</v>
      </c>
      <c r="R681" t="b">
        <v>1</v>
      </c>
      <c r="S681" t="s">
        <v>17</v>
      </c>
      <c r="T681" t="str">
        <f t="shared" si="74"/>
        <v>food</v>
      </c>
      <c r="U681" t="str">
        <f t="shared" si="75"/>
        <v>food trucks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6"/>
        <v>97.41</v>
      </c>
      <c r="G682" t="s">
        <v>14</v>
      </c>
      <c r="H682">
        <v>2955</v>
      </c>
      <c r="I682">
        <f t="shared" si="70"/>
        <v>47.99</v>
      </c>
      <c r="J682" t="s">
        <v>21</v>
      </c>
      <c r="K682" t="s">
        <v>22</v>
      </c>
      <c r="L682">
        <v>1576303200</v>
      </c>
      <c r="M682" s="7">
        <f t="shared" si="71"/>
        <v>43813.25</v>
      </c>
      <c r="N682">
        <v>1576476000</v>
      </c>
      <c r="O682" s="7">
        <f t="shared" si="72"/>
        <v>43815.25</v>
      </c>
      <c r="P682">
        <f t="shared" si="73"/>
        <v>2019</v>
      </c>
      <c r="Q682" t="b">
        <v>0</v>
      </c>
      <c r="R682" t="b">
        <v>1</v>
      </c>
      <c r="S682" t="s">
        <v>292</v>
      </c>
      <c r="T682" t="str">
        <f t="shared" si="74"/>
        <v>games</v>
      </c>
      <c r="U682" t="str">
        <f t="shared" si="75"/>
        <v>mobile games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6"/>
        <v>86.39</v>
      </c>
      <c r="G683" t="s">
        <v>14</v>
      </c>
      <c r="H683">
        <v>1657</v>
      </c>
      <c r="I683">
        <f t="shared" si="70"/>
        <v>95.98</v>
      </c>
      <c r="J683" t="s">
        <v>21</v>
      </c>
      <c r="K683" t="s">
        <v>22</v>
      </c>
      <c r="L683">
        <v>1324447200</v>
      </c>
      <c r="M683" s="7">
        <f t="shared" si="71"/>
        <v>40898.25</v>
      </c>
      <c r="N683">
        <v>1324965600</v>
      </c>
      <c r="O683" s="7">
        <f t="shared" si="72"/>
        <v>40904.25</v>
      </c>
      <c r="P683">
        <f t="shared" si="73"/>
        <v>2011</v>
      </c>
      <c r="Q683" t="b">
        <v>0</v>
      </c>
      <c r="R683" t="b">
        <v>0</v>
      </c>
      <c r="S683" t="s">
        <v>33</v>
      </c>
      <c r="T683" t="str">
        <f t="shared" si="74"/>
        <v>theater</v>
      </c>
      <c r="U683" t="str">
        <f t="shared" si="75"/>
        <v>plays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6"/>
        <v>150.16999999999999</v>
      </c>
      <c r="G684" t="s">
        <v>20</v>
      </c>
      <c r="H684">
        <v>103</v>
      </c>
      <c r="I684">
        <f t="shared" si="70"/>
        <v>78.73</v>
      </c>
      <c r="J684" t="s">
        <v>21</v>
      </c>
      <c r="K684" t="s">
        <v>22</v>
      </c>
      <c r="L684">
        <v>1386741600</v>
      </c>
      <c r="M684" s="7">
        <f t="shared" si="71"/>
        <v>41619.25</v>
      </c>
      <c r="N684">
        <v>1387519200</v>
      </c>
      <c r="O684" s="7">
        <f t="shared" si="72"/>
        <v>41628.25</v>
      </c>
      <c r="P684">
        <f t="shared" si="73"/>
        <v>2013</v>
      </c>
      <c r="Q684" t="b">
        <v>0</v>
      </c>
      <c r="R684" t="b">
        <v>0</v>
      </c>
      <c r="S684" t="s">
        <v>33</v>
      </c>
      <c r="T684" t="str">
        <f t="shared" si="74"/>
        <v>theater</v>
      </c>
      <c r="U684" t="str">
        <f t="shared" si="75"/>
        <v>plays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6"/>
        <v>358.43</v>
      </c>
      <c r="G685" t="s">
        <v>20</v>
      </c>
      <c r="H685">
        <v>147</v>
      </c>
      <c r="I685">
        <f t="shared" si="70"/>
        <v>56.08</v>
      </c>
      <c r="J685" t="s">
        <v>21</v>
      </c>
      <c r="K685" t="s">
        <v>22</v>
      </c>
      <c r="L685">
        <v>1537074000</v>
      </c>
      <c r="M685" s="7">
        <f t="shared" si="71"/>
        <v>43359.208333333328</v>
      </c>
      <c r="N685">
        <v>1537246800</v>
      </c>
      <c r="O685" s="7">
        <f t="shared" si="72"/>
        <v>43361.208333333328</v>
      </c>
      <c r="P685">
        <f t="shared" si="73"/>
        <v>2018</v>
      </c>
      <c r="Q685" t="b">
        <v>0</v>
      </c>
      <c r="R685" t="b">
        <v>0</v>
      </c>
      <c r="S685" t="s">
        <v>33</v>
      </c>
      <c r="T685" t="str">
        <f t="shared" si="74"/>
        <v>theater</v>
      </c>
      <c r="U685" t="str">
        <f t="shared" si="75"/>
        <v>plays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6"/>
        <v>542.86</v>
      </c>
      <c r="G686" t="s">
        <v>20</v>
      </c>
      <c r="H686">
        <v>110</v>
      </c>
      <c r="I686">
        <f t="shared" si="70"/>
        <v>69.09</v>
      </c>
      <c r="J686" t="s">
        <v>15</v>
      </c>
      <c r="K686" t="s">
        <v>16</v>
      </c>
      <c r="L686">
        <v>1277787600</v>
      </c>
      <c r="M686" s="7">
        <f t="shared" si="71"/>
        <v>40358.208333333336</v>
      </c>
      <c r="N686">
        <v>1279515600</v>
      </c>
      <c r="O686" s="7">
        <f t="shared" si="72"/>
        <v>40378.208333333336</v>
      </c>
      <c r="P686">
        <f t="shared" si="73"/>
        <v>2010</v>
      </c>
      <c r="Q686" t="b">
        <v>0</v>
      </c>
      <c r="R686" t="b">
        <v>0</v>
      </c>
      <c r="S686" t="s">
        <v>68</v>
      </c>
      <c r="T686" t="str">
        <f t="shared" si="74"/>
        <v>publishing</v>
      </c>
      <c r="U686" t="str">
        <f t="shared" si="75"/>
        <v>nonfiction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6"/>
        <v>67.5</v>
      </c>
      <c r="G687" t="s">
        <v>14</v>
      </c>
      <c r="H687">
        <v>926</v>
      </c>
      <c r="I687">
        <f t="shared" si="70"/>
        <v>102.05</v>
      </c>
      <c r="J687" t="s">
        <v>15</v>
      </c>
      <c r="K687" t="s">
        <v>16</v>
      </c>
      <c r="L687">
        <v>1440306000</v>
      </c>
      <c r="M687" s="7">
        <f t="shared" si="71"/>
        <v>42239.208333333328</v>
      </c>
      <c r="N687">
        <v>1442379600</v>
      </c>
      <c r="O687" s="7">
        <f t="shared" si="72"/>
        <v>42263.208333333328</v>
      </c>
      <c r="P687">
        <f t="shared" si="73"/>
        <v>2015</v>
      </c>
      <c r="Q687" t="b">
        <v>0</v>
      </c>
      <c r="R687" t="b">
        <v>0</v>
      </c>
      <c r="S687" t="s">
        <v>33</v>
      </c>
      <c r="T687" t="str">
        <f t="shared" si="74"/>
        <v>theater</v>
      </c>
      <c r="U687" t="str">
        <f t="shared" si="75"/>
        <v>plays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6"/>
        <v>191.75</v>
      </c>
      <c r="G688" t="s">
        <v>20</v>
      </c>
      <c r="H688">
        <v>134</v>
      </c>
      <c r="I688">
        <f t="shared" si="70"/>
        <v>107.32</v>
      </c>
      <c r="J688" t="s">
        <v>21</v>
      </c>
      <c r="K688" t="s">
        <v>22</v>
      </c>
      <c r="L688">
        <v>1522126800</v>
      </c>
      <c r="M688" s="7">
        <f t="shared" si="71"/>
        <v>43186.208333333328</v>
      </c>
      <c r="N688">
        <v>1523077200</v>
      </c>
      <c r="O688" s="7">
        <f t="shared" si="72"/>
        <v>43197.208333333328</v>
      </c>
      <c r="P688">
        <f t="shared" si="73"/>
        <v>2018</v>
      </c>
      <c r="Q688" t="b">
        <v>0</v>
      </c>
      <c r="R688" t="b">
        <v>0</v>
      </c>
      <c r="S688" t="s">
        <v>65</v>
      </c>
      <c r="T688" t="str">
        <f t="shared" si="74"/>
        <v>technology</v>
      </c>
      <c r="U688" t="str">
        <f t="shared" si="75"/>
        <v>wearables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6"/>
        <v>932</v>
      </c>
      <c r="G689" t="s">
        <v>20</v>
      </c>
      <c r="H689">
        <v>269</v>
      </c>
      <c r="I689">
        <f t="shared" si="70"/>
        <v>51.97</v>
      </c>
      <c r="J689" t="s">
        <v>21</v>
      </c>
      <c r="K689" t="s">
        <v>22</v>
      </c>
      <c r="L689">
        <v>1489298400</v>
      </c>
      <c r="M689" s="7">
        <f t="shared" si="71"/>
        <v>42806.25</v>
      </c>
      <c r="N689">
        <v>1489554000</v>
      </c>
      <c r="O689" s="7">
        <f t="shared" si="72"/>
        <v>42809.208333333328</v>
      </c>
      <c r="P689">
        <f t="shared" si="73"/>
        <v>2017</v>
      </c>
      <c r="Q689" t="b">
        <v>0</v>
      </c>
      <c r="R689" t="b">
        <v>0</v>
      </c>
      <c r="S689" t="s">
        <v>33</v>
      </c>
      <c r="T689" t="str">
        <f t="shared" si="74"/>
        <v>theater</v>
      </c>
      <c r="U689" t="str">
        <f t="shared" si="75"/>
        <v>plays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6"/>
        <v>429.28</v>
      </c>
      <c r="G690" t="s">
        <v>20</v>
      </c>
      <c r="H690">
        <v>175</v>
      </c>
      <c r="I690">
        <f t="shared" si="70"/>
        <v>71.14</v>
      </c>
      <c r="J690" t="s">
        <v>21</v>
      </c>
      <c r="K690" t="s">
        <v>22</v>
      </c>
      <c r="L690">
        <v>1547100000</v>
      </c>
      <c r="M690" s="7">
        <f t="shared" si="71"/>
        <v>43475.25</v>
      </c>
      <c r="N690">
        <v>1548482400</v>
      </c>
      <c r="O690" s="7">
        <f t="shared" si="72"/>
        <v>43491.25</v>
      </c>
      <c r="P690">
        <f t="shared" si="73"/>
        <v>2019</v>
      </c>
      <c r="Q690" t="b">
        <v>0</v>
      </c>
      <c r="R690" t="b">
        <v>1</v>
      </c>
      <c r="S690" t="s">
        <v>269</v>
      </c>
      <c r="T690" t="str">
        <f t="shared" si="74"/>
        <v>film &amp; video</v>
      </c>
      <c r="U690" t="str">
        <f t="shared" si="75"/>
        <v>television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6"/>
        <v>100.66</v>
      </c>
      <c r="G691" t="s">
        <v>20</v>
      </c>
      <c r="H691">
        <v>69</v>
      </c>
      <c r="I691">
        <f t="shared" si="70"/>
        <v>106.49</v>
      </c>
      <c r="J691" t="s">
        <v>21</v>
      </c>
      <c r="K691" t="s">
        <v>22</v>
      </c>
      <c r="L691">
        <v>1383022800</v>
      </c>
      <c r="M691" s="7">
        <f t="shared" si="71"/>
        <v>41576.208333333336</v>
      </c>
      <c r="N691">
        <v>1384063200</v>
      </c>
      <c r="O691" s="7">
        <f t="shared" si="72"/>
        <v>41588.25</v>
      </c>
      <c r="P691">
        <f t="shared" si="73"/>
        <v>2013</v>
      </c>
      <c r="Q691" t="b">
        <v>0</v>
      </c>
      <c r="R691" t="b">
        <v>0</v>
      </c>
      <c r="S691" t="s">
        <v>28</v>
      </c>
      <c r="T691" t="str">
        <f t="shared" si="74"/>
        <v>technology</v>
      </c>
      <c r="U691" t="str">
        <f t="shared" si="75"/>
        <v>web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6"/>
        <v>226.61</v>
      </c>
      <c r="G692" t="s">
        <v>20</v>
      </c>
      <c r="H692">
        <v>190</v>
      </c>
      <c r="I692">
        <f t="shared" si="70"/>
        <v>42.94</v>
      </c>
      <c r="J692" t="s">
        <v>21</v>
      </c>
      <c r="K692" t="s">
        <v>22</v>
      </c>
      <c r="L692">
        <v>1322373600</v>
      </c>
      <c r="M692" s="7">
        <f t="shared" si="71"/>
        <v>40874.25</v>
      </c>
      <c r="N692">
        <v>1322892000</v>
      </c>
      <c r="O692" s="7">
        <f t="shared" si="72"/>
        <v>40880.25</v>
      </c>
      <c r="P692">
        <f t="shared" si="73"/>
        <v>2011</v>
      </c>
      <c r="Q692" t="b">
        <v>0</v>
      </c>
      <c r="R692" t="b">
        <v>1</v>
      </c>
      <c r="S692" t="s">
        <v>42</v>
      </c>
      <c r="T692" t="str">
        <f t="shared" si="74"/>
        <v>film &amp; video</v>
      </c>
      <c r="U692" t="str">
        <f t="shared" si="75"/>
        <v>documentary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6"/>
        <v>142.38</v>
      </c>
      <c r="G693" t="s">
        <v>20</v>
      </c>
      <c r="H693">
        <v>237</v>
      </c>
      <c r="I693">
        <f t="shared" si="70"/>
        <v>30.04</v>
      </c>
      <c r="J693" t="s">
        <v>21</v>
      </c>
      <c r="K693" t="s">
        <v>22</v>
      </c>
      <c r="L693">
        <v>1349240400</v>
      </c>
      <c r="M693" s="7">
        <f t="shared" si="71"/>
        <v>41185.208333333336</v>
      </c>
      <c r="N693">
        <v>1350709200</v>
      </c>
      <c r="O693" s="7">
        <f t="shared" si="72"/>
        <v>41202.208333333336</v>
      </c>
      <c r="P693">
        <f t="shared" si="73"/>
        <v>2012</v>
      </c>
      <c r="Q693" t="b">
        <v>1</v>
      </c>
      <c r="R693" t="b">
        <v>1</v>
      </c>
      <c r="S693" t="s">
        <v>42</v>
      </c>
      <c r="T693" t="str">
        <f t="shared" si="74"/>
        <v>film &amp; video</v>
      </c>
      <c r="U693" t="str">
        <f t="shared" si="75"/>
        <v>documentary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6"/>
        <v>90.63</v>
      </c>
      <c r="G694" t="s">
        <v>14</v>
      </c>
      <c r="H694">
        <v>77</v>
      </c>
      <c r="I694">
        <f t="shared" si="70"/>
        <v>70.62</v>
      </c>
      <c r="J694" t="s">
        <v>40</v>
      </c>
      <c r="K694" t="s">
        <v>41</v>
      </c>
      <c r="L694">
        <v>1562648400</v>
      </c>
      <c r="M694" s="7">
        <f t="shared" si="71"/>
        <v>43655.208333333328</v>
      </c>
      <c r="N694">
        <v>1564203600</v>
      </c>
      <c r="O694" s="7">
        <f t="shared" si="72"/>
        <v>43673.208333333328</v>
      </c>
      <c r="P694">
        <f t="shared" si="73"/>
        <v>2019</v>
      </c>
      <c r="Q694" t="b">
        <v>0</v>
      </c>
      <c r="R694" t="b">
        <v>0</v>
      </c>
      <c r="S694" t="s">
        <v>23</v>
      </c>
      <c r="T694" t="str">
        <f t="shared" si="74"/>
        <v>music</v>
      </c>
      <c r="U694" t="str">
        <f t="shared" si="75"/>
        <v>rock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6"/>
        <v>63.97</v>
      </c>
      <c r="G695" t="s">
        <v>14</v>
      </c>
      <c r="H695">
        <v>1748</v>
      </c>
      <c r="I695">
        <f t="shared" si="70"/>
        <v>66.02</v>
      </c>
      <c r="J695" t="s">
        <v>21</v>
      </c>
      <c r="K695" t="s">
        <v>22</v>
      </c>
      <c r="L695">
        <v>1508216400</v>
      </c>
      <c r="M695" s="7">
        <f t="shared" si="71"/>
        <v>43025.208333333328</v>
      </c>
      <c r="N695">
        <v>1509685200</v>
      </c>
      <c r="O695" s="7">
        <f t="shared" si="72"/>
        <v>43042.208333333328</v>
      </c>
      <c r="P695">
        <f t="shared" si="73"/>
        <v>2017</v>
      </c>
      <c r="Q695" t="b">
        <v>0</v>
      </c>
      <c r="R695" t="b">
        <v>0</v>
      </c>
      <c r="S695" t="s">
        <v>33</v>
      </c>
      <c r="T695" t="str">
        <f t="shared" si="74"/>
        <v>theater</v>
      </c>
      <c r="U695" t="str">
        <f t="shared" si="75"/>
        <v>plays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6"/>
        <v>84.13</v>
      </c>
      <c r="G696" t="s">
        <v>14</v>
      </c>
      <c r="H696">
        <v>79</v>
      </c>
      <c r="I696">
        <f t="shared" si="70"/>
        <v>96.91</v>
      </c>
      <c r="J696" t="s">
        <v>21</v>
      </c>
      <c r="K696" t="s">
        <v>22</v>
      </c>
      <c r="L696">
        <v>1511762400</v>
      </c>
      <c r="M696" s="7">
        <f t="shared" si="71"/>
        <v>43066.25</v>
      </c>
      <c r="N696">
        <v>1514959200</v>
      </c>
      <c r="O696" s="7">
        <f t="shared" si="72"/>
        <v>43103.25</v>
      </c>
      <c r="P696">
        <f t="shared" si="73"/>
        <v>2017</v>
      </c>
      <c r="Q696" t="b">
        <v>0</v>
      </c>
      <c r="R696" t="b">
        <v>0</v>
      </c>
      <c r="S696" t="s">
        <v>33</v>
      </c>
      <c r="T696" t="str">
        <f t="shared" si="74"/>
        <v>theater</v>
      </c>
      <c r="U696" t="str">
        <f t="shared" si="75"/>
        <v>plays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6"/>
        <v>133.93</v>
      </c>
      <c r="G697" t="s">
        <v>20</v>
      </c>
      <c r="H697">
        <v>196</v>
      </c>
      <c r="I697">
        <f t="shared" si="70"/>
        <v>62.87</v>
      </c>
      <c r="J697" t="s">
        <v>107</v>
      </c>
      <c r="K697" t="s">
        <v>108</v>
      </c>
      <c r="L697">
        <v>1447480800</v>
      </c>
      <c r="M697" s="7">
        <f t="shared" si="71"/>
        <v>42322.25</v>
      </c>
      <c r="N697">
        <v>1448863200</v>
      </c>
      <c r="O697" s="7">
        <f t="shared" si="72"/>
        <v>42338.25</v>
      </c>
      <c r="P697">
        <f t="shared" si="73"/>
        <v>2015</v>
      </c>
      <c r="Q697" t="b">
        <v>1</v>
      </c>
      <c r="R697" t="b">
        <v>0</v>
      </c>
      <c r="S697" t="s">
        <v>23</v>
      </c>
      <c r="T697" t="str">
        <f t="shared" si="74"/>
        <v>music</v>
      </c>
      <c r="U697" t="str">
        <f t="shared" si="75"/>
        <v>rock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6"/>
        <v>59.04</v>
      </c>
      <c r="G698" t="s">
        <v>14</v>
      </c>
      <c r="H698">
        <v>889</v>
      </c>
      <c r="I698">
        <f t="shared" si="70"/>
        <v>108.99</v>
      </c>
      <c r="J698" t="s">
        <v>21</v>
      </c>
      <c r="K698" t="s">
        <v>22</v>
      </c>
      <c r="L698">
        <v>1429506000</v>
      </c>
      <c r="M698" s="7">
        <f t="shared" si="71"/>
        <v>42114.208333333328</v>
      </c>
      <c r="N698">
        <v>1429592400</v>
      </c>
      <c r="O698" s="7">
        <f t="shared" si="72"/>
        <v>42115.208333333328</v>
      </c>
      <c r="P698">
        <f t="shared" si="73"/>
        <v>2015</v>
      </c>
      <c r="Q698" t="b">
        <v>0</v>
      </c>
      <c r="R698" t="b">
        <v>1</v>
      </c>
      <c r="S698" t="s">
        <v>33</v>
      </c>
      <c r="T698" t="str">
        <f t="shared" si="74"/>
        <v>theater</v>
      </c>
      <c r="U698" t="str">
        <f t="shared" si="75"/>
        <v>plays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6"/>
        <v>152.80000000000001</v>
      </c>
      <c r="G699" t="s">
        <v>20</v>
      </c>
      <c r="H699">
        <v>7295</v>
      </c>
      <c r="I699">
        <f t="shared" si="70"/>
        <v>27</v>
      </c>
      <c r="J699" t="s">
        <v>21</v>
      </c>
      <c r="K699" t="s">
        <v>22</v>
      </c>
      <c r="L699">
        <v>1522472400</v>
      </c>
      <c r="M699" s="7">
        <f t="shared" si="71"/>
        <v>43190.208333333328</v>
      </c>
      <c r="N699">
        <v>1522645200</v>
      </c>
      <c r="O699" s="7">
        <f t="shared" si="72"/>
        <v>43192.208333333328</v>
      </c>
      <c r="P699">
        <f t="shared" si="73"/>
        <v>2018</v>
      </c>
      <c r="Q699" t="b">
        <v>0</v>
      </c>
      <c r="R699" t="b">
        <v>0</v>
      </c>
      <c r="S699" t="s">
        <v>50</v>
      </c>
      <c r="T699" t="str">
        <f t="shared" si="74"/>
        <v>music</v>
      </c>
      <c r="U699" t="str">
        <f t="shared" si="75"/>
        <v>electric music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6"/>
        <v>446.69</v>
      </c>
      <c r="G700" t="s">
        <v>20</v>
      </c>
      <c r="H700">
        <v>2893</v>
      </c>
      <c r="I700">
        <f t="shared" si="70"/>
        <v>65</v>
      </c>
      <c r="J700" t="s">
        <v>15</v>
      </c>
      <c r="K700" t="s">
        <v>16</v>
      </c>
      <c r="L700">
        <v>1322114400</v>
      </c>
      <c r="M700" s="7">
        <f t="shared" si="71"/>
        <v>40871.25</v>
      </c>
      <c r="N700">
        <v>1323324000</v>
      </c>
      <c r="O700" s="7">
        <f t="shared" si="72"/>
        <v>40885.25</v>
      </c>
      <c r="P700">
        <f t="shared" si="73"/>
        <v>2011</v>
      </c>
      <c r="Q700" t="b">
        <v>0</v>
      </c>
      <c r="R700" t="b">
        <v>0</v>
      </c>
      <c r="S700" t="s">
        <v>65</v>
      </c>
      <c r="T700" t="str">
        <f t="shared" si="74"/>
        <v>technology</v>
      </c>
      <c r="U700" t="str">
        <f t="shared" si="75"/>
        <v>wearables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6"/>
        <v>84.39</v>
      </c>
      <c r="G701" t="s">
        <v>14</v>
      </c>
      <c r="H701">
        <v>56</v>
      </c>
      <c r="I701">
        <f t="shared" si="70"/>
        <v>111.52</v>
      </c>
      <c r="J701" t="s">
        <v>21</v>
      </c>
      <c r="K701" t="s">
        <v>22</v>
      </c>
      <c r="L701">
        <v>1561438800</v>
      </c>
      <c r="M701" s="7">
        <f t="shared" si="71"/>
        <v>43641.208333333328</v>
      </c>
      <c r="N701">
        <v>1561525200</v>
      </c>
      <c r="O701" s="7">
        <f t="shared" si="72"/>
        <v>43642.208333333328</v>
      </c>
      <c r="P701">
        <f t="shared" si="73"/>
        <v>2019</v>
      </c>
      <c r="Q701" t="b">
        <v>0</v>
      </c>
      <c r="R701" t="b">
        <v>0</v>
      </c>
      <c r="S701" t="s">
        <v>53</v>
      </c>
      <c r="T701" t="str">
        <f t="shared" si="74"/>
        <v>film &amp; video</v>
      </c>
      <c r="U701" t="str">
        <f t="shared" si="75"/>
        <v>drama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6"/>
        <v>3</v>
      </c>
      <c r="G702" t="s">
        <v>14</v>
      </c>
      <c r="H702">
        <v>1</v>
      </c>
      <c r="I702">
        <f t="shared" si="70"/>
        <v>3</v>
      </c>
      <c r="J702" t="s">
        <v>21</v>
      </c>
      <c r="K702" t="s">
        <v>22</v>
      </c>
      <c r="L702">
        <v>1264399200</v>
      </c>
      <c r="M702" s="7">
        <f t="shared" si="71"/>
        <v>40203.25</v>
      </c>
      <c r="N702">
        <v>1265695200</v>
      </c>
      <c r="O702" s="7">
        <f t="shared" si="72"/>
        <v>40218.25</v>
      </c>
      <c r="P702">
        <f t="shared" si="73"/>
        <v>2010</v>
      </c>
      <c r="Q702" t="b">
        <v>0</v>
      </c>
      <c r="R702" t="b">
        <v>0</v>
      </c>
      <c r="S702" t="s">
        <v>65</v>
      </c>
      <c r="T702" t="str">
        <f t="shared" si="74"/>
        <v>technology</v>
      </c>
      <c r="U702" t="str">
        <f t="shared" si="75"/>
        <v>wearables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6"/>
        <v>175.03</v>
      </c>
      <c r="G703" t="s">
        <v>20</v>
      </c>
      <c r="H703">
        <v>820</v>
      </c>
      <c r="I703">
        <f t="shared" si="70"/>
        <v>110.99</v>
      </c>
      <c r="J703" t="s">
        <v>21</v>
      </c>
      <c r="K703" t="s">
        <v>22</v>
      </c>
      <c r="L703">
        <v>1301202000</v>
      </c>
      <c r="M703" s="7">
        <f t="shared" si="71"/>
        <v>40629.208333333336</v>
      </c>
      <c r="N703">
        <v>1301806800</v>
      </c>
      <c r="O703" s="7">
        <f t="shared" si="72"/>
        <v>40636.208333333336</v>
      </c>
      <c r="P703">
        <f t="shared" si="73"/>
        <v>2011</v>
      </c>
      <c r="Q703" t="b">
        <v>1</v>
      </c>
      <c r="R703" t="b">
        <v>0</v>
      </c>
      <c r="S703" t="s">
        <v>33</v>
      </c>
      <c r="T703" t="str">
        <f t="shared" si="74"/>
        <v>theater</v>
      </c>
      <c r="U703" t="str">
        <f t="shared" si="75"/>
        <v>plays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6"/>
        <v>54.14</v>
      </c>
      <c r="G704" t="s">
        <v>14</v>
      </c>
      <c r="H704">
        <v>83</v>
      </c>
      <c r="I704">
        <f t="shared" si="70"/>
        <v>56.75</v>
      </c>
      <c r="J704" t="s">
        <v>21</v>
      </c>
      <c r="K704" t="s">
        <v>22</v>
      </c>
      <c r="L704">
        <v>1374469200</v>
      </c>
      <c r="M704" s="7">
        <f t="shared" si="71"/>
        <v>41477.208333333336</v>
      </c>
      <c r="N704">
        <v>1374901200</v>
      </c>
      <c r="O704" s="7">
        <f t="shared" si="72"/>
        <v>41482.208333333336</v>
      </c>
      <c r="P704">
        <f t="shared" si="73"/>
        <v>2013</v>
      </c>
      <c r="Q704" t="b">
        <v>0</v>
      </c>
      <c r="R704" t="b">
        <v>0</v>
      </c>
      <c r="S704" t="s">
        <v>65</v>
      </c>
      <c r="T704" t="str">
        <f t="shared" si="74"/>
        <v>technology</v>
      </c>
      <c r="U704" t="str">
        <f t="shared" si="75"/>
        <v>wearables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6"/>
        <v>311.87</v>
      </c>
      <c r="G705" t="s">
        <v>20</v>
      </c>
      <c r="H705">
        <v>2038</v>
      </c>
      <c r="I705">
        <f t="shared" si="70"/>
        <v>97.02</v>
      </c>
      <c r="J705" t="s">
        <v>21</v>
      </c>
      <c r="K705" t="s">
        <v>22</v>
      </c>
      <c r="L705">
        <v>1334984400</v>
      </c>
      <c r="M705" s="7">
        <f t="shared" si="71"/>
        <v>41020.208333333336</v>
      </c>
      <c r="N705">
        <v>1336453200</v>
      </c>
      <c r="O705" s="7">
        <f t="shared" si="72"/>
        <v>41037.208333333336</v>
      </c>
      <c r="P705">
        <f t="shared" si="73"/>
        <v>2012</v>
      </c>
      <c r="Q705" t="b">
        <v>1</v>
      </c>
      <c r="R705" t="b">
        <v>1</v>
      </c>
      <c r="S705" t="s">
        <v>206</v>
      </c>
      <c r="T705" t="str">
        <f t="shared" si="74"/>
        <v>publishing</v>
      </c>
      <c r="U705" t="str">
        <f t="shared" si="75"/>
        <v>translations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6"/>
        <v>122.78</v>
      </c>
      <c r="G706" t="s">
        <v>20</v>
      </c>
      <c r="H706">
        <v>116</v>
      </c>
      <c r="I706">
        <f t="shared" si="70"/>
        <v>92.09</v>
      </c>
      <c r="J706" t="s">
        <v>21</v>
      </c>
      <c r="K706" t="s">
        <v>22</v>
      </c>
      <c r="L706">
        <v>1467608400</v>
      </c>
      <c r="M706" s="7">
        <f t="shared" si="71"/>
        <v>42555.208333333328</v>
      </c>
      <c r="N706">
        <v>1468904400</v>
      </c>
      <c r="O706" s="7">
        <f t="shared" si="72"/>
        <v>42570.208333333328</v>
      </c>
      <c r="P706">
        <f t="shared" si="73"/>
        <v>2016</v>
      </c>
      <c r="Q706" t="b">
        <v>0</v>
      </c>
      <c r="R706" t="b">
        <v>0</v>
      </c>
      <c r="S706" t="s">
        <v>71</v>
      </c>
      <c r="T706" t="str">
        <f t="shared" si="74"/>
        <v>film &amp; video</v>
      </c>
      <c r="U706" t="str">
        <f t="shared" si="75"/>
        <v>animation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76"/>
        <v>99.03</v>
      </c>
      <c r="G707" t="s">
        <v>14</v>
      </c>
      <c r="H707">
        <v>2025</v>
      </c>
      <c r="I707">
        <f t="shared" ref="I707:I770" si="77">IF(H707=0, 0, ROUND(E707/H707,2))</f>
        <v>82.99</v>
      </c>
      <c r="J707" t="s">
        <v>40</v>
      </c>
      <c r="K707" t="s">
        <v>41</v>
      </c>
      <c r="L707">
        <v>1386741600</v>
      </c>
      <c r="M707" s="7">
        <f t="shared" ref="M707:M770" si="78">(L707/(60*60*24))+DATE(1970,1,1)</f>
        <v>41619.25</v>
      </c>
      <c r="N707">
        <v>1387087200</v>
      </c>
      <c r="O707" s="7">
        <f t="shared" ref="O707:O770" si="79">(N707/(60*60*24))+DATE(1970,1,1)</f>
        <v>41623.25</v>
      </c>
      <c r="P707">
        <f t="shared" ref="P707:P770" si="80">YEAR(M707)</f>
        <v>2013</v>
      </c>
      <c r="Q707" t="b">
        <v>0</v>
      </c>
      <c r="R707" t="b">
        <v>0</v>
      </c>
      <c r="S707" t="s">
        <v>68</v>
      </c>
      <c r="T707" t="str">
        <f t="shared" ref="T707:T770" si="81">LEFT(S707,SEARCH("/",S707)-1)</f>
        <v>publishing</v>
      </c>
      <c r="U707" t="str">
        <f t="shared" ref="U707:U770" si="82">RIGHT(S707,LEN(S707)-SEARCH("/",S707))</f>
        <v>nonfiction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83">ROUND((E708/D708)*100, 2)</f>
        <v>127.85</v>
      </c>
      <c r="G708" t="s">
        <v>20</v>
      </c>
      <c r="H708">
        <v>1345</v>
      </c>
      <c r="I708">
        <f t="shared" si="77"/>
        <v>103.04</v>
      </c>
      <c r="J708" t="s">
        <v>26</v>
      </c>
      <c r="K708" t="s">
        <v>27</v>
      </c>
      <c r="L708">
        <v>1546754400</v>
      </c>
      <c r="M708" s="7">
        <f t="shared" si="78"/>
        <v>43471.25</v>
      </c>
      <c r="N708">
        <v>1547445600</v>
      </c>
      <c r="O708" s="7">
        <f t="shared" si="79"/>
        <v>43479.25</v>
      </c>
      <c r="P708">
        <f t="shared" si="80"/>
        <v>2019</v>
      </c>
      <c r="Q708" t="b">
        <v>0</v>
      </c>
      <c r="R708" t="b">
        <v>1</v>
      </c>
      <c r="S708" t="s">
        <v>28</v>
      </c>
      <c r="T708" t="str">
        <f t="shared" si="81"/>
        <v>technology</v>
      </c>
      <c r="U708" t="str">
        <f t="shared" si="82"/>
        <v>web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83"/>
        <v>158.62</v>
      </c>
      <c r="G709" t="s">
        <v>20</v>
      </c>
      <c r="H709">
        <v>168</v>
      </c>
      <c r="I709">
        <f t="shared" si="77"/>
        <v>68.92</v>
      </c>
      <c r="J709" t="s">
        <v>21</v>
      </c>
      <c r="K709" t="s">
        <v>22</v>
      </c>
      <c r="L709">
        <v>1544248800</v>
      </c>
      <c r="M709" s="7">
        <f t="shared" si="78"/>
        <v>43442.25</v>
      </c>
      <c r="N709">
        <v>1547359200</v>
      </c>
      <c r="O709" s="7">
        <f t="shared" si="79"/>
        <v>43478.25</v>
      </c>
      <c r="P709">
        <f t="shared" si="80"/>
        <v>2018</v>
      </c>
      <c r="Q709" t="b">
        <v>0</v>
      </c>
      <c r="R709" t="b">
        <v>0</v>
      </c>
      <c r="S709" t="s">
        <v>53</v>
      </c>
      <c r="T709" t="str">
        <f t="shared" si="81"/>
        <v>film &amp; video</v>
      </c>
      <c r="U709" t="str">
        <f t="shared" si="82"/>
        <v>drama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83"/>
        <v>707.06</v>
      </c>
      <c r="G710" t="s">
        <v>20</v>
      </c>
      <c r="H710">
        <v>137</v>
      </c>
      <c r="I710">
        <f t="shared" si="77"/>
        <v>87.74</v>
      </c>
      <c r="J710" t="s">
        <v>98</v>
      </c>
      <c r="K710" t="s">
        <v>99</v>
      </c>
      <c r="L710">
        <v>1495429200</v>
      </c>
      <c r="M710" s="7">
        <f t="shared" si="78"/>
        <v>42877.208333333328</v>
      </c>
      <c r="N710">
        <v>1496293200</v>
      </c>
      <c r="O710" s="7">
        <f t="shared" si="79"/>
        <v>42887.208333333328</v>
      </c>
      <c r="P710">
        <f t="shared" si="80"/>
        <v>2017</v>
      </c>
      <c r="Q710" t="b">
        <v>0</v>
      </c>
      <c r="R710" t="b">
        <v>0</v>
      </c>
      <c r="S710" t="s">
        <v>33</v>
      </c>
      <c r="T710" t="str">
        <f t="shared" si="81"/>
        <v>theater</v>
      </c>
      <c r="U710" t="str">
        <f t="shared" si="82"/>
        <v>plays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83"/>
        <v>142.38999999999999</v>
      </c>
      <c r="G711" t="s">
        <v>20</v>
      </c>
      <c r="H711">
        <v>186</v>
      </c>
      <c r="I711">
        <f t="shared" si="77"/>
        <v>75.02</v>
      </c>
      <c r="J711" t="s">
        <v>107</v>
      </c>
      <c r="K711" t="s">
        <v>108</v>
      </c>
      <c r="L711">
        <v>1334811600</v>
      </c>
      <c r="M711" s="7">
        <f t="shared" si="78"/>
        <v>41018.208333333336</v>
      </c>
      <c r="N711">
        <v>1335416400</v>
      </c>
      <c r="O711" s="7">
        <f t="shared" si="79"/>
        <v>41025.208333333336</v>
      </c>
      <c r="P711">
        <f t="shared" si="80"/>
        <v>2012</v>
      </c>
      <c r="Q711" t="b">
        <v>0</v>
      </c>
      <c r="R711" t="b">
        <v>0</v>
      </c>
      <c r="S711" t="s">
        <v>33</v>
      </c>
      <c r="T711" t="str">
        <f t="shared" si="81"/>
        <v>theater</v>
      </c>
      <c r="U711" t="str">
        <f t="shared" si="82"/>
        <v>plays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83"/>
        <v>147.86000000000001</v>
      </c>
      <c r="G712" t="s">
        <v>20</v>
      </c>
      <c r="H712">
        <v>125</v>
      </c>
      <c r="I712">
        <f t="shared" si="77"/>
        <v>50.86</v>
      </c>
      <c r="J712" t="s">
        <v>21</v>
      </c>
      <c r="K712" t="s">
        <v>22</v>
      </c>
      <c r="L712">
        <v>1531544400</v>
      </c>
      <c r="M712" s="7">
        <f t="shared" si="78"/>
        <v>43295.208333333328</v>
      </c>
      <c r="N712">
        <v>1532149200</v>
      </c>
      <c r="O712" s="7">
        <f t="shared" si="79"/>
        <v>43302.208333333328</v>
      </c>
      <c r="P712">
        <f t="shared" si="80"/>
        <v>2018</v>
      </c>
      <c r="Q712" t="b">
        <v>0</v>
      </c>
      <c r="R712" t="b">
        <v>1</v>
      </c>
      <c r="S712" t="s">
        <v>33</v>
      </c>
      <c r="T712" t="str">
        <f t="shared" si="81"/>
        <v>theater</v>
      </c>
      <c r="U712" t="str">
        <f t="shared" si="82"/>
        <v>plays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83"/>
        <v>20.32</v>
      </c>
      <c r="G713" t="s">
        <v>14</v>
      </c>
      <c r="H713">
        <v>14</v>
      </c>
      <c r="I713">
        <f t="shared" si="77"/>
        <v>90</v>
      </c>
      <c r="J713" t="s">
        <v>107</v>
      </c>
      <c r="K713" t="s">
        <v>108</v>
      </c>
      <c r="L713">
        <v>1453615200</v>
      </c>
      <c r="M713" s="7">
        <f t="shared" si="78"/>
        <v>42393.25</v>
      </c>
      <c r="N713">
        <v>1453788000</v>
      </c>
      <c r="O713" s="7">
        <f t="shared" si="79"/>
        <v>42395.25</v>
      </c>
      <c r="P713">
        <f t="shared" si="80"/>
        <v>2016</v>
      </c>
      <c r="Q713" t="b">
        <v>1</v>
      </c>
      <c r="R713" t="b">
        <v>1</v>
      </c>
      <c r="S713" t="s">
        <v>33</v>
      </c>
      <c r="T713" t="str">
        <f t="shared" si="81"/>
        <v>theater</v>
      </c>
      <c r="U713" t="str">
        <f t="shared" si="82"/>
        <v>plays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83"/>
        <v>1840.63</v>
      </c>
      <c r="G714" t="s">
        <v>20</v>
      </c>
      <c r="H714">
        <v>202</v>
      </c>
      <c r="I714">
        <f t="shared" si="77"/>
        <v>72.900000000000006</v>
      </c>
      <c r="J714" t="s">
        <v>21</v>
      </c>
      <c r="K714" t="s">
        <v>22</v>
      </c>
      <c r="L714">
        <v>1467954000</v>
      </c>
      <c r="M714" s="7">
        <f t="shared" si="78"/>
        <v>42559.208333333328</v>
      </c>
      <c r="N714">
        <v>1471496400</v>
      </c>
      <c r="O714" s="7">
        <f t="shared" si="79"/>
        <v>42600.208333333328</v>
      </c>
      <c r="P714">
        <f t="shared" si="80"/>
        <v>2016</v>
      </c>
      <c r="Q714" t="b">
        <v>0</v>
      </c>
      <c r="R714" t="b">
        <v>0</v>
      </c>
      <c r="S714" t="s">
        <v>33</v>
      </c>
      <c r="T714" t="str">
        <f t="shared" si="81"/>
        <v>theater</v>
      </c>
      <c r="U714" t="str">
        <f t="shared" si="82"/>
        <v>plays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83"/>
        <v>161.94</v>
      </c>
      <c r="G715" t="s">
        <v>20</v>
      </c>
      <c r="H715">
        <v>103</v>
      </c>
      <c r="I715">
        <f t="shared" si="77"/>
        <v>108.49</v>
      </c>
      <c r="J715" t="s">
        <v>21</v>
      </c>
      <c r="K715" t="s">
        <v>22</v>
      </c>
      <c r="L715">
        <v>1471842000</v>
      </c>
      <c r="M715" s="7">
        <f t="shared" si="78"/>
        <v>42604.208333333328</v>
      </c>
      <c r="N715">
        <v>1472878800</v>
      </c>
      <c r="O715" s="7">
        <f t="shared" si="79"/>
        <v>42616.208333333328</v>
      </c>
      <c r="P715">
        <f t="shared" si="80"/>
        <v>2016</v>
      </c>
      <c r="Q715" t="b">
        <v>0</v>
      </c>
      <c r="R715" t="b">
        <v>0</v>
      </c>
      <c r="S715" t="s">
        <v>133</v>
      </c>
      <c r="T715" t="str">
        <f t="shared" si="81"/>
        <v>publishing</v>
      </c>
      <c r="U715" t="str">
        <f t="shared" si="82"/>
        <v>radio &amp; podcasts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83"/>
        <v>472.82</v>
      </c>
      <c r="G716" t="s">
        <v>20</v>
      </c>
      <c r="H716">
        <v>1785</v>
      </c>
      <c r="I716">
        <f t="shared" si="77"/>
        <v>101.98</v>
      </c>
      <c r="J716" t="s">
        <v>21</v>
      </c>
      <c r="K716" t="s">
        <v>22</v>
      </c>
      <c r="L716">
        <v>1408424400</v>
      </c>
      <c r="M716" s="7">
        <f t="shared" si="78"/>
        <v>41870.208333333336</v>
      </c>
      <c r="N716">
        <v>1408510800</v>
      </c>
      <c r="O716" s="7">
        <f t="shared" si="79"/>
        <v>41871.208333333336</v>
      </c>
      <c r="P716">
        <f t="shared" si="80"/>
        <v>2014</v>
      </c>
      <c r="Q716" t="b">
        <v>0</v>
      </c>
      <c r="R716" t="b">
        <v>0</v>
      </c>
      <c r="S716" t="s">
        <v>23</v>
      </c>
      <c r="T716" t="str">
        <f t="shared" si="81"/>
        <v>music</v>
      </c>
      <c r="U716" t="str">
        <f t="shared" si="82"/>
        <v>rock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83"/>
        <v>24.47</v>
      </c>
      <c r="G717" t="s">
        <v>14</v>
      </c>
      <c r="H717">
        <v>656</v>
      </c>
      <c r="I717">
        <f t="shared" si="77"/>
        <v>44.01</v>
      </c>
      <c r="J717" t="s">
        <v>21</v>
      </c>
      <c r="K717" t="s">
        <v>22</v>
      </c>
      <c r="L717">
        <v>1281157200</v>
      </c>
      <c r="M717" s="7">
        <f t="shared" si="78"/>
        <v>40397.208333333336</v>
      </c>
      <c r="N717">
        <v>1281589200</v>
      </c>
      <c r="O717" s="7">
        <f t="shared" si="79"/>
        <v>40402.208333333336</v>
      </c>
      <c r="P717">
        <f t="shared" si="80"/>
        <v>2010</v>
      </c>
      <c r="Q717" t="b">
        <v>0</v>
      </c>
      <c r="R717" t="b">
        <v>0</v>
      </c>
      <c r="S717" t="s">
        <v>292</v>
      </c>
      <c r="T717" t="str">
        <f t="shared" si="81"/>
        <v>games</v>
      </c>
      <c r="U717" t="str">
        <f t="shared" si="82"/>
        <v>mobile games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83"/>
        <v>517.65</v>
      </c>
      <c r="G718" t="s">
        <v>20</v>
      </c>
      <c r="H718">
        <v>157</v>
      </c>
      <c r="I718">
        <f t="shared" si="77"/>
        <v>65.94</v>
      </c>
      <c r="J718" t="s">
        <v>21</v>
      </c>
      <c r="K718" t="s">
        <v>22</v>
      </c>
      <c r="L718">
        <v>1373432400</v>
      </c>
      <c r="M718" s="7">
        <f t="shared" si="78"/>
        <v>41465.208333333336</v>
      </c>
      <c r="N718">
        <v>1375851600</v>
      </c>
      <c r="O718" s="7">
        <f t="shared" si="79"/>
        <v>41493.208333333336</v>
      </c>
      <c r="P718">
        <f t="shared" si="80"/>
        <v>2013</v>
      </c>
      <c r="Q718" t="b">
        <v>0</v>
      </c>
      <c r="R718" t="b">
        <v>1</v>
      </c>
      <c r="S718" t="s">
        <v>33</v>
      </c>
      <c r="T718" t="str">
        <f t="shared" si="81"/>
        <v>theater</v>
      </c>
      <c r="U718" t="str">
        <f t="shared" si="82"/>
        <v>plays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83"/>
        <v>247.64</v>
      </c>
      <c r="G719" t="s">
        <v>20</v>
      </c>
      <c r="H719">
        <v>555</v>
      </c>
      <c r="I719">
        <f t="shared" si="77"/>
        <v>24.99</v>
      </c>
      <c r="J719" t="s">
        <v>21</v>
      </c>
      <c r="K719" t="s">
        <v>22</v>
      </c>
      <c r="L719">
        <v>1313989200</v>
      </c>
      <c r="M719" s="7">
        <f t="shared" si="78"/>
        <v>40777.208333333336</v>
      </c>
      <c r="N719">
        <v>1315803600</v>
      </c>
      <c r="O719" s="7">
        <f t="shared" si="79"/>
        <v>40798.208333333336</v>
      </c>
      <c r="P719">
        <f t="shared" si="80"/>
        <v>2011</v>
      </c>
      <c r="Q719" t="b">
        <v>0</v>
      </c>
      <c r="R719" t="b">
        <v>0</v>
      </c>
      <c r="S719" t="s">
        <v>42</v>
      </c>
      <c r="T719" t="str">
        <f t="shared" si="81"/>
        <v>film &amp; video</v>
      </c>
      <c r="U719" t="str">
        <f t="shared" si="82"/>
        <v>documentary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83"/>
        <v>100.2</v>
      </c>
      <c r="G720" t="s">
        <v>20</v>
      </c>
      <c r="H720">
        <v>297</v>
      </c>
      <c r="I720">
        <f t="shared" si="77"/>
        <v>28</v>
      </c>
      <c r="J720" t="s">
        <v>21</v>
      </c>
      <c r="K720" t="s">
        <v>22</v>
      </c>
      <c r="L720">
        <v>1371445200</v>
      </c>
      <c r="M720" s="7">
        <f t="shared" si="78"/>
        <v>41442.208333333336</v>
      </c>
      <c r="N720">
        <v>1373691600</v>
      </c>
      <c r="O720" s="7">
        <f t="shared" si="79"/>
        <v>41468.208333333336</v>
      </c>
      <c r="P720">
        <f t="shared" si="80"/>
        <v>2013</v>
      </c>
      <c r="Q720" t="b">
        <v>0</v>
      </c>
      <c r="R720" t="b">
        <v>0</v>
      </c>
      <c r="S720" t="s">
        <v>65</v>
      </c>
      <c r="T720" t="str">
        <f t="shared" si="81"/>
        <v>technology</v>
      </c>
      <c r="U720" t="str">
        <f t="shared" si="82"/>
        <v>wearables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83"/>
        <v>153</v>
      </c>
      <c r="G721" t="s">
        <v>20</v>
      </c>
      <c r="H721">
        <v>123</v>
      </c>
      <c r="I721">
        <f t="shared" si="77"/>
        <v>85.83</v>
      </c>
      <c r="J721" t="s">
        <v>21</v>
      </c>
      <c r="K721" t="s">
        <v>22</v>
      </c>
      <c r="L721">
        <v>1338267600</v>
      </c>
      <c r="M721" s="7">
        <f t="shared" si="78"/>
        <v>41058.208333333336</v>
      </c>
      <c r="N721">
        <v>1339218000</v>
      </c>
      <c r="O721" s="7">
        <f t="shared" si="79"/>
        <v>41069.208333333336</v>
      </c>
      <c r="P721">
        <f t="shared" si="80"/>
        <v>2012</v>
      </c>
      <c r="Q721" t="b">
        <v>0</v>
      </c>
      <c r="R721" t="b">
        <v>0</v>
      </c>
      <c r="S721" t="s">
        <v>119</v>
      </c>
      <c r="T721" t="str">
        <f t="shared" si="81"/>
        <v>publishing</v>
      </c>
      <c r="U721" t="str">
        <f t="shared" si="82"/>
        <v>fiction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83"/>
        <v>37.090000000000003</v>
      </c>
      <c r="G722" t="s">
        <v>74</v>
      </c>
      <c r="H722">
        <v>38</v>
      </c>
      <c r="I722">
        <f t="shared" si="77"/>
        <v>84.92</v>
      </c>
      <c r="J722" t="s">
        <v>36</v>
      </c>
      <c r="K722" t="s">
        <v>37</v>
      </c>
      <c r="L722">
        <v>1519192800</v>
      </c>
      <c r="M722" s="7">
        <f t="shared" si="78"/>
        <v>43152.25</v>
      </c>
      <c r="N722">
        <v>1520402400</v>
      </c>
      <c r="O722" s="7">
        <f t="shared" si="79"/>
        <v>43166.25</v>
      </c>
      <c r="P722">
        <f t="shared" si="80"/>
        <v>2018</v>
      </c>
      <c r="Q722" t="b">
        <v>0</v>
      </c>
      <c r="R722" t="b">
        <v>1</v>
      </c>
      <c r="S722" t="s">
        <v>33</v>
      </c>
      <c r="T722" t="str">
        <f t="shared" si="81"/>
        <v>theater</v>
      </c>
      <c r="U722" t="str">
        <f t="shared" si="82"/>
        <v>plays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83"/>
        <v>4.3899999999999997</v>
      </c>
      <c r="G723" t="s">
        <v>74</v>
      </c>
      <c r="H723">
        <v>60</v>
      </c>
      <c r="I723">
        <f t="shared" si="77"/>
        <v>90.48</v>
      </c>
      <c r="J723" t="s">
        <v>21</v>
      </c>
      <c r="K723" t="s">
        <v>22</v>
      </c>
      <c r="L723">
        <v>1522818000</v>
      </c>
      <c r="M723" s="7">
        <f t="shared" si="78"/>
        <v>43194.208333333328</v>
      </c>
      <c r="N723">
        <v>1523336400</v>
      </c>
      <c r="O723" s="7">
        <f t="shared" si="79"/>
        <v>43200.208333333328</v>
      </c>
      <c r="P723">
        <f t="shared" si="80"/>
        <v>2018</v>
      </c>
      <c r="Q723" t="b">
        <v>0</v>
      </c>
      <c r="R723" t="b">
        <v>0</v>
      </c>
      <c r="S723" t="s">
        <v>23</v>
      </c>
      <c r="T723" t="str">
        <f t="shared" si="81"/>
        <v>music</v>
      </c>
      <c r="U723" t="str">
        <f t="shared" si="82"/>
        <v>rock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83"/>
        <v>156.51</v>
      </c>
      <c r="G724" t="s">
        <v>20</v>
      </c>
      <c r="H724">
        <v>3036</v>
      </c>
      <c r="I724">
        <f t="shared" si="77"/>
        <v>25</v>
      </c>
      <c r="J724" t="s">
        <v>21</v>
      </c>
      <c r="K724" t="s">
        <v>22</v>
      </c>
      <c r="L724">
        <v>1509948000</v>
      </c>
      <c r="M724" s="7">
        <f t="shared" si="78"/>
        <v>43045.25</v>
      </c>
      <c r="N724">
        <v>1512280800</v>
      </c>
      <c r="O724" s="7">
        <f t="shared" si="79"/>
        <v>43072.25</v>
      </c>
      <c r="P724">
        <f t="shared" si="80"/>
        <v>2017</v>
      </c>
      <c r="Q724" t="b">
        <v>0</v>
      </c>
      <c r="R724" t="b">
        <v>0</v>
      </c>
      <c r="S724" t="s">
        <v>42</v>
      </c>
      <c r="T724" t="str">
        <f t="shared" si="81"/>
        <v>film &amp; video</v>
      </c>
      <c r="U724" t="str">
        <f t="shared" si="82"/>
        <v>documentary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83"/>
        <v>270.41000000000003</v>
      </c>
      <c r="G725" t="s">
        <v>20</v>
      </c>
      <c r="H725">
        <v>144</v>
      </c>
      <c r="I725">
        <f t="shared" si="77"/>
        <v>92.01</v>
      </c>
      <c r="J725" t="s">
        <v>26</v>
      </c>
      <c r="K725" t="s">
        <v>27</v>
      </c>
      <c r="L725">
        <v>1456898400</v>
      </c>
      <c r="M725" s="7">
        <f t="shared" si="78"/>
        <v>42431.25</v>
      </c>
      <c r="N725">
        <v>1458709200</v>
      </c>
      <c r="O725" s="7">
        <f t="shared" si="79"/>
        <v>42452.208333333328</v>
      </c>
      <c r="P725">
        <f t="shared" si="80"/>
        <v>2016</v>
      </c>
      <c r="Q725" t="b">
        <v>0</v>
      </c>
      <c r="R725" t="b">
        <v>0</v>
      </c>
      <c r="S725" t="s">
        <v>33</v>
      </c>
      <c r="T725" t="str">
        <f t="shared" si="81"/>
        <v>theater</v>
      </c>
      <c r="U725" t="str">
        <f t="shared" si="82"/>
        <v>plays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83"/>
        <v>134.06</v>
      </c>
      <c r="G726" t="s">
        <v>20</v>
      </c>
      <c r="H726">
        <v>121</v>
      </c>
      <c r="I726">
        <f t="shared" si="77"/>
        <v>93.07</v>
      </c>
      <c r="J726" t="s">
        <v>40</v>
      </c>
      <c r="K726" t="s">
        <v>41</v>
      </c>
      <c r="L726">
        <v>1413954000</v>
      </c>
      <c r="M726" s="7">
        <f t="shared" si="78"/>
        <v>41934.208333333336</v>
      </c>
      <c r="N726">
        <v>1414126800</v>
      </c>
      <c r="O726" s="7">
        <f t="shared" si="79"/>
        <v>41936.208333333336</v>
      </c>
      <c r="P726">
        <f t="shared" si="80"/>
        <v>2014</v>
      </c>
      <c r="Q726" t="b">
        <v>0</v>
      </c>
      <c r="R726" t="b">
        <v>1</v>
      </c>
      <c r="S726" t="s">
        <v>33</v>
      </c>
      <c r="T726" t="str">
        <f t="shared" si="81"/>
        <v>theater</v>
      </c>
      <c r="U726" t="str">
        <f t="shared" si="82"/>
        <v>plays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83"/>
        <v>50.4</v>
      </c>
      <c r="G727" t="s">
        <v>14</v>
      </c>
      <c r="H727">
        <v>1596</v>
      </c>
      <c r="I727">
        <f t="shared" si="77"/>
        <v>61.01</v>
      </c>
      <c r="J727" t="s">
        <v>21</v>
      </c>
      <c r="K727" t="s">
        <v>22</v>
      </c>
      <c r="L727">
        <v>1416031200</v>
      </c>
      <c r="M727" s="7">
        <f t="shared" si="78"/>
        <v>41958.25</v>
      </c>
      <c r="N727">
        <v>1416204000</v>
      </c>
      <c r="O727" s="7">
        <f t="shared" si="79"/>
        <v>41960.25</v>
      </c>
      <c r="P727">
        <f t="shared" si="80"/>
        <v>2014</v>
      </c>
      <c r="Q727" t="b">
        <v>0</v>
      </c>
      <c r="R727" t="b">
        <v>0</v>
      </c>
      <c r="S727" t="s">
        <v>292</v>
      </c>
      <c r="T727" t="str">
        <f t="shared" si="81"/>
        <v>games</v>
      </c>
      <c r="U727" t="str">
        <f t="shared" si="82"/>
        <v>mobile games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83"/>
        <v>88.82</v>
      </c>
      <c r="G728" t="s">
        <v>74</v>
      </c>
      <c r="H728">
        <v>524</v>
      </c>
      <c r="I728">
        <f t="shared" si="77"/>
        <v>92.04</v>
      </c>
      <c r="J728" t="s">
        <v>21</v>
      </c>
      <c r="K728" t="s">
        <v>22</v>
      </c>
      <c r="L728">
        <v>1287982800</v>
      </c>
      <c r="M728" s="7">
        <f t="shared" si="78"/>
        <v>40476.208333333336</v>
      </c>
      <c r="N728">
        <v>1288501200</v>
      </c>
      <c r="O728" s="7">
        <f t="shared" si="79"/>
        <v>40482.208333333336</v>
      </c>
      <c r="P728">
        <f t="shared" si="80"/>
        <v>2010</v>
      </c>
      <c r="Q728" t="b">
        <v>0</v>
      </c>
      <c r="R728" t="b">
        <v>1</v>
      </c>
      <c r="S728" t="s">
        <v>33</v>
      </c>
      <c r="T728" t="str">
        <f t="shared" si="81"/>
        <v>theater</v>
      </c>
      <c r="U728" t="str">
        <f t="shared" si="82"/>
        <v>plays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83"/>
        <v>165</v>
      </c>
      <c r="G729" t="s">
        <v>20</v>
      </c>
      <c r="H729">
        <v>181</v>
      </c>
      <c r="I729">
        <f t="shared" si="77"/>
        <v>81.13</v>
      </c>
      <c r="J729" t="s">
        <v>21</v>
      </c>
      <c r="K729" t="s">
        <v>22</v>
      </c>
      <c r="L729">
        <v>1547964000</v>
      </c>
      <c r="M729" s="7">
        <f t="shared" si="78"/>
        <v>43485.25</v>
      </c>
      <c r="N729">
        <v>1552971600</v>
      </c>
      <c r="O729" s="7">
        <f t="shared" si="79"/>
        <v>43543.208333333328</v>
      </c>
      <c r="P729">
        <f t="shared" si="80"/>
        <v>2019</v>
      </c>
      <c r="Q729" t="b">
        <v>0</v>
      </c>
      <c r="R729" t="b">
        <v>0</v>
      </c>
      <c r="S729" t="s">
        <v>28</v>
      </c>
      <c r="T729" t="str">
        <f t="shared" si="81"/>
        <v>technology</v>
      </c>
      <c r="U729" t="str">
        <f t="shared" si="82"/>
        <v>web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83"/>
        <v>17.5</v>
      </c>
      <c r="G730" t="s">
        <v>14</v>
      </c>
      <c r="H730">
        <v>10</v>
      </c>
      <c r="I730">
        <f t="shared" si="77"/>
        <v>73.5</v>
      </c>
      <c r="J730" t="s">
        <v>21</v>
      </c>
      <c r="K730" t="s">
        <v>22</v>
      </c>
      <c r="L730">
        <v>1464152400</v>
      </c>
      <c r="M730" s="7">
        <f t="shared" si="78"/>
        <v>42515.208333333328</v>
      </c>
      <c r="N730">
        <v>1465102800</v>
      </c>
      <c r="O730" s="7">
        <f t="shared" si="79"/>
        <v>42526.208333333328</v>
      </c>
      <c r="P730">
        <f t="shared" si="80"/>
        <v>2016</v>
      </c>
      <c r="Q730" t="b">
        <v>0</v>
      </c>
      <c r="R730" t="b">
        <v>0</v>
      </c>
      <c r="S730" t="s">
        <v>33</v>
      </c>
      <c r="T730" t="str">
        <f t="shared" si="81"/>
        <v>theater</v>
      </c>
      <c r="U730" t="str">
        <f t="shared" si="82"/>
        <v>plays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83"/>
        <v>185.66</v>
      </c>
      <c r="G731" t="s">
        <v>20</v>
      </c>
      <c r="H731">
        <v>122</v>
      </c>
      <c r="I731">
        <f t="shared" si="77"/>
        <v>85.22</v>
      </c>
      <c r="J731" t="s">
        <v>21</v>
      </c>
      <c r="K731" t="s">
        <v>22</v>
      </c>
      <c r="L731">
        <v>1359957600</v>
      </c>
      <c r="M731" s="7">
        <f t="shared" si="78"/>
        <v>41309.25</v>
      </c>
      <c r="N731">
        <v>1360130400</v>
      </c>
      <c r="O731" s="7">
        <f t="shared" si="79"/>
        <v>41311.25</v>
      </c>
      <c r="P731">
        <f t="shared" si="80"/>
        <v>2013</v>
      </c>
      <c r="Q731" t="b">
        <v>0</v>
      </c>
      <c r="R731" t="b">
        <v>0</v>
      </c>
      <c r="S731" t="s">
        <v>53</v>
      </c>
      <c r="T731" t="str">
        <f t="shared" si="81"/>
        <v>film &amp; video</v>
      </c>
      <c r="U731" t="str">
        <f t="shared" si="82"/>
        <v>drama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83"/>
        <v>412.66</v>
      </c>
      <c r="G732" t="s">
        <v>20</v>
      </c>
      <c r="H732">
        <v>1071</v>
      </c>
      <c r="I732">
        <f t="shared" si="77"/>
        <v>110.97</v>
      </c>
      <c r="J732" t="s">
        <v>15</v>
      </c>
      <c r="K732" t="s">
        <v>16</v>
      </c>
      <c r="L732">
        <v>1432357200</v>
      </c>
      <c r="M732" s="7">
        <f t="shared" si="78"/>
        <v>42147.208333333328</v>
      </c>
      <c r="N732">
        <v>1432875600</v>
      </c>
      <c r="O732" s="7">
        <f t="shared" si="79"/>
        <v>42153.208333333328</v>
      </c>
      <c r="P732">
        <f t="shared" si="80"/>
        <v>2015</v>
      </c>
      <c r="Q732" t="b">
        <v>0</v>
      </c>
      <c r="R732" t="b">
        <v>0</v>
      </c>
      <c r="S732" t="s">
        <v>65</v>
      </c>
      <c r="T732" t="str">
        <f t="shared" si="81"/>
        <v>technology</v>
      </c>
      <c r="U732" t="str">
        <f t="shared" si="82"/>
        <v>wearables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83"/>
        <v>90.25</v>
      </c>
      <c r="G733" t="s">
        <v>74</v>
      </c>
      <c r="H733">
        <v>219</v>
      </c>
      <c r="I733">
        <f t="shared" si="77"/>
        <v>32.97</v>
      </c>
      <c r="J733" t="s">
        <v>21</v>
      </c>
      <c r="K733" t="s">
        <v>22</v>
      </c>
      <c r="L733">
        <v>1500786000</v>
      </c>
      <c r="M733" s="7">
        <f t="shared" si="78"/>
        <v>42939.208333333328</v>
      </c>
      <c r="N733">
        <v>1500872400</v>
      </c>
      <c r="O733" s="7">
        <f t="shared" si="79"/>
        <v>42940.208333333328</v>
      </c>
      <c r="P733">
        <f t="shared" si="80"/>
        <v>2017</v>
      </c>
      <c r="Q733" t="b">
        <v>0</v>
      </c>
      <c r="R733" t="b">
        <v>0</v>
      </c>
      <c r="S733" t="s">
        <v>28</v>
      </c>
      <c r="T733" t="str">
        <f t="shared" si="81"/>
        <v>technology</v>
      </c>
      <c r="U733" t="str">
        <f t="shared" si="82"/>
        <v>web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83"/>
        <v>91.98</v>
      </c>
      <c r="G734" t="s">
        <v>14</v>
      </c>
      <c r="H734">
        <v>1121</v>
      </c>
      <c r="I734">
        <f t="shared" si="77"/>
        <v>96.01</v>
      </c>
      <c r="J734" t="s">
        <v>21</v>
      </c>
      <c r="K734" t="s">
        <v>22</v>
      </c>
      <c r="L734">
        <v>1490158800</v>
      </c>
      <c r="M734" s="7">
        <f t="shared" si="78"/>
        <v>42816.208333333328</v>
      </c>
      <c r="N734">
        <v>1492146000</v>
      </c>
      <c r="O734" s="7">
        <f t="shared" si="79"/>
        <v>42839.208333333328</v>
      </c>
      <c r="P734">
        <f t="shared" si="80"/>
        <v>2017</v>
      </c>
      <c r="Q734" t="b">
        <v>0</v>
      </c>
      <c r="R734" t="b">
        <v>1</v>
      </c>
      <c r="S734" t="s">
        <v>23</v>
      </c>
      <c r="T734" t="str">
        <f t="shared" si="81"/>
        <v>music</v>
      </c>
      <c r="U734" t="str">
        <f t="shared" si="82"/>
        <v>rock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83"/>
        <v>527.01</v>
      </c>
      <c r="G735" t="s">
        <v>20</v>
      </c>
      <c r="H735">
        <v>980</v>
      </c>
      <c r="I735">
        <f t="shared" si="77"/>
        <v>84.97</v>
      </c>
      <c r="J735" t="s">
        <v>21</v>
      </c>
      <c r="K735" t="s">
        <v>22</v>
      </c>
      <c r="L735">
        <v>1406178000</v>
      </c>
      <c r="M735" s="7">
        <f t="shared" si="78"/>
        <v>41844.208333333336</v>
      </c>
      <c r="N735">
        <v>1407301200</v>
      </c>
      <c r="O735" s="7">
        <f t="shared" si="79"/>
        <v>41857.208333333336</v>
      </c>
      <c r="P735">
        <f t="shared" si="80"/>
        <v>2014</v>
      </c>
      <c r="Q735" t="b">
        <v>0</v>
      </c>
      <c r="R735" t="b">
        <v>0</v>
      </c>
      <c r="S735" t="s">
        <v>148</v>
      </c>
      <c r="T735" t="str">
        <f t="shared" si="81"/>
        <v>music</v>
      </c>
      <c r="U735" t="str">
        <f t="shared" si="82"/>
        <v>metal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83"/>
        <v>319.14</v>
      </c>
      <c r="G736" t="s">
        <v>20</v>
      </c>
      <c r="H736">
        <v>536</v>
      </c>
      <c r="I736">
        <f t="shared" si="77"/>
        <v>25.01</v>
      </c>
      <c r="J736" t="s">
        <v>21</v>
      </c>
      <c r="K736" t="s">
        <v>22</v>
      </c>
      <c r="L736">
        <v>1485583200</v>
      </c>
      <c r="M736" s="7">
        <f t="shared" si="78"/>
        <v>42763.25</v>
      </c>
      <c r="N736">
        <v>1486620000</v>
      </c>
      <c r="O736" s="7">
        <f t="shared" si="79"/>
        <v>42775.25</v>
      </c>
      <c r="P736">
        <f t="shared" si="80"/>
        <v>2017</v>
      </c>
      <c r="Q736" t="b">
        <v>0</v>
      </c>
      <c r="R736" t="b">
        <v>1</v>
      </c>
      <c r="S736" t="s">
        <v>33</v>
      </c>
      <c r="T736" t="str">
        <f t="shared" si="81"/>
        <v>theater</v>
      </c>
      <c r="U736" t="str">
        <f t="shared" si="82"/>
        <v>plays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83"/>
        <v>354.19</v>
      </c>
      <c r="G737" t="s">
        <v>20</v>
      </c>
      <c r="H737">
        <v>1991</v>
      </c>
      <c r="I737">
        <f t="shared" si="77"/>
        <v>66</v>
      </c>
      <c r="J737" t="s">
        <v>21</v>
      </c>
      <c r="K737" t="s">
        <v>22</v>
      </c>
      <c r="L737">
        <v>1459314000</v>
      </c>
      <c r="M737" s="7">
        <f t="shared" si="78"/>
        <v>42459.208333333328</v>
      </c>
      <c r="N737">
        <v>1459918800</v>
      </c>
      <c r="O737" s="7">
        <f t="shared" si="79"/>
        <v>42466.208333333328</v>
      </c>
      <c r="P737">
        <f t="shared" si="80"/>
        <v>2016</v>
      </c>
      <c r="Q737" t="b">
        <v>0</v>
      </c>
      <c r="R737" t="b">
        <v>0</v>
      </c>
      <c r="S737" t="s">
        <v>122</v>
      </c>
      <c r="T737" t="str">
        <f t="shared" si="81"/>
        <v>photography</v>
      </c>
      <c r="U737" t="str">
        <f t="shared" si="82"/>
        <v>photography books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83"/>
        <v>32.9</v>
      </c>
      <c r="G738" t="s">
        <v>74</v>
      </c>
      <c r="H738">
        <v>29</v>
      </c>
      <c r="I738">
        <f t="shared" si="77"/>
        <v>87.34</v>
      </c>
      <c r="J738" t="s">
        <v>21</v>
      </c>
      <c r="K738" t="s">
        <v>22</v>
      </c>
      <c r="L738">
        <v>1424412000</v>
      </c>
      <c r="M738" s="7">
        <f t="shared" si="78"/>
        <v>42055.25</v>
      </c>
      <c r="N738">
        <v>1424757600</v>
      </c>
      <c r="O738" s="7">
        <f t="shared" si="79"/>
        <v>42059.25</v>
      </c>
      <c r="P738">
        <f t="shared" si="80"/>
        <v>2015</v>
      </c>
      <c r="Q738" t="b">
        <v>0</v>
      </c>
      <c r="R738" t="b">
        <v>0</v>
      </c>
      <c r="S738" t="s">
        <v>68</v>
      </c>
      <c r="T738" t="str">
        <f t="shared" si="81"/>
        <v>publishing</v>
      </c>
      <c r="U738" t="str">
        <f t="shared" si="82"/>
        <v>nonfiction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83"/>
        <v>135.88999999999999</v>
      </c>
      <c r="G739" t="s">
        <v>20</v>
      </c>
      <c r="H739">
        <v>180</v>
      </c>
      <c r="I739">
        <f t="shared" si="77"/>
        <v>27.93</v>
      </c>
      <c r="J739" t="s">
        <v>21</v>
      </c>
      <c r="K739" t="s">
        <v>22</v>
      </c>
      <c r="L739">
        <v>1478844000</v>
      </c>
      <c r="M739" s="7">
        <f t="shared" si="78"/>
        <v>42685.25</v>
      </c>
      <c r="N739">
        <v>1479880800</v>
      </c>
      <c r="O739" s="7">
        <f t="shared" si="79"/>
        <v>42697.25</v>
      </c>
      <c r="P739">
        <f t="shared" si="80"/>
        <v>2016</v>
      </c>
      <c r="Q739" t="b">
        <v>0</v>
      </c>
      <c r="R739" t="b">
        <v>0</v>
      </c>
      <c r="S739" t="s">
        <v>60</v>
      </c>
      <c r="T739" t="str">
        <f t="shared" si="81"/>
        <v>music</v>
      </c>
      <c r="U739" t="str">
        <f t="shared" si="82"/>
        <v>indie rock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83"/>
        <v>2.08</v>
      </c>
      <c r="G740" t="s">
        <v>14</v>
      </c>
      <c r="H740">
        <v>15</v>
      </c>
      <c r="I740">
        <f t="shared" si="77"/>
        <v>103.8</v>
      </c>
      <c r="J740" t="s">
        <v>21</v>
      </c>
      <c r="K740" t="s">
        <v>22</v>
      </c>
      <c r="L740">
        <v>1416117600</v>
      </c>
      <c r="M740" s="7">
        <f t="shared" si="78"/>
        <v>41959.25</v>
      </c>
      <c r="N740">
        <v>1418018400</v>
      </c>
      <c r="O740" s="7">
        <f t="shared" si="79"/>
        <v>41981.25</v>
      </c>
      <c r="P740">
        <f t="shared" si="80"/>
        <v>2014</v>
      </c>
      <c r="Q740" t="b">
        <v>0</v>
      </c>
      <c r="R740" t="b">
        <v>1</v>
      </c>
      <c r="S740" t="s">
        <v>33</v>
      </c>
      <c r="T740" t="str">
        <f t="shared" si="81"/>
        <v>theater</v>
      </c>
      <c r="U740" t="str">
        <f t="shared" si="82"/>
        <v>plays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83"/>
        <v>61</v>
      </c>
      <c r="G741" t="s">
        <v>14</v>
      </c>
      <c r="H741">
        <v>191</v>
      </c>
      <c r="I741">
        <f t="shared" si="77"/>
        <v>31.94</v>
      </c>
      <c r="J741" t="s">
        <v>21</v>
      </c>
      <c r="K741" t="s">
        <v>22</v>
      </c>
      <c r="L741">
        <v>1340946000</v>
      </c>
      <c r="M741" s="7">
        <f t="shared" si="78"/>
        <v>41089.208333333336</v>
      </c>
      <c r="N741">
        <v>1341032400</v>
      </c>
      <c r="O741" s="7">
        <f t="shared" si="79"/>
        <v>41090.208333333336</v>
      </c>
      <c r="P741">
        <f t="shared" si="80"/>
        <v>2012</v>
      </c>
      <c r="Q741" t="b">
        <v>0</v>
      </c>
      <c r="R741" t="b">
        <v>0</v>
      </c>
      <c r="S741" t="s">
        <v>60</v>
      </c>
      <c r="T741" t="str">
        <f t="shared" si="81"/>
        <v>music</v>
      </c>
      <c r="U741" t="str">
        <f t="shared" si="82"/>
        <v>indie rock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83"/>
        <v>30.04</v>
      </c>
      <c r="G742" t="s">
        <v>14</v>
      </c>
      <c r="H742">
        <v>16</v>
      </c>
      <c r="I742">
        <f t="shared" si="77"/>
        <v>99.5</v>
      </c>
      <c r="J742" t="s">
        <v>21</v>
      </c>
      <c r="K742" t="s">
        <v>22</v>
      </c>
      <c r="L742">
        <v>1486101600</v>
      </c>
      <c r="M742" s="7">
        <f t="shared" si="78"/>
        <v>42769.25</v>
      </c>
      <c r="N742">
        <v>1486360800</v>
      </c>
      <c r="O742" s="7">
        <f t="shared" si="79"/>
        <v>42772.25</v>
      </c>
      <c r="P742">
        <f t="shared" si="80"/>
        <v>2017</v>
      </c>
      <c r="Q742" t="b">
        <v>0</v>
      </c>
      <c r="R742" t="b">
        <v>0</v>
      </c>
      <c r="S742" t="s">
        <v>33</v>
      </c>
      <c r="T742" t="str">
        <f t="shared" si="81"/>
        <v>theater</v>
      </c>
      <c r="U742" t="str">
        <f t="shared" si="82"/>
        <v>plays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83"/>
        <v>1179.17</v>
      </c>
      <c r="G743" t="s">
        <v>20</v>
      </c>
      <c r="H743">
        <v>130</v>
      </c>
      <c r="I743">
        <f t="shared" si="77"/>
        <v>108.85</v>
      </c>
      <c r="J743" t="s">
        <v>21</v>
      </c>
      <c r="K743" t="s">
        <v>22</v>
      </c>
      <c r="L743">
        <v>1274590800</v>
      </c>
      <c r="M743" s="7">
        <f t="shared" si="78"/>
        <v>40321.208333333336</v>
      </c>
      <c r="N743">
        <v>1274677200</v>
      </c>
      <c r="O743" s="7">
        <f t="shared" si="79"/>
        <v>40322.208333333336</v>
      </c>
      <c r="P743">
        <f t="shared" si="80"/>
        <v>2010</v>
      </c>
      <c r="Q743" t="b">
        <v>0</v>
      </c>
      <c r="R743" t="b">
        <v>0</v>
      </c>
      <c r="S743" t="s">
        <v>33</v>
      </c>
      <c r="T743" t="str">
        <f t="shared" si="81"/>
        <v>theater</v>
      </c>
      <c r="U743" t="str">
        <f t="shared" si="82"/>
        <v>plays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83"/>
        <v>1126.08</v>
      </c>
      <c r="G744" t="s">
        <v>20</v>
      </c>
      <c r="H744">
        <v>122</v>
      </c>
      <c r="I744">
        <f t="shared" si="77"/>
        <v>110.76</v>
      </c>
      <c r="J744" t="s">
        <v>21</v>
      </c>
      <c r="K744" t="s">
        <v>22</v>
      </c>
      <c r="L744">
        <v>1263880800</v>
      </c>
      <c r="M744" s="7">
        <f t="shared" si="78"/>
        <v>40197.25</v>
      </c>
      <c r="N744">
        <v>1267509600</v>
      </c>
      <c r="O744" s="7">
        <f t="shared" si="79"/>
        <v>40239.25</v>
      </c>
      <c r="P744">
        <f t="shared" si="80"/>
        <v>2010</v>
      </c>
      <c r="Q744" t="b">
        <v>0</v>
      </c>
      <c r="R744" t="b">
        <v>0</v>
      </c>
      <c r="S744" t="s">
        <v>50</v>
      </c>
      <c r="T744" t="str">
        <f t="shared" si="81"/>
        <v>music</v>
      </c>
      <c r="U744" t="str">
        <f t="shared" si="82"/>
        <v>electric music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83"/>
        <v>12.92</v>
      </c>
      <c r="G745" t="s">
        <v>14</v>
      </c>
      <c r="H745">
        <v>17</v>
      </c>
      <c r="I745">
        <f t="shared" si="77"/>
        <v>29.65</v>
      </c>
      <c r="J745" t="s">
        <v>21</v>
      </c>
      <c r="K745" t="s">
        <v>22</v>
      </c>
      <c r="L745">
        <v>1445403600</v>
      </c>
      <c r="M745" s="7">
        <f t="shared" si="78"/>
        <v>42298.208333333328</v>
      </c>
      <c r="N745">
        <v>1445922000</v>
      </c>
      <c r="O745" s="7">
        <f t="shared" si="79"/>
        <v>42304.208333333328</v>
      </c>
      <c r="P745">
        <f t="shared" si="80"/>
        <v>2015</v>
      </c>
      <c r="Q745" t="b">
        <v>0</v>
      </c>
      <c r="R745" t="b">
        <v>1</v>
      </c>
      <c r="S745" t="s">
        <v>33</v>
      </c>
      <c r="T745" t="str">
        <f t="shared" si="81"/>
        <v>theater</v>
      </c>
      <c r="U745" t="str">
        <f t="shared" si="82"/>
        <v>plays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83"/>
        <v>712</v>
      </c>
      <c r="G746" t="s">
        <v>20</v>
      </c>
      <c r="H746">
        <v>140</v>
      </c>
      <c r="I746">
        <f t="shared" si="77"/>
        <v>101.71</v>
      </c>
      <c r="J746" t="s">
        <v>21</v>
      </c>
      <c r="K746" t="s">
        <v>22</v>
      </c>
      <c r="L746">
        <v>1533877200</v>
      </c>
      <c r="M746" s="7">
        <f t="shared" si="78"/>
        <v>43322.208333333328</v>
      </c>
      <c r="N746">
        <v>1534050000</v>
      </c>
      <c r="O746" s="7">
        <f t="shared" si="79"/>
        <v>43324.208333333328</v>
      </c>
      <c r="P746">
        <f t="shared" si="80"/>
        <v>2018</v>
      </c>
      <c r="Q746" t="b">
        <v>0</v>
      </c>
      <c r="R746" t="b">
        <v>1</v>
      </c>
      <c r="S746" t="s">
        <v>33</v>
      </c>
      <c r="T746" t="str">
        <f t="shared" si="81"/>
        <v>theater</v>
      </c>
      <c r="U746" t="str">
        <f t="shared" si="82"/>
        <v>plays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83"/>
        <v>30.3</v>
      </c>
      <c r="G747" t="s">
        <v>14</v>
      </c>
      <c r="H747">
        <v>34</v>
      </c>
      <c r="I747">
        <f t="shared" si="77"/>
        <v>61.5</v>
      </c>
      <c r="J747" t="s">
        <v>21</v>
      </c>
      <c r="K747" t="s">
        <v>22</v>
      </c>
      <c r="L747">
        <v>1275195600</v>
      </c>
      <c r="M747" s="7">
        <f t="shared" si="78"/>
        <v>40328.208333333336</v>
      </c>
      <c r="N747">
        <v>1277528400</v>
      </c>
      <c r="O747" s="7">
        <f t="shared" si="79"/>
        <v>40355.208333333336</v>
      </c>
      <c r="P747">
        <f t="shared" si="80"/>
        <v>2010</v>
      </c>
      <c r="Q747" t="b">
        <v>0</v>
      </c>
      <c r="R747" t="b">
        <v>0</v>
      </c>
      <c r="S747" t="s">
        <v>65</v>
      </c>
      <c r="T747" t="str">
        <f t="shared" si="81"/>
        <v>technology</v>
      </c>
      <c r="U747" t="str">
        <f t="shared" si="82"/>
        <v>wearables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83"/>
        <v>212.51</v>
      </c>
      <c r="G748" t="s">
        <v>20</v>
      </c>
      <c r="H748">
        <v>3388</v>
      </c>
      <c r="I748">
        <f t="shared" si="77"/>
        <v>35</v>
      </c>
      <c r="J748" t="s">
        <v>21</v>
      </c>
      <c r="K748" t="s">
        <v>22</v>
      </c>
      <c r="L748">
        <v>1318136400</v>
      </c>
      <c r="M748" s="7">
        <f t="shared" si="78"/>
        <v>40825.208333333336</v>
      </c>
      <c r="N748">
        <v>1318568400</v>
      </c>
      <c r="O748" s="7">
        <f t="shared" si="79"/>
        <v>40830.208333333336</v>
      </c>
      <c r="P748">
        <f t="shared" si="80"/>
        <v>2011</v>
      </c>
      <c r="Q748" t="b">
        <v>0</v>
      </c>
      <c r="R748" t="b">
        <v>0</v>
      </c>
      <c r="S748" t="s">
        <v>28</v>
      </c>
      <c r="T748" t="str">
        <f t="shared" si="81"/>
        <v>technology</v>
      </c>
      <c r="U748" t="str">
        <f t="shared" si="82"/>
        <v>web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83"/>
        <v>228.86</v>
      </c>
      <c r="G749" t="s">
        <v>20</v>
      </c>
      <c r="H749">
        <v>280</v>
      </c>
      <c r="I749">
        <f t="shared" si="77"/>
        <v>40.049999999999997</v>
      </c>
      <c r="J749" t="s">
        <v>21</v>
      </c>
      <c r="K749" t="s">
        <v>22</v>
      </c>
      <c r="L749">
        <v>1283403600</v>
      </c>
      <c r="M749" s="7">
        <f t="shared" si="78"/>
        <v>40423.208333333336</v>
      </c>
      <c r="N749">
        <v>1284354000</v>
      </c>
      <c r="O749" s="7">
        <f t="shared" si="79"/>
        <v>40434.208333333336</v>
      </c>
      <c r="P749">
        <f t="shared" si="80"/>
        <v>2010</v>
      </c>
      <c r="Q749" t="b">
        <v>0</v>
      </c>
      <c r="R749" t="b">
        <v>0</v>
      </c>
      <c r="S749" t="s">
        <v>33</v>
      </c>
      <c r="T749" t="str">
        <f t="shared" si="81"/>
        <v>theater</v>
      </c>
      <c r="U749" t="str">
        <f t="shared" si="82"/>
        <v>plays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83"/>
        <v>34.96</v>
      </c>
      <c r="G750" t="s">
        <v>74</v>
      </c>
      <c r="H750">
        <v>614</v>
      </c>
      <c r="I750">
        <f t="shared" si="77"/>
        <v>110.97</v>
      </c>
      <c r="J750" t="s">
        <v>21</v>
      </c>
      <c r="K750" t="s">
        <v>22</v>
      </c>
      <c r="L750">
        <v>1267423200</v>
      </c>
      <c r="M750" s="7">
        <f t="shared" si="78"/>
        <v>40238.25</v>
      </c>
      <c r="N750">
        <v>1269579600</v>
      </c>
      <c r="O750" s="7">
        <f t="shared" si="79"/>
        <v>40263.208333333336</v>
      </c>
      <c r="P750">
        <f t="shared" si="80"/>
        <v>2010</v>
      </c>
      <c r="Q750" t="b">
        <v>0</v>
      </c>
      <c r="R750" t="b">
        <v>1</v>
      </c>
      <c r="S750" t="s">
        <v>71</v>
      </c>
      <c r="T750" t="str">
        <f t="shared" si="81"/>
        <v>film &amp; video</v>
      </c>
      <c r="U750" t="str">
        <f t="shared" si="82"/>
        <v>animation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83"/>
        <v>157.29</v>
      </c>
      <c r="G751" t="s">
        <v>20</v>
      </c>
      <c r="H751">
        <v>366</v>
      </c>
      <c r="I751">
        <f t="shared" si="77"/>
        <v>36.96</v>
      </c>
      <c r="J751" t="s">
        <v>107</v>
      </c>
      <c r="K751" t="s">
        <v>108</v>
      </c>
      <c r="L751">
        <v>1412744400</v>
      </c>
      <c r="M751" s="7">
        <f t="shared" si="78"/>
        <v>41920.208333333336</v>
      </c>
      <c r="N751">
        <v>1413781200</v>
      </c>
      <c r="O751" s="7">
        <f t="shared" si="79"/>
        <v>41932.208333333336</v>
      </c>
      <c r="P751">
        <f t="shared" si="80"/>
        <v>2014</v>
      </c>
      <c r="Q751" t="b">
        <v>0</v>
      </c>
      <c r="R751" t="b">
        <v>1</v>
      </c>
      <c r="S751" t="s">
        <v>65</v>
      </c>
      <c r="T751" t="str">
        <f t="shared" si="81"/>
        <v>technology</v>
      </c>
      <c r="U751" t="str">
        <f t="shared" si="82"/>
        <v>wearables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83"/>
        <v>1</v>
      </c>
      <c r="G752" t="s">
        <v>14</v>
      </c>
      <c r="H752">
        <v>1</v>
      </c>
      <c r="I752">
        <f t="shared" si="77"/>
        <v>1</v>
      </c>
      <c r="J752" t="s">
        <v>40</v>
      </c>
      <c r="K752" t="s">
        <v>41</v>
      </c>
      <c r="L752">
        <v>1277960400</v>
      </c>
      <c r="M752" s="7">
        <f t="shared" si="78"/>
        <v>40360.208333333336</v>
      </c>
      <c r="N752">
        <v>1280120400</v>
      </c>
      <c r="O752" s="7">
        <f t="shared" si="79"/>
        <v>40385.208333333336</v>
      </c>
      <c r="P752">
        <f t="shared" si="80"/>
        <v>2010</v>
      </c>
      <c r="Q752" t="b">
        <v>0</v>
      </c>
      <c r="R752" t="b">
        <v>0</v>
      </c>
      <c r="S752" t="s">
        <v>50</v>
      </c>
      <c r="T752" t="str">
        <f t="shared" si="81"/>
        <v>music</v>
      </c>
      <c r="U752" t="str">
        <f t="shared" si="82"/>
        <v>electric music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83"/>
        <v>232.31</v>
      </c>
      <c r="G753" t="s">
        <v>20</v>
      </c>
      <c r="H753">
        <v>270</v>
      </c>
      <c r="I753">
        <f t="shared" si="77"/>
        <v>30.97</v>
      </c>
      <c r="J753" t="s">
        <v>21</v>
      </c>
      <c r="K753" t="s">
        <v>22</v>
      </c>
      <c r="L753">
        <v>1458190800</v>
      </c>
      <c r="M753" s="7">
        <f t="shared" si="78"/>
        <v>42446.208333333328</v>
      </c>
      <c r="N753">
        <v>1459486800</v>
      </c>
      <c r="O753" s="7">
        <f t="shared" si="79"/>
        <v>42461.208333333328</v>
      </c>
      <c r="P753">
        <f t="shared" si="80"/>
        <v>2016</v>
      </c>
      <c r="Q753" t="b">
        <v>1</v>
      </c>
      <c r="R753" t="b">
        <v>1</v>
      </c>
      <c r="S753" t="s">
        <v>68</v>
      </c>
      <c r="T753" t="str">
        <f t="shared" si="81"/>
        <v>publishing</v>
      </c>
      <c r="U753" t="str">
        <f t="shared" si="82"/>
        <v>nonfiction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83"/>
        <v>92.45</v>
      </c>
      <c r="G754" t="s">
        <v>74</v>
      </c>
      <c r="H754">
        <v>114</v>
      </c>
      <c r="I754">
        <f t="shared" si="77"/>
        <v>47.04</v>
      </c>
      <c r="J754" t="s">
        <v>21</v>
      </c>
      <c r="K754" t="s">
        <v>22</v>
      </c>
      <c r="L754">
        <v>1280984400</v>
      </c>
      <c r="M754" s="7">
        <f t="shared" si="78"/>
        <v>40395.208333333336</v>
      </c>
      <c r="N754">
        <v>1282539600</v>
      </c>
      <c r="O754" s="7">
        <f t="shared" si="79"/>
        <v>40413.208333333336</v>
      </c>
      <c r="P754">
        <f t="shared" si="80"/>
        <v>2010</v>
      </c>
      <c r="Q754" t="b">
        <v>0</v>
      </c>
      <c r="R754" t="b">
        <v>1</v>
      </c>
      <c r="S754" t="s">
        <v>33</v>
      </c>
      <c r="T754" t="str">
        <f t="shared" si="81"/>
        <v>theater</v>
      </c>
      <c r="U754" t="str">
        <f t="shared" si="82"/>
        <v>plays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83"/>
        <v>256.7</v>
      </c>
      <c r="G755" t="s">
        <v>20</v>
      </c>
      <c r="H755">
        <v>137</v>
      </c>
      <c r="I755">
        <f t="shared" si="77"/>
        <v>88.07</v>
      </c>
      <c r="J755" t="s">
        <v>21</v>
      </c>
      <c r="K755" t="s">
        <v>22</v>
      </c>
      <c r="L755">
        <v>1274590800</v>
      </c>
      <c r="M755" s="7">
        <f t="shared" si="78"/>
        <v>40321.208333333336</v>
      </c>
      <c r="N755">
        <v>1275886800</v>
      </c>
      <c r="O755" s="7">
        <f t="shared" si="79"/>
        <v>40336.208333333336</v>
      </c>
      <c r="P755">
        <f t="shared" si="80"/>
        <v>2010</v>
      </c>
      <c r="Q755" t="b">
        <v>0</v>
      </c>
      <c r="R755" t="b">
        <v>0</v>
      </c>
      <c r="S755" t="s">
        <v>122</v>
      </c>
      <c r="T755" t="str">
        <f t="shared" si="81"/>
        <v>photography</v>
      </c>
      <c r="U755" t="str">
        <f t="shared" si="82"/>
        <v>photography books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83"/>
        <v>168.47</v>
      </c>
      <c r="G756" t="s">
        <v>20</v>
      </c>
      <c r="H756">
        <v>3205</v>
      </c>
      <c r="I756">
        <f t="shared" si="77"/>
        <v>37.01</v>
      </c>
      <c r="J756" t="s">
        <v>21</v>
      </c>
      <c r="K756" t="s">
        <v>22</v>
      </c>
      <c r="L756">
        <v>1351400400</v>
      </c>
      <c r="M756" s="7">
        <f t="shared" si="78"/>
        <v>41210.208333333336</v>
      </c>
      <c r="N756">
        <v>1355983200</v>
      </c>
      <c r="O756" s="7">
        <f t="shared" si="79"/>
        <v>41263.25</v>
      </c>
      <c r="P756">
        <f t="shared" si="80"/>
        <v>2012</v>
      </c>
      <c r="Q756" t="b">
        <v>0</v>
      </c>
      <c r="R756" t="b">
        <v>0</v>
      </c>
      <c r="S756" t="s">
        <v>33</v>
      </c>
      <c r="T756" t="str">
        <f t="shared" si="81"/>
        <v>theater</v>
      </c>
      <c r="U756" t="str">
        <f t="shared" si="82"/>
        <v>plays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83"/>
        <v>166.58</v>
      </c>
      <c r="G757" t="s">
        <v>20</v>
      </c>
      <c r="H757">
        <v>288</v>
      </c>
      <c r="I757">
        <f t="shared" si="77"/>
        <v>26.03</v>
      </c>
      <c r="J757" t="s">
        <v>36</v>
      </c>
      <c r="K757" t="s">
        <v>37</v>
      </c>
      <c r="L757">
        <v>1514354400</v>
      </c>
      <c r="M757" s="7">
        <f t="shared" si="78"/>
        <v>43096.25</v>
      </c>
      <c r="N757">
        <v>1515391200</v>
      </c>
      <c r="O757" s="7">
        <f t="shared" si="79"/>
        <v>43108.25</v>
      </c>
      <c r="P757">
        <f t="shared" si="80"/>
        <v>2017</v>
      </c>
      <c r="Q757" t="b">
        <v>0</v>
      </c>
      <c r="R757" t="b">
        <v>1</v>
      </c>
      <c r="S757" t="s">
        <v>33</v>
      </c>
      <c r="T757" t="str">
        <f t="shared" si="81"/>
        <v>theater</v>
      </c>
      <c r="U757" t="str">
        <f t="shared" si="82"/>
        <v>plays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83"/>
        <v>772.08</v>
      </c>
      <c r="G758" t="s">
        <v>20</v>
      </c>
      <c r="H758">
        <v>148</v>
      </c>
      <c r="I758">
        <f t="shared" si="77"/>
        <v>67.819999999999993</v>
      </c>
      <c r="J758" t="s">
        <v>21</v>
      </c>
      <c r="K758" t="s">
        <v>22</v>
      </c>
      <c r="L758">
        <v>1421733600</v>
      </c>
      <c r="M758" s="7">
        <f t="shared" si="78"/>
        <v>42024.25</v>
      </c>
      <c r="N758">
        <v>1422252000</v>
      </c>
      <c r="O758" s="7">
        <f t="shared" si="79"/>
        <v>42030.25</v>
      </c>
      <c r="P758">
        <f t="shared" si="80"/>
        <v>2015</v>
      </c>
      <c r="Q758" t="b">
        <v>0</v>
      </c>
      <c r="R758" t="b">
        <v>0</v>
      </c>
      <c r="S758" t="s">
        <v>33</v>
      </c>
      <c r="T758" t="str">
        <f t="shared" si="81"/>
        <v>theater</v>
      </c>
      <c r="U758" t="str">
        <f t="shared" si="82"/>
        <v>plays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83"/>
        <v>406.86</v>
      </c>
      <c r="G759" t="s">
        <v>20</v>
      </c>
      <c r="H759">
        <v>114</v>
      </c>
      <c r="I759">
        <f t="shared" si="77"/>
        <v>49.96</v>
      </c>
      <c r="J759" t="s">
        <v>21</v>
      </c>
      <c r="K759" t="s">
        <v>22</v>
      </c>
      <c r="L759">
        <v>1305176400</v>
      </c>
      <c r="M759" s="7">
        <f t="shared" si="78"/>
        <v>40675.208333333336</v>
      </c>
      <c r="N759">
        <v>1305522000</v>
      </c>
      <c r="O759" s="7">
        <f t="shared" si="79"/>
        <v>40679.208333333336</v>
      </c>
      <c r="P759">
        <f t="shared" si="80"/>
        <v>2011</v>
      </c>
      <c r="Q759" t="b">
        <v>0</v>
      </c>
      <c r="R759" t="b">
        <v>0</v>
      </c>
      <c r="S759" t="s">
        <v>53</v>
      </c>
      <c r="T759" t="str">
        <f t="shared" si="81"/>
        <v>film &amp; video</v>
      </c>
      <c r="U759" t="str">
        <f t="shared" si="82"/>
        <v>drama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83"/>
        <v>564.21</v>
      </c>
      <c r="G760" t="s">
        <v>20</v>
      </c>
      <c r="H760">
        <v>1518</v>
      </c>
      <c r="I760">
        <f t="shared" si="77"/>
        <v>110.02</v>
      </c>
      <c r="J760" t="s">
        <v>15</v>
      </c>
      <c r="K760" t="s">
        <v>16</v>
      </c>
      <c r="L760">
        <v>1414126800</v>
      </c>
      <c r="M760" s="7">
        <f t="shared" si="78"/>
        <v>41936.208333333336</v>
      </c>
      <c r="N760">
        <v>1414904400</v>
      </c>
      <c r="O760" s="7">
        <f t="shared" si="79"/>
        <v>41945.208333333336</v>
      </c>
      <c r="P760">
        <f t="shared" si="80"/>
        <v>2014</v>
      </c>
      <c r="Q760" t="b">
        <v>0</v>
      </c>
      <c r="R760" t="b">
        <v>0</v>
      </c>
      <c r="S760" t="s">
        <v>23</v>
      </c>
      <c r="T760" t="str">
        <f t="shared" si="81"/>
        <v>music</v>
      </c>
      <c r="U760" t="str">
        <f t="shared" si="82"/>
        <v>rock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83"/>
        <v>68.430000000000007</v>
      </c>
      <c r="G761" t="s">
        <v>14</v>
      </c>
      <c r="H761">
        <v>1274</v>
      </c>
      <c r="I761">
        <f t="shared" si="77"/>
        <v>89.96</v>
      </c>
      <c r="J761" t="s">
        <v>21</v>
      </c>
      <c r="K761" t="s">
        <v>22</v>
      </c>
      <c r="L761">
        <v>1517810400</v>
      </c>
      <c r="M761" s="7">
        <f t="shared" si="78"/>
        <v>43136.25</v>
      </c>
      <c r="N761">
        <v>1520402400</v>
      </c>
      <c r="O761" s="7">
        <f t="shared" si="79"/>
        <v>43166.25</v>
      </c>
      <c r="P761">
        <f t="shared" si="80"/>
        <v>2018</v>
      </c>
      <c r="Q761" t="b">
        <v>0</v>
      </c>
      <c r="R761" t="b">
        <v>0</v>
      </c>
      <c r="S761" t="s">
        <v>50</v>
      </c>
      <c r="T761" t="str">
        <f t="shared" si="81"/>
        <v>music</v>
      </c>
      <c r="U761" t="str">
        <f t="shared" si="82"/>
        <v>electric music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83"/>
        <v>34.35</v>
      </c>
      <c r="G762" t="s">
        <v>14</v>
      </c>
      <c r="H762">
        <v>210</v>
      </c>
      <c r="I762">
        <f t="shared" si="77"/>
        <v>79.010000000000005</v>
      </c>
      <c r="J762" t="s">
        <v>107</v>
      </c>
      <c r="K762" t="s">
        <v>108</v>
      </c>
      <c r="L762">
        <v>1564635600</v>
      </c>
      <c r="M762" s="7">
        <f t="shared" si="78"/>
        <v>43678.208333333328</v>
      </c>
      <c r="N762">
        <v>1567141200</v>
      </c>
      <c r="O762" s="7">
        <f t="shared" si="79"/>
        <v>43707.208333333328</v>
      </c>
      <c r="P762">
        <f t="shared" si="80"/>
        <v>2019</v>
      </c>
      <c r="Q762" t="b">
        <v>0</v>
      </c>
      <c r="R762" t="b">
        <v>1</v>
      </c>
      <c r="S762" t="s">
        <v>89</v>
      </c>
      <c r="T762" t="str">
        <f t="shared" si="81"/>
        <v>games</v>
      </c>
      <c r="U762" t="str">
        <f t="shared" si="82"/>
        <v>video games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83"/>
        <v>655.45</v>
      </c>
      <c r="G763" t="s">
        <v>20</v>
      </c>
      <c r="H763">
        <v>166</v>
      </c>
      <c r="I763">
        <f t="shared" si="77"/>
        <v>86.87</v>
      </c>
      <c r="J763" t="s">
        <v>21</v>
      </c>
      <c r="K763" t="s">
        <v>22</v>
      </c>
      <c r="L763">
        <v>1500699600</v>
      </c>
      <c r="M763" s="7">
        <f t="shared" si="78"/>
        <v>42938.208333333328</v>
      </c>
      <c r="N763">
        <v>1501131600</v>
      </c>
      <c r="O763" s="7">
        <f t="shared" si="79"/>
        <v>42943.208333333328</v>
      </c>
      <c r="P763">
        <f t="shared" si="80"/>
        <v>2017</v>
      </c>
      <c r="Q763" t="b">
        <v>0</v>
      </c>
      <c r="R763" t="b">
        <v>0</v>
      </c>
      <c r="S763" t="s">
        <v>23</v>
      </c>
      <c r="T763" t="str">
        <f t="shared" si="81"/>
        <v>music</v>
      </c>
      <c r="U763" t="str">
        <f t="shared" si="82"/>
        <v>rock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83"/>
        <v>177.26</v>
      </c>
      <c r="G764" t="s">
        <v>20</v>
      </c>
      <c r="H764">
        <v>100</v>
      </c>
      <c r="I764">
        <f t="shared" si="77"/>
        <v>62.04</v>
      </c>
      <c r="J764" t="s">
        <v>26</v>
      </c>
      <c r="K764" t="s">
        <v>27</v>
      </c>
      <c r="L764">
        <v>1354082400</v>
      </c>
      <c r="M764" s="7">
        <f t="shared" si="78"/>
        <v>41241.25</v>
      </c>
      <c r="N764">
        <v>1355032800</v>
      </c>
      <c r="O764" s="7">
        <f t="shared" si="79"/>
        <v>41252.25</v>
      </c>
      <c r="P764">
        <f t="shared" si="80"/>
        <v>2012</v>
      </c>
      <c r="Q764" t="b">
        <v>0</v>
      </c>
      <c r="R764" t="b">
        <v>0</v>
      </c>
      <c r="S764" t="s">
        <v>159</v>
      </c>
      <c r="T764" t="str">
        <f t="shared" si="81"/>
        <v>music</v>
      </c>
      <c r="U764" t="str">
        <f t="shared" si="82"/>
        <v>jazz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83"/>
        <v>113.18</v>
      </c>
      <c r="G765" t="s">
        <v>20</v>
      </c>
      <c r="H765">
        <v>235</v>
      </c>
      <c r="I765">
        <f t="shared" si="77"/>
        <v>26.97</v>
      </c>
      <c r="J765" t="s">
        <v>21</v>
      </c>
      <c r="K765" t="s">
        <v>22</v>
      </c>
      <c r="L765">
        <v>1336453200</v>
      </c>
      <c r="M765" s="7">
        <f t="shared" si="78"/>
        <v>41037.208333333336</v>
      </c>
      <c r="N765">
        <v>1339477200</v>
      </c>
      <c r="O765" s="7">
        <f t="shared" si="79"/>
        <v>41072.208333333336</v>
      </c>
      <c r="P765">
        <f t="shared" si="80"/>
        <v>2012</v>
      </c>
      <c r="Q765" t="b">
        <v>0</v>
      </c>
      <c r="R765" t="b">
        <v>1</v>
      </c>
      <c r="S765" t="s">
        <v>33</v>
      </c>
      <c r="T765" t="str">
        <f t="shared" si="81"/>
        <v>theater</v>
      </c>
      <c r="U765" t="str">
        <f t="shared" si="82"/>
        <v>plays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83"/>
        <v>728.18</v>
      </c>
      <c r="G766" t="s">
        <v>20</v>
      </c>
      <c r="H766">
        <v>148</v>
      </c>
      <c r="I766">
        <f t="shared" si="77"/>
        <v>54.12</v>
      </c>
      <c r="J766" t="s">
        <v>21</v>
      </c>
      <c r="K766" t="s">
        <v>22</v>
      </c>
      <c r="L766">
        <v>1305262800</v>
      </c>
      <c r="M766" s="7">
        <f t="shared" si="78"/>
        <v>40676.208333333336</v>
      </c>
      <c r="N766">
        <v>1305954000</v>
      </c>
      <c r="O766" s="7">
        <f t="shared" si="79"/>
        <v>40684.208333333336</v>
      </c>
      <c r="P766">
        <f t="shared" si="80"/>
        <v>2011</v>
      </c>
      <c r="Q766" t="b">
        <v>0</v>
      </c>
      <c r="R766" t="b">
        <v>0</v>
      </c>
      <c r="S766" t="s">
        <v>23</v>
      </c>
      <c r="T766" t="str">
        <f t="shared" si="81"/>
        <v>music</v>
      </c>
      <c r="U766" t="str">
        <f t="shared" si="82"/>
        <v>rock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83"/>
        <v>208.33</v>
      </c>
      <c r="G767" t="s">
        <v>20</v>
      </c>
      <c r="H767">
        <v>198</v>
      </c>
      <c r="I767">
        <f t="shared" si="77"/>
        <v>41.04</v>
      </c>
      <c r="J767" t="s">
        <v>21</v>
      </c>
      <c r="K767" t="s">
        <v>22</v>
      </c>
      <c r="L767">
        <v>1492232400</v>
      </c>
      <c r="M767" s="7">
        <f t="shared" si="78"/>
        <v>42840.208333333328</v>
      </c>
      <c r="N767">
        <v>1494392400</v>
      </c>
      <c r="O767" s="7">
        <f t="shared" si="79"/>
        <v>42865.208333333328</v>
      </c>
      <c r="P767">
        <f t="shared" si="80"/>
        <v>2017</v>
      </c>
      <c r="Q767" t="b">
        <v>1</v>
      </c>
      <c r="R767" t="b">
        <v>1</v>
      </c>
      <c r="S767" t="s">
        <v>60</v>
      </c>
      <c r="T767" t="str">
        <f t="shared" si="81"/>
        <v>music</v>
      </c>
      <c r="U767" t="str">
        <f t="shared" si="82"/>
        <v>indie rock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83"/>
        <v>31.17</v>
      </c>
      <c r="G768" t="s">
        <v>14</v>
      </c>
      <c r="H768">
        <v>248</v>
      </c>
      <c r="I768">
        <f t="shared" si="77"/>
        <v>55.05</v>
      </c>
      <c r="J768" t="s">
        <v>26</v>
      </c>
      <c r="K768" t="s">
        <v>27</v>
      </c>
      <c r="L768">
        <v>1537333200</v>
      </c>
      <c r="M768" s="7">
        <f t="shared" si="78"/>
        <v>43362.208333333328</v>
      </c>
      <c r="N768">
        <v>1537419600</v>
      </c>
      <c r="O768" s="7">
        <f t="shared" si="79"/>
        <v>43363.208333333328</v>
      </c>
      <c r="P768">
        <f t="shared" si="80"/>
        <v>2018</v>
      </c>
      <c r="Q768" t="b">
        <v>0</v>
      </c>
      <c r="R768" t="b">
        <v>0</v>
      </c>
      <c r="S768" t="s">
        <v>474</v>
      </c>
      <c r="T768" t="str">
        <f t="shared" si="81"/>
        <v>film &amp; video</v>
      </c>
      <c r="U768" t="str">
        <f t="shared" si="82"/>
        <v>science fiction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83"/>
        <v>56.97</v>
      </c>
      <c r="G769" t="s">
        <v>14</v>
      </c>
      <c r="H769">
        <v>513</v>
      </c>
      <c r="I769">
        <f t="shared" si="77"/>
        <v>107.94</v>
      </c>
      <c r="J769" t="s">
        <v>21</v>
      </c>
      <c r="K769" t="s">
        <v>22</v>
      </c>
      <c r="L769">
        <v>1444107600</v>
      </c>
      <c r="M769" s="7">
        <f t="shared" si="78"/>
        <v>42283.208333333328</v>
      </c>
      <c r="N769">
        <v>1447999200</v>
      </c>
      <c r="O769" s="7">
        <f t="shared" si="79"/>
        <v>42328.25</v>
      </c>
      <c r="P769">
        <f t="shared" si="80"/>
        <v>2015</v>
      </c>
      <c r="Q769" t="b">
        <v>0</v>
      </c>
      <c r="R769" t="b">
        <v>0</v>
      </c>
      <c r="S769" t="s">
        <v>206</v>
      </c>
      <c r="T769" t="str">
        <f t="shared" si="81"/>
        <v>publishing</v>
      </c>
      <c r="U769" t="str">
        <f t="shared" si="82"/>
        <v>translations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83"/>
        <v>231</v>
      </c>
      <c r="G770" t="s">
        <v>20</v>
      </c>
      <c r="H770">
        <v>150</v>
      </c>
      <c r="I770">
        <f t="shared" si="77"/>
        <v>73.92</v>
      </c>
      <c r="J770" t="s">
        <v>21</v>
      </c>
      <c r="K770" t="s">
        <v>22</v>
      </c>
      <c r="L770">
        <v>1386741600</v>
      </c>
      <c r="M770" s="7">
        <f t="shared" si="78"/>
        <v>41619.25</v>
      </c>
      <c r="N770">
        <v>1388037600</v>
      </c>
      <c r="O770" s="7">
        <f t="shared" si="79"/>
        <v>41634.25</v>
      </c>
      <c r="P770">
        <f t="shared" si="80"/>
        <v>2013</v>
      </c>
      <c r="Q770" t="b">
        <v>0</v>
      </c>
      <c r="R770" t="b">
        <v>0</v>
      </c>
      <c r="S770" t="s">
        <v>33</v>
      </c>
      <c r="T770" t="str">
        <f t="shared" si="81"/>
        <v>theater</v>
      </c>
      <c r="U770" t="str">
        <f t="shared" si="82"/>
        <v>plays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83"/>
        <v>86.87</v>
      </c>
      <c r="G771" t="s">
        <v>14</v>
      </c>
      <c r="H771">
        <v>3410</v>
      </c>
      <c r="I771">
        <f t="shared" ref="I771:I834" si="84">IF(H771=0, 0, ROUND(E771/H771,2))</f>
        <v>32</v>
      </c>
      <c r="J771" t="s">
        <v>21</v>
      </c>
      <c r="K771" t="s">
        <v>22</v>
      </c>
      <c r="L771">
        <v>1376542800</v>
      </c>
      <c r="M771" s="7">
        <f t="shared" ref="M771:M834" si="85">(L771/(60*60*24))+DATE(1970,1,1)</f>
        <v>41501.208333333336</v>
      </c>
      <c r="N771">
        <v>1378789200</v>
      </c>
      <c r="O771" s="7">
        <f t="shared" ref="O771:O834" si="86">(N771/(60*60*24))+DATE(1970,1,1)</f>
        <v>41527.208333333336</v>
      </c>
      <c r="P771">
        <f t="shared" ref="P771:P834" si="87">YEAR(M771)</f>
        <v>2013</v>
      </c>
      <c r="Q771" t="b">
        <v>0</v>
      </c>
      <c r="R771" t="b">
        <v>0</v>
      </c>
      <c r="S771" t="s">
        <v>89</v>
      </c>
      <c r="T771" t="str">
        <f t="shared" ref="T771:T834" si="88">LEFT(S771,SEARCH("/",S771)-1)</f>
        <v>games</v>
      </c>
      <c r="U771" t="str">
        <f t="shared" ref="U771:U834" si="89">RIGHT(S771,LEN(S771)-SEARCH("/",S771))</f>
        <v>video games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90">ROUND((E772/D772)*100, 2)</f>
        <v>270.74</v>
      </c>
      <c r="G772" t="s">
        <v>20</v>
      </c>
      <c r="H772">
        <v>216</v>
      </c>
      <c r="I772">
        <f t="shared" si="84"/>
        <v>53.9</v>
      </c>
      <c r="J772" t="s">
        <v>107</v>
      </c>
      <c r="K772" t="s">
        <v>108</v>
      </c>
      <c r="L772">
        <v>1397451600</v>
      </c>
      <c r="M772" s="7">
        <f t="shared" si="85"/>
        <v>41743.208333333336</v>
      </c>
      <c r="N772">
        <v>1398056400</v>
      </c>
      <c r="O772" s="7">
        <f t="shared" si="86"/>
        <v>41750.208333333336</v>
      </c>
      <c r="P772">
        <f t="shared" si="87"/>
        <v>2014</v>
      </c>
      <c r="Q772" t="b">
        <v>0</v>
      </c>
      <c r="R772" t="b">
        <v>1</v>
      </c>
      <c r="S772" t="s">
        <v>33</v>
      </c>
      <c r="T772" t="str">
        <f t="shared" si="88"/>
        <v>theater</v>
      </c>
      <c r="U772" t="str">
        <f t="shared" si="89"/>
        <v>plays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90"/>
        <v>49.45</v>
      </c>
      <c r="G773" t="s">
        <v>74</v>
      </c>
      <c r="H773">
        <v>26</v>
      </c>
      <c r="I773">
        <f t="shared" si="84"/>
        <v>106.5</v>
      </c>
      <c r="J773" t="s">
        <v>21</v>
      </c>
      <c r="K773" t="s">
        <v>22</v>
      </c>
      <c r="L773">
        <v>1548482400</v>
      </c>
      <c r="M773" s="7">
        <f t="shared" si="85"/>
        <v>43491.25</v>
      </c>
      <c r="N773">
        <v>1550815200</v>
      </c>
      <c r="O773" s="7">
        <f t="shared" si="86"/>
        <v>43518.25</v>
      </c>
      <c r="P773">
        <f t="shared" si="87"/>
        <v>2019</v>
      </c>
      <c r="Q773" t="b">
        <v>0</v>
      </c>
      <c r="R773" t="b">
        <v>0</v>
      </c>
      <c r="S773" t="s">
        <v>33</v>
      </c>
      <c r="T773" t="str">
        <f t="shared" si="88"/>
        <v>theater</v>
      </c>
      <c r="U773" t="str">
        <f t="shared" si="89"/>
        <v>plays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90"/>
        <v>113.36</v>
      </c>
      <c r="G774" t="s">
        <v>20</v>
      </c>
      <c r="H774">
        <v>5139</v>
      </c>
      <c r="I774">
        <f t="shared" si="84"/>
        <v>33</v>
      </c>
      <c r="J774" t="s">
        <v>21</v>
      </c>
      <c r="K774" t="s">
        <v>22</v>
      </c>
      <c r="L774">
        <v>1549692000</v>
      </c>
      <c r="M774" s="7">
        <f t="shared" si="85"/>
        <v>43505.25</v>
      </c>
      <c r="N774">
        <v>1550037600</v>
      </c>
      <c r="O774" s="7">
        <f t="shared" si="86"/>
        <v>43509.25</v>
      </c>
      <c r="P774">
        <f t="shared" si="87"/>
        <v>2019</v>
      </c>
      <c r="Q774" t="b">
        <v>0</v>
      </c>
      <c r="R774" t="b">
        <v>0</v>
      </c>
      <c r="S774" t="s">
        <v>60</v>
      </c>
      <c r="T774" t="str">
        <f t="shared" si="88"/>
        <v>music</v>
      </c>
      <c r="U774" t="str">
        <f t="shared" si="89"/>
        <v>indie rock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90"/>
        <v>190.56</v>
      </c>
      <c r="G775" t="s">
        <v>20</v>
      </c>
      <c r="H775">
        <v>2353</v>
      </c>
      <c r="I775">
        <f t="shared" si="84"/>
        <v>43</v>
      </c>
      <c r="J775" t="s">
        <v>21</v>
      </c>
      <c r="K775" t="s">
        <v>22</v>
      </c>
      <c r="L775">
        <v>1492059600</v>
      </c>
      <c r="M775" s="7">
        <f t="shared" si="85"/>
        <v>42838.208333333328</v>
      </c>
      <c r="N775">
        <v>1492923600</v>
      </c>
      <c r="O775" s="7">
        <f t="shared" si="86"/>
        <v>42848.208333333328</v>
      </c>
      <c r="P775">
        <f t="shared" si="87"/>
        <v>2017</v>
      </c>
      <c r="Q775" t="b">
        <v>0</v>
      </c>
      <c r="R775" t="b">
        <v>0</v>
      </c>
      <c r="S775" t="s">
        <v>33</v>
      </c>
      <c r="T775" t="str">
        <f t="shared" si="88"/>
        <v>theater</v>
      </c>
      <c r="U775" t="str">
        <f t="shared" si="89"/>
        <v>plays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90"/>
        <v>135.5</v>
      </c>
      <c r="G776" t="s">
        <v>20</v>
      </c>
      <c r="H776">
        <v>78</v>
      </c>
      <c r="I776">
        <f t="shared" si="84"/>
        <v>86.86</v>
      </c>
      <c r="J776" t="s">
        <v>107</v>
      </c>
      <c r="K776" t="s">
        <v>108</v>
      </c>
      <c r="L776">
        <v>1463979600</v>
      </c>
      <c r="M776" s="7">
        <f t="shared" si="85"/>
        <v>42513.208333333328</v>
      </c>
      <c r="N776">
        <v>1467522000</v>
      </c>
      <c r="O776" s="7">
        <f t="shared" si="86"/>
        <v>42554.208333333328</v>
      </c>
      <c r="P776">
        <f t="shared" si="87"/>
        <v>2016</v>
      </c>
      <c r="Q776" t="b">
        <v>0</v>
      </c>
      <c r="R776" t="b">
        <v>0</v>
      </c>
      <c r="S776" t="s">
        <v>28</v>
      </c>
      <c r="T776" t="str">
        <f t="shared" si="88"/>
        <v>technology</v>
      </c>
      <c r="U776" t="str">
        <f t="shared" si="89"/>
        <v>web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90"/>
        <v>10.3</v>
      </c>
      <c r="G777" t="s">
        <v>14</v>
      </c>
      <c r="H777">
        <v>10</v>
      </c>
      <c r="I777">
        <f t="shared" si="84"/>
        <v>96.8</v>
      </c>
      <c r="J777" t="s">
        <v>21</v>
      </c>
      <c r="K777" t="s">
        <v>22</v>
      </c>
      <c r="L777">
        <v>1415253600</v>
      </c>
      <c r="M777" s="7">
        <f t="shared" si="85"/>
        <v>41949.25</v>
      </c>
      <c r="N777">
        <v>1416117600</v>
      </c>
      <c r="O777" s="7">
        <f t="shared" si="86"/>
        <v>41959.25</v>
      </c>
      <c r="P777">
        <f t="shared" si="87"/>
        <v>2014</v>
      </c>
      <c r="Q777" t="b">
        <v>0</v>
      </c>
      <c r="R777" t="b">
        <v>0</v>
      </c>
      <c r="S777" t="s">
        <v>23</v>
      </c>
      <c r="T777" t="str">
        <f t="shared" si="88"/>
        <v>music</v>
      </c>
      <c r="U777" t="str">
        <f t="shared" si="89"/>
        <v>rock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90"/>
        <v>65.540000000000006</v>
      </c>
      <c r="G778" t="s">
        <v>14</v>
      </c>
      <c r="H778">
        <v>2201</v>
      </c>
      <c r="I778">
        <f t="shared" si="84"/>
        <v>33</v>
      </c>
      <c r="J778" t="s">
        <v>21</v>
      </c>
      <c r="K778" t="s">
        <v>22</v>
      </c>
      <c r="L778">
        <v>1562216400</v>
      </c>
      <c r="M778" s="7">
        <f t="shared" si="85"/>
        <v>43650.208333333328</v>
      </c>
      <c r="N778">
        <v>1563771600</v>
      </c>
      <c r="O778" s="7">
        <f t="shared" si="86"/>
        <v>43668.208333333328</v>
      </c>
      <c r="P778">
        <f t="shared" si="87"/>
        <v>2019</v>
      </c>
      <c r="Q778" t="b">
        <v>0</v>
      </c>
      <c r="R778" t="b">
        <v>0</v>
      </c>
      <c r="S778" t="s">
        <v>33</v>
      </c>
      <c r="T778" t="str">
        <f t="shared" si="88"/>
        <v>theater</v>
      </c>
      <c r="U778" t="str">
        <f t="shared" si="89"/>
        <v>plays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90"/>
        <v>49.03</v>
      </c>
      <c r="G779" t="s">
        <v>14</v>
      </c>
      <c r="H779">
        <v>676</v>
      </c>
      <c r="I779">
        <f t="shared" si="84"/>
        <v>68.03</v>
      </c>
      <c r="J779" t="s">
        <v>21</v>
      </c>
      <c r="K779" t="s">
        <v>22</v>
      </c>
      <c r="L779">
        <v>1316754000</v>
      </c>
      <c r="M779" s="7">
        <f t="shared" si="85"/>
        <v>40809.208333333336</v>
      </c>
      <c r="N779">
        <v>1319259600</v>
      </c>
      <c r="O779" s="7">
        <f t="shared" si="86"/>
        <v>40838.208333333336</v>
      </c>
      <c r="P779">
        <f t="shared" si="87"/>
        <v>2011</v>
      </c>
      <c r="Q779" t="b">
        <v>0</v>
      </c>
      <c r="R779" t="b">
        <v>0</v>
      </c>
      <c r="S779" t="s">
        <v>33</v>
      </c>
      <c r="T779" t="str">
        <f t="shared" si="88"/>
        <v>theater</v>
      </c>
      <c r="U779" t="str">
        <f t="shared" si="89"/>
        <v>plays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90"/>
        <v>787.92</v>
      </c>
      <c r="G780" t="s">
        <v>20</v>
      </c>
      <c r="H780">
        <v>174</v>
      </c>
      <c r="I780">
        <f t="shared" si="84"/>
        <v>58.87</v>
      </c>
      <c r="J780" t="s">
        <v>98</v>
      </c>
      <c r="K780" t="s">
        <v>99</v>
      </c>
      <c r="L780">
        <v>1313211600</v>
      </c>
      <c r="M780" s="7">
        <f t="shared" si="85"/>
        <v>40768.208333333336</v>
      </c>
      <c r="N780">
        <v>1313643600</v>
      </c>
      <c r="O780" s="7">
        <f t="shared" si="86"/>
        <v>40773.208333333336</v>
      </c>
      <c r="P780">
        <f t="shared" si="87"/>
        <v>2011</v>
      </c>
      <c r="Q780" t="b">
        <v>0</v>
      </c>
      <c r="R780" t="b">
        <v>0</v>
      </c>
      <c r="S780" t="s">
        <v>71</v>
      </c>
      <c r="T780" t="str">
        <f t="shared" si="88"/>
        <v>film &amp; video</v>
      </c>
      <c r="U780" t="str">
        <f t="shared" si="89"/>
        <v>animation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90"/>
        <v>80.31</v>
      </c>
      <c r="G781" t="s">
        <v>14</v>
      </c>
      <c r="H781">
        <v>831</v>
      </c>
      <c r="I781">
        <f t="shared" si="84"/>
        <v>105.05</v>
      </c>
      <c r="J781" t="s">
        <v>21</v>
      </c>
      <c r="K781" t="s">
        <v>22</v>
      </c>
      <c r="L781">
        <v>1439528400</v>
      </c>
      <c r="M781" s="7">
        <f t="shared" si="85"/>
        <v>42230.208333333328</v>
      </c>
      <c r="N781">
        <v>1440306000</v>
      </c>
      <c r="O781" s="7">
        <f t="shared" si="86"/>
        <v>42239.208333333328</v>
      </c>
      <c r="P781">
        <f t="shared" si="87"/>
        <v>2015</v>
      </c>
      <c r="Q781" t="b">
        <v>0</v>
      </c>
      <c r="R781" t="b">
        <v>1</v>
      </c>
      <c r="S781" t="s">
        <v>33</v>
      </c>
      <c r="T781" t="str">
        <f t="shared" si="88"/>
        <v>theater</v>
      </c>
      <c r="U781" t="str">
        <f t="shared" si="89"/>
        <v>plays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90"/>
        <v>106.29</v>
      </c>
      <c r="G782" t="s">
        <v>20</v>
      </c>
      <c r="H782">
        <v>164</v>
      </c>
      <c r="I782">
        <f t="shared" si="84"/>
        <v>33.049999999999997</v>
      </c>
      <c r="J782" t="s">
        <v>21</v>
      </c>
      <c r="K782" t="s">
        <v>22</v>
      </c>
      <c r="L782">
        <v>1469163600</v>
      </c>
      <c r="M782" s="7">
        <f t="shared" si="85"/>
        <v>42573.208333333328</v>
      </c>
      <c r="N782">
        <v>1470805200</v>
      </c>
      <c r="O782" s="7">
        <f t="shared" si="86"/>
        <v>42592.208333333328</v>
      </c>
      <c r="P782">
        <f t="shared" si="87"/>
        <v>2016</v>
      </c>
      <c r="Q782" t="b">
        <v>0</v>
      </c>
      <c r="R782" t="b">
        <v>1</v>
      </c>
      <c r="S782" t="s">
        <v>53</v>
      </c>
      <c r="T782" t="str">
        <f t="shared" si="88"/>
        <v>film &amp; video</v>
      </c>
      <c r="U782" t="str">
        <f t="shared" si="89"/>
        <v>drama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90"/>
        <v>50.74</v>
      </c>
      <c r="G783" t="s">
        <v>74</v>
      </c>
      <c r="H783">
        <v>56</v>
      </c>
      <c r="I783">
        <f t="shared" si="84"/>
        <v>78.819999999999993</v>
      </c>
      <c r="J783" t="s">
        <v>98</v>
      </c>
      <c r="K783" t="s">
        <v>99</v>
      </c>
      <c r="L783">
        <v>1288501200</v>
      </c>
      <c r="M783" s="7">
        <f t="shared" si="85"/>
        <v>40482.208333333336</v>
      </c>
      <c r="N783">
        <v>1292911200</v>
      </c>
      <c r="O783" s="7">
        <f t="shared" si="86"/>
        <v>40533.25</v>
      </c>
      <c r="P783">
        <f t="shared" si="87"/>
        <v>2010</v>
      </c>
      <c r="Q783" t="b">
        <v>0</v>
      </c>
      <c r="R783" t="b">
        <v>0</v>
      </c>
      <c r="S783" t="s">
        <v>33</v>
      </c>
      <c r="T783" t="str">
        <f t="shared" si="88"/>
        <v>theater</v>
      </c>
      <c r="U783" t="str">
        <f t="shared" si="89"/>
        <v>plays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90"/>
        <v>215.31</v>
      </c>
      <c r="G784" t="s">
        <v>20</v>
      </c>
      <c r="H784">
        <v>161</v>
      </c>
      <c r="I784">
        <f t="shared" si="84"/>
        <v>68.2</v>
      </c>
      <c r="J784" t="s">
        <v>21</v>
      </c>
      <c r="K784" t="s">
        <v>22</v>
      </c>
      <c r="L784">
        <v>1298959200</v>
      </c>
      <c r="M784" s="7">
        <f t="shared" si="85"/>
        <v>40603.25</v>
      </c>
      <c r="N784">
        <v>1301374800</v>
      </c>
      <c r="O784" s="7">
        <f t="shared" si="86"/>
        <v>40631.208333333336</v>
      </c>
      <c r="P784">
        <f t="shared" si="87"/>
        <v>2011</v>
      </c>
      <c r="Q784" t="b">
        <v>0</v>
      </c>
      <c r="R784" t="b">
        <v>1</v>
      </c>
      <c r="S784" t="s">
        <v>71</v>
      </c>
      <c r="T784" t="str">
        <f t="shared" si="88"/>
        <v>film &amp; video</v>
      </c>
      <c r="U784" t="str">
        <f t="shared" si="89"/>
        <v>animation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90"/>
        <v>141.22999999999999</v>
      </c>
      <c r="G785" t="s">
        <v>20</v>
      </c>
      <c r="H785">
        <v>138</v>
      </c>
      <c r="I785">
        <f t="shared" si="84"/>
        <v>75.73</v>
      </c>
      <c r="J785" t="s">
        <v>21</v>
      </c>
      <c r="K785" t="s">
        <v>22</v>
      </c>
      <c r="L785">
        <v>1387260000</v>
      </c>
      <c r="M785" s="7">
        <f t="shared" si="85"/>
        <v>41625.25</v>
      </c>
      <c r="N785">
        <v>1387864800</v>
      </c>
      <c r="O785" s="7">
        <f t="shared" si="86"/>
        <v>41632.25</v>
      </c>
      <c r="P785">
        <f t="shared" si="87"/>
        <v>2013</v>
      </c>
      <c r="Q785" t="b">
        <v>0</v>
      </c>
      <c r="R785" t="b">
        <v>0</v>
      </c>
      <c r="S785" t="s">
        <v>23</v>
      </c>
      <c r="T785" t="str">
        <f t="shared" si="88"/>
        <v>music</v>
      </c>
      <c r="U785" t="str">
        <f t="shared" si="89"/>
        <v>rock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90"/>
        <v>115.34</v>
      </c>
      <c r="G786" t="s">
        <v>20</v>
      </c>
      <c r="H786">
        <v>3308</v>
      </c>
      <c r="I786">
        <f t="shared" si="84"/>
        <v>31</v>
      </c>
      <c r="J786" t="s">
        <v>21</v>
      </c>
      <c r="K786" t="s">
        <v>22</v>
      </c>
      <c r="L786">
        <v>1457244000</v>
      </c>
      <c r="M786" s="7">
        <f t="shared" si="85"/>
        <v>42435.25</v>
      </c>
      <c r="N786">
        <v>1458190800</v>
      </c>
      <c r="O786" s="7">
        <f t="shared" si="86"/>
        <v>42446.208333333328</v>
      </c>
      <c r="P786">
        <f t="shared" si="87"/>
        <v>2016</v>
      </c>
      <c r="Q786" t="b">
        <v>0</v>
      </c>
      <c r="R786" t="b">
        <v>0</v>
      </c>
      <c r="S786" t="s">
        <v>28</v>
      </c>
      <c r="T786" t="str">
        <f t="shared" si="88"/>
        <v>technology</v>
      </c>
      <c r="U786" t="str">
        <f t="shared" si="89"/>
        <v>web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90"/>
        <v>193.12</v>
      </c>
      <c r="G787" t="s">
        <v>20</v>
      </c>
      <c r="H787">
        <v>127</v>
      </c>
      <c r="I787">
        <f t="shared" si="84"/>
        <v>101.88</v>
      </c>
      <c r="J787" t="s">
        <v>26</v>
      </c>
      <c r="K787" t="s">
        <v>27</v>
      </c>
      <c r="L787">
        <v>1556341200</v>
      </c>
      <c r="M787" s="7">
        <f t="shared" si="85"/>
        <v>43582.208333333328</v>
      </c>
      <c r="N787">
        <v>1559278800</v>
      </c>
      <c r="O787" s="7">
        <f t="shared" si="86"/>
        <v>43616.208333333328</v>
      </c>
      <c r="P787">
        <f t="shared" si="87"/>
        <v>2019</v>
      </c>
      <c r="Q787" t="b">
        <v>0</v>
      </c>
      <c r="R787" t="b">
        <v>1</v>
      </c>
      <c r="S787" t="s">
        <v>71</v>
      </c>
      <c r="T787" t="str">
        <f t="shared" si="88"/>
        <v>film &amp; video</v>
      </c>
      <c r="U787" t="str">
        <f t="shared" si="89"/>
        <v>animation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90"/>
        <v>729.73</v>
      </c>
      <c r="G788" t="s">
        <v>20</v>
      </c>
      <c r="H788">
        <v>207</v>
      </c>
      <c r="I788">
        <f t="shared" si="84"/>
        <v>52.88</v>
      </c>
      <c r="J788" t="s">
        <v>107</v>
      </c>
      <c r="K788" t="s">
        <v>108</v>
      </c>
      <c r="L788">
        <v>1522126800</v>
      </c>
      <c r="M788" s="7">
        <f t="shared" si="85"/>
        <v>43186.208333333328</v>
      </c>
      <c r="N788">
        <v>1522731600</v>
      </c>
      <c r="O788" s="7">
        <f t="shared" si="86"/>
        <v>43193.208333333328</v>
      </c>
      <c r="P788">
        <f t="shared" si="87"/>
        <v>2018</v>
      </c>
      <c r="Q788" t="b">
        <v>0</v>
      </c>
      <c r="R788" t="b">
        <v>1</v>
      </c>
      <c r="S788" t="s">
        <v>159</v>
      </c>
      <c r="T788" t="str">
        <f t="shared" si="88"/>
        <v>music</v>
      </c>
      <c r="U788" t="str">
        <f t="shared" si="89"/>
        <v>jazz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90"/>
        <v>99.66</v>
      </c>
      <c r="G789" t="s">
        <v>14</v>
      </c>
      <c r="H789">
        <v>859</v>
      </c>
      <c r="I789">
        <f t="shared" si="84"/>
        <v>71.010000000000005</v>
      </c>
      <c r="J789" t="s">
        <v>15</v>
      </c>
      <c r="K789" t="s">
        <v>16</v>
      </c>
      <c r="L789">
        <v>1305954000</v>
      </c>
      <c r="M789" s="7">
        <f t="shared" si="85"/>
        <v>40684.208333333336</v>
      </c>
      <c r="N789">
        <v>1306731600</v>
      </c>
      <c r="O789" s="7">
        <f t="shared" si="86"/>
        <v>40693.208333333336</v>
      </c>
      <c r="P789">
        <f t="shared" si="87"/>
        <v>2011</v>
      </c>
      <c r="Q789" t="b">
        <v>0</v>
      </c>
      <c r="R789" t="b">
        <v>0</v>
      </c>
      <c r="S789" t="s">
        <v>23</v>
      </c>
      <c r="T789" t="str">
        <f t="shared" si="88"/>
        <v>music</v>
      </c>
      <c r="U789" t="str">
        <f t="shared" si="89"/>
        <v>rock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90"/>
        <v>88.17</v>
      </c>
      <c r="G790" t="s">
        <v>47</v>
      </c>
      <c r="H790">
        <v>31</v>
      </c>
      <c r="I790">
        <f t="shared" si="84"/>
        <v>102.39</v>
      </c>
      <c r="J790" t="s">
        <v>21</v>
      </c>
      <c r="K790" t="s">
        <v>22</v>
      </c>
      <c r="L790">
        <v>1350709200</v>
      </c>
      <c r="M790" s="7">
        <f t="shared" si="85"/>
        <v>41202.208333333336</v>
      </c>
      <c r="N790">
        <v>1352527200</v>
      </c>
      <c r="O790" s="7">
        <f t="shared" si="86"/>
        <v>41223.25</v>
      </c>
      <c r="P790">
        <f t="shared" si="87"/>
        <v>2012</v>
      </c>
      <c r="Q790" t="b">
        <v>0</v>
      </c>
      <c r="R790" t="b">
        <v>0</v>
      </c>
      <c r="S790" t="s">
        <v>71</v>
      </c>
      <c r="T790" t="str">
        <f t="shared" si="88"/>
        <v>film &amp; video</v>
      </c>
      <c r="U790" t="str">
        <f t="shared" si="89"/>
        <v>animation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90"/>
        <v>37.229999999999997</v>
      </c>
      <c r="G791" t="s">
        <v>14</v>
      </c>
      <c r="H791">
        <v>45</v>
      </c>
      <c r="I791">
        <f t="shared" si="84"/>
        <v>74.47</v>
      </c>
      <c r="J791" t="s">
        <v>21</v>
      </c>
      <c r="K791" t="s">
        <v>22</v>
      </c>
      <c r="L791">
        <v>1401166800</v>
      </c>
      <c r="M791" s="7">
        <f t="shared" si="85"/>
        <v>41786.208333333336</v>
      </c>
      <c r="N791">
        <v>1404363600</v>
      </c>
      <c r="O791" s="7">
        <f t="shared" si="86"/>
        <v>41823.208333333336</v>
      </c>
      <c r="P791">
        <f t="shared" si="87"/>
        <v>2014</v>
      </c>
      <c r="Q791" t="b">
        <v>0</v>
      </c>
      <c r="R791" t="b">
        <v>0</v>
      </c>
      <c r="S791" t="s">
        <v>33</v>
      </c>
      <c r="T791" t="str">
        <f t="shared" si="88"/>
        <v>theater</v>
      </c>
      <c r="U791" t="str">
        <f t="shared" si="89"/>
        <v>plays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90"/>
        <v>30.54</v>
      </c>
      <c r="G792" t="s">
        <v>74</v>
      </c>
      <c r="H792">
        <v>1113</v>
      </c>
      <c r="I792">
        <f t="shared" si="84"/>
        <v>51.01</v>
      </c>
      <c r="J792" t="s">
        <v>21</v>
      </c>
      <c r="K792" t="s">
        <v>22</v>
      </c>
      <c r="L792">
        <v>1266127200</v>
      </c>
      <c r="M792" s="7">
        <f t="shared" si="85"/>
        <v>40223.25</v>
      </c>
      <c r="N792">
        <v>1266645600</v>
      </c>
      <c r="O792" s="7">
        <f t="shared" si="86"/>
        <v>40229.25</v>
      </c>
      <c r="P792">
        <f t="shared" si="87"/>
        <v>2010</v>
      </c>
      <c r="Q792" t="b">
        <v>0</v>
      </c>
      <c r="R792" t="b">
        <v>0</v>
      </c>
      <c r="S792" t="s">
        <v>33</v>
      </c>
      <c r="T792" t="str">
        <f t="shared" si="88"/>
        <v>theater</v>
      </c>
      <c r="U792" t="str">
        <f t="shared" si="89"/>
        <v>plays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90"/>
        <v>25.71</v>
      </c>
      <c r="G793" t="s">
        <v>14</v>
      </c>
      <c r="H793">
        <v>6</v>
      </c>
      <c r="I793">
        <f t="shared" si="84"/>
        <v>90</v>
      </c>
      <c r="J793" t="s">
        <v>21</v>
      </c>
      <c r="K793" t="s">
        <v>22</v>
      </c>
      <c r="L793">
        <v>1481436000</v>
      </c>
      <c r="M793" s="7">
        <f t="shared" si="85"/>
        <v>42715.25</v>
      </c>
      <c r="N793">
        <v>1482818400</v>
      </c>
      <c r="O793" s="7">
        <f t="shared" si="86"/>
        <v>42731.25</v>
      </c>
      <c r="P793">
        <f t="shared" si="87"/>
        <v>2016</v>
      </c>
      <c r="Q793" t="b">
        <v>0</v>
      </c>
      <c r="R793" t="b">
        <v>0</v>
      </c>
      <c r="S793" t="s">
        <v>17</v>
      </c>
      <c r="T793" t="str">
        <f t="shared" si="88"/>
        <v>food</v>
      </c>
      <c r="U793" t="str">
        <f t="shared" si="89"/>
        <v>food trucks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90"/>
        <v>34</v>
      </c>
      <c r="G794" t="s">
        <v>14</v>
      </c>
      <c r="H794">
        <v>7</v>
      </c>
      <c r="I794">
        <f t="shared" si="84"/>
        <v>97.14</v>
      </c>
      <c r="J794" t="s">
        <v>21</v>
      </c>
      <c r="K794" t="s">
        <v>22</v>
      </c>
      <c r="L794">
        <v>1372222800</v>
      </c>
      <c r="M794" s="7">
        <f t="shared" si="85"/>
        <v>41451.208333333336</v>
      </c>
      <c r="N794">
        <v>1374642000</v>
      </c>
      <c r="O794" s="7">
        <f t="shared" si="86"/>
        <v>41479.208333333336</v>
      </c>
      <c r="P794">
        <f t="shared" si="87"/>
        <v>2013</v>
      </c>
      <c r="Q794" t="b">
        <v>0</v>
      </c>
      <c r="R794" t="b">
        <v>1</v>
      </c>
      <c r="S794" t="s">
        <v>33</v>
      </c>
      <c r="T794" t="str">
        <f t="shared" si="88"/>
        <v>theater</v>
      </c>
      <c r="U794" t="str">
        <f t="shared" si="89"/>
        <v>plays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90"/>
        <v>1185.9100000000001</v>
      </c>
      <c r="G795" t="s">
        <v>20</v>
      </c>
      <c r="H795">
        <v>181</v>
      </c>
      <c r="I795">
        <f t="shared" si="84"/>
        <v>72.069999999999993</v>
      </c>
      <c r="J795" t="s">
        <v>98</v>
      </c>
      <c r="K795" t="s">
        <v>99</v>
      </c>
      <c r="L795">
        <v>1372136400</v>
      </c>
      <c r="M795" s="7">
        <f t="shared" si="85"/>
        <v>41450.208333333336</v>
      </c>
      <c r="N795">
        <v>1372482000</v>
      </c>
      <c r="O795" s="7">
        <f t="shared" si="86"/>
        <v>41454.208333333336</v>
      </c>
      <c r="P795">
        <f t="shared" si="87"/>
        <v>2013</v>
      </c>
      <c r="Q795" t="b">
        <v>0</v>
      </c>
      <c r="R795" t="b">
        <v>0</v>
      </c>
      <c r="S795" t="s">
        <v>68</v>
      </c>
      <c r="T795" t="str">
        <f t="shared" si="88"/>
        <v>publishing</v>
      </c>
      <c r="U795" t="str">
        <f t="shared" si="89"/>
        <v>nonfiction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90"/>
        <v>125.39</v>
      </c>
      <c r="G796" t="s">
        <v>20</v>
      </c>
      <c r="H796">
        <v>110</v>
      </c>
      <c r="I796">
        <f t="shared" si="84"/>
        <v>75.239999999999995</v>
      </c>
      <c r="J796" t="s">
        <v>21</v>
      </c>
      <c r="K796" t="s">
        <v>22</v>
      </c>
      <c r="L796">
        <v>1513922400</v>
      </c>
      <c r="M796" s="7">
        <f t="shared" si="85"/>
        <v>43091.25</v>
      </c>
      <c r="N796">
        <v>1514959200</v>
      </c>
      <c r="O796" s="7">
        <f t="shared" si="86"/>
        <v>43103.25</v>
      </c>
      <c r="P796">
        <f t="shared" si="87"/>
        <v>2017</v>
      </c>
      <c r="Q796" t="b">
        <v>0</v>
      </c>
      <c r="R796" t="b">
        <v>0</v>
      </c>
      <c r="S796" t="s">
        <v>23</v>
      </c>
      <c r="T796" t="str">
        <f t="shared" si="88"/>
        <v>music</v>
      </c>
      <c r="U796" t="str">
        <f t="shared" si="89"/>
        <v>rock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90"/>
        <v>14.39</v>
      </c>
      <c r="G797" t="s">
        <v>14</v>
      </c>
      <c r="H797">
        <v>31</v>
      </c>
      <c r="I797">
        <f t="shared" si="84"/>
        <v>32.97</v>
      </c>
      <c r="J797" t="s">
        <v>21</v>
      </c>
      <c r="K797" t="s">
        <v>22</v>
      </c>
      <c r="L797">
        <v>1477976400</v>
      </c>
      <c r="M797" s="7">
        <f t="shared" si="85"/>
        <v>42675.208333333328</v>
      </c>
      <c r="N797">
        <v>1478235600</v>
      </c>
      <c r="O797" s="7">
        <f t="shared" si="86"/>
        <v>42678.208333333328</v>
      </c>
      <c r="P797">
        <f t="shared" si="87"/>
        <v>2016</v>
      </c>
      <c r="Q797" t="b">
        <v>0</v>
      </c>
      <c r="R797" t="b">
        <v>0</v>
      </c>
      <c r="S797" t="s">
        <v>53</v>
      </c>
      <c r="T797" t="str">
        <f t="shared" si="88"/>
        <v>film &amp; video</v>
      </c>
      <c r="U797" t="str">
        <f t="shared" si="89"/>
        <v>drama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90"/>
        <v>54.81</v>
      </c>
      <c r="G798" t="s">
        <v>14</v>
      </c>
      <c r="H798">
        <v>78</v>
      </c>
      <c r="I798">
        <f t="shared" si="84"/>
        <v>54.81</v>
      </c>
      <c r="J798" t="s">
        <v>21</v>
      </c>
      <c r="K798" t="s">
        <v>22</v>
      </c>
      <c r="L798">
        <v>1407474000</v>
      </c>
      <c r="M798" s="7">
        <f t="shared" si="85"/>
        <v>41859.208333333336</v>
      </c>
      <c r="N798">
        <v>1408078800</v>
      </c>
      <c r="O798" s="7">
        <f t="shared" si="86"/>
        <v>41866.208333333336</v>
      </c>
      <c r="P798">
        <f t="shared" si="87"/>
        <v>2014</v>
      </c>
      <c r="Q798" t="b">
        <v>0</v>
      </c>
      <c r="R798" t="b">
        <v>1</v>
      </c>
      <c r="S798" t="s">
        <v>292</v>
      </c>
      <c r="T798" t="str">
        <f t="shared" si="88"/>
        <v>games</v>
      </c>
      <c r="U798" t="str">
        <f t="shared" si="89"/>
        <v>mobile games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90"/>
        <v>109.63</v>
      </c>
      <c r="G799" t="s">
        <v>20</v>
      </c>
      <c r="H799">
        <v>185</v>
      </c>
      <c r="I799">
        <f t="shared" si="84"/>
        <v>45.04</v>
      </c>
      <c r="J799" t="s">
        <v>21</v>
      </c>
      <c r="K799" t="s">
        <v>22</v>
      </c>
      <c r="L799">
        <v>1546149600</v>
      </c>
      <c r="M799" s="7">
        <f t="shared" si="85"/>
        <v>43464.25</v>
      </c>
      <c r="N799">
        <v>1548136800</v>
      </c>
      <c r="O799" s="7">
        <f t="shared" si="86"/>
        <v>43487.25</v>
      </c>
      <c r="P799">
        <f t="shared" si="87"/>
        <v>2018</v>
      </c>
      <c r="Q799" t="b">
        <v>0</v>
      </c>
      <c r="R799" t="b">
        <v>0</v>
      </c>
      <c r="S799" t="s">
        <v>28</v>
      </c>
      <c r="T799" t="str">
        <f t="shared" si="88"/>
        <v>technology</v>
      </c>
      <c r="U799" t="str">
        <f t="shared" si="89"/>
        <v>web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90"/>
        <v>188.47</v>
      </c>
      <c r="G800" t="s">
        <v>20</v>
      </c>
      <c r="H800">
        <v>121</v>
      </c>
      <c r="I800">
        <f t="shared" si="84"/>
        <v>52.96</v>
      </c>
      <c r="J800" t="s">
        <v>21</v>
      </c>
      <c r="K800" t="s">
        <v>22</v>
      </c>
      <c r="L800">
        <v>1338440400</v>
      </c>
      <c r="M800" s="7">
        <f t="shared" si="85"/>
        <v>41060.208333333336</v>
      </c>
      <c r="N800">
        <v>1340859600</v>
      </c>
      <c r="O800" s="7">
        <f t="shared" si="86"/>
        <v>41088.208333333336</v>
      </c>
      <c r="P800">
        <f t="shared" si="87"/>
        <v>2012</v>
      </c>
      <c r="Q800" t="b">
        <v>0</v>
      </c>
      <c r="R800" t="b">
        <v>1</v>
      </c>
      <c r="S800" t="s">
        <v>33</v>
      </c>
      <c r="T800" t="str">
        <f t="shared" si="88"/>
        <v>theater</v>
      </c>
      <c r="U800" t="str">
        <f t="shared" si="89"/>
        <v>plays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90"/>
        <v>87.01</v>
      </c>
      <c r="G801" t="s">
        <v>14</v>
      </c>
      <c r="H801">
        <v>1225</v>
      </c>
      <c r="I801">
        <f t="shared" si="84"/>
        <v>60.02</v>
      </c>
      <c r="J801" t="s">
        <v>40</v>
      </c>
      <c r="K801" t="s">
        <v>41</v>
      </c>
      <c r="L801">
        <v>1454133600</v>
      </c>
      <c r="M801" s="7">
        <f t="shared" si="85"/>
        <v>42399.25</v>
      </c>
      <c r="N801">
        <v>1454479200</v>
      </c>
      <c r="O801" s="7">
        <f t="shared" si="86"/>
        <v>42403.25</v>
      </c>
      <c r="P801">
        <f t="shared" si="87"/>
        <v>2016</v>
      </c>
      <c r="Q801" t="b">
        <v>0</v>
      </c>
      <c r="R801" t="b">
        <v>0</v>
      </c>
      <c r="S801" t="s">
        <v>33</v>
      </c>
      <c r="T801" t="str">
        <f t="shared" si="88"/>
        <v>theater</v>
      </c>
      <c r="U801" t="str">
        <f t="shared" si="89"/>
        <v>plays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90"/>
        <v>1</v>
      </c>
      <c r="G802" t="s">
        <v>14</v>
      </c>
      <c r="H802">
        <v>1</v>
      </c>
      <c r="I802">
        <f t="shared" si="84"/>
        <v>1</v>
      </c>
      <c r="J802" t="s">
        <v>98</v>
      </c>
      <c r="K802" t="s">
        <v>99</v>
      </c>
      <c r="L802">
        <v>1434085200</v>
      </c>
      <c r="M802" s="7">
        <f t="shared" si="85"/>
        <v>42167.208333333328</v>
      </c>
      <c r="N802">
        <v>1434430800</v>
      </c>
      <c r="O802" s="7">
        <f t="shared" si="86"/>
        <v>42171.208333333328</v>
      </c>
      <c r="P802">
        <f t="shared" si="87"/>
        <v>2015</v>
      </c>
      <c r="Q802" t="b">
        <v>0</v>
      </c>
      <c r="R802" t="b">
        <v>0</v>
      </c>
      <c r="S802" t="s">
        <v>23</v>
      </c>
      <c r="T802" t="str">
        <f t="shared" si="88"/>
        <v>music</v>
      </c>
      <c r="U802" t="str">
        <f t="shared" si="89"/>
        <v>rock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90"/>
        <v>202.91</v>
      </c>
      <c r="G803" t="s">
        <v>20</v>
      </c>
      <c r="H803">
        <v>106</v>
      </c>
      <c r="I803">
        <f t="shared" si="84"/>
        <v>44.03</v>
      </c>
      <c r="J803" t="s">
        <v>21</v>
      </c>
      <c r="K803" t="s">
        <v>22</v>
      </c>
      <c r="L803">
        <v>1577772000</v>
      </c>
      <c r="M803" s="7">
        <f t="shared" si="85"/>
        <v>43830.25</v>
      </c>
      <c r="N803">
        <v>1579672800</v>
      </c>
      <c r="O803" s="7">
        <f t="shared" si="86"/>
        <v>43852.25</v>
      </c>
      <c r="P803">
        <f t="shared" si="87"/>
        <v>2019</v>
      </c>
      <c r="Q803" t="b">
        <v>0</v>
      </c>
      <c r="R803" t="b">
        <v>1</v>
      </c>
      <c r="S803" t="s">
        <v>122</v>
      </c>
      <c r="T803" t="str">
        <f t="shared" si="88"/>
        <v>photography</v>
      </c>
      <c r="U803" t="str">
        <f t="shared" si="89"/>
        <v>photography books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90"/>
        <v>197.03</v>
      </c>
      <c r="G804" t="s">
        <v>20</v>
      </c>
      <c r="H804">
        <v>142</v>
      </c>
      <c r="I804">
        <f t="shared" si="84"/>
        <v>86.03</v>
      </c>
      <c r="J804" t="s">
        <v>21</v>
      </c>
      <c r="K804" t="s">
        <v>22</v>
      </c>
      <c r="L804">
        <v>1562216400</v>
      </c>
      <c r="M804" s="7">
        <f t="shared" si="85"/>
        <v>43650.208333333328</v>
      </c>
      <c r="N804">
        <v>1562389200</v>
      </c>
      <c r="O804" s="7">
        <f t="shared" si="86"/>
        <v>43652.208333333328</v>
      </c>
      <c r="P804">
        <f t="shared" si="87"/>
        <v>2019</v>
      </c>
      <c r="Q804" t="b">
        <v>0</v>
      </c>
      <c r="R804" t="b">
        <v>0</v>
      </c>
      <c r="S804" t="s">
        <v>122</v>
      </c>
      <c r="T804" t="str">
        <f t="shared" si="88"/>
        <v>photography</v>
      </c>
      <c r="U804" t="str">
        <f t="shared" si="89"/>
        <v>photography books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90"/>
        <v>107</v>
      </c>
      <c r="G805" t="s">
        <v>20</v>
      </c>
      <c r="H805">
        <v>233</v>
      </c>
      <c r="I805">
        <f t="shared" si="84"/>
        <v>28.01</v>
      </c>
      <c r="J805" t="s">
        <v>21</v>
      </c>
      <c r="K805" t="s">
        <v>22</v>
      </c>
      <c r="L805">
        <v>1548568800</v>
      </c>
      <c r="M805" s="7">
        <f t="shared" si="85"/>
        <v>43492.25</v>
      </c>
      <c r="N805">
        <v>1551506400</v>
      </c>
      <c r="O805" s="7">
        <f t="shared" si="86"/>
        <v>43526.25</v>
      </c>
      <c r="P805">
        <f t="shared" si="87"/>
        <v>2019</v>
      </c>
      <c r="Q805" t="b">
        <v>0</v>
      </c>
      <c r="R805" t="b">
        <v>0</v>
      </c>
      <c r="S805" t="s">
        <v>33</v>
      </c>
      <c r="T805" t="str">
        <f t="shared" si="88"/>
        <v>theater</v>
      </c>
      <c r="U805" t="str">
        <f t="shared" si="89"/>
        <v>plays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90"/>
        <v>268.73</v>
      </c>
      <c r="G806" t="s">
        <v>20</v>
      </c>
      <c r="H806">
        <v>218</v>
      </c>
      <c r="I806">
        <f t="shared" si="84"/>
        <v>32.049999999999997</v>
      </c>
      <c r="J806" t="s">
        <v>21</v>
      </c>
      <c r="K806" t="s">
        <v>22</v>
      </c>
      <c r="L806">
        <v>1514872800</v>
      </c>
      <c r="M806" s="7">
        <f t="shared" si="85"/>
        <v>43102.25</v>
      </c>
      <c r="N806">
        <v>1516600800</v>
      </c>
      <c r="O806" s="7">
        <f t="shared" si="86"/>
        <v>43122.25</v>
      </c>
      <c r="P806">
        <f t="shared" si="87"/>
        <v>2018</v>
      </c>
      <c r="Q806" t="b">
        <v>0</v>
      </c>
      <c r="R806" t="b">
        <v>0</v>
      </c>
      <c r="S806" t="s">
        <v>23</v>
      </c>
      <c r="T806" t="str">
        <f t="shared" si="88"/>
        <v>music</v>
      </c>
      <c r="U806" t="str">
        <f t="shared" si="89"/>
        <v>rock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90"/>
        <v>50.85</v>
      </c>
      <c r="G807" t="s">
        <v>14</v>
      </c>
      <c r="H807">
        <v>67</v>
      </c>
      <c r="I807">
        <f t="shared" si="84"/>
        <v>73.61</v>
      </c>
      <c r="J807" t="s">
        <v>26</v>
      </c>
      <c r="K807" t="s">
        <v>27</v>
      </c>
      <c r="L807">
        <v>1416031200</v>
      </c>
      <c r="M807" s="7">
        <f t="shared" si="85"/>
        <v>41958.25</v>
      </c>
      <c r="N807">
        <v>1420437600</v>
      </c>
      <c r="O807" s="7">
        <f t="shared" si="86"/>
        <v>42009.25</v>
      </c>
      <c r="P807">
        <f t="shared" si="87"/>
        <v>2014</v>
      </c>
      <c r="Q807" t="b">
        <v>0</v>
      </c>
      <c r="R807" t="b">
        <v>0</v>
      </c>
      <c r="S807" t="s">
        <v>42</v>
      </c>
      <c r="T807" t="str">
        <f t="shared" si="88"/>
        <v>film &amp; video</v>
      </c>
      <c r="U807" t="str">
        <f t="shared" si="89"/>
        <v>documentary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90"/>
        <v>1180.29</v>
      </c>
      <c r="G808" t="s">
        <v>20</v>
      </c>
      <c r="H808">
        <v>76</v>
      </c>
      <c r="I808">
        <f t="shared" si="84"/>
        <v>108.71</v>
      </c>
      <c r="J808" t="s">
        <v>21</v>
      </c>
      <c r="K808" t="s">
        <v>22</v>
      </c>
      <c r="L808">
        <v>1330927200</v>
      </c>
      <c r="M808" s="7">
        <f t="shared" si="85"/>
        <v>40973.25</v>
      </c>
      <c r="N808">
        <v>1332997200</v>
      </c>
      <c r="O808" s="7">
        <f t="shared" si="86"/>
        <v>40997.208333333336</v>
      </c>
      <c r="P808">
        <f t="shared" si="87"/>
        <v>2012</v>
      </c>
      <c r="Q808" t="b">
        <v>0</v>
      </c>
      <c r="R808" t="b">
        <v>1</v>
      </c>
      <c r="S808" t="s">
        <v>53</v>
      </c>
      <c r="T808" t="str">
        <f t="shared" si="88"/>
        <v>film &amp; video</v>
      </c>
      <c r="U808" t="str">
        <f t="shared" si="89"/>
        <v>drama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90"/>
        <v>264</v>
      </c>
      <c r="G809" t="s">
        <v>20</v>
      </c>
      <c r="H809">
        <v>43</v>
      </c>
      <c r="I809">
        <f t="shared" si="84"/>
        <v>42.98</v>
      </c>
      <c r="J809" t="s">
        <v>21</v>
      </c>
      <c r="K809" t="s">
        <v>22</v>
      </c>
      <c r="L809">
        <v>1571115600</v>
      </c>
      <c r="M809" s="7">
        <f t="shared" si="85"/>
        <v>43753.208333333328</v>
      </c>
      <c r="N809">
        <v>1574920800</v>
      </c>
      <c r="O809" s="7">
        <f t="shared" si="86"/>
        <v>43797.25</v>
      </c>
      <c r="P809">
        <f t="shared" si="87"/>
        <v>2019</v>
      </c>
      <c r="Q809" t="b">
        <v>0</v>
      </c>
      <c r="R809" t="b">
        <v>1</v>
      </c>
      <c r="S809" t="s">
        <v>33</v>
      </c>
      <c r="T809" t="str">
        <f t="shared" si="88"/>
        <v>theater</v>
      </c>
      <c r="U809" t="str">
        <f t="shared" si="89"/>
        <v>plays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90"/>
        <v>30.44</v>
      </c>
      <c r="G810" t="s">
        <v>14</v>
      </c>
      <c r="H810">
        <v>19</v>
      </c>
      <c r="I810">
        <f t="shared" si="84"/>
        <v>83.32</v>
      </c>
      <c r="J810" t="s">
        <v>21</v>
      </c>
      <c r="K810" t="s">
        <v>22</v>
      </c>
      <c r="L810">
        <v>1463461200</v>
      </c>
      <c r="M810" s="7">
        <f t="shared" si="85"/>
        <v>42507.208333333328</v>
      </c>
      <c r="N810">
        <v>1464930000</v>
      </c>
      <c r="O810" s="7">
        <f t="shared" si="86"/>
        <v>42524.208333333328</v>
      </c>
      <c r="P810">
        <f t="shared" si="87"/>
        <v>2016</v>
      </c>
      <c r="Q810" t="b">
        <v>0</v>
      </c>
      <c r="R810" t="b">
        <v>0</v>
      </c>
      <c r="S810" t="s">
        <v>17</v>
      </c>
      <c r="T810" t="str">
        <f t="shared" si="88"/>
        <v>food</v>
      </c>
      <c r="U810" t="str">
        <f t="shared" si="89"/>
        <v>food trucks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90"/>
        <v>62.88</v>
      </c>
      <c r="G811" t="s">
        <v>14</v>
      </c>
      <c r="H811">
        <v>2108</v>
      </c>
      <c r="I811">
        <f t="shared" si="84"/>
        <v>42</v>
      </c>
      <c r="J811" t="s">
        <v>98</v>
      </c>
      <c r="K811" t="s">
        <v>99</v>
      </c>
      <c r="L811">
        <v>1344920400</v>
      </c>
      <c r="M811" s="7">
        <f t="shared" si="85"/>
        <v>41135.208333333336</v>
      </c>
      <c r="N811">
        <v>1345006800</v>
      </c>
      <c r="O811" s="7">
        <f t="shared" si="86"/>
        <v>41136.208333333336</v>
      </c>
      <c r="P811">
        <f t="shared" si="87"/>
        <v>2012</v>
      </c>
      <c r="Q811" t="b">
        <v>0</v>
      </c>
      <c r="R811" t="b">
        <v>0</v>
      </c>
      <c r="S811" t="s">
        <v>42</v>
      </c>
      <c r="T811" t="str">
        <f t="shared" si="88"/>
        <v>film &amp; video</v>
      </c>
      <c r="U811" t="str">
        <f t="shared" si="89"/>
        <v>documentary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90"/>
        <v>193.13</v>
      </c>
      <c r="G812" t="s">
        <v>20</v>
      </c>
      <c r="H812">
        <v>221</v>
      </c>
      <c r="I812">
        <f t="shared" si="84"/>
        <v>55.93</v>
      </c>
      <c r="J812" t="s">
        <v>21</v>
      </c>
      <c r="K812" t="s">
        <v>22</v>
      </c>
      <c r="L812">
        <v>1511848800</v>
      </c>
      <c r="M812" s="7">
        <f t="shared" si="85"/>
        <v>43067.25</v>
      </c>
      <c r="N812">
        <v>1512712800</v>
      </c>
      <c r="O812" s="7">
        <f t="shared" si="86"/>
        <v>43077.25</v>
      </c>
      <c r="P812">
        <f t="shared" si="87"/>
        <v>2017</v>
      </c>
      <c r="Q812" t="b">
        <v>0</v>
      </c>
      <c r="R812" t="b">
        <v>1</v>
      </c>
      <c r="S812" t="s">
        <v>33</v>
      </c>
      <c r="T812" t="str">
        <f t="shared" si="88"/>
        <v>theater</v>
      </c>
      <c r="U812" t="str">
        <f t="shared" si="89"/>
        <v>plays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90"/>
        <v>77.099999999999994</v>
      </c>
      <c r="G813" t="s">
        <v>14</v>
      </c>
      <c r="H813">
        <v>679</v>
      </c>
      <c r="I813">
        <f t="shared" si="84"/>
        <v>105.04</v>
      </c>
      <c r="J813" t="s">
        <v>21</v>
      </c>
      <c r="K813" t="s">
        <v>22</v>
      </c>
      <c r="L813">
        <v>1452319200</v>
      </c>
      <c r="M813" s="7">
        <f t="shared" si="85"/>
        <v>42378.25</v>
      </c>
      <c r="N813">
        <v>1452492000</v>
      </c>
      <c r="O813" s="7">
        <f t="shared" si="86"/>
        <v>42380.25</v>
      </c>
      <c r="P813">
        <f t="shared" si="87"/>
        <v>2016</v>
      </c>
      <c r="Q813" t="b">
        <v>0</v>
      </c>
      <c r="R813" t="b">
        <v>1</v>
      </c>
      <c r="S813" t="s">
        <v>89</v>
      </c>
      <c r="T813" t="str">
        <f t="shared" si="88"/>
        <v>games</v>
      </c>
      <c r="U813" t="str">
        <f t="shared" si="89"/>
        <v>video games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90"/>
        <v>225.53</v>
      </c>
      <c r="G814" t="s">
        <v>20</v>
      </c>
      <c r="H814">
        <v>2805</v>
      </c>
      <c r="I814">
        <f t="shared" si="84"/>
        <v>48</v>
      </c>
      <c r="J814" t="s">
        <v>15</v>
      </c>
      <c r="K814" t="s">
        <v>16</v>
      </c>
      <c r="L814">
        <v>1523854800</v>
      </c>
      <c r="M814" s="7">
        <f t="shared" si="85"/>
        <v>43206.208333333328</v>
      </c>
      <c r="N814">
        <v>1524286800</v>
      </c>
      <c r="O814" s="7">
        <f t="shared" si="86"/>
        <v>43211.208333333328</v>
      </c>
      <c r="P814">
        <f t="shared" si="87"/>
        <v>2018</v>
      </c>
      <c r="Q814" t="b">
        <v>0</v>
      </c>
      <c r="R814" t="b">
        <v>0</v>
      </c>
      <c r="S814" t="s">
        <v>68</v>
      </c>
      <c r="T814" t="str">
        <f t="shared" si="88"/>
        <v>publishing</v>
      </c>
      <c r="U814" t="str">
        <f t="shared" si="89"/>
        <v>nonfiction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90"/>
        <v>239.41</v>
      </c>
      <c r="G815" t="s">
        <v>20</v>
      </c>
      <c r="H815">
        <v>68</v>
      </c>
      <c r="I815">
        <f t="shared" si="84"/>
        <v>112.66</v>
      </c>
      <c r="J815" t="s">
        <v>21</v>
      </c>
      <c r="K815" t="s">
        <v>22</v>
      </c>
      <c r="L815">
        <v>1346043600</v>
      </c>
      <c r="M815" s="7">
        <f t="shared" si="85"/>
        <v>41148.208333333336</v>
      </c>
      <c r="N815">
        <v>1346907600</v>
      </c>
      <c r="O815" s="7">
        <f t="shared" si="86"/>
        <v>41158.208333333336</v>
      </c>
      <c r="P815">
        <f t="shared" si="87"/>
        <v>2012</v>
      </c>
      <c r="Q815" t="b">
        <v>0</v>
      </c>
      <c r="R815" t="b">
        <v>0</v>
      </c>
      <c r="S815" t="s">
        <v>89</v>
      </c>
      <c r="T815" t="str">
        <f t="shared" si="88"/>
        <v>games</v>
      </c>
      <c r="U815" t="str">
        <f t="shared" si="89"/>
        <v>video games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90"/>
        <v>92.19</v>
      </c>
      <c r="G816" t="s">
        <v>14</v>
      </c>
      <c r="H816">
        <v>36</v>
      </c>
      <c r="I816">
        <f t="shared" si="84"/>
        <v>81.94</v>
      </c>
      <c r="J816" t="s">
        <v>36</v>
      </c>
      <c r="K816" t="s">
        <v>37</v>
      </c>
      <c r="L816">
        <v>1464325200</v>
      </c>
      <c r="M816" s="7">
        <f t="shared" si="85"/>
        <v>42517.208333333328</v>
      </c>
      <c r="N816">
        <v>1464498000</v>
      </c>
      <c r="O816" s="7">
        <f t="shared" si="86"/>
        <v>42519.208333333328</v>
      </c>
      <c r="P816">
        <f t="shared" si="87"/>
        <v>2016</v>
      </c>
      <c r="Q816" t="b">
        <v>0</v>
      </c>
      <c r="R816" t="b">
        <v>1</v>
      </c>
      <c r="S816" t="s">
        <v>23</v>
      </c>
      <c r="T816" t="str">
        <f t="shared" si="88"/>
        <v>music</v>
      </c>
      <c r="U816" t="str">
        <f t="shared" si="89"/>
        <v>rock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90"/>
        <v>130.22999999999999</v>
      </c>
      <c r="G817" t="s">
        <v>20</v>
      </c>
      <c r="H817">
        <v>183</v>
      </c>
      <c r="I817">
        <f t="shared" si="84"/>
        <v>64.05</v>
      </c>
      <c r="J817" t="s">
        <v>15</v>
      </c>
      <c r="K817" t="s">
        <v>16</v>
      </c>
      <c r="L817">
        <v>1511935200</v>
      </c>
      <c r="M817" s="7">
        <f t="shared" si="85"/>
        <v>43068.25</v>
      </c>
      <c r="N817">
        <v>1514181600</v>
      </c>
      <c r="O817" s="7">
        <f t="shared" si="86"/>
        <v>43094.25</v>
      </c>
      <c r="P817">
        <f t="shared" si="87"/>
        <v>2017</v>
      </c>
      <c r="Q817" t="b">
        <v>0</v>
      </c>
      <c r="R817" t="b">
        <v>0</v>
      </c>
      <c r="S817" t="s">
        <v>23</v>
      </c>
      <c r="T817" t="str">
        <f t="shared" si="88"/>
        <v>music</v>
      </c>
      <c r="U817" t="str">
        <f t="shared" si="89"/>
        <v>rock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90"/>
        <v>615.22</v>
      </c>
      <c r="G818" t="s">
        <v>20</v>
      </c>
      <c r="H818">
        <v>133</v>
      </c>
      <c r="I818">
        <f t="shared" si="84"/>
        <v>106.39</v>
      </c>
      <c r="J818" t="s">
        <v>21</v>
      </c>
      <c r="K818" t="s">
        <v>22</v>
      </c>
      <c r="L818">
        <v>1392012000</v>
      </c>
      <c r="M818" s="7">
        <f t="shared" si="85"/>
        <v>41680.25</v>
      </c>
      <c r="N818">
        <v>1392184800</v>
      </c>
      <c r="O818" s="7">
        <f t="shared" si="86"/>
        <v>41682.25</v>
      </c>
      <c r="P818">
        <f t="shared" si="87"/>
        <v>2014</v>
      </c>
      <c r="Q818" t="b">
        <v>1</v>
      </c>
      <c r="R818" t="b">
        <v>1</v>
      </c>
      <c r="S818" t="s">
        <v>33</v>
      </c>
      <c r="T818" t="str">
        <f t="shared" si="88"/>
        <v>theater</v>
      </c>
      <c r="U818" t="str">
        <f t="shared" si="89"/>
        <v>plays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90"/>
        <v>368.8</v>
      </c>
      <c r="G819" t="s">
        <v>20</v>
      </c>
      <c r="H819">
        <v>2489</v>
      </c>
      <c r="I819">
        <f t="shared" si="84"/>
        <v>76.010000000000005</v>
      </c>
      <c r="J819" t="s">
        <v>107</v>
      </c>
      <c r="K819" t="s">
        <v>108</v>
      </c>
      <c r="L819">
        <v>1556946000</v>
      </c>
      <c r="M819" s="7">
        <f t="shared" si="85"/>
        <v>43589.208333333328</v>
      </c>
      <c r="N819">
        <v>1559365200</v>
      </c>
      <c r="O819" s="7">
        <f t="shared" si="86"/>
        <v>43617.208333333328</v>
      </c>
      <c r="P819">
        <f t="shared" si="87"/>
        <v>2019</v>
      </c>
      <c r="Q819" t="b">
        <v>0</v>
      </c>
      <c r="R819" t="b">
        <v>1</v>
      </c>
      <c r="S819" t="s">
        <v>68</v>
      </c>
      <c r="T819" t="str">
        <f t="shared" si="88"/>
        <v>publishing</v>
      </c>
      <c r="U819" t="str">
        <f t="shared" si="89"/>
        <v>nonfiction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90"/>
        <v>1094.8599999999999</v>
      </c>
      <c r="G820" t="s">
        <v>20</v>
      </c>
      <c r="H820">
        <v>69</v>
      </c>
      <c r="I820">
        <f t="shared" si="84"/>
        <v>111.07</v>
      </c>
      <c r="J820" t="s">
        <v>21</v>
      </c>
      <c r="K820" t="s">
        <v>22</v>
      </c>
      <c r="L820">
        <v>1548050400</v>
      </c>
      <c r="M820" s="7">
        <f t="shared" si="85"/>
        <v>43486.25</v>
      </c>
      <c r="N820">
        <v>1549173600</v>
      </c>
      <c r="O820" s="7">
        <f t="shared" si="86"/>
        <v>43499.25</v>
      </c>
      <c r="P820">
        <f t="shared" si="87"/>
        <v>2019</v>
      </c>
      <c r="Q820" t="b">
        <v>0</v>
      </c>
      <c r="R820" t="b">
        <v>1</v>
      </c>
      <c r="S820" t="s">
        <v>33</v>
      </c>
      <c r="T820" t="str">
        <f t="shared" si="88"/>
        <v>theater</v>
      </c>
      <c r="U820" t="str">
        <f t="shared" si="89"/>
        <v>plays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90"/>
        <v>50.66</v>
      </c>
      <c r="G821" t="s">
        <v>14</v>
      </c>
      <c r="H821">
        <v>47</v>
      </c>
      <c r="I821">
        <f t="shared" si="84"/>
        <v>95.94</v>
      </c>
      <c r="J821" t="s">
        <v>21</v>
      </c>
      <c r="K821" t="s">
        <v>22</v>
      </c>
      <c r="L821">
        <v>1353736800</v>
      </c>
      <c r="M821" s="7">
        <f t="shared" si="85"/>
        <v>41237.25</v>
      </c>
      <c r="N821">
        <v>1355032800</v>
      </c>
      <c r="O821" s="7">
        <f t="shared" si="86"/>
        <v>41252.25</v>
      </c>
      <c r="P821">
        <f t="shared" si="87"/>
        <v>2012</v>
      </c>
      <c r="Q821" t="b">
        <v>1</v>
      </c>
      <c r="R821" t="b">
        <v>0</v>
      </c>
      <c r="S821" t="s">
        <v>89</v>
      </c>
      <c r="T821" t="str">
        <f t="shared" si="88"/>
        <v>games</v>
      </c>
      <c r="U821" t="str">
        <f t="shared" si="89"/>
        <v>video games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90"/>
        <v>800.6</v>
      </c>
      <c r="G822" t="s">
        <v>20</v>
      </c>
      <c r="H822">
        <v>279</v>
      </c>
      <c r="I822">
        <f t="shared" si="84"/>
        <v>43.04</v>
      </c>
      <c r="J822" t="s">
        <v>40</v>
      </c>
      <c r="K822" t="s">
        <v>41</v>
      </c>
      <c r="L822">
        <v>1532840400</v>
      </c>
      <c r="M822" s="7">
        <f t="shared" si="85"/>
        <v>43310.208333333328</v>
      </c>
      <c r="N822">
        <v>1533963600</v>
      </c>
      <c r="O822" s="7">
        <f t="shared" si="86"/>
        <v>43323.208333333328</v>
      </c>
      <c r="P822">
        <f t="shared" si="87"/>
        <v>2018</v>
      </c>
      <c r="Q822" t="b">
        <v>0</v>
      </c>
      <c r="R822" t="b">
        <v>1</v>
      </c>
      <c r="S822" t="s">
        <v>23</v>
      </c>
      <c r="T822" t="str">
        <f t="shared" si="88"/>
        <v>music</v>
      </c>
      <c r="U822" t="str">
        <f t="shared" si="89"/>
        <v>rock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90"/>
        <v>291.29000000000002</v>
      </c>
      <c r="G823" t="s">
        <v>20</v>
      </c>
      <c r="H823">
        <v>210</v>
      </c>
      <c r="I823">
        <f t="shared" si="84"/>
        <v>67.97</v>
      </c>
      <c r="J823" t="s">
        <v>21</v>
      </c>
      <c r="K823" t="s">
        <v>22</v>
      </c>
      <c r="L823">
        <v>1488261600</v>
      </c>
      <c r="M823" s="7">
        <f t="shared" si="85"/>
        <v>42794.25</v>
      </c>
      <c r="N823">
        <v>1489381200</v>
      </c>
      <c r="O823" s="7">
        <f t="shared" si="86"/>
        <v>42807.208333333328</v>
      </c>
      <c r="P823">
        <f t="shared" si="87"/>
        <v>2017</v>
      </c>
      <c r="Q823" t="b">
        <v>0</v>
      </c>
      <c r="R823" t="b">
        <v>0</v>
      </c>
      <c r="S823" t="s">
        <v>42</v>
      </c>
      <c r="T823" t="str">
        <f t="shared" si="88"/>
        <v>film &amp; video</v>
      </c>
      <c r="U823" t="str">
        <f t="shared" si="89"/>
        <v>documentary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90"/>
        <v>349.97</v>
      </c>
      <c r="G824" t="s">
        <v>20</v>
      </c>
      <c r="H824">
        <v>2100</v>
      </c>
      <c r="I824">
        <f t="shared" si="84"/>
        <v>89.99</v>
      </c>
      <c r="J824" t="s">
        <v>21</v>
      </c>
      <c r="K824" t="s">
        <v>22</v>
      </c>
      <c r="L824">
        <v>1393567200</v>
      </c>
      <c r="M824" s="7">
        <f t="shared" si="85"/>
        <v>41698.25</v>
      </c>
      <c r="N824">
        <v>1395032400</v>
      </c>
      <c r="O824" s="7">
        <f t="shared" si="86"/>
        <v>41715.208333333336</v>
      </c>
      <c r="P824">
        <f t="shared" si="87"/>
        <v>2014</v>
      </c>
      <c r="Q824" t="b">
        <v>0</v>
      </c>
      <c r="R824" t="b">
        <v>0</v>
      </c>
      <c r="S824" t="s">
        <v>23</v>
      </c>
      <c r="T824" t="str">
        <f t="shared" si="88"/>
        <v>music</v>
      </c>
      <c r="U824" t="str">
        <f t="shared" si="89"/>
        <v>rock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90"/>
        <v>357.07</v>
      </c>
      <c r="G825" t="s">
        <v>20</v>
      </c>
      <c r="H825">
        <v>252</v>
      </c>
      <c r="I825">
        <f t="shared" si="84"/>
        <v>58.1</v>
      </c>
      <c r="J825" t="s">
        <v>21</v>
      </c>
      <c r="K825" t="s">
        <v>22</v>
      </c>
      <c r="L825">
        <v>1410325200</v>
      </c>
      <c r="M825" s="7">
        <f t="shared" si="85"/>
        <v>41892.208333333336</v>
      </c>
      <c r="N825">
        <v>1412485200</v>
      </c>
      <c r="O825" s="7">
        <f t="shared" si="86"/>
        <v>41917.208333333336</v>
      </c>
      <c r="P825">
        <f t="shared" si="87"/>
        <v>2014</v>
      </c>
      <c r="Q825" t="b">
        <v>1</v>
      </c>
      <c r="R825" t="b">
        <v>1</v>
      </c>
      <c r="S825" t="s">
        <v>23</v>
      </c>
      <c r="T825" t="str">
        <f t="shared" si="88"/>
        <v>music</v>
      </c>
      <c r="U825" t="str">
        <f t="shared" si="89"/>
        <v>rock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90"/>
        <v>126.49</v>
      </c>
      <c r="G826" t="s">
        <v>20</v>
      </c>
      <c r="H826">
        <v>1280</v>
      </c>
      <c r="I826">
        <f t="shared" si="84"/>
        <v>84</v>
      </c>
      <c r="J826" t="s">
        <v>21</v>
      </c>
      <c r="K826" t="s">
        <v>22</v>
      </c>
      <c r="L826">
        <v>1276923600</v>
      </c>
      <c r="M826" s="7">
        <f t="shared" si="85"/>
        <v>40348.208333333336</v>
      </c>
      <c r="N826">
        <v>1279688400</v>
      </c>
      <c r="O826" s="7">
        <f t="shared" si="86"/>
        <v>40380.208333333336</v>
      </c>
      <c r="P826">
        <f t="shared" si="87"/>
        <v>2010</v>
      </c>
      <c r="Q826" t="b">
        <v>0</v>
      </c>
      <c r="R826" t="b">
        <v>1</v>
      </c>
      <c r="S826" t="s">
        <v>68</v>
      </c>
      <c r="T826" t="str">
        <f t="shared" si="88"/>
        <v>publishing</v>
      </c>
      <c r="U826" t="str">
        <f t="shared" si="89"/>
        <v>nonfiction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90"/>
        <v>387.5</v>
      </c>
      <c r="G827" t="s">
        <v>20</v>
      </c>
      <c r="H827">
        <v>157</v>
      </c>
      <c r="I827">
        <f t="shared" si="84"/>
        <v>88.85</v>
      </c>
      <c r="J827" t="s">
        <v>40</v>
      </c>
      <c r="K827" t="s">
        <v>41</v>
      </c>
      <c r="L827">
        <v>1500958800</v>
      </c>
      <c r="M827" s="7">
        <f t="shared" si="85"/>
        <v>42941.208333333328</v>
      </c>
      <c r="N827">
        <v>1501995600</v>
      </c>
      <c r="O827" s="7">
        <f t="shared" si="86"/>
        <v>42953.208333333328</v>
      </c>
      <c r="P827">
        <f t="shared" si="87"/>
        <v>2017</v>
      </c>
      <c r="Q827" t="b">
        <v>0</v>
      </c>
      <c r="R827" t="b">
        <v>0</v>
      </c>
      <c r="S827" t="s">
        <v>100</v>
      </c>
      <c r="T827" t="str">
        <f t="shared" si="88"/>
        <v>film &amp; video</v>
      </c>
      <c r="U827" t="str">
        <f t="shared" si="89"/>
        <v>shorts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90"/>
        <v>457.04</v>
      </c>
      <c r="G828" t="s">
        <v>20</v>
      </c>
      <c r="H828">
        <v>194</v>
      </c>
      <c r="I828">
        <f t="shared" si="84"/>
        <v>65.959999999999994</v>
      </c>
      <c r="J828" t="s">
        <v>21</v>
      </c>
      <c r="K828" t="s">
        <v>22</v>
      </c>
      <c r="L828">
        <v>1292220000</v>
      </c>
      <c r="M828" s="7">
        <f t="shared" si="85"/>
        <v>40525.25</v>
      </c>
      <c r="N828">
        <v>1294639200</v>
      </c>
      <c r="O828" s="7">
        <f t="shared" si="86"/>
        <v>40553.25</v>
      </c>
      <c r="P828">
        <f t="shared" si="87"/>
        <v>2010</v>
      </c>
      <c r="Q828" t="b">
        <v>0</v>
      </c>
      <c r="R828" t="b">
        <v>1</v>
      </c>
      <c r="S828" t="s">
        <v>33</v>
      </c>
      <c r="T828" t="str">
        <f t="shared" si="88"/>
        <v>theater</v>
      </c>
      <c r="U828" t="str">
        <f t="shared" si="89"/>
        <v>plays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90"/>
        <v>266.7</v>
      </c>
      <c r="G829" t="s">
        <v>20</v>
      </c>
      <c r="H829">
        <v>82</v>
      </c>
      <c r="I829">
        <f t="shared" si="84"/>
        <v>74.8</v>
      </c>
      <c r="J829" t="s">
        <v>26</v>
      </c>
      <c r="K829" t="s">
        <v>27</v>
      </c>
      <c r="L829">
        <v>1304398800</v>
      </c>
      <c r="M829" s="7">
        <f t="shared" si="85"/>
        <v>40666.208333333336</v>
      </c>
      <c r="N829">
        <v>1305435600</v>
      </c>
      <c r="O829" s="7">
        <f t="shared" si="86"/>
        <v>40678.208333333336</v>
      </c>
      <c r="P829">
        <f t="shared" si="87"/>
        <v>2011</v>
      </c>
      <c r="Q829" t="b">
        <v>0</v>
      </c>
      <c r="R829" t="b">
        <v>1</v>
      </c>
      <c r="S829" t="s">
        <v>53</v>
      </c>
      <c r="T829" t="str">
        <f t="shared" si="88"/>
        <v>film &amp; video</v>
      </c>
      <c r="U829" t="str">
        <f t="shared" si="89"/>
        <v>drama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90"/>
        <v>69</v>
      </c>
      <c r="G830" t="s">
        <v>14</v>
      </c>
      <c r="H830">
        <v>70</v>
      </c>
      <c r="I830">
        <f t="shared" si="84"/>
        <v>69.989999999999995</v>
      </c>
      <c r="J830" t="s">
        <v>21</v>
      </c>
      <c r="K830" t="s">
        <v>22</v>
      </c>
      <c r="L830">
        <v>1535432400</v>
      </c>
      <c r="M830" s="7">
        <f t="shared" si="85"/>
        <v>43340.208333333328</v>
      </c>
      <c r="N830">
        <v>1537592400</v>
      </c>
      <c r="O830" s="7">
        <f t="shared" si="86"/>
        <v>43365.208333333328</v>
      </c>
      <c r="P830">
        <f t="shared" si="87"/>
        <v>2018</v>
      </c>
      <c r="Q830" t="b">
        <v>0</v>
      </c>
      <c r="R830" t="b">
        <v>0</v>
      </c>
      <c r="S830" t="s">
        <v>33</v>
      </c>
      <c r="T830" t="str">
        <f t="shared" si="88"/>
        <v>theater</v>
      </c>
      <c r="U830" t="str">
        <f t="shared" si="89"/>
        <v>plays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90"/>
        <v>51.34</v>
      </c>
      <c r="G831" t="s">
        <v>14</v>
      </c>
      <c r="H831">
        <v>154</v>
      </c>
      <c r="I831">
        <f t="shared" si="84"/>
        <v>32.01</v>
      </c>
      <c r="J831" t="s">
        <v>21</v>
      </c>
      <c r="K831" t="s">
        <v>22</v>
      </c>
      <c r="L831">
        <v>1433826000</v>
      </c>
      <c r="M831" s="7">
        <f t="shared" si="85"/>
        <v>42164.208333333328</v>
      </c>
      <c r="N831">
        <v>1435122000</v>
      </c>
      <c r="O831" s="7">
        <f t="shared" si="86"/>
        <v>42179.208333333328</v>
      </c>
      <c r="P831">
        <f t="shared" si="87"/>
        <v>2015</v>
      </c>
      <c r="Q831" t="b">
        <v>0</v>
      </c>
      <c r="R831" t="b">
        <v>0</v>
      </c>
      <c r="S831" t="s">
        <v>33</v>
      </c>
      <c r="T831" t="str">
        <f t="shared" si="88"/>
        <v>theater</v>
      </c>
      <c r="U831" t="str">
        <f t="shared" si="89"/>
        <v>plays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90"/>
        <v>1.17</v>
      </c>
      <c r="G832" t="s">
        <v>14</v>
      </c>
      <c r="H832">
        <v>22</v>
      </c>
      <c r="I832">
        <f t="shared" si="84"/>
        <v>64.73</v>
      </c>
      <c r="J832" t="s">
        <v>21</v>
      </c>
      <c r="K832" t="s">
        <v>22</v>
      </c>
      <c r="L832">
        <v>1514959200</v>
      </c>
      <c r="M832" s="7">
        <f t="shared" si="85"/>
        <v>43103.25</v>
      </c>
      <c r="N832">
        <v>1520056800</v>
      </c>
      <c r="O832" s="7">
        <f t="shared" si="86"/>
        <v>43162.25</v>
      </c>
      <c r="P832">
        <f t="shared" si="87"/>
        <v>2018</v>
      </c>
      <c r="Q832" t="b">
        <v>0</v>
      </c>
      <c r="R832" t="b">
        <v>0</v>
      </c>
      <c r="S832" t="s">
        <v>33</v>
      </c>
      <c r="T832" t="str">
        <f t="shared" si="88"/>
        <v>theater</v>
      </c>
      <c r="U832" t="str">
        <f t="shared" si="89"/>
        <v>plays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90"/>
        <v>108.98</v>
      </c>
      <c r="G833" t="s">
        <v>20</v>
      </c>
      <c r="H833">
        <v>4233</v>
      </c>
      <c r="I833">
        <f t="shared" si="84"/>
        <v>25</v>
      </c>
      <c r="J833" t="s">
        <v>21</v>
      </c>
      <c r="K833" t="s">
        <v>22</v>
      </c>
      <c r="L833">
        <v>1332738000</v>
      </c>
      <c r="M833" s="7">
        <f t="shared" si="85"/>
        <v>40994.208333333336</v>
      </c>
      <c r="N833">
        <v>1335675600</v>
      </c>
      <c r="O833" s="7">
        <f t="shared" si="86"/>
        <v>41028.208333333336</v>
      </c>
      <c r="P833">
        <f t="shared" si="87"/>
        <v>2012</v>
      </c>
      <c r="Q833" t="b">
        <v>0</v>
      </c>
      <c r="R833" t="b">
        <v>0</v>
      </c>
      <c r="S833" t="s">
        <v>122</v>
      </c>
      <c r="T833" t="str">
        <f t="shared" si="88"/>
        <v>photography</v>
      </c>
      <c r="U833" t="str">
        <f t="shared" si="89"/>
        <v>photography books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90"/>
        <v>315.18</v>
      </c>
      <c r="G834" t="s">
        <v>20</v>
      </c>
      <c r="H834">
        <v>1297</v>
      </c>
      <c r="I834">
        <f t="shared" si="84"/>
        <v>104.98</v>
      </c>
      <c r="J834" t="s">
        <v>36</v>
      </c>
      <c r="K834" t="s">
        <v>37</v>
      </c>
      <c r="L834">
        <v>1445490000</v>
      </c>
      <c r="M834" s="7">
        <f t="shared" si="85"/>
        <v>42299.208333333328</v>
      </c>
      <c r="N834">
        <v>1448431200</v>
      </c>
      <c r="O834" s="7">
        <f t="shared" si="86"/>
        <v>42333.25</v>
      </c>
      <c r="P834">
        <f t="shared" si="87"/>
        <v>2015</v>
      </c>
      <c r="Q834" t="b">
        <v>1</v>
      </c>
      <c r="R834" t="b">
        <v>0</v>
      </c>
      <c r="S834" t="s">
        <v>206</v>
      </c>
      <c r="T834" t="str">
        <f t="shared" si="88"/>
        <v>publishing</v>
      </c>
      <c r="U834" t="str">
        <f t="shared" si="89"/>
        <v>translations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90"/>
        <v>157.69</v>
      </c>
      <c r="G835" t="s">
        <v>20</v>
      </c>
      <c r="H835">
        <v>165</v>
      </c>
      <c r="I835">
        <f t="shared" ref="I835:I898" si="91">IF(H835=0, 0, ROUND(E835/H835,2))</f>
        <v>64.989999999999995</v>
      </c>
      <c r="J835" t="s">
        <v>36</v>
      </c>
      <c r="K835" t="s">
        <v>37</v>
      </c>
      <c r="L835">
        <v>1297663200</v>
      </c>
      <c r="M835" s="7">
        <f t="shared" ref="M835:M898" si="92">(L835/(60*60*24))+DATE(1970,1,1)</f>
        <v>40588.25</v>
      </c>
      <c r="N835">
        <v>1298613600</v>
      </c>
      <c r="O835" s="7">
        <f t="shared" ref="O835:O898" si="93">(N835/(60*60*24))+DATE(1970,1,1)</f>
        <v>40599.25</v>
      </c>
      <c r="P835">
        <f t="shared" ref="P835:P898" si="94">YEAR(M835)</f>
        <v>2011</v>
      </c>
      <c r="Q835" t="b">
        <v>0</v>
      </c>
      <c r="R835" t="b">
        <v>0</v>
      </c>
      <c r="S835" t="s">
        <v>206</v>
      </c>
      <c r="T835" t="str">
        <f t="shared" ref="T835:T898" si="95">LEFT(S835,SEARCH("/",S835)-1)</f>
        <v>publishing</v>
      </c>
      <c r="U835" t="str">
        <f t="shared" ref="U835:U898" si="96">RIGHT(S835,LEN(S835)-SEARCH("/",S835))</f>
        <v>translations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97">ROUND((E836/D836)*100, 2)</f>
        <v>153.81</v>
      </c>
      <c r="G836" t="s">
        <v>20</v>
      </c>
      <c r="H836">
        <v>119</v>
      </c>
      <c r="I836">
        <f t="shared" si="91"/>
        <v>94.35</v>
      </c>
      <c r="J836" t="s">
        <v>21</v>
      </c>
      <c r="K836" t="s">
        <v>22</v>
      </c>
      <c r="L836">
        <v>1371963600</v>
      </c>
      <c r="M836" s="7">
        <f t="shared" si="92"/>
        <v>41448.208333333336</v>
      </c>
      <c r="N836">
        <v>1372482000</v>
      </c>
      <c r="O836" s="7">
        <f t="shared" si="93"/>
        <v>41454.208333333336</v>
      </c>
      <c r="P836">
        <f t="shared" si="94"/>
        <v>2013</v>
      </c>
      <c r="Q836" t="b">
        <v>0</v>
      </c>
      <c r="R836" t="b">
        <v>0</v>
      </c>
      <c r="S836" t="s">
        <v>33</v>
      </c>
      <c r="T836" t="str">
        <f t="shared" si="95"/>
        <v>theater</v>
      </c>
      <c r="U836" t="str">
        <f t="shared" si="96"/>
        <v>plays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7"/>
        <v>89.74</v>
      </c>
      <c r="G837" t="s">
        <v>14</v>
      </c>
      <c r="H837">
        <v>1758</v>
      </c>
      <c r="I837">
        <f t="shared" si="91"/>
        <v>44</v>
      </c>
      <c r="J837" t="s">
        <v>21</v>
      </c>
      <c r="K837" t="s">
        <v>22</v>
      </c>
      <c r="L837">
        <v>1425103200</v>
      </c>
      <c r="M837" s="7">
        <f t="shared" si="92"/>
        <v>42063.25</v>
      </c>
      <c r="N837">
        <v>1425621600</v>
      </c>
      <c r="O837" s="7">
        <f t="shared" si="93"/>
        <v>42069.25</v>
      </c>
      <c r="P837">
        <f t="shared" si="94"/>
        <v>2015</v>
      </c>
      <c r="Q837" t="b">
        <v>0</v>
      </c>
      <c r="R837" t="b">
        <v>0</v>
      </c>
      <c r="S837" t="s">
        <v>28</v>
      </c>
      <c r="T837" t="str">
        <f t="shared" si="95"/>
        <v>technology</v>
      </c>
      <c r="U837" t="str">
        <f t="shared" si="96"/>
        <v>web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7"/>
        <v>75.14</v>
      </c>
      <c r="G838" t="s">
        <v>14</v>
      </c>
      <c r="H838">
        <v>94</v>
      </c>
      <c r="I838">
        <f t="shared" si="91"/>
        <v>64.739999999999995</v>
      </c>
      <c r="J838" t="s">
        <v>21</v>
      </c>
      <c r="K838" t="s">
        <v>22</v>
      </c>
      <c r="L838">
        <v>1265349600</v>
      </c>
      <c r="M838" s="7">
        <f t="shared" si="92"/>
        <v>40214.25</v>
      </c>
      <c r="N838">
        <v>1266300000</v>
      </c>
      <c r="O838" s="7">
        <f t="shared" si="93"/>
        <v>40225.25</v>
      </c>
      <c r="P838">
        <f t="shared" si="94"/>
        <v>2010</v>
      </c>
      <c r="Q838" t="b">
        <v>0</v>
      </c>
      <c r="R838" t="b">
        <v>0</v>
      </c>
      <c r="S838" t="s">
        <v>60</v>
      </c>
      <c r="T838" t="str">
        <f t="shared" si="95"/>
        <v>music</v>
      </c>
      <c r="U838" t="str">
        <f t="shared" si="96"/>
        <v>indie rock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7"/>
        <v>852.88</v>
      </c>
      <c r="G839" t="s">
        <v>20</v>
      </c>
      <c r="H839">
        <v>1797</v>
      </c>
      <c r="I839">
        <f t="shared" si="91"/>
        <v>84.01</v>
      </c>
      <c r="J839" t="s">
        <v>21</v>
      </c>
      <c r="K839" t="s">
        <v>22</v>
      </c>
      <c r="L839">
        <v>1301202000</v>
      </c>
      <c r="M839" s="7">
        <f t="shared" si="92"/>
        <v>40629.208333333336</v>
      </c>
      <c r="N839">
        <v>1305867600</v>
      </c>
      <c r="O839" s="7">
        <f t="shared" si="93"/>
        <v>40683.208333333336</v>
      </c>
      <c r="P839">
        <f t="shared" si="94"/>
        <v>2011</v>
      </c>
      <c r="Q839" t="b">
        <v>0</v>
      </c>
      <c r="R839" t="b">
        <v>0</v>
      </c>
      <c r="S839" t="s">
        <v>159</v>
      </c>
      <c r="T839" t="str">
        <f t="shared" si="95"/>
        <v>music</v>
      </c>
      <c r="U839" t="str">
        <f t="shared" si="96"/>
        <v>jazz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7"/>
        <v>138.91</v>
      </c>
      <c r="G840" t="s">
        <v>20</v>
      </c>
      <c r="H840">
        <v>261</v>
      </c>
      <c r="I840">
        <f t="shared" si="91"/>
        <v>34.06</v>
      </c>
      <c r="J840" t="s">
        <v>21</v>
      </c>
      <c r="K840" t="s">
        <v>22</v>
      </c>
      <c r="L840">
        <v>1538024400</v>
      </c>
      <c r="M840" s="7">
        <f t="shared" si="92"/>
        <v>43370.208333333328</v>
      </c>
      <c r="N840">
        <v>1538802000</v>
      </c>
      <c r="O840" s="7">
        <f t="shared" si="93"/>
        <v>43379.208333333328</v>
      </c>
      <c r="P840">
        <f t="shared" si="94"/>
        <v>2018</v>
      </c>
      <c r="Q840" t="b">
        <v>0</v>
      </c>
      <c r="R840" t="b">
        <v>0</v>
      </c>
      <c r="S840" t="s">
        <v>33</v>
      </c>
      <c r="T840" t="str">
        <f t="shared" si="95"/>
        <v>theater</v>
      </c>
      <c r="U840" t="str">
        <f t="shared" si="96"/>
        <v>plays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7"/>
        <v>190.18</v>
      </c>
      <c r="G841" t="s">
        <v>20</v>
      </c>
      <c r="H841">
        <v>157</v>
      </c>
      <c r="I841">
        <f t="shared" si="91"/>
        <v>93.27</v>
      </c>
      <c r="J841" t="s">
        <v>21</v>
      </c>
      <c r="K841" t="s">
        <v>22</v>
      </c>
      <c r="L841">
        <v>1395032400</v>
      </c>
      <c r="M841" s="7">
        <f t="shared" si="92"/>
        <v>41715.208333333336</v>
      </c>
      <c r="N841">
        <v>1398920400</v>
      </c>
      <c r="O841" s="7">
        <f t="shared" si="93"/>
        <v>41760.208333333336</v>
      </c>
      <c r="P841">
        <f t="shared" si="94"/>
        <v>2014</v>
      </c>
      <c r="Q841" t="b">
        <v>0</v>
      </c>
      <c r="R841" t="b">
        <v>1</v>
      </c>
      <c r="S841" t="s">
        <v>42</v>
      </c>
      <c r="T841" t="str">
        <f t="shared" si="95"/>
        <v>film &amp; video</v>
      </c>
      <c r="U841" t="str">
        <f t="shared" si="96"/>
        <v>documentary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7"/>
        <v>100.24</v>
      </c>
      <c r="G842" t="s">
        <v>20</v>
      </c>
      <c r="H842">
        <v>3533</v>
      </c>
      <c r="I842">
        <f t="shared" si="91"/>
        <v>33</v>
      </c>
      <c r="J842" t="s">
        <v>21</v>
      </c>
      <c r="K842" t="s">
        <v>22</v>
      </c>
      <c r="L842">
        <v>1405486800</v>
      </c>
      <c r="M842" s="7">
        <f t="shared" si="92"/>
        <v>41836.208333333336</v>
      </c>
      <c r="N842">
        <v>1405659600</v>
      </c>
      <c r="O842" s="7">
        <f t="shared" si="93"/>
        <v>41838.208333333336</v>
      </c>
      <c r="P842">
        <f t="shared" si="94"/>
        <v>2014</v>
      </c>
      <c r="Q842" t="b">
        <v>0</v>
      </c>
      <c r="R842" t="b">
        <v>1</v>
      </c>
      <c r="S842" t="s">
        <v>33</v>
      </c>
      <c r="T842" t="str">
        <f t="shared" si="95"/>
        <v>theater</v>
      </c>
      <c r="U842" t="str">
        <f t="shared" si="96"/>
        <v>plays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7"/>
        <v>142.76</v>
      </c>
      <c r="G843" t="s">
        <v>20</v>
      </c>
      <c r="H843">
        <v>155</v>
      </c>
      <c r="I843">
        <f t="shared" si="91"/>
        <v>83.81</v>
      </c>
      <c r="J843" t="s">
        <v>21</v>
      </c>
      <c r="K843" t="s">
        <v>22</v>
      </c>
      <c r="L843">
        <v>1455861600</v>
      </c>
      <c r="M843" s="7">
        <f t="shared" si="92"/>
        <v>42419.25</v>
      </c>
      <c r="N843">
        <v>1457244000</v>
      </c>
      <c r="O843" s="7">
        <f t="shared" si="93"/>
        <v>42435.25</v>
      </c>
      <c r="P843">
        <f t="shared" si="94"/>
        <v>2016</v>
      </c>
      <c r="Q843" t="b">
        <v>0</v>
      </c>
      <c r="R843" t="b">
        <v>0</v>
      </c>
      <c r="S843" t="s">
        <v>28</v>
      </c>
      <c r="T843" t="str">
        <f t="shared" si="95"/>
        <v>technology</v>
      </c>
      <c r="U843" t="str">
        <f t="shared" si="96"/>
        <v>web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7"/>
        <v>563.13</v>
      </c>
      <c r="G844" t="s">
        <v>20</v>
      </c>
      <c r="H844">
        <v>132</v>
      </c>
      <c r="I844">
        <f t="shared" si="91"/>
        <v>63.99</v>
      </c>
      <c r="J844" t="s">
        <v>107</v>
      </c>
      <c r="K844" t="s">
        <v>108</v>
      </c>
      <c r="L844">
        <v>1529038800</v>
      </c>
      <c r="M844" s="7">
        <f t="shared" si="92"/>
        <v>43266.208333333328</v>
      </c>
      <c r="N844">
        <v>1529298000</v>
      </c>
      <c r="O844" s="7">
        <f t="shared" si="93"/>
        <v>43269.208333333328</v>
      </c>
      <c r="P844">
        <f t="shared" si="94"/>
        <v>2018</v>
      </c>
      <c r="Q844" t="b">
        <v>0</v>
      </c>
      <c r="R844" t="b">
        <v>0</v>
      </c>
      <c r="S844" t="s">
        <v>65</v>
      </c>
      <c r="T844" t="str">
        <f t="shared" si="95"/>
        <v>technology</v>
      </c>
      <c r="U844" t="str">
        <f t="shared" si="96"/>
        <v>wearables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7"/>
        <v>30.72</v>
      </c>
      <c r="G845" t="s">
        <v>14</v>
      </c>
      <c r="H845">
        <v>33</v>
      </c>
      <c r="I845">
        <f t="shared" si="91"/>
        <v>81.91</v>
      </c>
      <c r="J845" t="s">
        <v>21</v>
      </c>
      <c r="K845" t="s">
        <v>22</v>
      </c>
      <c r="L845">
        <v>1535259600</v>
      </c>
      <c r="M845" s="7">
        <f t="shared" si="92"/>
        <v>43338.208333333328</v>
      </c>
      <c r="N845">
        <v>1535778000</v>
      </c>
      <c r="O845" s="7">
        <f t="shared" si="93"/>
        <v>43344.208333333328</v>
      </c>
      <c r="P845">
        <f t="shared" si="94"/>
        <v>2018</v>
      </c>
      <c r="Q845" t="b">
        <v>0</v>
      </c>
      <c r="R845" t="b">
        <v>0</v>
      </c>
      <c r="S845" t="s">
        <v>122</v>
      </c>
      <c r="T845" t="str">
        <f t="shared" si="95"/>
        <v>photography</v>
      </c>
      <c r="U845" t="str">
        <f t="shared" si="96"/>
        <v>photography books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7"/>
        <v>99.4</v>
      </c>
      <c r="G846" t="s">
        <v>74</v>
      </c>
      <c r="H846">
        <v>94</v>
      </c>
      <c r="I846">
        <f t="shared" si="91"/>
        <v>93.05</v>
      </c>
      <c r="J846" t="s">
        <v>21</v>
      </c>
      <c r="K846" t="s">
        <v>22</v>
      </c>
      <c r="L846">
        <v>1327212000</v>
      </c>
      <c r="M846" s="7">
        <f t="shared" si="92"/>
        <v>40930.25</v>
      </c>
      <c r="N846">
        <v>1327471200</v>
      </c>
      <c r="O846" s="7">
        <f t="shared" si="93"/>
        <v>40933.25</v>
      </c>
      <c r="P846">
        <f t="shared" si="94"/>
        <v>2012</v>
      </c>
      <c r="Q846" t="b">
        <v>0</v>
      </c>
      <c r="R846" t="b">
        <v>0</v>
      </c>
      <c r="S846" t="s">
        <v>42</v>
      </c>
      <c r="T846" t="str">
        <f t="shared" si="95"/>
        <v>film &amp; video</v>
      </c>
      <c r="U846" t="str">
        <f t="shared" si="96"/>
        <v>documentary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7"/>
        <v>197.55</v>
      </c>
      <c r="G847" t="s">
        <v>20</v>
      </c>
      <c r="H847">
        <v>1354</v>
      </c>
      <c r="I847">
        <f t="shared" si="91"/>
        <v>101.98</v>
      </c>
      <c r="J847" t="s">
        <v>40</v>
      </c>
      <c r="K847" t="s">
        <v>41</v>
      </c>
      <c r="L847">
        <v>1526360400</v>
      </c>
      <c r="M847" s="7">
        <f t="shared" si="92"/>
        <v>43235.208333333328</v>
      </c>
      <c r="N847">
        <v>1529557200</v>
      </c>
      <c r="O847" s="7">
        <f t="shared" si="93"/>
        <v>43272.208333333328</v>
      </c>
      <c r="P847">
        <f t="shared" si="94"/>
        <v>2018</v>
      </c>
      <c r="Q847" t="b">
        <v>0</v>
      </c>
      <c r="R847" t="b">
        <v>0</v>
      </c>
      <c r="S847" t="s">
        <v>28</v>
      </c>
      <c r="T847" t="str">
        <f t="shared" si="95"/>
        <v>technology</v>
      </c>
      <c r="U847" t="str">
        <f t="shared" si="96"/>
        <v>web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7"/>
        <v>508.5</v>
      </c>
      <c r="G848" t="s">
        <v>20</v>
      </c>
      <c r="H848">
        <v>48</v>
      </c>
      <c r="I848">
        <f t="shared" si="91"/>
        <v>105.94</v>
      </c>
      <c r="J848" t="s">
        <v>21</v>
      </c>
      <c r="K848" t="s">
        <v>22</v>
      </c>
      <c r="L848">
        <v>1532149200</v>
      </c>
      <c r="M848" s="7">
        <f t="shared" si="92"/>
        <v>43302.208333333328</v>
      </c>
      <c r="N848">
        <v>1535259600</v>
      </c>
      <c r="O848" s="7">
        <f t="shared" si="93"/>
        <v>43338.208333333328</v>
      </c>
      <c r="P848">
        <f t="shared" si="94"/>
        <v>2018</v>
      </c>
      <c r="Q848" t="b">
        <v>1</v>
      </c>
      <c r="R848" t="b">
        <v>1</v>
      </c>
      <c r="S848" t="s">
        <v>28</v>
      </c>
      <c r="T848" t="str">
        <f t="shared" si="95"/>
        <v>technology</v>
      </c>
      <c r="U848" t="str">
        <f t="shared" si="96"/>
        <v>web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7"/>
        <v>237.74</v>
      </c>
      <c r="G849" t="s">
        <v>20</v>
      </c>
      <c r="H849">
        <v>110</v>
      </c>
      <c r="I849">
        <f t="shared" si="91"/>
        <v>101.58</v>
      </c>
      <c r="J849" t="s">
        <v>21</v>
      </c>
      <c r="K849" t="s">
        <v>22</v>
      </c>
      <c r="L849">
        <v>1515304800</v>
      </c>
      <c r="M849" s="7">
        <f t="shared" si="92"/>
        <v>43107.25</v>
      </c>
      <c r="N849">
        <v>1515564000</v>
      </c>
      <c r="O849" s="7">
        <f t="shared" si="93"/>
        <v>43110.25</v>
      </c>
      <c r="P849">
        <f t="shared" si="94"/>
        <v>2018</v>
      </c>
      <c r="Q849" t="b">
        <v>0</v>
      </c>
      <c r="R849" t="b">
        <v>0</v>
      </c>
      <c r="S849" t="s">
        <v>17</v>
      </c>
      <c r="T849" t="str">
        <f t="shared" si="95"/>
        <v>food</v>
      </c>
      <c r="U849" t="str">
        <f t="shared" si="96"/>
        <v>food trucks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7"/>
        <v>338.47</v>
      </c>
      <c r="G850" t="s">
        <v>20</v>
      </c>
      <c r="H850">
        <v>172</v>
      </c>
      <c r="I850">
        <f t="shared" si="91"/>
        <v>62.97</v>
      </c>
      <c r="J850" t="s">
        <v>21</v>
      </c>
      <c r="K850" t="s">
        <v>22</v>
      </c>
      <c r="L850">
        <v>1276318800</v>
      </c>
      <c r="M850" s="7">
        <f t="shared" si="92"/>
        <v>40341.208333333336</v>
      </c>
      <c r="N850">
        <v>1277096400</v>
      </c>
      <c r="O850" s="7">
        <f t="shared" si="93"/>
        <v>40350.208333333336</v>
      </c>
      <c r="P850">
        <f t="shared" si="94"/>
        <v>2010</v>
      </c>
      <c r="Q850" t="b">
        <v>0</v>
      </c>
      <c r="R850" t="b">
        <v>0</v>
      </c>
      <c r="S850" t="s">
        <v>53</v>
      </c>
      <c r="T850" t="str">
        <f t="shared" si="95"/>
        <v>film &amp; video</v>
      </c>
      <c r="U850" t="str">
        <f t="shared" si="96"/>
        <v>drama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7"/>
        <v>133.09</v>
      </c>
      <c r="G851" t="s">
        <v>20</v>
      </c>
      <c r="H851">
        <v>307</v>
      </c>
      <c r="I851">
        <f t="shared" si="91"/>
        <v>29.05</v>
      </c>
      <c r="J851" t="s">
        <v>21</v>
      </c>
      <c r="K851" t="s">
        <v>22</v>
      </c>
      <c r="L851">
        <v>1328767200</v>
      </c>
      <c r="M851" s="7">
        <f t="shared" si="92"/>
        <v>40948.25</v>
      </c>
      <c r="N851">
        <v>1329026400</v>
      </c>
      <c r="O851" s="7">
        <f t="shared" si="93"/>
        <v>40951.25</v>
      </c>
      <c r="P851">
        <f t="shared" si="94"/>
        <v>2012</v>
      </c>
      <c r="Q851" t="b">
        <v>0</v>
      </c>
      <c r="R851" t="b">
        <v>1</v>
      </c>
      <c r="S851" t="s">
        <v>60</v>
      </c>
      <c r="T851" t="str">
        <f t="shared" si="95"/>
        <v>music</v>
      </c>
      <c r="U851" t="str">
        <f t="shared" si="96"/>
        <v>indie rock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7"/>
        <v>1</v>
      </c>
      <c r="G852" t="s">
        <v>14</v>
      </c>
      <c r="H852">
        <v>1</v>
      </c>
      <c r="I852">
        <f t="shared" si="91"/>
        <v>1</v>
      </c>
      <c r="J852" t="s">
        <v>21</v>
      </c>
      <c r="K852" t="s">
        <v>22</v>
      </c>
      <c r="L852">
        <v>1321682400</v>
      </c>
      <c r="M852" s="7">
        <f t="shared" si="92"/>
        <v>40866.25</v>
      </c>
      <c r="N852">
        <v>1322978400</v>
      </c>
      <c r="O852" s="7">
        <f t="shared" si="93"/>
        <v>40881.25</v>
      </c>
      <c r="P852">
        <f t="shared" si="94"/>
        <v>2011</v>
      </c>
      <c r="Q852" t="b">
        <v>1</v>
      </c>
      <c r="R852" t="b">
        <v>0</v>
      </c>
      <c r="S852" t="s">
        <v>23</v>
      </c>
      <c r="T852" t="str">
        <f t="shared" si="95"/>
        <v>music</v>
      </c>
      <c r="U852" t="str">
        <f t="shared" si="96"/>
        <v>rock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7"/>
        <v>207.8</v>
      </c>
      <c r="G853" t="s">
        <v>20</v>
      </c>
      <c r="H853">
        <v>160</v>
      </c>
      <c r="I853">
        <f t="shared" si="91"/>
        <v>77.930000000000007</v>
      </c>
      <c r="J853" t="s">
        <v>21</v>
      </c>
      <c r="K853" t="s">
        <v>22</v>
      </c>
      <c r="L853">
        <v>1335934800</v>
      </c>
      <c r="M853" s="7">
        <f t="shared" si="92"/>
        <v>41031.208333333336</v>
      </c>
      <c r="N853">
        <v>1338786000</v>
      </c>
      <c r="O853" s="7">
        <f t="shared" si="93"/>
        <v>41064.208333333336</v>
      </c>
      <c r="P853">
        <f t="shared" si="94"/>
        <v>2012</v>
      </c>
      <c r="Q853" t="b">
        <v>0</v>
      </c>
      <c r="R853" t="b">
        <v>0</v>
      </c>
      <c r="S853" t="s">
        <v>50</v>
      </c>
      <c r="T853" t="str">
        <f t="shared" si="95"/>
        <v>music</v>
      </c>
      <c r="U853" t="str">
        <f t="shared" si="96"/>
        <v>electric music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7"/>
        <v>51.12</v>
      </c>
      <c r="G854" t="s">
        <v>14</v>
      </c>
      <c r="H854">
        <v>31</v>
      </c>
      <c r="I854">
        <f t="shared" si="91"/>
        <v>80.81</v>
      </c>
      <c r="J854" t="s">
        <v>21</v>
      </c>
      <c r="K854" t="s">
        <v>22</v>
      </c>
      <c r="L854">
        <v>1310792400</v>
      </c>
      <c r="M854" s="7">
        <f t="shared" si="92"/>
        <v>40740.208333333336</v>
      </c>
      <c r="N854">
        <v>1311656400</v>
      </c>
      <c r="O854" s="7">
        <f t="shared" si="93"/>
        <v>40750.208333333336</v>
      </c>
      <c r="P854">
        <f t="shared" si="94"/>
        <v>2011</v>
      </c>
      <c r="Q854" t="b">
        <v>0</v>
      </c>
      <c r="R854" t="b">
        <v>1</v>
      </c>
      <c r="S854" t="s">
        <v>89</v>
      </c>
      <c r="T854" t="str">
        <f t="shared" si="95"/>
        <v>games</v>
      </c>
      <c r="U854" t="str">
        <f t="shared" si="96"/>
        <v>video games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7"/>
        <v>652.05999999999995</v>
      </c>
      <c r="G855" t="s">
        <v>20</v>
      </c>
      <c r="H855">
        <v>1467</v>
      </c>
      <c r="I855">
        <f t="shared" si="91"/>
        <v>76.010000000000005</v>
      </c>
      <c r="J855" t="s">
        <v>15</v>
      </c>
      <c r="K855" t="s">
        <v>16</v>
      </c>
      <c r="L855">
        <v>1308546000</v>
      </c>
      <c r="M855" s="7">
        <f t="shared" si="92"/>
        <v>40714.208333333336</v>
      </c>
      <c r="N855">
        <v>1308978000</v>
      </c>
      <c r="O855" s="7">
        <f t="shared" si="93"/>
        <v>40719.208333333336</v>
      </c>
      <c r="P855">
        <f t="shared" si="94"/>
        <v>2011</v>
      </c>
      <c r="Q855" t="b">
        <v>0</v>
      </c>
      <c r="R855" t="b">
        <v>1</v>
      </c>
      <c r="S855" t="s">
        <v>60</v>
      </c>
      <c r="T855" t="str">
        <f t="shared" si="95"/>
        <v>music</v>
      </c>
      <c r="U855" t="str">
        <f t="shared" si="96"/>
        <v>indie rock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7"/>
        <v>113.63</v>
      </c>
      <c r="G856" t="s">
        <v>20</v>
      </c>
      <c r="H856">
        <v>2662</v>
      </c>
      <c r="I856">
        <f t="shared" si="91"/>
        <v>72.989999999999995</v>
      </c>
      <c r="J856" t="s">
        <v>15</v>
      </c>
      <c r="K856" t="s">
        <v>16</v>
      </c>
      <c r="L856">
        <v>1574056800</v>
      </c>
      <c r="M856" s="7">
        <f t="shared" si="92"/>
        <v>43787.25</v>
      </c>
      <c r="N856">
        <v>1576389600</v>
      </c>
      <c r="O856" s="7">
        <f t="shared" si="93"/>
        <v>43814.25</v>
      </c>
      <c r="P856">
        <f t="shared" si="94"/>
        <v>2019</v>
      </c>
      <c r="Q856" t="b">
        <v>0</v>
      </c>
      <c r="R856" t="b">
        <v>0</v>
      </c>
      <c r="S856" t="s">
        <v>119</v>
      </c>
      <c r="T856" t="str">
        <f t="shared" si="95"/>
        <v>publishing</v>
      </c>
      <c r="U856" t="str">
        <f t="shared" si="96"/>
        <v>fiction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7"/>
        <v>102.38</v>
      </c>
      <c r="G857" t="s">
        <v>20</v>
      </c>
      <c r="H857">
        <v>452</v>
      </c>
      <c r="I857">
        <f t="shared" si="91"/>
        <v>53</v>
      </c>
      <c r="J857" t="s">
        <v>26</v>
      </c>
      <c r="K857" t="s">
        <v>27</v>
      </c>
      <c r="L857">
        <v>1308373200</v>
      </c>
      <c r="M857" s="7">
        <f t="shared" si="92"/>
        <v>40712.208333333336</v>
      </c>
      <c r="N857">
        <v>1311051600</v>
      </c>
      <c r="O857" s="7">
        <f t="shared" si="93"/>
        <v>40743.208333333336</v>
      </c>
      <c r="P857">
        <f t="shared" si="94"/>
        <v>2011</v>
      </c>
      <c r="Q857" t="b">
        <v>0</v>
      </c>
      <c r="R857" t="b">
        <v>0</v>
      </c>
      <c r="S857" t="s">
        <v>33</v>
      </c>
      <c r="T857" t="str">
        <f t="shared" si="95"/>
        <v>theater</v>
      </c>
      <c r="U857" t="str">
        <f t="shared" si="96"/>
        <v>plays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7"/>
        <v>356.58</v>
      </c>
      <c r="G858" t="s">
        <v>20</v>
      </c>
      <c r="H858">
        <v>158</v>
      </c>
      <c r="I858">
        <f t="shared" si="91"/>
        <v>54.16</v>
      </c>
      <c r="J858" t="s">
        <v>21</v>
      </c>
      <c r="K858" t="s">
        <v>22</v>
      </c>
      <c r="L858">
        <v>1335243600</v>
      </c>
      <c r="M858" s="7">
        <f t="shared" si="92"/>
        <v>41023.208333333336</v>
      </c>
      <c r="N858">
        <v>1336712400</v>
      </c>
      <c r="O858" s="7">
        <f t="shared" si="93"/>
        <v>41040.208333333336</v>
      </c>
      <c r="P858">
        <f t="shared" si="94"/>
        <v>2012</v>
      </c>
      <c r="Q858" t="b">
        <v>0</v>
      </c>
      <c r="R858" t="b">
        <v>0</v>
      </c>
      <c r="S858" t="s">
        <v>17</v>
      </c>
      <c r="T858" t="str">
        <f t="shared" si="95"/>
        <v>food</v>
      </c>
      <c r="U858" t="str">
        <f t="shared" si="96"/>
        <v>food trucks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7"/>
        <v>139.87</v>
      </c>
      <c r="G859" t="s">
        <v>20</v>
      </c>
      <c r="H859">
        <v>225</v>
      </c>
      <c r="I859">
        <f t="shared" si="91"/>
        <v>32.950000000000003</v>
      </c>
      <c r="J859" t="s">
        <v>98</v>
      </c>
      <c r="K859" t="s">
        <v>99</v>
      </c>
      <c r="L859">
        <v>1328421600</v>
      </c>
      <c r="M859" s="7">
        <f t="shared" si="92"/>
        <v>40944.25</v>
      </c>
      <c r="N859">
        <v>1330408800</v>
      </c>
      <c r="O859" s="7">
        <f t="shared" si="93"/>
        <v>40967.25</v>
      </c>
      <c r="P859">
        <f t="shared" si="94"/>
        <v>2012</v>
      </c>
      <c r="Q859" t="b">
        <v>1</v>
      </c>
      <c r="R859" t="b">
        <v>0</v>
      </c>
      <c r="S859" t="s">
        <v>100</v>
      </c>
      <c r="T859" t="str">
        <f t="shared" si="95"/>
        <v>film &amp; video</v>
      </c>
      <c r="U859" t="str">
        <f t="shared" si="96"/>
        <v>shorts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7"/>
        <v>69.45</v>
      </c>
      <c r="G860" t="s">
        <v>14</v>
      </c>
      <c r="H860">
        <v>35</v>
      </c>
      <c r="I860">
        <f t="shared" si="91"/>
        <v>79.37</v>
      </c>
      <c r="J860" t="s">
        <v>21</v>
      </c>
      <c r="K860" t="s">
        <v>22</v>
      </c>
      <c r="L860">
        <v>1524286800</v>
      </c>
      <c r="M860" s="7">
        <f t="shared" si="92"/>
        <v>43211.208333333328</v>
      </c>
      <c r="N860">
        <v>1524891600</v>
      </c>
      <c r="O860" s="7">
        <f t="shared" si="93"/>
        <v>43218.208333333328</v>
      </c>
      <c r="P860">
        <f t="shared" si="94"/>
        <v>2018</v>
      </c>
      <c r="Q860" t="b">
        <v>1</v>
      </c>
      <c r="R860" t="b">
        <v>0</v>
      </c>
      <c r="S860" t="s">
        <v>17</v>
      </c>
      <c r="T860" t="str">
        <f t="shared" si="95"/>
        <v>food</v>
      </c>
      <c r="U860" t="str">
        <f t="shared" si="96"/>
        <v>food trucks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7"/>
        <v>35.53</v>
      </c>
      <c r="G861" t="s">
        <v>14</v>
      </c>
      <c r="H861">
        <v>63</v>
      </c>
      <c r="I861">
        <f t="shared" si="91"/>
        <v>41.17</v>
      </c>
      <c r="J861" t="s">
        <v>21</v>
      </c>
      <c r="K861" t="s">
        <v>22</v>
      </c>
      <c r="L861">
        <v>1362117600</v>
      </c>
      <c r="M861" s="7">
        <f t="shared" si="92"/>
        <v>41334.25</v>
      </c>
      <c r="N861">
        <v>1363669200</v>
      </c>
      <c r="O861" s="7">
        <f t="shared" si="93"/>
        <v>41352.208333333336</v>
      </c>
      <c r="P861">
        <f t="shared" si="94"/>
        <v>2013</v>
      </c>
      <c r="Q861" t="b">
        <v>0</v>
      </c>
      <c r="R861" t="b">
        <v>1</v>
      </c>
      <c r="S861" t="s">
        <v>33</v>
      </c>
      <c r="T861" t="str">
        <f t="shared" si="95"/>
        <v>theater</v>
      </c>
      <c r="U861" t="str">
        <f t="shared" si="96"/>
        <v>plays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7"/>
        <v>251.65</v>
      </c>
      <c r="G862" t="s">
        <v>20</v>
      </c>
      <c r="H862">
        <v>65</v>
      </c>
      <c r="I862">
        <f t="shared" si="91"/>
        <v>77.430000000000007</v>
      </c>
      <c r="J862" t="s">
        <v>21</v>
      </c>
      <c r="K862" t="s">
        <v>22</v>
      </c>
      <c r="L862">
        <v>1550556000</v>
      </c>
      <c r="M862" s="7">
        <f t="shared" si="92"/>
        <v>43515.25</v>
      </c>
      <c r="N862">
        <v>1551420000</v>
      </c>
      <c r="O862" s="7">
        <f t="shared" si="93"/>
        <v>43525.25</v>
      </c>
      <c r="P862">
        <f t="shared" si="94"/>
        <v>2019</v>
      </c>
      <c r="Q862" t="b">
        <v>0</v>
      </c>
      <c r="R862" t="b">
        <v>1</v>
      </c>
      <c r="S862" t="s">
        <v>65</v>
      </c>
      <c r="T862" t="str">
        <f t="shared" si="95"/>
        <v>technology</v>
      </c>
      <c r="U862" t="str">
        <f t="shared" si="96"/>
        <v>wearables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7"/>
        <v>105.88</v>
      </c>
      <c r="G863" t="s">
        <v>20</v>
      </c>
      <c r="H863">
        <v>163</v>
      </c>
      <c r="I863">
        <f t="shared" si="91"/>
        <v>57.16</v>
      </c>
      <c r="J863" t="s">
        <v>21</v>
      </c>
      <c r="K863" t="s">
        <v>22</v>
      </c>
      <c r="L863">
        <v>1269147600</v>
      </c>
      <c r="M863" s="7">
        <f t="shared" si="92"/>
        <v>40258.208333333336</v>
      </c>
      <c r="N863">
        <v>1269838800</v>
      </c>
      <c r="O863" s="7">
        <f t="shared" si="93"/>
        <v>40266.208333333336</v>
      </c>
      <c r="P863">
        <f t="shared" si="94"/>
        <v>2010</v>
      </c>
      <c r="Q863" t="b">
        <v>0</v>
      </c>
      <c r="R863" t="b">
        <v>0</v>
      </c>
      <c r="S863" t="s">
        <v>33</v>
      </c>
      <c r="T863" t="str">
        <f t="shared" si="95"/>
        <v>theater</v>
      </c>
      <c r="U863" t="str">
        <f t="shared" si="96"/>
        <v>plays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7"/>
        <v>187.43</v>
      </c>
      <c r="G864" t="s">
        <v>20</v>
      </c>
      <c r="H864">
        <v>85</v>
      </c>
      <c r="I864">
        <f t="shared" si="91"/>
        <v>77.180000000000007</v>
      </c>
      <c r="J864" t="s">
        <v>21</v>
      </c>
      <c r="K864" t="s">
        <v>22</v>
      </c>
      <c r="L864">
        <v>1312174800</v>
      </c>
      <c r="M864" s="7">
        <f t="shared" si="92"/>
        <v>40756.208333333336</v>
      </c>
      <c r="N864">
        <v>1312520400</v>
      </c>
      <c r="O864" s="7">
        <f t="shared" si="93"/>
        <v>40760.208333333336</v>
      </c>
      <c r="P864">
        <f t="shared" si="94"/>
        <v>2011</v>
      </c>
      <c r="Q864" t="b">
        <v>0</v>
      </c>
      <c r="R864" t="b">
        <v>0</v>
      </c>
      <c r="S864" t="s">
        <v>33</v>
      </c>
      <c r="T864" t="str">
        <f t="shared" si="95"/>
        <v>theater</v>
      </c>
      <c r="U864" t="str">
        <f t="shared" si="96"/>
        <v>plays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7"/>
        <v>386.79</v>
      </c>
      <c r="G865" t="s">
        <v>20</v>
      </c>
      <c r="H865">
        <v>217</v>
      </c>
      <c r="I865">
        <f t="shared" si="91"/>
        <v>24.95</v>
      </c>
      <c r="J865" t="s">
        <v>21</v>
      </c>
      <c r="K865" t="s">
        <v>22</v>
      </c>
      <c r="L865">
        <v>1434517200</v>
      </c>
      <c r="M865" s="7">
        <f t="shared" si="92"/>
        <v>42172.208333333328</v>
      </c>
      <c r="N865">
        <v>1436504400</v>
      </c>
      <c r="O865" s="7">
        <f t="shared" si="93"/>
        <v>42195.208333333328</v>
      </c>
      <c r="P865">
        <f t="shared" si="94"/>
        <v>2015</v>
      </c>
      <c r="Q865" t="b">
        <v>0</v>
      </c>
      <c r="R865" t="b">
        <v>1</v>
      </c>
      <c r="S865" t="s">
        <v>269</v>
      </c>
      <c r="T865" t="str">
        <f t="shared" si="95"/>
        <v>film &amp; video</v>
      </c>
      <c r="U865" t="str">
        <f t="shared" si="96"/>
        <v>television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7"/>
        <v>347.07</v>
      </c>
      <c r="G866" t="s">
        <v>20</v>
      </c>
      <c r="H866">
        <v>150</v>
      </c>
      <c r="I866">
        <f t="shared" si="91"/>
        <v>97.18</v>
      </c>
      <c r="J866" t="s">
        <v>21</v>
      </c>
      <c r="K866" t="s">
        <v>22</v>
      </c>
      <c r="L866">
        <v>1471582800</v>
      </c>
      <c r="M866" s="7">
        <f t="shared" si="92"/>
        <v>42601.208333333328</v>
      </c>
      <c r="N866">
        <v>1472014800</v>
      </c>
      <c r="O866" s="7">
        <f t="shared" si="93"/>
        <v>42606.208333333328</v>
      </c>
      <c r="P866">
        <f t="shared" si="94"/>
        <v>2016</v>
      </c>
      <c r="Q866" t="b">
        <v>0</v>
      </c>
      <c r="R866" t="b">
        <v>0</v>
      </c>
      <c r="S866" t="s">
        <v>100</v>
      </c>
      <c r="T866" t="str">
        <f t="shared" si="95"/>
        <v>film &amp; video</v>
      </c>
      <c r="U866" t="str">
        <f t="shared" si="96"/>
        <v>shorts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7"/>
        <v>185.82</v>
      </c>
      <c r="G867" t="s">
        <v>20</v>
      </c>
      <c r="H867">
        <v>3272</v>
      </c>
      <c r="I867">
        <f t="shared" si="91"/>
        <v>46</v>
      </c>
      <c r="J867" t="s">
        <v>21</v>
      </c>
      <c r="K867" t="s">
        <v>22</v>
      </c>
      <c r="L867">
        <v>1410757200</v>
      </c>
      <c r="M867" s="7">
        <f t="shared" si="92"/>
        <v>41897.208333333336</v>
      </c>
      <c r="N867">
        <v>1411534800</v>
      </c>
      <c r="O867" s="7">
        <f t="shared" si="93"/>
        <v>41906.208333333336</v>
      </c>
      <c r="P867">
        <f t="shared" si="94"/>
        <v>2014</v>
      </c>
      <c r="Q867" t="b">
        <v>0</v>
      </c>
      <c r="R867" t="b">
        <v>0</v>
      </c>
      <c r="S867" t="s">
        <v>33</v>
      </c>
      <c r="T867" t="str">
        <f t="shared" si="95"/>
        <v>theater</v>
      </c>
      <c r="U867" t="str">
        <f t="shared" si="96"/>
        <v>plays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7"/>
        <v>43.24</v>
      </c>
      <c r="G868" t="s">
        <v>74</v>
      </c>
      <c r="H868">
        <v>898</v>
      </c>
      <c r="I868">
        <f t="shared" si="91"/>
        <v>88.02</v>
      </c>
      <c r="J868" t="s">
        <v>21</v>
      </c>
      <c r="K868" t="s">
        <v>22</v>
      </c>
      <c r="L868">
        <v>1304830800</v>
      </c>
      <c r="M868" s="7">
        <f t="shared" si="92"/>
        <v>40671.208333333336</v>
      </c>
      <c r="N868">
        <v>1304917200</v>
      </c>
      <c r="O868" s="7">
        <f t="shared" si="93"/>
        <v>40672.208333333336</v>
      </c>
      <c r="P868">
        <f t="shared" si="94"/>
        <v>2011</v>
      </c>
      <c r="Q868" t="b">
        <v>0</v>
      </c>
      <c r="R868" t="b">
        <v>0</v>
      </c>
      <c r="S868" t="s">
        <v>122</v>
      </c>
      <c r="T868" t="str">
        <f t="shared" si="95"/>
        <v>photography</v>
      </c>
      <c r="U868" t="str">
        <f t="shared" si="96"/>
        <v>photography books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7"/>
        <v>162.44</v>
      </c>
      <c r="G869" t="s">
        <v>20</v>
      </c>
      <c r="H869">
        <v>300</v>
      </c>
      <c r="I869">
        <f t="shared" si="91"/>
        <v>25.99</v>
      </c>
      <c r="J869" t="s">
        <v>21</v>
      </c>
      <c r="K869" t="s">
        <v>22</v>
      </c>
      <c r="L869">
        <v>1539061200</v>
      </c>
      <c r="M869" s="7">
        <f t="shared" si="92"/>
        <v>43382.208333333328</v>
      </c>
      <c r="N869">
        <v>1539579600</v>
      </c>
      <c r="O869" s="7">
        <f t="shared" si="93"/>
        <v>43388.208333333328</v>
      </c>
      <c r="P869">
        <f t="shared" si="94"/>
        <v>2018</v>
      </c>
      <c r="Q869" t="b">
        <v>0</v>
      </c>
      <c r="R869" t="b">
        <v>0</v>
      </c>
      <c r="S869" t="s">
        <v>17</v>
      </c>
      <c r="T869" t="str">
        <f t="shared" si="95"/>
        <v>food</v>
      </c>
      <c r="U869" t="str">
        <f t="shared" si="96"/>
        <v>food trucks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7"/>
        <v>184.84</v>
      </c>
      <c r="G870" t="s">
        <v>20</v>
      </c>
      <c r="H870">
        <v>126</v>
      </c>
      <c r="I870">
        <f t="shared" si="91"/>
        <v>102.69</v>
      </c>
      <c r="J870" t="s">
        <v>21</v>
      </c>
      <c r="K870" t="s">
        <v>22</v>
      </c>
      <c r="L870">
        <v>1381554000</v>
      </c>
      <c r="M870" s="7">
        <f t="shared" si="92"/>
        <v>41559.208333333336</v>
      </c>
      <c r="N870">
        <v>1382504400</v>
      </c>
      <c r="O870" s="7">
        <f t="shared" si="93"/>
        <v>41570.208333333336</v>
      </c>
      <c r="P870">
        <f t="shared" si="94"/>
        <v>2013</v>
      </c>
      <c r="Q870" t="b">
        <v>0</v>
      </c>
      <c r="R870" t="b">
        <v>0</v>
      </c>
      <c r="S870" t="s">
        <v>33</v>
      </c>
      <c r="T870" t="str">
        <f t="shared" si="95"/>
        <v>theater</v>
      </c>
      <c r="U870" t="str">
        <f t="shared" si="96"/>
        <v>plays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7"/>
        <v>23.7</v>
      </c>
      <c r="G871" t="s">
        <v>14</v>
      </c>
      <c r="H871">
        <v>526</v>
      </c>
      <c r="I871">
        <f t="shared" si="91"/>
        <v>72.959999999999994</v>
      </c>
      <c r="J871" t="s">
        <v>21</v>
      </c>
      <c r="K871" t="s">
        <v>22</v>
      </c>
      <c r="L871">
        <v>1277096400</v>
      </c>
      <c r="M871" s="7">
        <f t="shared" si="92"/>
        <v>40350.208333333336</v>
      </c>
      <c r="N871">
        <v>1278306000</v>
      </c>
      <c r="O871" s="7">
        <f t="shared" si="93"/>
        <v>40364.208333333336</v>
      </c>
      <c r="P871">
        <f t="shared" si="94"/>
        <v>2010</v>
      </c>
      <c r="Q871" t="b">
        <v>0</v>
      </c>
      <c r="R871" t="b">
        <v>0</v>
      </c>
      <c r="S871" t="s">
        <v>53</v>
      </c>
      <c r="T871" t="str">
        <f t="shared" si="95"/>
        <v>film &amp; video</v>
      </c>
      <c r="U871" t="str">
        <f t="shared" si="96"/>
        <v>drama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7"/>
        <v>89.87</v>
      </c>
      <c r="G872" t="s">
        <v>14</v>
      </c>
      <c r="H872">
        <v>121</v>
      </c>
      <c r="I872">
        <f t="shared" si="91"/>
        <v>57.19</v>
      </c>
      <c r="J872" t="s">
        <v>21</v>
      </c>
      <c r="K872" t="s">
        <v>22</v>
      </c>
      <c r="L872">
        <v>1440392400</v>
      </c>
      <c r="M872" s="7">
        <f t="shared" si="92"/>
        <v>42240.208333333328</v>
      </c>
      <c r="N872">
        <v>1442552400</v>
      </c>
      <c r="O872" s="7">
        <f t="shared" si="93"/>
        <v>42265.208333333328</v>
      </c>
      <c r="P872">
        <f t="shared" si="94"/>
        <v>2015</v>
      </c>
      <c r="Q872" t="b">
        <v>0</v>
      </c>
      <c r="R872" t="b">
        <v>0</v>
      </c>
      <c r="S872" t="s">
        <v>33</v>
      </c>
      <c r="T872" t="str">
        <f t="shared" si="95"/>
        <v>theater</v>
      </c>
      <c r="U872" t="str">
        <f t="shared" si="96"/>
        <v>plays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7"/>
        <v>272.60000000000002</v>
      </c>
      <c r="G873" t="s">
        <v>20</v>
      </c>
      <c r="H873">
        <v>2320</v>
      </c>
      <c r="I873">
        <f t="shared" si="91"/>
        <v>84.01</v>
      </c>
      <c r="J873" t="s">
        <v>21</v>
      </c>
      <c r="K873" t="s">
        <v>22</v>
      </c>
      <c r="L873">
        <v>1509512400</v>
      </c>
      <c r="M873" s="7">
        <f t="shared" si="92"/>
        <v>43040.208333333328</v>
      </c>
      <c r="N873">
        <v>1511071200</v>
      </c>
      <c r="O873" s="7">
        <f t="shared" si="93"/>
        <v>43058.25</v>
      </c>
      <c r="P873">
        <f t="shared" si="94"/>
        <v>2017</v>
      </c>
      <c r="Q873" t="b">
        <v>0</v>
      </c>
      <c r="R873" t="b">
        <v>1</v>
      </c>
      <c r="S873" t="s">
        <v>33</v>
      </c>
      <c r="T873" t="str">
        <f t="shared" si="95"/>
        <v>theater</v>
      </c>
      <c r="U873" t="str">
        <f t="shared" si="96"/>
        <v>plays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7"/>
        <v>170.04</v>
      </c>
      <c r="G874" t="s">
        <v>20</v>
      </c>
      <c r="H874">
        <v>81</v>
      </c>
      <c r="I874">
        <f t="shared" si="91"/>
        <v>98.67</v>
      </c>
      <c r="J874" t="s">
        <v>26</v>
      </c>
      <c r="K874" t="s">
        <v>27</v>
      </c>
      <c r="L874">
        <v>1535950800</v>
      </c>
      <c r="M874" s="7">
        <f t="shared" si="92"/>
        <v>43346.208333333328</v>
      </c>
      <c r="N874">
        <v>1536382800</v>
      </c>
      <c r="O874" s="7">
        <f t="shared" si="93"/>
        <v>43351.208333333328</v>
      </c>
      <c r="P874">
        <f t="shared" si="94"/>
        <v>2018</v>
      </c>
      <c r="Q874" t="b">
        <v>0</v>
      </c>
      <c r="R874" t="b">
        <v>0</v>
      </c>
      <c r="S874" t="s">
        <v>474</v>
      </c>
      <c r="T874" t="str">
        <f t="shared" si="95"/>
        <v>film &amp; video</v>
      </c>
      <c r="U874" t="str">
        <f t="shared" si="96"/>
        <v>science fiction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7"/>
        <v>188.29</v>
      </c>
      <c r="G875" t="s">
        <v>20</v>
      </c>
      <c r="H875">
        <v>1887</v>
      </c>
      <c r="I875">
        <f t="shared" si="91"/>
        <v>42.01</v>
      </c>
      <c r="J875" t="s">
        <v>21</v>
      </c>
      <c r="K875" t="s">
        <v>22</v>
      </c>
      <c r="L875">
        <v>1389160800</v>
      </c>
      <c r="M875" s="7">
        <f t="shared" si="92"/>
        <v>41647.25</v>
      </c>
      <c r="N875">
        <v>1389592800</v>
      </c>
      <c r="O875" s="7">
        <f t="shared" si="93"/>
        <v>41652.25</v>
      </c>
      <c r="P875">
        <f t="shared" si="94"/>
        <v>2014</v>
      </c>
      <c r="Q875" t="b">
        <v>0</v>
      </c>
      <c r="R875" t="b">
        <v>0</v>
      </c>
      <c r="S875" t="s">
        <v>122</v>
      </c>
      <c r="T875" t="str">
        <f t="shared" si="95"/>
        <v>photography</v>
      </c>
      <c r="U875" t="str">
        <f t="shared" si="96"/>
        <v>photography books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7"/>
        <v>346.94</v>
      </c>
      <c r="G876" t="s">
        <v>20</v>
      </c>
      <c r="H876">
        <v>4358</v>
      </c>
      <c r="I876">
        <f t="shared" si="91"/>
        <v>32</v>
      </c>
      <c r="J876" t="s">
        <v>21</v>
      </c>
      <c r="K876" t="s">
        <v>22</v>
      </c>
      <c r="L876">
        <v>1271998800</v>
      </c>
      <c r="M876" s="7">
        <f t="shared" si="92"/>
        <v>40291.208333333336</v>
      </c>
      <c r="N876">
        <v>1275282000</v>
      </c>
      <c r="O876" s="7">
        <f t="shared" si="93"/>
        <v>40329.208333333336</v>
      </c>
      <c r="P876">
        <f t="shared" si="94"/>
        <v>2010</v>
      </c>
      <c r="Q876" t="b">
        <v>0</v>
      </c>
      <c r="R876" t="b">
        <v>1</v>
      </c>
      <c r="S876" t="s">
        <v>122</v>
      </c>
      <c r="T876" t="str">
        <f t="shared" si="95"/>
        <v>photography</v>
      </c>
      <c r="U876" t="str">
        <f t="shared" si="96"/>
        <v>photography books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7"/>
        <v>69.180000000000007</v>
      </c>
      <c r="G877" t="s">
        <v>14</v>
      </c>
      <c r="H877">
        <v>67</v>
      </c>
      <c r="I877">
        <f t="shared" si="91"/>
        <v>81.569999999999993</v>
      </c>
      <c r="J877" t="s">
        <v>21</v>
      </c>
      <c r="K877" t="s">
        <v>22</v>
      </c>
      <c r="L877">
        <v>1294898400</v>
      </c>
      <c r="M877" s="7">
        <f t="shared" si="92"/>
        <v>40556.25</v>
      </c>
      <c r="N877">
        <v>1294984800</v>
      </c>
      <c r="O877" s="7">
        <f t="shared" si="93"/>
        <v>40557.25</v>
      </c>
      <c r="P877">
        <f t="shared" si="94"/>
        <v>2011</v>
      </c>
      <c r="Q877" t="b">
        <v>0</v>
      </c>
      <c r="R877" t="b">
        <v>0</v>
      </c>
      <c r="S877" t="s">
        <v>23</v>
      </c>
      <c r="T877" t="str">
        <f t="shared" si="95"/>
        <v>music</v>
      </c>
      <c r="U877" t="str">
        <f t="shared" si="96"/>
        <v>rock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7"/>
        <v>25.43</v>
      </c>
      <c r="G878" t="s">
        <v>14</v>
      </c>
      <c r="H878">
        <v>57</v>
      </c>
      <c r="I878">
        <f t="shared" si="91"/>
        <v>37.04</v>
      </c>
      <c r="J878" t="s">
        <v>15</v>
      </c>
      <c r="K878" t="s">
        <v>16</v>
      </c>
      <c r="L878">
        <v>1559970000</v>
      </c>
      <c r="M878" s="7">
        <f t="shared" si="92"/>
        <v>43624.208333333328</v>
      </c>
      <c r="N878">
        <v>1562043600</v>
      </c>
      <c r="O878" s="7">
        <f t="shared" si="93"/>
        <v>43648.208333333328</v>
      </c>
      <c r="P878">
        <f t="shared" si="94"/>
        <v>2019</v>
      </c>
      <c r="Q878" t="b">
        <v>0</v>
      </c>
      <c r="R878" t="b">
        <v>0</v>
      </c>
      <c r="S878" t="s">
        <v>122</v>
      </c>
      <c r="T878" t="str">
        <f t="shared" si="95"/>
        <v>photography</v>
      </c>
      <c r="U878" t="str">
        <f t="shared" si="96"/>
        <v>photography books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7"/>
        <v>77.400000000000006</v>
      </c>
      <c r="G879" t="s">
        <v>14</v>
      </c>
      <c r="H879">
        <v>1229</v>
      </c>
      <c r="I879">
        <f t="shared" si="91"/>
        <v>103.03</v>
      </c>
      <c r="J879" t="s">
        <v>21</v>
      </c>
      <c r="K879" t="s">
        <v>22</v>
      </c>
      <c r="L879">
        <v>1469509200</v>
      </c>
      <c r="M879" s="7">
        <f t="shared" si="92"/>
        <v>42577.208333333328</v>
      </c>
      <c r="N879">
        <v>1469595600</v>
      </c>
      <c r="O879" s="7">
        <f t="shared" si="93"/>
        <v>42578.208333333328</v>
      </c>
      <c r="P879">
        <f t="shared" si="94"/>
        <v>2016</v>
      </c>
      <c r="Q879" t="b">
        <v>0</v>
      </c>
      <c r="R879" t="b">
        <v>0</v>
      </c>
      <c r="S879" t="s">
        <v>17</v>
      </c>
      <c r="T879" t="str">
        <f t="shared" si="95"/>
        <v>food</v>
      </c>
      <c r="U879" t="str">
        <f t="shared" si="96"/>
        <v>food trucks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7"/>
        <v>37.479999999999997</v>
      </c>
      <c r="G880" t="s">
        <v>14</v>
      </c>
      <c r="H880">
        <v>12</v>
      </c>
      <c r="I880">
        <f t="shared" si="91"/>
        <v>84.33</v>
      </c>
      <c r="J880" t="s">
        <v>107</v>
      </c>
      <c r="K880" t="s">
        <v>108</v>
      </c>
      <c r="L880">
        <v>1579068000</v>
      </c>
      <c r="M880" s="7">
        <f t="shared" si="92"/>
        <v>43845.25</v>
      </c>
      <c r="N880">
        <v>1581141600</v>
      </c>
      <c r="O880" s="7">
        <f t="shared" si="93"/>
        <v>43869.25</v>
      </c>
      <c r="P880">
        <f t="shared" si="94"/>
        <v>2020</v>
      </c>
      <c r="Q880" t="b">
        <v>0</v>
      </c>
      <c r="R880" t="b">
        <v>0</v>
      </c>
      <c r="S880" t="s">
        <v>148</v>
      </c>
      <c r="T880" t="str">
        <f t="shared" si="95"/>
        <v>music</v>
      </c>
      <c r="U880" t="str">
        <f t="shared" si="96"/>
        <v>metal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7"/>
        <v>543.79999999999995</v>
      </c>
      <c r="G881" t="s">
        <v>20</v>
      </c>
      <c r="H881">
        <v>53</v>
      </c>
      <c r="I881">
        <f t="shared" si="91"/>
        <v>102.6</v>
      </c>
      <c r="J881" t="s">
        <v>21</v>
      </c>
      <c r="K881" t="s">
        <v>22</v>
      </c>
      <c r="L881">
        <v>1487743200</v>
      </c>
      <c r="M881" s="7">
        <f t="shared" si="92"/>
        <v>42788.25</v>
      </c>
      <c r="N881">
        <v>1488520800</v>
      </c>
      <c r="O881" s="7">
        <f t="shared" si="93"/>
        <v>42797.25</v>
      </c>
      <c r="P881">
        <f t="shared" si="94"/>
        <v>2017</v>
      </c>
      <c r="Q881" t="b">
        <v>0</v>
      </c>
      <c r="R881" t="b">
        <v>0</v>
      </c>
      <c r="S881" t="s">
        <v>68</v>
      </c>
      <c r="T881" t="str">
        <f t="shared" si="95"/>
        <v>publishing</v>
      </c>
      <c r="U881" t="str">
        <f t="shared" si="96"/>
        <v>nonfiction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7"/>
        <v>228.52</v>
      </c>
      <c r="G882" t="s">
        <v>20</v>
      </c>
      <c r="H882">
        <v>2414</v>
      </c>
      <c r="I882">
        <f t="shared" si="91"/>
        <v>79.989999999999995</v>
      </c>
      <c r="J882" t="s">
        <v>21</v>
      </c>
      <c r="K882" t="s">
        <v>22</v>
      </c>
      <c r="L882">
        <v>1563685200</v>
      </c>
      <c r="M882" s="7">
        <f t="shared" si="92"/>
        <v>43667.208333333328</v>
      </c>
      <c r="N882">
        <v>1563858000</v>
      </c>
      <c r="O882" s="7">
        <f t="shared" si="93"/>
        <v>43669.208333333328</v>
      </c>
      <c r="P882">
        <f t="shared" si="94"/>
        <v>2019</v>
      </c>
      <c r="Q882" t="b">
        <v>0</v>
      </c>
      <c r="R882" t="b">
        <v>0</v>
      </c>
      <c r="S882" t="s">
        <v>50</v>
      </c>
      <c r="T882" t="str">
        <f t="shared" si="95"/>
        <v>music</v>
      </c>
      <c r="U882" t="str">
        <f t="shared" si="96"/>
        <v>electric music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7"/>
        <v>38.950000000000003</v>
      </c>
      <c r="G883" t="s">
        <v>14</v>
      </c>
      <c r="H883">
        <v>452</v>
      </c>
      <c r="I883">
        <f t="shared" si="91"/>
        <v>70.06</v>
      </c>
      <c r="J883" t="s">
        <v>21</v>
      </c>
      <c r="K883" t="s">
        <v>22</v>
      </c>
      <c r="L883">
        <v>1436418000</v>
      </c>
      <c r="M883" s="7">
        <f t="shared" si="92"/>
        <v>42194.208333333328</v>
      </c>
      <c r="N883">
        <v>1438923600</v>
      </c>
      <c r="O883" s="7">
        <f t="shared" si="93"/>
        <v>42223.208333333328</v>
      </c>
      <c r="P883">
        <f t="shared" si="94"/>
        <v>2015</v>
      </c>
      <c r="Q883" t="b">
        <v>0</v>
      </c>
      <c r="R883" t="b">
        <v>1</v>
      </c>
      <c r="S883" t="s">
        <v>33</v>
      </c>
      <c r="T883" t="str">
        <f t="shared" si="95"/>
        <v>theater</v>
      </c>
      <c r="U883" t="str">
        <f t="shared" si="96"/>
        <v>plays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7"/>
        <v>370</v>
      </c>
      <c r="G884" t="s">
        <v>20</v>
      </c>
      <c r="H884">
        <v>80</v>
      </c>
      <c r="I884">
        <f t="shared" si="91"/>
        <v>37</v>
      </c>
      <c r="J884" t="s">
        <v>21</v>
      </c>
      <c r="K884" t="s">
        <v>22</v>
      </c>
      <c r="L884">
        <v>1421820000</v>
      </c>
      <c r="M884" s="7">
        <f t="shared" si="92"/>
        <v>42025.25</v>
      </c>
      <c r="N884">
        <v>1422165600</v>
      </c>
      <c r="O884" s="7">
        <f t="shared" si="93"/>
        <v>42029.25</v>
      </c>
      <c r="P884">
        <f t="shared" si="94"/>
        <v>2015</v>
      </c>
      <c r="Q884" t="b">
        <v>0</v>
      </c>
      <c r="R884" t="b">
        <v>0</v>
      </c>
      <c r="S884" t="s">
        <v>33</v>
      </c>
      <c r="T884" t="str">
        <f t="shared" si="95"/>
        <v>theater</v>
      </c>
      <c r="U884" t="str">
        <f t="shared" si="96"/>
        <v>plays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7"/>
        <v>237.91</v>
      </c>
      <c r="G885" t="s">
        <v>20</v>
      </c>
      <c r="H885">
        <v>193</v>
      </c>
      <c r="I885">
        <f t="shared" si="91"/>
        <v>41.91</v>
      </c>
      <c r="J885" t="s">
        <v>21</v>
      </c>
      <c r="K885" t="s">
        <v>22</v>
      </c>
      <c r="L885">
        <v>1274763600</v>
      </c>
      <c r="M885" s="7">
        <f t="shared" si="92"/>
        <v>40323.208333333336</v>
      </c>
      <c r="N885">
        <v>1277874000</v>
      </c>
      <c r="O885" s="7">
        <f t="shared" si="93"/>
        <v>40359.208333333336</v>
      </c>
      <c r="P885">
        <f t="shared" si="94"/>
        <v>2010</v>
      </c>
      <c r="Q885" t="b">
        <v>0</v>
      </c>
      <c r="R885" t="b">
        <v>0</v>
      </c>
      <c r="S885" t="s">
        <v>100</v>
      </c>
      <c r="T885" t="str">
        <f t="shared" si="95"/>
        <v>film &amp; video</v>
      </c>
      <c r="U885" t="str">
        <f t="shared" si="96"/>
        <v>shorts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7"/>
        <v>64.040000000000006</v>
      </c>
      <c r="G886" t="s">
        <v>14</v>
      </c>
      <c r="H886">
        <v>1886</v>
      </c>
      <c r="I886">
        <f t="shared" si="91"/>
        <v>57.99</v>
      </c>
      <c r="J886" t="s">
        <v>21</v>
      </c>
      <c r="K886" t="s">
        <v>22</v>
      </c>
      <c r="L886">
        <v>1399179600</v>
      </c>
      <c r="M886" s="7">
        <f t="shared" si="92"/>
        <v>41763.208333333336</v>
      </c>
      <c r="N886">
        <v>1399352400</v>
      </c>
      <c r="O886" s="7">
        <f t="shared" si="93"/>
        <v>41765.208333333336</v>
      </c>
      <c r="P886">
        <f t="shared" si="94"/>
        <v>2014</v>
      </c>
      <c r="Q886" t="b">
        <v>0</v>
      </c>
      <c r="R886" t="b">
        <v>1</v>
      </c>
      <c r="S886" t="s">
        <v>33</v>
      </c>
      <c r="T886" t="str">
        <f t="shared" si="95"/>
        <v>theater</v>
      </c>
      <c r="U886" t="str">
        <f t="shared" si="96"/>
        <v>plays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7"/>
        <v>118.28</v>
      </c>
      <c r="G887" t="s">
        <v>20</v>
      </c>
      <c r="H887">
        <v>52</v>
      </c>
      <c r="I887">
        <f t="shared" si="91"/>
        <v>40.94</v>
      </c>
      <c r="J887" t="s">
        <v>21</v>
      </c>
      <c r="K887" t="s">
        <v>22</v>
      </c>
      <c r="L887">
        <v>1275800400</v>
      </c>
      <c r="M887" s="7">
        <f t="shared" si="92"/>
        <v>40335.208333333336</v>
      </c>
      <c r="N887">
        <v>1279083600</v>
      </c>
      <c r="O887" s="7">
        <f t="shared" si="93"/>
        <v>40373.208333333336</v>
      </c>
      <c r="P887">
        <f t="shared" si="94"/>
        <v>2010</v>
      </c>
      <c r="Q887" t="b">
        <v>0</v>
      </c>
      <c r="R887" t="b">
        <v>0</v>
      </c>
      <c r="S887" t="s">
        <v>33</v>
      </c>
      <c r="T887" t="str">
        <f t="shared" si="95"/>
        <v>theater</v>
      </c>
      <c r="U887" t="str">
        <f t="shared" si="96"/>
        <v>plays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7"/>
        <v>84.82</v>
      </c>
      <c r="G888" t="s">
        <v>14</v>
      </c>
      <c r="H888">
        <v>1825</v>
      </c>
      <c r="I888">
        <f t="shared" si="91"/>
        <v>70</v>
      </c>
      <c r="J888" t="s">
        <v>21</v>
      </c>
      <c r="K888" t="s">
        <v>22</v>
      </c>
      <c r="L888">
        <v>1282798800</v>
      </c>
      <c r="M888" s="7">
        <f t="shared" si="92"/>
        <v>40416.208333333336</v>
      </c>
      <c r="N888">
        <v>1284354000</v>
      </c>
      <c r="O888" s="7">
        <f t="shared" si="93"/>
        <v>40434.208333333336</v>
      </c>
      <c r="P888">
        <f t="shared" si="94"/>
        <v>2010</v>
      </c>
      <c r="Q888" t="b">
        <v>0</v>
      </c>
      <c r="R888" t="b">
        <v>0</v>
      </c>
      <c r="S888" t="s">
        <v>60</v>
      </c>
      <c r="T888" t="str">
        <f t="shared" si="95"/>
        <v>music</v>
      </c>
      <c r="U888" t="str">
        <f t="shared" si="96"/>
        <v>indie rock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7"/>
        <v>29.35</v>
      </c>
      <c r="G889" t="s">
        <v>14</v>
      </c>
      <c r="H889">
        <v>31</v>
      </c>
      <c r="I889">
        <f t="shared" si="91"/>
        <v>73.84</v>
      </c>
      <c r="J889" t="s">
        <v>21</v>
      </c>
      <c r="K889" t="s">
        <v>22</v>
      </c>
      <c r="L889">
        <v>1437109200</v>
      </c>
      <c r="M889" s="7">
        <f t="shared" si="92"/>
        <v>42202.208333333328</v>
      </c>
      <c r="N889">
        <v>1441170000</v>
      </c>
      <c r="O889" s="7">
        <f t="shared" si="93"/>
        <v>42249.208333333328</v>
      </c>
      <c r="P889">
        <f t="shared" si="94"/>
        <v>2015</v>
      </c>
      <c r="Q889" t="b">
        <v>0</v>
      </c>
      <c r="R889" t="b">
        <v>1</v>
      </c>
      <c r="S889" t="s">
        <v>33</v>
      </c>
      <c r="T889" t="str">
        <f t="shared" si="95"/>
        <v>theater</v>
      </c>
      <c r="U889" t="str">
        <f t="shared" si="96"/>
        <v>plays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7"/>
        <v>209.9</v>
      </c>
      <c r="G890" t="s">
        <v>20</v>
      </c>
      <c r="H890">
        <v>290</v>
      </c>
      <c r="I890">
        <f t="shared" si="91"/>
        <v>41.98</v>
      </c>
      <c r="J890" t="s">
        <v>21</v>
      </c>
      <c r="K890" t="s">
        <v>22</v>
      </c>
      <c r="L890">
        <v>1491886800</v>
      </c>
      <c r="M890" s="7">
        <f t="shared" si="92"/>
        <v>42836.208333333328</v>
      </c>
      <c r="N890">
        <v>1493528400</v>
      </c>
      <c r="O890" s="7">
        <f t="shared" si="93"/>
        <v>42855.208333333328</v>
      </c>
      <c r="P890">
        <f t="shared" si="94"/>
        <v>2017</v>
      </c>
      <c r="Q890" t="b">
        <v>0</v>
      </c>
      <c r="R890" t="b">
        <v>0</v>
      </c>
      <c r="S890" t="s">
        <v>33</v>
      </c>
      <c r="T890" t="str">
        <f t="shared" si="95"/>
        <v>theater</v>
      </c>
      <c r="U890" t="str">
        <f t="shared" si="96"/>
        <v>plays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7"/>
        <v>169.79</v>
      </c>
      <c r="G891" t="s">
        <v>20</v>
      </c>
      <c r="H891">
        <v>122</v>
      </c>
      <c r="I891">
        <f t="shared" si="91"/>
        <v>77.930000000000007</v>
      </c>
      <c r="J891" t="s">
        <v>21</v>
      </c>
      <c r="K891" t="s">
        <v>22</v>
      </c>
      <c r="L891">
        <v>1394600400</v>
      </c>
      <c r="M891" s="7">
        <f t="shared" si="92"/>
        <v>41710.208333333336</v>
      </c>
      <c r="N891">
        <v>1395205200</v>
      </c>
      <c r="O891" s="7">
        <f t="shared" si="93"/>
        <v>41717.208333333336</v>
      </c>
      <c r="P891">
        <f t="shared" si="94"/>
        <v>2014</v>
      </c>
      <c r="Q891" t="b">
        <v>0</v>
      </c>
      <c r="R891" t="b">
        <v>1</v>
      </c>
      <c r="S891" t="s">
        <v>50</v>
      </c>
      <c r="T891" t="str">
        <f t="shared" si="95"/>
        <v>music</v>
      </c>
      <c r="U891" t="str">
        <f t="shared" si="96"/>
        <v>electric music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7"/>
        <v>115.96</v>
      </c>
      <c r="G892" t="s">
        <v>20</v>
      </c>
      <c r="H892">
        <v>1470</v>
      </c>
      <c r="I892">
        <f t="shared" si="91"/>
        <v>106.02</v>
      </c>
      <c r="J892" t="s">
        <v>21</v>
      </c>
      <c r="K892" t="s">
        <v>22</v>
      </c>
      <c r="L892">
        <v>1561352400</v>
      </c>
      <c r="M892" s="7">
        <f t="shared" si="92"/>
        <v>43640.208333333328</v>
      </c>
      <c r="N892">
        <v>1561438800</v>
      </c>
      <c r="O892" s="7">
        <f t="shared" si="93"/>
        <v>43641.208333333328</v>
      </c>
      <c r="P892">
        <f t="shared" si="94"/>
        <v>2019</v>
      </c>
      <c r="Q892" t="b">
        <v>0</v>
      </c>
      <c r="R892" t="b">
        <v>0</v>
      </c>
      <c r="S892" t="s">
        <v>60</v>
      </c>
      <c r="T892" t="str">
        <f t="shared" si="95"/>
        <v>music</v>
      </c>
      <c r="U892" t="str">
        <f t="shared" si="96"/>
        <v>indie rock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7"/>
        <v>258.60000000000002</v>
      </c>
      <c r="G893" t="s">
        <v>20</v>
      </c>
      <c r="H893">
        <v>165</v>
      </c>
      <c r="I893">
        <f t="shared" si="91"/>
        <v>47.02</v>
      </c>
      <c r="J893" t="s">
        <v>15</v>
      </c>
      <c r="K893" t="s">
        <v>16</v>
      </c>
      <c r="L893">
        <v>1322892000</v>
      </c>
      <c r="M893" s="7">
        <f t="shared" si="92"/>
        <v>40880.25</v>
      </c>
      <c r="N893">
        <v>1326693600</v>
      </c>
      <c r="O893" s="7">
        <f t="shared" si="93"/>
        <v>40924.25</v>
      </c>
      <c r="P893">
        <f t="shared" si="94"/>
        <v>2011</v>
      </c>
      <c r="Q893" t="b">
        <v>0</v>
      </c>
      <c r="R893" t="b">
        <v>0</v>
      </c>
      <c r="S893" t="s">
        <v>42</v>
      </c>
      <c r="T893" t="str">
        <f t="shared" si="95"/>
        <v>film &amp; video</v>
      </c>
      <c r="U893" t="str">
        <f t="shared" si="96"/>
        <v>documentary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7"/>
        <v>230.58</v>
      </c>
      <c r="G894" t="s">
        <v>20</v>
      </c>
      <c r="H894">
        <v>182</v>
      </c>
      <c r="I894">
        <f t="shared" si="91"/>
        <v>76.02</v>
      </c>
      <c r="J894" t="s">
        <v>21</v>
      </c>
      <c r="K894" t="s">
        <v>22</v>
      </c>
      <c r="L894">
        <v>1274418000</v>
      </c>
      <c r="M894" s="7">
        <f t="shared" si="92"/>
        <v>40319.208333333336</v>
      </c>
      <c r="N894">
        <v>1277960400</v>
      </c>
      <c r="O894" s="7">
        <f t="shared" si="93"/>
        <v>40360.208333333336</v>
      </c>
      <c r="P894">
        <f t="shared" si="94"/>
        <v>2010</v>
      </c>
      <c r="Q894" t="b">
        <v>0</v>
      </c>
      <c r="R894" t="b">
        <v>0</v>
      </c>
      <c r="S894" t="s">
        <v>206</v>
      </c>
      <c r="T894" t="str">
        <f t="shared" si="95"/>
        <v>publishing</v>
      </c>
      <c r="U894" t="str">
        <f t="shared" si="96"/>
        <v>translations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7"/>
        <v>128.21</v>
      </c>
      <c r="G895" t="s">
        <v>20</v>
      </c>
      <c r="H895">
        <v>199</v>
      </c>
      <c r="I895">
        <f t="shared" si="91"/>
        <v>54.12</v>
      </c>
      <c r="J895" t="s">
        <v>107</v>
      </c>
      <c r="K895" t="s">
        <v>108</v>
      </c>
      <c r="L895">
        <v>1434344400</v>
      </c>
      <c r="M895" s="7">
        <f t="shared" si="92"/>
        <v>42170.208333333328</v>
      </c>
      <c r="N895">
        <v>1434690000</v>
      </c>
      <c r="O895" s="7">
        <f t="shared" si="93"/>
        <v>42174.208333333328</v>
      </c>
      <c r="P895">
        <f t="shared" si="94"/>
        <v>2015</v>
      </c>
      <c r="Q895" t="b">
        <v>0</v>
      </c>
      <c r="R895" t="b">
        <v>1</v>
      </c>
      <c r="S895" t="s">
        <v>42</v>
      </c>
      <c r="T895" t="str">
        <f t="shared" si="95"/>
        <v>film &amp; video</v>
      </c>
      <c r="U895" t="str">
        <f t="shared" si="96"/>
        <v>documentary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7"/>
        <v>188.71</v>
      </c>
      <c r="G896" t="s">
        <v>20</v>
      </c>
      <c r="H896">
        <v>56</v>
      </c>
      <c r="I896">
        <f t="shared" si="91"/>
        <v>57.29</v>
      </c>
      <c r="J896" t="s">
        <v>40</v>
      </c>
      <c r="K896" t="s">
        <v>41</v>
      </c>
      <c r="L896">
        <v>1373518800</v>
      </c>
      <c r="M896" s="7">
        <f t="shared" si="92"/>
        <v>41466.208333333336</v>
      </c>
      <c r="N896">
        <v>1376110800</v>
      </c>
      <c r="O896" s="7">
        <f t="shared" si="93"/>
        <v>41496.208333333336</v>
      </c>
      <c r="P896">
        <f t="shared" si="94"/>
        <v>2013</v>
      </c>
      <c r="Q896" t="b">
        <v>0</v>
      </c>
      <c r="R896" t="b">
        <v>1</v>
      </c>
      <c r="S896" t="s">
        <v>269</v>
      </c>
      <c r="T896" t="str">
        <f t="shared" si="95"/>
        <v>film &amp; video</v>
      </c>
      <c r="U896" t="str">
        <f t="shared" si="96"/>
        <v>television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7"/>
        <v>6.95</v>
      </c>
      <c r="G897" t="s">
        <v>14</v>
      </c>
      <c r="H897">
        <v>107</v>
      </c>
      <c r="I897">
        <f t="shared" si="91"/>
        <v>103.81</v>
      </c>
      <c r="J897" t="s">
        <v>21</v>
      </c>
      <c r="K897" t="s">
        <v>22</v>
      </c>
      <c r="L897">
        <v>1517637600</v>
      </c>
      <c r="M897" s="7">
        <f t="shared" si="92"/>
        <v>43134.25</v>
      </c>
      <c r="N897">
        <v>1518415200</v>
      </c>
      <c r="O897" s="7">
        <f t="shared" si="93"/>
        <v>43143.25</v>
      </c>
      <c r="P897">
        <f t="shared" si="94"/>
        <v>2018</v>
      </c>
      <c r="Q897" t="b">
        <v>0</v>
      </c>
      <c r="R897" t="b">
        <v>0</v>
      </c>
      <c r="S897" t="s">
        <v>33</v>
      </c>
      <c r="T897" t="str">
        <f t="shared" si="95"/>
        <v>theater</v>
      </c>
      <c r="U897" t="str">
        <f t="shared" si="96"/>
        <v>plays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7"/>
        <v>774.43</v>
      </c>
      <c r="G898" t="s">
        <v>20</v>
      </c>
      <c r="H898">
        <v>1460</v>
      </c>
      <c r="I898">
        <f t="shared" si="91"/>
        <v>105.03</v>
      </c>
      <c r="J898" t="s">
        <v>26</v>
      </c>
      <c r="K898" t="s">
        <v>27</v>
      </c>
      <c r="L898">
        <v>1310619600</v>
      </c>
      <c r="M898" s="7">
        <f t="shared" si="92"/>
        <v>40738.208333333336</v>
      </c>
      <c r="N898">
        <v>1310878800</v>
      </c>
      <c r="O898" s="7">
        <f t="shared" si="93"/>
        <v>40741.208333333336</v>
      </c>
      <c r="P898">
        <f t="shared" si="94"/>
        <v>2011</v>
      </c>
      <c r="Q898" t="b">
        <v>0</v>
      </c>
      <c r="R898" t="b">
        <v>1</v>
      </c>
      <c r="S898" t="s">
        <v>17</v>
      </c>
      <c r="T898" t="str">
        <f t="shared" si="95"/>
        <v>food</v>
      </c>
      <c r="U898" t="str">
        <f t="shared" si="96"/>
        <v>food trucks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97"/>
        <v>27.69</v>
      </c>
      <c r="G899" t="s">
        <v>14</v>
      </c>
      <c r="H899">
        <v>27</v>
      </c>
      <c r="I899">
        <f t="shared" ref="I899:I962" si="98">IF(H899=0, 0, ROUND(E899/H899,2))</f>
        <v>90.26</v>
      </c>
      <c r="J899" t="s">
        <v>21</v>
      </c>
      <c r="K899" t="s">
        <v>22</v>
      </c>
      <c r="L899">
        <v>1556427600</v>
      </c>
      <c r="M899" s="7">
        <f t="shared" ref="M899:M962" si="99">(L899/(60*60*24))+DATE(1970,1,1)</f>
        <v>43583.208333333328</v>
      </c>
      <c r="N899">
        <v>1556600400</v>
      </c>
      <c r="O899" s="7">
        <f t="shared" ref="O899:O962" si="100">(N899/(60*60*24))+DATE(1970,1,1)</f>
        <v>43585.208333333328</v>
      </c>
      <c r="P899">
        <f t="shared" ref="P899:P962" si="101">YEAR(M899)</f>
        <v>2019</v>
      </c>
      <c r="Q899" t="b">
        <v>0</v>
      </c>
      <c r="R899" t="b">
        <v>0</v>
      </c>
      <c r="S899" t="s">
        <v>33</v>
      </c>
      <c r="T899" t="str">
        <f t="shared" ref="T899:T962" si="102">LEFT(S899,SEARCH("/",S899)-1)</f>
        <v>theater</v>
      </c>
      <c r="U899" t="str">
        <f t="shared" ref="U899:U962" si="103">RIGHT(S899,LEN(S899)-SEARCH("/",S899))</f>
        <v>plays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104">ROUND((E900/D900)*100, 2)</f>
        <v>52.48</v>
      </c>
      <c r="G900" t="s">
        <v>14</v>
      </c>
      <c r="H900">
        <v>1221</v>
      </c>
      <c r="I900">
        <f t="shared" si="98"/>
        <v>76.98</v>
      </c>
      <c r="J900" t="s">
        <v>21</v>
      </c>
      <c r="K900" t="s">
        <v>22</v>
      </c>
      <c r="L900">
        <v>1576476000</v>
      </c>
      <c r="M900" s="7">
        <f t="shared" si="99"/>
        <v>43815.25</v>
      </c>
      <c r="N900">
        <v>1576994400</v>
      </c>
      <c r="O900" s="7">
        <f t="shared" si="100"/>
        <v>43821.25</v>
      </c>
      <c r="P900">
        <f t="shared" si="101"/>
        <v>2019</v>
      </c>
      <c r="Q900" t="b">
        <v>0</v>
      </c>
      <c r="R900" t="b">
        <v>0</v>
      </c>
      <c r="S900" t="s">
        <v>42</v>
      </c>
      <c r="T900" t="str">
        <f t="shared" si="102"/>
        <v>film &amp; video</v>
      </c>
      <c r="U900" t="str">
        <f t="shared" si="103"/>
        <v>documentary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04"/>
        <v>407.1</v>
      </c>
      <c r="G901" t="s">
        <v>20</v>
      </c>
      <c r="H901">
        <v>123</v>
      </c>
      <c r="I901">
        <f t="shared" si="98"/>
        <v>102.6</v>
      </c>
      <c r="J901" t="s">
        <v>98</v>
      </c>
      <c r="K901" t="s">
        <v>99</v>
      </c>
      <c r="L901">
        <v>1381122000</v>
      </c>
      <c r="M901" s="7">
        <f t="shared" si="99"/>
        <v>41554.208333333336</v>
      </c>
      <c r="N901">
        <v>1382677200</v>
      </c>
      <c r="O901" s="7">
        <f t="shared" si="100"/>
        <v>41572.208333333336</v>
      </c>
      <c r="P901">
        <f t="shared" si="101"/>
        <v>2013</v>
      </c>
      <c r="Q901" t="b">
        <v>0</v>
      </c>
      <c r="R901" t="b">
        <v>0</v>
      </c>
      <c r="S901" t="s">
        <v>159</v>
      </c>
      <c r="T901" t="str">
        <f t="shared" si="102"/>
        <v>music</v>
      </c>
      <c r="U901" t="str">
        <f t="shared" si="103"/>
        <v>jazz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04"/>
        <v>2</v>
      </c>
      <c r="G902" t="s">
        <v>14</v>
      </c>
      <c r="H902">
        <v>1</v>
      </c>
      <c r="I902">
        <f t="shared" si="98"/>
        <v>2</v>
      </c>
      <c r="J902" t="s">
        <v>21</v>
      </c>
      <c r="K902" t="s">
        <v>22</v>
      </c>
      <c r="L902">
        <v>1411102800</v>
      </c>
      <c r="M902" s="7">
        <f t="shared" si="99"/>
        <v>41901.208333333336</v>
      </c>
      <c r="N902">
        <v>1411189200</v>
      </c>
      <c r="O902" s="7">
        <f t="shared" si="100"/>
        <v>41902.208333333336</v>
      </c>
      <c r="P902">
        <f t="shared" si="101"/>
        <v>2014</v>
      </c>
      <c r="Q902" t="b">
        <v>0</v>
      </c>
      <c r="R902" t="b">
        <v>1</v>
      </c>
      <c r="S902" t="s">
        <v>28</v>
      </c>
      <c r="T902" t="str">
        <f t="shared" si="102"/>
        <v>technology</v>
      </c>
      <c r="U902" t="str">
        <f t="shared" si="103"/>
        <v>web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04"/>
        <v>156.18</v>
      </c>
      <c r="G903" t="s">
        <v>20</v>
      </c>
      <c r="H903">
        <v>159</v>
      </c>
      <c r="I903">
        <f t="shared" si="98"/>
        <v>55.01</v>
      </c>
      <c r="J903" t="s">
        <v>21</v>
      </c>
      <c r="K903" t="s">
        <v>22</v>
      </c>
      <c r="L903">
        <v>1531803600</v>
      </c>
      <c r="M903" s="7">
        <f t="shared" si="99"/>
        <v>43298.208333333328</v>
      </c>
      <c r="N903">
        <v>1534654800</v>
      </c>
      <c r="O903" s="7">
        <f t="shared" si="100"/>
        <v>43331.208333333328</v>
      </c>
      <c r="P903">
        <f t="shared" si="101"/>
        <v>2018</v>
      </c>
      <c r="Q903" t="b">
        <v>0</v>
      </c>
      <c r="R903" t="b">
        <v>1</v>
      </c>
      <c r="S903" t="s">
        <v>23</v>
      </c>
      <c r="T903" t="str">
        <f t="shared" si="102"/>
        <v>music</v>
      </c>
      <c r="U903" t="str">
        <f t="shared" si="103"/>
        <v>rock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04"/>
        <v>252.43</v>
      </c>
      <c r="G904" t="s">
        <v>20</v>
      </c>
      <c r="H904">
        <v>110</v>
      </c>
      <c r="I904">
        <f t="shared" si="98"/>
        <v>32.130000000000003</v>
      </c>
      <c r="J904" t="s">
        <v>21</v>
      </c>
      <c r="K904" t="s">
        <v>22</v>
      </c>
      <c r="L904">
        <v>1454133600</v>
      </c>
      <c r="M904" s="7">
        <f t="shared" si="99"/>
        <v>42399.25</v>
      </c>
      <c r="N904">
        <v>1457762400</v>
      </c>
      <c r="O904" s="7">
        <f t="shared" si="100"/>
        <v>42441.25</v>
      </c>
      <c r="P904">
        <f t="shared" si="101"/>
        <v>2016</v>
      </c>
      <c r="Q904" t="b">
        <v>0</v>
      </c>
      <c r="R904" t="b">
        <v>0</v>
      </c>
      <c r="S904" t="s">
        <v>28</v>
      </c>
      <c r="T904" t="str">
        <f t="shared" si="102"/>
        <v>technology</v>
      </c>
      <c r="U904" t="str">
        <f t="shared" si="103"/>
        <v>web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04"/>
        <v>1.73</v>
      </c>
      <c r="G905" t="s">
        <v>47</v>
      </c>
      <c r="H905">
        <v>14</v>
      </c>
      <c r="I905">
        <f t="shared" si="98"/>
        <v>50.64</v>
      </c>
      <c r="J905" t="s">
        <v>21</v>
      </c>
      <c r="K905" t="s">
        <v>22</v>
      </c>
      <c r="L905">
        <v>1336194000</v>
      </c>
      <c r="M905" s="7">
        <f t="shared" si="99"/>
        <v>41034.208333333336</v>
      </c>
      <c r="N905">
        <v>1337490000</v>
      </c>
      <c r="O905" s="7">
        <f t="shared" si="100"/>
        <v>41049.208333333336</v>
      </c>
      <c r="P905">
        <f t="shared" si="101"/>
        <v>2012</v>
      </c>
      <c r="Q905" t="b">
        <v>0</v>
      </c>
      <c r="R905" t="b">
        <v>1</v>
      </c>
      <c r="S905" t="s">
        <v>68</v>
      </c>
      <c r="T905" t="str">
        <f t="shared" si="102"/>
        <v>publishing</v>
      </c>
      <c r="U905" t="str">
        <f t="shared" si="103"/>
        <v>nonfiction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04"/>
        <v>12.23</v>
      </c>
      <c r="G906" t="s">
        <v>14</v>
      </c>
      <c r="H906">
        <v>16</v>
      </c>
      <c r="I906">
        <f t="shared" si="98"/>
        <v>49.69</v>
      </c>
      <c r="J906" t="s">
        <v>21</v>
      </c>
      <c r="K906" t="s">
        <v>22</v>
      </c>
      <c r="L906">
        <v>1349326800</v>
      </c>
      <c r="M906" s="7">
        <f t="shared" si="99"/>
        <v>41186.208333333336</v>
      </c>
      <c r="N906">
        <v>1349672400</v>
      </c>
      <c r="O906" s="7">
        <f t="shared" si="100"/>
        <v>41190.208333333336</v>
      </c>
      <c r="P906">
        <f t="shared" si="101"/>
        <v>2012</v>
      </c>
      <c r="Q906" t="b">
        <v>0</v>
      </c>
      <c r="R906" t="b">
        <v>0</v>
      </c>
      <c r="S906" t="s">
        <v>133</v>
      </c>
      <c r="T906" t="str">
        <f t="shared" si="102"/>
        <v>publishing</v>
      </c>
      <c r="U906" t="str">
        <f t="shared" si="103"/>
        <v>radio &amp; podcasts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04"/>
        <v>163.99</v>
      </c>
      <c r="G907" t="s">
        <v>20</v>
      </c>
      <c r="H907">
        <v>236</v>
      </c>
      <c r="I907">
        <f t="shared" si="98"/>
        <v>54.89</v>
      </c>
      <c r="J907" t="s">
        <v>21</v>
      </c>
      <c r="K907" t="s">
        <v>22</v>
      </c>
      <c r="L907">
        <v>1379566800</v>
      </c>
      <c r="M907" s="7">
        <f t="shared" si="99"/>
        <v>41536.208333333336</v>
      </c>
      <c r="N907">
        <v>1379826000</v>
      </c>
      <c r="O907" s="7">
        <f t="shared" si="100"/>
        <v>41539.208333333336</v>
      </c>
      <c r="P907">
        <f t="shared" si="101"/>
        <v>2013</v>
      </c>
      <c r="Q907" t="b">
        <v>0</v>
      </c>
      <c r="R907" t="b">
        <v>0</v>
      </c>
      <c r="S907" t="s">
        <v>33</v>
      </c>
      <c r="T907" t="str">
        <f t="shared" si="102"/>
        <v>theater</v>
      </c>
      <c r="U907" t="str">
        <f t="shared" si="103"/>
        <v>plays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04"/>
        <v>162.97999999999999</v>
      </c>
      <c r="G908" t="s">
        <v>20</v>
      </c>
      <c r="H908">
        <v>191</v>
      </c>
      <c r="I908">
        <f t="shared" si="98"/>
        <v>46.93</v>
      </c>
      <c r="J908" t="s">
        <v>21</v>
      </c>
      <c r="K908" t="s">
        <v>22</v>
      </c>
      <c r="L908">
        <v>1494651600</v>
      </c>
      <c r="M908" s="7">
        <f t="shared" si="99"/>
        <v>42868.208333333328</v>
      </c>
      <c r="N908">
        <v>1497762000</v>
      </c>
      <c r="O908" s="7">
        <f t="shared" si="100"/>
        <v>42904.208333333328</v>
      </c>
      <c r="P908">
        <f t="shared" si="101"/>
        <v>2017</v>
      </c>
      <c r="Q908" t="b">
        <v>1</v>
      </c>
      <c r="R908" t="b">
        <v>1</v>
      </c>
      <c r="S908" t="s">
        <v>42</v>
      </c>
      <c r="T908" t="str">
        <f t="shared" si="102"/>
        <v>film &amp; video</v>
      </c>
      <c r="U908" t="str">
        <f t="shared" si="103"/>
        <v>documentary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04"/>
        <v>20.25</v>
      </c>
      <c r="G909" t="s">
        <v>14</v>
      </c>
      <c r="H909">
        <v>41</v>
      </c>
      <c r="I909">
        <f t="shared" si="98"/>
        <v>44.95</v>
      </c>
      <c r="J909" t="s">
        <v>21</v>
      </c>
      <c r="K909" t="s">
        <v>22</v>
      </c>
      <c r="L909">
        <v>1303880400</v>
      </c>
      <c r="M909" s="7">
        <f t="shared" si="99"/>
        <v>40660.208333333336</v>
      </c>
      <c r="N909">
        <v>1304485200</v>
      </c>
      <c r="O909" s="7">
        <f t="shared" si="100"/>
        <v>40667.208333333336</v>
      </c>
      <c r="P909">
        <f t="shared" si="101"/>
        <v>2011</v>
      </c>
      <c r="Q909" t="b">
        <v>0</v>
      </c>
      <c r="R909" t="b">
        <v>0</v>
      </c>
      <c r="S909" t="s">
        <v>33</v>
      </c>
      <c r="T909" t="str">
        <f t="shared" si="102"/>
        <v>theater</v>
      </c>
      <c r="U909" t="str">
        <f t="shared" si="103"/>
        <v>plays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04"/>
        <v>319.24</v>
      </c>
      <c r="G910" t="s">
        <v>20</v>
      </c>
      <c r="H910">
        <v>3934</v>
      </c>
      <c r="I910">
        <f t="shared" si="98"/>
        <v>31</v>
      </c>
      <c r="J910" t="s">
        <v>21</v>
      </c>
      <c r="K910" t="s">
        <v>22</v>
      </c>
      <c r="L910">
        <v>1335934800</v>
      </c>
      <c r="M910" s="7">
        <f t="shared" si="99"/>
        <v>41031.208333333336</v>
      </c>
      <c r="N910">
        <v>1336885200</v>
      </c>
      <c r="O910" s="7">
        <f t="shared" si="100"/>
        <v>41042.208333333336</v>
      </c>
      <c r="P910">
        <f t="shared" si="101"/>
        <v>2012</v>
      </c>
      <c r="Q910" t="b">
        <v>0</v>
      </c>
      <c r="R910" t="b">
        <v>0</v>
      </c>
      <c r="S910" t="s">
        <v>89</v>
      </c>
      <c r="T910" t="str">
        <f t="shared" si="102"/>
        <v>games</v>
      </c>
      <c r="U910" t="str">
        <f t="shared" si="103"/>
        <v>video games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04"/>
        <v>478.94</v>
      </c>
      <c r="G911" t="s">
        <v>20</v>
      </c>
      <c r="H911">
        <v>80</v>
      </c>
      <c r="I911">
        <f t="shared" si="98"/>
        <v>107.76</v>
      </c>
      <c r="J911" t="s">
        <v>15</v>
      </c>
      <c r="K911" t="s">
        <v>16</v>
      </c>
      <c r="L911">
        <v>1528088400</v>
      </c>
      <c r="M911" s="7">
        <f t="shared" si="99"/>
        <v>43255.208333333328</v>
      </c>
      <c r="N911">
        <v>1530421200</v>
      </c>
      <c r="O911" s="7">
        <f t="shared" si="100"/>
        <v>43282.208333333328</v>
      </c>
      <c r="P911">
        <f t="shared" si="101"/>
        <v>2018</v>
      </c>
      <c r="Q911" t="b">
        <v>0</v>
      </c>
      <c r="R911" t="b">
        <v>1</v>
      </c>
      <c r="S911" t="s">
        <v>33</v>
      </c>
      <c r="T911" t="str">
        <f t="shared" si="102"/>
        <v>theater</v>
      </c>
      <c r="U911" t="str">
        <f t="shared" si="103"/>
        <v>plays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04"/>
        <v>19.559999999999999</v>
      </c>
      <c r="G912" t="s">
        <v>74</v>
      </c>
      <c r="H912">
        <v>296</v>
      </c>
      <c r="I912">
        <f t="shared" si="98"/>
        <v>102.08</v>
      </c>
      <c r="J912" t="s">
        <v>21</v>
      </c>
      <c r="K912" t="s">
        <v>22</v>
      </c>
      <c r="L912">
        <v>1421906400</v>
      </c>
      <c r="M912" s="7">
        <f t="shared" si="99"/>
        <v>42026.25</v>
      </c>
      <c r="N912">
        <v>1421992800</v>
      </c>
      <c r="O912" s="7">
        <f t="shared" si="100"/>
        <v>42027.25</v>
      </c>
      <c r="P912">
        <f t="shared" si="101"/>
        <v>2015</v>
      </c>
      <c r="Q912" t="b">
        <v>0</v>
      </c>
      <c r="R912" t="b">
        <v>0</v>
      </c>
      <c r="S912" t="s">
        <v>33</v>
      </c>
      <c r="T912" t="str">
        <f t="shared" si="102"/>
        <v>theater</v>
      </c>
      <c r="U912" t="str">
        <f t="shared" si="103"/>
        <v>plays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04"/>
        <v>198.95</v>
      </c>
      <c r="G913" t="s">
        <v>20</v>
      </c>
      <c r="H913">
        <v>462</v>
      </c>
      <c r="I913">
        <f t="shared" si="98"/>
        <v>24.98</v>
      </c>
      <c r="J913" t="s">
        <v>21</v>
      </c>
      <c r="K913" t="s">
        <v>22</v>
      </c>
      <c r="L913">
        <v>1568005200</v>
      </c>
      <c r="M913" s="7">
        <f t="shared" si="99"/>
        <v>43717.208333333328</v>
      </c>
      <c r="N913">
        <v>1568178000</v>
      </c>
      <c r="O913" s="7">
        <f t="shared" si="100"/>
        <v>43719.208333333328</v>
      </c>
      <c r="P913">
        <f t="shared" si="101"/>
        <v>2019</v>
      </c>
      <c r="Q913" t="b">
        <v>1</v>
      </c>
      <c r="R913" t="b">
        <v>0</v>
      </c>
      <c r="S913" t="s">
        <v>28</v>
      </c>
      <c r="T913" t="str">
        <f t="shared" si="102"/>
        <v>technology</v>
      </c>
      <c r="U913" t="str">
        <f t="shared" si="103"/>
        <v>web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04"/>
        <v>795</v>
      </c>
      <c r="G914" t="s">
        <v>20</v>
      </c>
      <c r="H914">
        <v>179</v>
      </c>
      <c r="I914">
        <f t="shared" si="98"/>
        <v>79.94</v>
      </c>
      <c r="J914" t="s">
        <v>21</v>
      </c>
      <c r="K914" t="s">
        <v>22</v>
      </c>
      <c r="L914">
        <v>1346821200</v>
      </c>
      <c r="M914" s="7">
        <f t="shared" si="99"/>
        <v>41157.208333333336</v>
      </c>
      <c r="N914">
        <v>1347944400</v>
      </c>
      <c r="O914" s="7">
        <f t="shared" si="100"/>
        <v>41170.208333333336</v>
      </c>
      <c r="P914">
        <f t="shared" si="101"/>
        <v>2012</v>
      </c>
      <c r="Q914" t="b">
        <v>1</v>
      </c>
      <c r="R914" t="b">
        <v>0</v>
      </c>
      <c r="S914" t="s">
        <v>53</v>
      </c>
      <c r="T914" t="str">
        <f t="shared" si="102"/>
        <v>film &amp; video</v>
      </c>
      <c r="U914" t="str">
        <f t="shared" si="103"/>
        <v>drama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04"/>
        <v>50.62</v>
      </c>
      <c r="G915" t="s">
        <v>14</v>
      </c>
      <c r="H915">
        <v>523</v>
      </c>
      <c r="I915">
        <f t="shared" si="98"/>
        <v>67.95</v>
      </c>
      <c r="J915" t="s">
        <v>26</v>
      </c>
      <c r="K915" t="s">
        <v>27</v>
      </c>
      <c r="L915">
        <v>1557637200</v>
      </c>
      <c r="M915" s="7">
        <f t="shared" si="99"/>
        <v>43597.208333333328</v>
      </c>
      <c r="N915">
        <v>1558760400</v>
      </c>
      <c r="O915" s="7">
        <f t="shared" si="100"/>
        <v>43610.208333333328</v>
      </c>
      <c r="P915">
        <f t="shared" si="101"/>
        <v>2019</v>
      </c>
      <c r="Q915" t="b">
        <v>0</v>
      </c>
      <c r="R915" t="b">
        <v>0</v>
      </c>
      <c r="S915" t="s">
        <v>53</v>
      </c>
      <c r="T915" t="str">
        <f t="shared" si="102"/>
        <v>film &amp; video</v>
      </c>
      <c r="U915" t="str">
        <f t="shared" si="103"/>
        <v>drama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04"/>
        <v>57.44</v>
      </c>
      <c r="G916" t="s">
        <v>14</v>
      </c>
      <c r="H916">
        <v>141</v>
      </c>
      <c r="I916">
        <f t="shared" si="98"/>
        <v>26.07</v>
      </c>
      <c r="J916" t="s">
        <v>40</v>
      </c>
      <c r="K916" t="s">
        <v>41</v>
      </c>
      <c r="L916">
        <v>1375592400</v>
      </c>
      <c r="M916" s="7">
        <f t="shared" si="99"/>
        <v>41490.208333333336</v>
      </c>
      <c r="N916">
        <v>1376629200</v>
      </c>
      <c r="O916" s="7">
        <f t="shared" si="100"/>
        <v>41502.208333333336</v>
      </c>
      <c r="P916">
        <f t="shared" si="101"/>
        <v>2013</v>
      </c>
      <c r="Q916" t="b">
        <v>0</v>
      </c>
      <c r="R916" t="b">
        <v>0</v>
      </c>
      <c r="S916" t="s">
        <v>33</v>
      </c>
      <c r="T916" t="str">
        <f t="shared" si="102"/>
        <v>theater</v>
      </c>
      <c r="U916" t="str">
        <f t="shared" si="103"/>
        <v>plays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04"/>
        <v>155.63</v>
      </c>
      <c r="G917" t="s">
        <v>20</v>
      </c>
      <c r="H917">
        <v>1866</v>
      </c>
      <c r="I917">
        <f t="shared" si="98"/>
        <v>105</v>
      </c>
      <c r="J917" t="s">
        <v>40</v>
      </c>
      <c r="K917" t="s">
        <v>41</v>
      </c>
      <c r="L917">
        <v>1503982800</v>
      </c>
      <c r="M917" s="7">
        <f t="shared" si="99"/>
        <v>42976.208333333328</v>
      </c>
      <c r="N917">
        <v>1504760400</v>
      </c>
      <c r="O917" s="7">
        <f t="shared" si="100"/>
        <v>42985.208333333328</v>
      </c>
      <c r="P917">
        <f t="shared" si="101"/>
        <v>2017</v>
      </c>
      <c r="Q917" t="b">
        <v>0</v>
      </c>
      <c r="R917" t="b">
        <v>0</v>
      </c>
      <c r="S917" t="s">
        <v>269</v>
      </c>
      <c r="T917" t="str">
        <f t="shared" si="102"/>
        <v>film &amp; video</v>
      </c>
      <c r="U917" t="str">
        <f t="shared" si="103"/>
        <v>television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04"/>
        <v>36.299999999999997</v>
      </c>
      <c r="G918" t="s">
        <v>14</v>
      </c>
      <c r="H918">
        <v>52</v>
      </c>
      <c r="I918">
        <f t="shared" si="98"/>
        <v>25.83</v>
      </c>
      <c r="J918" t="s">
        <v>21</v>
      </c>
      <c r="K918" t="s">
        <v>22</v>
      </c>
      <c r="L918">
        <v>1418882400</v>
      </c>
      <c r="M918" s="7">
        <f t="shared" si="99"/>
        <v>41991.25</v>
      </c>
      <c r="N918">
        <v>1419660000</v>
      </c>
      <c r="O918" s="7">
        <f t="shared" si="100"/>
        <v>42000.25</v>
      </c>
      <c r="P918">
        <f t="shared" si="101"/>
        <v>2014</v>
      </c>
      <c r="Q918" t="b">
        <v>0</v>
      </c>
      <c r="R918" t="b">
        <v>0</v>
      </c>
      <c r="S918" t="s">
        <v>122</v>
      </c>
      <c r="T918" t="str">
        <f t="shared" si="102"/>
        <v>photography</v>
      </c>
      <c r="U918" t="str">
        <f t="shared" si="103"/>
        <v>photography books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04"/>
        <v>58.25</v>
      </c>
      <c r="G919" t="s">
        <v>47</v>
      </c>
      <c r="H919">
        <v>27</v>
      </c>
      <c r="I919">
        <f t="shared" si="98"/>
        <v>77.67</v>
      </c>
      <c r="J919" t="s">
        <v>40</v>
      </c>
      <c r="K919" t="s">
        <v>41</v>
      </c>
      <c r="L919">
        <v>1309237200</v>
      </c>
      <c r="M919" s="7">
        <f t="shared" si="99"/>
        <v>40722.208333333336</v>
      </c>
      <c r="N919">
        <v>1311310800</v>
      </c>
      <c r="O919" s="7">
        <f t="shared" si="100"/>
        <v>40746.208333333336</v>
      </c>
      <c r="P919">
        <f t="shared" si="101"/>
        <v>2011</v>
      </c>
      <c r="Q919" t="b">
        <v>0</v>
      </c>
      <c r="R919" t="b">
        <v>1</v>
      </c>
      <c r="S919" t="s">
        <v>100</v>
      </c>
      <c r="T919" t="str">
        <f t="shared" si="102"/>
        <v>film &amp; video</v>
      </c>
      <c r="U919" t="str">
        <f t="shared" si="103"/>
        <v>shorts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04"/>
        <v>237.39</v>
      </c>
      <c r="G920" t="s">
        <v>20</v>
      </c>
      <c r="H920">
        <v>156</v>
      </c>
      <c r="I920">
        <f t="shared" si="98"/>
        <v>57.83</v>
      </c>
      <c r="J920" t="s">
        <v>98</v>
      </c>
      <c r="K920" t="s">
        <v>99</v>
      </c>
      <c r="L920">
        <v>1343365200</v>
      </c>
      <c r="M920" s="7">
        <f t="shared" si="99"/>
        <v>41117.208333333336</v>
      </c>
      <c r="N920">
        <v>1344315600</v>
      </c>
      <c r="O920" s="7">
        <f t="shared" si="100"/>
        <v>41128.208333333336</v>
      </c>
      <c r="P920">
        <f t="shared" si="101"/>
        <v>2012</v>
      </c>
      <c r="Q920" t="b">
        <v>0</v>
      </c>
      <c r="R920" t="b">
        <v>0</v>
      </c>
      <c r="S920" t="s">
        <v>133</v>
      </c>
      <c r="T920" t="str">
        <f t="shared" si="102"/>
        <v>publishing</v>
      </c>
      <c r="U920" t="str">
        <f t="shared" si="103"/>
        <v>radio &amp; podcasts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04"/>
        <v>58.75</v>
      </c>
      <c r="G921" t="s">
        <v>14</v>
      </c>
      <c r="H921">
        <v>225</v>
      </c>
      <c r="I921">
        <f t="shared" si="98"/>
        <v>92.96</v>
      </c>
      <c r="J921" t="s">
        <v>26</v>
      </c>
      <c r="K921" t="s">
        <v>27</v>
      </c>
      <c r="L921">
        <v>1507957200</v>
      </c>
      <c r="M921" s="7">
        <f t="shared" si="99"/>
        <v>43022.208333333328</v>
      </c>
      <c r="N921">
        <v>1510725600</v>
      </c>
      <c r="O921" s="7">
        <f t="shared" si="100"/>
        <v>43054.25</v>
      </c>
      <c r="P921">
        <f t="shared" si="101"/>
        <v>2017</v>
      </c>
      <c r="Q921" t="b">
        <v>0</v>
      </c>
      <c r="R921" t="b">
        <v>1</v>
      </c>
      <c r="S921" t="s">
        <v>33</v>
      </c>
      <c r="T921" t="str">
        <f t="shared" si="102"/>
        <v>theater</v>
      </c>
      <c r="U921" t="str">
        <f t="shared" si="103"/>
        <v>plays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04"/>
        <v>182.57</v>
      </c>
      <c r="G922" t="s">
        <v>20</v>
      </c>
      <c r="H922">
        <v>255</v>
      </c>
      <c r="I922">
        <f t="shared" si="98"/>
        <v>37.950000000000003</v>
      </c>
      <c r="J922" t="s">
        <v>21</v>
      </c>
      <c r="K922" t="s">
        <v>22</v>
      </c>
      <c r="L922">
        <v>1549519200</v>
      </c>
      <c r="M922" s="7">
        <f t="shared" si="99"/>
        <v>43503.25</v>
      </c>
      <c r="N922">
        <v>1551247200</v>
      </c>
      <c r="O922" s="7">
        <f t="shared" si="100"/>
        <v>43523.25</v>
      </c>
      <c r="P922">
        <f t="shared" si="101"/>
        <v>2019</v>
      </c>
      <c r="Q922" t="b">
        <v>1</v>
      </c>
      <c r="R922" t="b">
        <v>0</v>
      </c>
      <c r="S922" t="s">
        <v>71</v>
      </c>
      <c r="T922" t="str">
        <f t="shared" si="102"/>
        <v>film &amp; video</v>
      </c>
      <c r="U922" t="str">
        <f t="shared" si="103"/>
        <v>animation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04"/>
        <v>0.75</v>
      </c>
      <c r="G923" t="s">
        <v>14</v>
      </c>
      <c r="H923">
        <v>38</v>
      </c>
      <c r="I923">
        <f t="shared" si="98"/>
        <v>31.84</v>
      </c>
      <c r="J923" t="s">
        <v>21</v>
      </c>
      <c r="K923" t="s">
        <v>22</v>
      </c>
      <c r="L923">
        <v>1329026400</v>
      </c>
      <c r="M923" s="7">
        <f t="shared" si="99"/>
        <v>40951.25</v>
      </c>
      <c r="N923">
        <v>1330236000</v>
      </c>
      <c r="O923" s="7">
        <f t="shared" si="100"/>
        <v>40965.25</v>
      </c>
      <c r="P923">
        <f t="shared" si="101"/>
        <v>2012</v>
      </c>
      <c r="Q923" t="b">
        <v>0</v>
      </c>
      <c r="R923" t="b">
        <v>0</v>
      </c>
      <c r="S923" t="s">
        <v>28</v>
      </c>
      <c r="T923" t="str">
        <f t="shared" si="102"/>
        <v>technology</v>
      </c>
      <c r="U923" t="str">
        <f t="shared" si="103"/>
        <v>web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04"/>
        <v>175.95</v>
      </c>
      <c r="G924" t="s">
        <v>20</v>
      </c>
      <c r="H924">
        <v>2261</v>
      </c>
      <c r="I924">
        <f t="shared" si="98"/>
        <v>40</v>
      </c>
      <c r="J924" t="s">
        <v>21</v>
      </c>
      <c r="K924" t="s">
        <v>22</v>
      </c>
      <c r="L924">
        <v>1544335200</v>
      </c>
      <c r="M924" s="7">
        <f t="shared" si="99"/>
        <v>43443.25</v>
      </c>
      <c r="N924">
        <v>1545112800</v>
      </c>
      <c r="O924" s="7">
        <f t="shared" si="100"/>
        <v>43452.25</v>
      </c>
      <c r="P924">
        <f t="shared" si="101"/>
        <v>2018</v>
      </c>
      <c r="Q924" t="b">
        <v>0</v>
      </c>
      <c r="R924" t="b">
        <v>1</v>
      </c>
      <c r="S924" t="s">
        <v>319</v>
      </c>
      <c r="T924" t="str">
        <f t="shared" si="102"/>
        <v>music</v>
      </c>
      <c r="U924" t="str">
        <f t="shared" si="103"/>
        <v>world music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04"/>
        <v>237.88</v>
      </c>
      <c r="G925" t="s">
        <v>20</v>
      </c>
      <c r="H925">
        <v>40</v>
      </c>
      <c r="I925">
        <f t="shared" si="98"/>
        <v>101.1</v>
      </c>
      <c r="J925" t="s">
        <v>21</v>
      </c>
      <c r="K925" t="s">
        <v>22</v>
      </c>
      <c r="L925">
        <v>1279083600</v>
      </c>
      <c r="M925" s="7">
        <f t="shared" si="99"/>
        <v>40373.208333333336</v>
      </c>
      <c r="N925">
        <v>1279170000</v>
      </c>
      <c r="O925" s="7">
        <f t="shared" si="100"/>
        <v>40374.208333333336</v>
      </c>
      <c r="P925">
        <f t="shared" si="101"/>
        <v>2010</v>
      </c>
      <c r="Q925" t="b">
        <v>0</v>
      </c>
      <c r="R925" t="b">
        <v>0</v>
      </c>
      <c r="S925" t="s">
        <v>33</v>
      </c>
      <c r="T925" t="str">
        <f t="shared" si="102"/>
        <v>theater</v>
      </c>
      <c r="U925" t="str">
        <f t="shared" si="103"/>
        <v>plays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04"/>
        <v>488.05</v>
      </c>
      <c r="G926" t="s">
        <v>20</v>
      </c>
      <c r="H926">
        <v>2289</v>
      </c>
      <c r="I926">
        <f t="shared" si="98"/>
        <v>84.01</v>
      </c>
      <c r="J926" t="s">
        <v>107</v>
      </c>
      <c r="K926" t="s">
        <v>108</v>
      </c>
      <c r="L926">
        <v>1572498000</v>
      </c>
      <c r="M926" s="7">
        <f t="shared" si="99"/>
        <v>43769.208333333328</v>
      </c>
      <c r="N926">
        <v>1573452000</v>
      </c>
      <c r="O926" s="7">
        <f t="shared" si="100"/>
        <v>43780.25</v>
      </c>
      <c r="P926">
        <f t="shared" si="101"/>
        <v>2019</v>
      </c>
      <c r="Q926" t="b">
        <v>0</v>
      </c>
      <c r="R926" t="b">
        <v>0</v>
      </c>
      <c r="S926" t="s">
        <v>33</v>
      </c>
      <c r="T926" t="str">
        <f t="shared" si="102"/>
        <v>theater</v>
      </c>
      <c r="U926" t="str">
        <f t="shared" si="103"/>
        <v>plays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04"/>
        <v>224.07</v>
      </c>
      <c r="G927" t="s">
        <v>20</v>
      </c>
      <c r="H927">
        <v>65</v>
      </c>
      <c r="I927">
        <f t="shared" si="98"/>
        <v>103.42</v>
      </c>
      <c r="J927" t="s">
        <v>21</v>
      </c>
      <c r="K927" t="s">
        <v>22</v>
      </c>
      <c r="L927">
        <v>1506056400</v>
      </c>
      <c r="M927" s="7">
        <f t="shared" si="99"/>
        <v>43000.208333333328</v>
      </c>
      <c r="N927">
        <v>1507093200</v>
      </c>
      <c r="O927" s="7">
        <f t="shared" si="100"/>
        <v>43012.208333333328</v>
      </c>
      <c r="P927">
        <f t="shared" si="101"/>
        <v>2017</v>
      </c>
      <c r="Q927" t="b">
        <v>0</v>
      </c>
      <c r="R927" t="b">
        <v>0</v>
      </c>
      <c r="S927" t="s">
        <v>33</v>
      </c>
      <c r="T927" t="str">
        <f t="shared" si="102"/>
        <v>theater</v>
      </c>
      <c r="U927" t="str">
        <f t="shared" si="103"/>
        <v>plays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04"/>
        <v>18.13</v>
      </c>
      <c r="G928" t="s">
        <v>14</v>
      </c>
      <c r="H928">
        <v>15</v>
      </c>
      <c r="I928">
        <f t="shared" si="98"/>
        <v>105.13</v>
      </c>
      <c r="J928" t="s">
        <v>21</v>
      </c>
      <c r="K928" t="s">
        <v>22</v>
      </c>
      <c r="L928">
        <v>1463029200</v>
      </c>
      <c r="M928" s="7">
        <f t="shared" si="99"/>
        <v>42502.208333333328</v>
      </c>
      <c r="N928">
        <v>1463374800</v>
      </c>
      <c r="O928" s="7">
        <f t="shared" si="100"/>
        <v>42506.208333333328</v>
      </c>
      <c r="P928">
        <f t="shared" si="101"/>
        <v>2016</v>
      </c>
      <c r="Q928" t="b">
        <v>0</v>
      </c>
      <c r="R928" t="b">
        <v>0</v>
      </c>
      <c r="S928" t="s">
        <v>17</v>
      </c>
      <c r="T928" t="str">
        <f t="shared" si="102"/>
        <v>food</v>
      </c>
      <c r="U928" t="str">
        <f t="shared" si="103"/>
        <v>food trucks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04"/>
        <v>45.85</v>
      </c>
      <c r="G929" t="s">
        <v>14</v>
      </c>
      <c r="H929">
        <v>37</v>
      </c>
      <c r="I929">
        <f t="shared" si="98"/>
        <v>89.22</v>
      </c>
      <c r="J929" t="s">
        <v>21</v>
      </c>
      <c r="K929" t="s">
        <v>22</v>
      </c>
      <c r="L929">
        <v>1342069200</v>
      </c>
      <c r="M929" s="7">
        <f t="shared" si="99"/>
        <v>41102.208333333336</v>
      </c>
      <c r="N929">
        <v>1344574800</v>
      </c>
      <c r="O929" s="7">
        <f t="shared" si="100"/>
        <v>41131.208333333336</v>
      </c>
      <c r="P929">
        <f t="shared" si="101"/>
        <v>2012</v>
      </c>
      <c r="Q929" t="b">
        <v>0</v>
      </c>
      <c r="R929" t="b">
        <v>0</v>
      </c>
      <c r="S929" t="s">
        <v>33</v>
      </c>
      <c r="T929" t="str">
        <f t="shared" si="102"/>
        <v>theater</v>
      </c>
      <c r="U929" t="str">
        <f t="shared" si="103"/>
        <v>plays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04"/>
        <v>117.32</v>
      </c>
      <c r="G930" t="s">
        <v>20</v>
      </c>
      <c r="H930">
        <v>3777</v>
      </c>
      <c r="I930">
        <f t="shared" si="98"/>
        <v>52</v>
      </c>
      <c r="J930" t="s">
        <v>107</v>
      </c>
      <c r="K930" t="s">
        <v>108</v>
      </c>
      <c r="L930">
        <v>1388296800</v>
      </c>
      <c r="M930" s="7">
        <f t="shared" si="99"/>
        <v>41637.25</v>
      </c>
      <c r="N930">
        <v>1389074400</v>
      </c>
      <c r="O930" s="7">
        <f t="shared" si="100"/>
        <v>41646.25</v>
      </c>
      <c r="P930">
        <f t="shared" si="101"/>
        <v>2013</v>
      </c>
      <c r="Q930" t="b">
        <v>0</v>
      </c>
      <c r="R930" t="b">
        <v>0</v>
      </c>
      <c r="S930" t="s">
        <v>28</v>
      </c>
      <c r="T930" t="str">
        <f t="shared" si="102"/>
        <v>technology</v>
      </c>
      <c r="U930" t="str">
        <f t="shared" si="103"/>
        <v>web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04"/>
        <v>217.31</v>
      </c>
      <c r="G931" t="s">
        <v>20</v>
      </c>
      <c r="H931">
        <v>184</v>
      </c>
      <c r="I931">
        <f t="shared" si="98"/>
        <v>64.959999999999994</v>
      </c>
      <c r="J931" t="s">
        <v>40</v>
      </c>
      <c r="K931" t="s">
        <v>41</v>
      </c>
      <c r="L931">
        <v>1493787600</v>
      </c>
      <c r="M931" s="7">
        <f t="shared" si="99"/>
        <v>42858.208333333328</v>
      </c>
      <c r="N931">
        <v>1494997200</v>
      </c>
      <c r="O931" s="7">
        <f t="shared" si="100"/>
        <v>42872.208333333328</v>
      </c>
      <c r="P931">
        <f t="shared" si="101"/>
        <v>2017</v>
      </c>
      <c r="Q931" t="b">
        <v>0</v>
      </c>
      <c r="R931" t="b">
        <v>0</v>
      </c>
      <c r="S931" t="s">
        <v>33</v>
      </c>
      <c r="T931" t="str">
        <f t="shared" si="102"/>
        <v>theater</v>
      </c>
      <c r="U931" t="str">
        <f t="shared" si="103"/>
        <v>plays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04"/>
        <v>112.29</v>
      </c>
      <c r="G932" t="s">
        <v>20</v>
      </c>
      <c r="H932">
        <v>85</v>
      </c>
      <c r="I932">
        <f t="shared" si="98"/>
        <v>46.24</v>
      </c>
      <c r="J932" t="s">
        <v>21</v>
      </c>
      <c r="K932" t="s">
        <v>22</v>
      </c>
      <c r="L932">
        <v>1424844000</v>
      </c>
      <c r="M932" s="7">
        <f t="shared" si="99"/>
        <v>42060.25</v>
      </c>
      <c r="N932">
        <v>1425448800</v>
      </c>
      <c r="O932" s="7">
        <f t="shared" si="100"/>
        <v>42067.25</v>
      </c>
      <c r="P932">
        <f t="shared" si="101"/>
        <v>2015</v>
      </c>
      <c r="Q932" t="b">
        <v>0</v>
      </c>
      <c r="R932" t="b">
        <v>1</v>
      </c>
      <c r="S932" t="s">
        <v>33</v>
      </c>
      <c r="T932" t="str">
        <f t="shared" si="102"/>
        <v>theater</v>
      </c>
      <c r="U932" t="str">
        <f t="shared" si="103"/>
        <v>plays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04"/>
        <v>72.52</v>
      </c>
      <c r="G933" t="s">
        <v>14</v>
      </c>
      <c r="H933">
        <v>112</v>
      </c>
      <c r="I933">
        <f t="shared" si="98"/>
        <v>51.15</v>
      </c>
      <c r="J933" t="s">
        <v>21</v>
      </c>
      <c r="K933" t="s">
        <v>22</v>
      </c>
      <c r="L933">
        <v>1403931600</v>
      </c>
      <c r="M933" s="7">
        <f t="shared" si="99"/>
        <v>41818.208333333336</v>
      </c>
      <c r="N933">
        <v>1404104400</v>
      </c>
      <c r="O933" s="7">
        <f t="shared" si="100"/>
        <v>41820.208333333336</v>
      </c>
      <c r="P933">
        <f t="shared" si="101"/>
        <v>2014</v>
      </c>
      <c r="Q933" t="b">
        <v>0</v>
      </c>
      <c r="R933" t="b">
        <v>1</v>
      </c>
      <c r="S933" t="s">
        <v>33</v>
      </c>
      <c r="T933" t="str">
        <f t="shared" si="102"/>
        <v>theater</v>
      </c>
      <c r="U933" t="str">
        <f t="shared" si="103"/>
        <v>plays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04"/>
        <v>212.3</v>
      </c>
      <c r="G934" t="s">
        <v>20</v>
      </c>
      <c r="H934">
        <v>144</v>
      </c>
      <c r="I934">
        <f t="shared" si="98"/>
        <v>33.909999999999997</v>
      </c>
      <c r="J934" t="s">
        <v>21</v>
      </c>
      <c r="K934" t="s">
        <v>22</v>
      </c>
      <c r="L934">
        <v>1394514000</v>
      </c>
      <c r="M934" s="7">
        <f t="shared" si="99"/>
        <v>41709.208333333336</v>
      </c>
      <c r="N934">
        <v>1394773200</v>
      </c>
      <c r="O934" s="7">
        <f t="shared" si="100"/>
        <v>41712.208333333336</v>
      </c>
      <c r="P934">
        <f t="shared" si="101"/>
        <v>2014</v>
      </c>
      <c r="Q934" t="b">
        <v>0</v>
      </c>
      <c r="R934" t="b">
        <v>0</v>
      </c>
      <c r="S934" t="s">
        <v>23</v>
      </c>
      <c r="T934" t="str">
        <f t="shared" si="102"/>
        <v>music</v>
      </c>
      <c r="U934" t="str">
        <f t="shared" si="103"/>
        <v>rock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04"/>
        <v>239.75</v>
      </c>
      <c r="G935" t="s">
        <v>20</v>
      </c>
      <c r="H935">
        <v>1902</v>
      </c>
      <c r="I935">
        <f t="shared" si="98"/>
        <v>92.02</v>
      </c>
      <c r="J935" t="s">
        <v>21</v>
      </c>
      <c r="K935" t="s">
        <v>22</v>
      </c>
      <c r="L935">
        <v>1365397200</v>
      </c>
      <c r="M935" s="7">
        <f t="shared" si="99"/>
        <v>41372.208333333336</v>
      </c>
      <c r="N935">
        <v>1366520400</v>
      </c>
      <c r="O935" s="7">
        <f t="shared" si="100"/>
        <v>41385.208333333336</v>
      </c>
      <c r="P935">
        <f t="shared" si="101"/>
        <v>2013</v>
      </c>
      <c r="Q935" t="b">
        <v>0</v>
      </c>
      <c r="R935" t="b">
        <v>0</v>
      </c>
      <c r="S935" t="s">
        <v>33</v>
      </c>
      <c r="T935" t="str">
        <f t="shared" si="102"/>
        <v>theater</v>
      </c>
      <c r="U935" t="str">
        <f t="shared" si="103"/>
        <v>plays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04"/>
        <v>181.94</v>
      </c>
      <c r="G936" t="s">
        <v>20</v>
      </c>
      <c r="H936">
        <v>105</v>
      </c>
      <c r="I936">
        <f t="shared" si="98"/>
        <v>107.43</v>
      </c>
      <c r="J936" t="s">
        <v>21</v>
      </c>
      <c r="K936" t="s">
        <v>22</v>
      </c>
      <c r="L936">
        <v>1456120800</v>
      </c>
      <c r="M936" s="7">
        <f t="shared" si="99"/>
        <v>42422.25</v>
      </c>
      <c r="N936">
        <v>1456639200</v>
      </c>
      <c r="O936" s="7">
        <f t="shared" si="100"/>
        <v>42428.25</v>
      </c>
      <c r="P936">
        <f t="shared" si="101"/>
        <v>2016</v>
      </c>
      <c r="Q936" t="b">
        <v>0</v>
      </c>
      <c r="R936" t="b">
        <v>0</v>
      </c>
      <c r="S936" t="s">
        <v>33</v>
      </c>
      <c r="T936" t="str">
        <f t="shared" si="102"/>
        <v>theater</v>
      </c>
      <c r="U936" t="str">
        <f t="shared" si="103"/>
        <v>plays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04"/>
        <v>164.13</v>
      </c>
      <c r="G937" t="s">
        <v>20</v>
      </c>
      <c r="H937">
        <v>132</v>
      </c>
      <c r="I937">
        <f t="shared" si="98"/>
        <v>75.849999999999994</v>
      </c>
      <c r="J937" t="s">
        <v>21</v>
      </c>
      <c r="K937" t="s">
        <v>22</v>
      </c>
      <c r="L937">
        <v>1437714000</v>
      </c>
      <c r="M937" s="7">
        <f t="shared" si="99"/>
        <v>42209.208333333328</v>
      </c>
      <c r="N937">
        <v>1438318800</v>
      </c>
      <c r="O937" s="7">
        <f t="shared" si="100"/>
        <v>42216.208333333328</v>
      </c>
      <c r="P937">
        <f t="shared" si="101"/>
        <v>2015</v>
      </c>
      <c r="Q937" t="b">
        <v>0</v>
      </c>
      <c r="R937" t="b">
        <v>0</v>
      </c>
      <c r="S937" t="s">
        <v>33</v>
      </c>
      <c r="T937" t="str">
        <f t="shared" si="102"/>
        <v>theater</v>
      </c>
      <c r="U937" t="str">
        <f t="shared" si="103"/>
        <v>plays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04"/>
        <v>1.64</v>
      </c>
      <c r="G938" t="s">
        <v>14</v>
      </c>
      <c r="H938">
        <v>21</v>
      </c>
      <c r="I938">
        <f t="shared" si="98"/>
        <v>80.48</v>
      </c>
      <c r="J938" t="s">
        <v>21</v>
      </c>
      <c r="K938" t="s">
        <v>22</v>
      </c>
      <c r="L938">
        <v>1563771600</v>
      </c>
      <c r="M938" s="7">
        <f t="shared" si="99"/>
        <v>43668.208333333328</v>
      </c>
      <c r="N938">
        <v>1564030800</v>
      </c>
      <c r="O938" s="7">
        <f t="shared" si="100"/>
        <v>43671.208333333328</v>
      </c>
      <c r="P938">
        <f t="shared" si="101"/>
        <v>2019</v>
      </c>
      <c r="Q938" t="b">
        <v>1</v>
      </c>
      <c r="R938" t="b">
        <v>0</v>
      </c>
      <c r="S938" t="s">
        <v>33</v>
      </c>
      <c r="T938" t="str">
        <f t="shared" si="102"/>
        <v>theater</v>
      </c>
      <c r="U938" t="str">
        <f t="shared" si="103"/>
        <v>plays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04"/>
        <v>49.64</v>
      </c>
      <c r="G939" t="s">
        <v>74</v>
      </c>
      <c r="H939">
        <v>976</v>
      </c>
      <c r="I939">
        <f t="shared" si="98"/>
        <v>86.98</v>
      </c>
      <c r="J939" t="s">
        <v>21</v>
      </c>
      <c r="K939" t="s">
        <v>22</v>
      </c>
      <c r="L939">
        <v>1448517600</v>
      </c>
      <c r="M939" s="7">
        <f t="shared" si="99"/>
        <v>42334.25</v>
      </c>
      <c r="N939">
        <v>1449295200</v>
      </c>
      <c r="O939" s="7">
        <f t="shared" si="100"/>
        <v>42343.25</v>
      </c>
      <c r="P939">
        <f t="shared" si="101"/>
        <v>2015</v>
      </c>
      <c r="Q939" t="b">
        <v>0</v>
      </c>
      <c r="R939" t="b">
        <v>0</v>
      </c>
      <c r="S939" t="s">
        <v>42</v>
      </c>
      <c r="T939" t="str">
        <f t="shared" si="102"/>
        <v>film &amp; video</v>
      </c>
      <c r="U939" t="str">
        <f t="shared" si="103"/>
        <v>documentary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04"/>
        <v>109.71</v>
      </c>
      <c r="G940" t="s">
        <v>20</v>
      </c>
      <c r="H940">
        <v>96</v>
      </c>
      <c r="I940">
        <f t="shared" si="98"/>
        <v>105.14</v>
      </c>
      <c r="J940" t="s">
        <v>21</v>
      </c>
      <c r="K940" t="s">
        <v>22</v>
      </c>
      <c r="L940">
        <v>1528779600</v>
      </c>
      <c r="M940" s="7">
        <f t="shared" si="99"/>
        <v>43263.208333333328</v>
      </c>
      <c r="N940">
        <v>1531890000</v>
      </c>
      <c r="O940" s="7">
        <f t="shared" si="100"/>
        <v>43299.208333333328</v>
      </c>
      <c r="P940">
        <f t="shared" si="101"/>
        <v>2018</v>
      </c>
      <c r="Q940" t="b">
        <v>0</v>
      </c>
      <c r="R940" t="b">
        <v>1</v>
      </c>
      <c r="S940" t="s">
        <v>119</v>
      </c>
      <c r="T940" t="str">
        <f t="shared" si="102"/>
        <v>publishing</v>
      </c>
      <c r="U940" t="str">
        <f t="shared" si="103"/>
        <v>fiction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04"/>
        <v>49.22</v>
      </c>
      <c r="G941" t="s">
        <v>14</v>
      </c>
      <c r="H941">
        <v>67</v>
      </c>
      <c r="I941">
        <f t="shared" si="98"/>
        <v>57.3</v>
      </c>
      <c r="J941" t="s">
        <v>21</v>
      </c>
      <c r="K941" t="s">
        <v>22</v>
      </c>
      <c r="L941">
        <v>1304744400</v>
      </c>
      <c r="M941" s="7">
        <f t="shared" si="99"/>
        <v>40670.208333333336</v>
      </c>
      <c r="N941">
        <v>1306213200</v>
      </c>
      <c r="O941" s="7">
        <f t="shared" si="100"/>
        <v>40687.208333333336</v>
      </c>
      <c r="P941">
        <f t="shared" si="101"/>
        <v>2011</v>
      </c>
      <c r="Q941" t="b">
        <v>0</v>
      </c>
      <c r="R941" t="b">
        <v>1</v>
      </c>
      <c r="S941" t="s">
        <v>89</v>
      </c>
      <c r="T941" t="str">
        <f t="shared" si="102"/>
        <v>games</v>
      </c>
      <c r="U941" t="str">
        <f t="shared" si="103"/>
        <v>video games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04"/>
        <v>62.23</v>
      </c>
      <c r="G942" t="s">
        <v>47</v>
      </c>
      <c r="H942">
        <v>66</v>
      </c>
      <c r="I942">
        <f t="shared" si="98"/>
        <v>93.35</v>
      </c>
      <c r="J942" t="s">
        <v>15</v>
      </c>
      <c r="K942" t="s">
        <v>16</v>
      </c>
      <c r="L942">
        <v>1354341600</v>
      </c>
      <c r="M942" s="7">
        <f t="shared" si="99"/>
        <v>41244.25</v>
      </c>
      <c r="N942">
        <v>1356242400</v>
      </c>
      <c r="O942" s="7">
        <f t="shared" si="100"/>
        <v>41266.25</v>
      </c>
      <c r="P942">
        <f t="shared" si="101"/>
        <v>2012</v>
      </c>
      <c r="Q942" t="b">
        <v>0</v>
      </c>
      <c r="R942" t="b">
        <v>0</v>
      </c>
      <c r="S942" t="s">
        <v>28</v>
      </c>
      <c r="T942" t="str">
        <f t="shared" si="102"/>
        <v>technology</v>
      </c>
      <c r="U942" t="str">
        <f t="shared" si="103"/>
        <v>web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04"/>
        <v>13.06</v>
      </c>
      <c r="G943" t="s">
        <v>14</v>
      </c>
      <c r="H943">
        <v>78</v>
      </c>
      <c r="I943">
        <f t="shared" si="98"/>
        <v>71.989999999999995</v>
      </c>
      <c r="J943" t="s">
        <v>21</v>
      </c>
      <c r="K943" t="s">
        <v>22</v>
      </c>
      <c r="L943">
        <v>1294552800</v>
      </c>
      <c r="M943" s="7">
        <f t="shared" si="99"/>
        <v>40552.25</v>
      </c>
      <c r="N943">
        <v>1297576800</v>
      </c>
      <c r="O943" s="7">
        <f t="shared" si="100"/>
        <v>40587.25</v>
      </c>
      <c r="P943">
        <f t="shared" si="101"/>
        <v>2011</v>
      </c>
      <c r="Q943" t="b">
        <v>1</v>
      </c>
      <c r="R943" t="b">
        <v>0</v>
      </c>
      <c r="S943" t="s">
        <v>33</v>
      </c>
      <c r="T943" t="str">
        <f t="shared" si="102"/>
        <v>theater</v>
      </c>
      <c r="U943" t="str">
        <f t="shared" si="103"/>
        <v>plays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04"/>
        <v>64.64</v>
      </c>
      <c r="G944" t="s">
        <v>14</v>
      </c>
      <c r="H944">
        <v>67</v>
      </c>
      <c r="I944">
        <f t="shared" si="98"/>
        <v>92.61</v>
      </c>
      <c r="J944" t="s">
        <v>26</v>
      </c>
      <c r="K944" t="s">
        <v>27</v>
      </c>
      <c r="L944">
        <v>1295935200</v>
      </c>
      <c r="M944" s="7">
        <f t="shared" si="99"/>
        <v>40568.25</v>
      </c>
      <c r="N944">
        <v>1296194400</v>
      </c>
      <c r="O944" s="7">
        <f t="shared" si="100"/>
        <v>40571.25</v>
      </c>
      <c r="P944">
        <f t="shared" si="101"/>
        <v>2011</v>
      </c>
      <c r="Q944" t="b">
        <v>0</v>
      </c>
      <c r="R944" t="b">
        <v>0</v>
      </c>
      <c r="S944" t="s">
        <v>33</v>
      </c>
      <c r="T944" t="str">
        <f t="shared" si="102"/>
        <v>theater</v>
      </c>
      <c r="U944" t="str">
        <f t="shared" si="103"/>
        <v>plays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04"/>
        <v>159.59</v>
      </c>
      <c r="G945" t="s">
        <v>20</v>
      </c>
      <c r="H945">
        <v>114</v>
      </c>
      <c r="I945">
        <f t="shared" si="98"/>
        <v>104.99</v>
      </c>
      <c r="J945" t="s">
        <v>21</v>
      </c>
      <c r="K945" t="s">
        <v>22</v>
      </c>
      <c r="L945">
        <v>1411534800</v>
      </c>
      <c r="M945" s="7">
        <f t="shared" si="99"/>
        <v>41906.208333333336</v>
      </c>
      <c r="N945">
        <v>1414558800</v>
      </c>
      <c r="O945" s="7">
        <f t="shared" si="100"/>
        <v>41941.208333333336</v>
      </c>
      <c r="P945">
        <f t="shared" si="101"/>
        <v>2014</v>
      </c>
      <c r="Q945" t="b">
        <v>0</v>
      </c>
      <c r="R945" t="b">
        <v>0</v>
      </c>
      <c r="S945" t="s">
        <v>17</v>
      </c>
      <c r="T945" t="str">
        <f t="shared" si="102"/>
        <v>food</v>
      </c>
      <c r="U945" t="str">
        <f t="shared" si="103"/>
        <v>food trucks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04"/>
        <v>81.42</v>
      </c>
      <c r="G946" t="s">
        <v>14</v>
      </c>
      <c r="H946">
        <v>263</v>
      </c>
      <c r="I946">
        <f t="shared" si="98"/>
        <v>30.96</v>
      </c>
      <c r="J946" t="s">
        <v>26</v>
      </c>
      <c r="K946" t="s">
        <v>27</v>
      </c>
      <c r="L946">
        <v>1486706400</v>
      </c>
      <c r="M946" s="7">
        <f t="shared" si="99"/>
        <v>42776.25</v>
      </c>
      <c r="N946">
        <v>1488348000</v>
      </c>
      <c r="O946" s="7">
        <f t="shared" si="100"/>
        <v>42795.25</v>
      </c>
      <c r="P946">
        <f t="shared" si="101"/>
        <v>2017</v>
      </c>
      <c r="Q946" t="b">
        <v>0</v>
      </c>
      <c r="R946" t="b">
        <v>0</v>
      </c>
      <c r="S946" t="s">
        <v>122</v>
      </c>
      <c r="T946" t="str">
        <f t="shared" si="102"/>
        <v>photography</v>
      </c>
      <c r="U946" t="str">
        <f t="shared" si="103"/>
        <v>photography books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04"/>
        <v>32.44</v>
      </c>
      <c r="G947" t="s">
        <v>14</v>
      </c>
      <c r="H947">
        <v>1691</v>
      </c>
      <c r="I947">
        <f t="shared" si="98"/>
        <v>33</v>
      </c>
      <c r="J947" t="s">
        <v>21</v>
      </c>
      <c r="K947" t="s">
        <v>22</v>
      </c>
      <c r="L947">
        <v>1333602000</v>
      </c>
      <c r="M947" s="7">
        <f t="shared" si="99"/>
        <v>41004.208333333336</v>
      </c>
      <c r="N947">
        <v>1334898000</v>
      </c>
      <c r="O947" s="7">
        <f t="shared" si="100"/>
        <v>41019.208333333336</v>
      </c>
      <c r="P947">
        <f t="shared" si="101"/>
        <v>2012</v>
      </c>
      <c r="Q947" t="b">
        <v>1</v>
      </c>
      <c r="R947" t="b">
        <v>0</v>
      </c>
      <c r="S947" t="s">
        <v>122</v>
      </c>
      <c r="T947" t="str">
        <f t="shared" si="102"/>
        <v>photography</v>
      </c>
      <c r="U947" t="str">
        <f t="shared" si="103"/>
        <v>photography books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04"/>
        <v>9.91</v>
      </c>
      <c r="G948" t="s">
        <v>14</v>
      </c>
      <c r="H948">
        <v>181</v>
      </c>
      <c r="I948">
        <f t="shared" si="98"/>
        <v>84.19</v>
      </c>
      <c r="J948" t="s">
        <v>21</v>
      </c>
      <c r="K948" t="s">
        <v>22</v>
      </c>
      <c r="L948">
        <v>1308200400</v>
      </c>
      <c r="M948" s="7">
        <f t="shared" si="99"/>
        <v>40710.208333333336</v>
      </c>
      <c r="N948">
        <v>1308373200</v>
      </c>
      <c r="O948" s="7">
        <f t="shared" si="100"/>
        <v>40712.208333333336</v>
      </c>
      <c r="P948">
        <f t="shared" si="101"/>
        <v>2011</v>
      </c>
      <c r="Q948" t="b">
        <v>0</v>
      </c>
      <c r="R948" t="b">
        <v>0</v>
      </c>
      <c r="S948" t="s">
        <v>33</v>
      </c>
      <c r="T948" t="str">
        <f t="shared" si="102"/>
        <v>theater</v>
      </c>
      <c r="U948" t="str">
        <f t="shared" si="103"/>
        <v>plays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04"/>
        <v>26.69</v>
      </c>
      <c r="G949" t="s">
        <v>14</v>
      </c>
      <c r="H949">
        <v>13</v>
      </c>
      <c r="I949">
        <f t="shared" si="98"/>
        <v>73.92</v>
      </c>
      <c r="J949" t="s">
        <v>21</v>
      </c>
      <c r="K949" t="s">
        <v>22</v>
      </c>
      <c r="L949">
        <v>1411707600</v>
      </c>
      <c r="M949" s="7">
        <f t="shared" si="99"/>
        <v>41908.208333333336</v>
      </c>
      <c r="N949">
        <v>1412312400</v>
      </c>
      <c r="O949" s="7">
        <f t="shared" si="100"/>
        <v>41915.208333333336</v>
      </c>
      <c r="P949">
        <f t="shared" si="101"/>
        <v>2014</v>
      </c>
      <c r="Q949" t="b">
        <v>0</v>
      </c>
      <c r="R949" t="b">
        <v>0</v>
      </c>
      <c r="S949" t="s">
        <v>33</v>
      </c>
      <c r="T949" t="str">
        <f t="shared" si="102"/>
        <v>theater</v>
      </c>
      <c r="U949" t="str">
        <f t="shared" si="103"/>
        <v>plays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04"/>
        <v>62.96</v>
      </c>
      <c r="G950" t="s">
        <v>74</v>
      </c>
      <c r="H950">
        <v>160</v>
      </c>
      <c r="I950">
        <f t="shared" si="98"/>
        <v>36.99</v>
      </c>
      <c r="J950" t="s">
        <v>21</v>
      </c>
      <c r="K950" t="s">
        <v>22</v>
      </c>
      <c r="L950">
        <v>1418364000</v>
      </c>
      <c r="M950" s="7">
        <f t="shared" si="99"/>
        <v>41985.25</v>
      </c>
      <c r="N950">
        <v>1419228000</v>
      </c>
      <c r="O950" s="7">
        <f t="shared" si="100"/>
        <v>41995.25</v>
      </c>
      <c r="P950">
        <f t="shared" si="101"/>
        <v>2014</v>
      </c>
      <c r="Q950" t="b">
        <v>1</v>
      </c>
      <c r="R950" t="b">
        <v>1</v>
      </c>
      <c r="S950" t="s">
        <v>42</v>
      </c>
      <c r="T950" t="str">
        <f t="shared" si="102"/>
        <v>film &amp; video</v>
      </c>
      <c r="U950" t="str">
        <f t="shared" si="103"/>
        <v>documentary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04"/>
        <v>161.36000000000001</v>
      </c>
      <c r="G951" t="s">
        <v>20</v>
      </c>
      <c r="H951">
        <v>203</v>
      </c>
      <c r="I951">
        <f t="shared" si="98"/>
        <v>46.9</v>
      </c>
      <c r="J951" t="s">
        <v>21</v>
      </c>
      <c r="K951" t="s">
        <v>22</v>
      </c>
      <c r="L951">
        <v>1429333200</v>
      </c>
      <c r="M951" s="7">
        <f t="shared" si="99"/>
        <v>42112.208333333328</v>
      </c>
      <c r="N951">
        <v>1430974800</v>
      </c>
      <c r="O951" s="7">
        <f t="shared" si="100"/>
        <v>42131.208333333328</v>
      </c>
      <c r="P951">
        <f t="shared" si="101"/>
        <v>2015</v>
      </c>
      <c r="Q951" t="b">
        <v>0</v>
      </c>
      <c r="R951" t="b">
        <v>0</v>
      </c>
      <c r="S951" t="s">
        <v>28</v>
      </c>
      <c r="T951" t="str">
        <f t="shared" si="102"/>
        <v>technology</v>
      </c>
      <c r="U951" t="str">
        <f t="shared" si="103"/>
        <v>web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04"/>
        <v>5</v>
      </c>
      <c r="G952" t="s">
        <v>14</v>
      </c>
      <c r="H952">
        <v>1</v>
      </c>
      <c r="I952">
        <f t="shared" si="98"/>
        <v>5</v>
      </c>
      <c r="J952" t="s">
        <v>21</v>
      </c>
      <c r="K952" t="s">
        <v>22</v>
      </c>
      <c r="L952">
        <v>1555390800</v>
      </c>
      <c r="M952" s="7">
        <f t="shared" si="99"/>
        <v>43571.208333333328</v>
      </c>
      <c r="N952">
        <v>1555822800</v>
      </c>
      <c r="O952" s="7">
        <f t="shared" si="100"/>
        <v>43576.208333333328</v>
      </c>
      <c r="P952">
        <f t="shared" si="101"/>
        <v>2019</v>
      </c>
      <c r="Q952" t="b">
        <v>0</v>
      </c>
      <c r="R952" t="b">
        <v>1</v>
      </c>
      <c r="S952" t="s">
        <v>33</v>
      </c>
      <c r="T952" t="str">
        <f t="shared" si="102"/>
        <v>theater</v>
      </c>
      <c r="U952" t="str">
        <f t="shared" si="103"/>
        <v>plays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04"/>
        <v>1096.94</v>
      </c>
      <c r="G953" t="s">
        <v>20</v>
      </c>
      <c r="H953">
        <v>1559</v>
      </c>
      <c r="I953">
        <f t="shared" si="98"/>
        <v>102.02</v>
      </c>
      <c r="J953" t="s">
        <v>21</v>
      </c>
      <c r="K953" t="s">
        <v>22</v>
      </c>
      <c r="L953">
        <v>1482732000</v>
      </c>
      <c r="M953" s="7">
        <f t="shared" si="99"/>
        <v>42730.25</v>
      </c>
      <c r="N953">
        <v>1482818400</v>
      </c>
      <c r="O953" s="7">
        <f t="shared" si="100"/>
        <v>42731.25</v>
      </c>
      <c r="P953">
        <f t="shared" si="101"/>
        <v>2016</v>
      </c>
      <c r="Q953" t="b">
        <v>0</v>
      </c>
      <c r="R953" t="b">
        <v>1</v>
      </c>
      <c r="S953" t="s">
        <v>23</v>
      </c>
      <c r="T953" t="str">
        <f t="shared" si="102"/>
        <v>music</v>
      </c>
      <c r="U953" t="str">
        <f t="shared" si="103"/>
        <v>rock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04"/>
        <v>70.09</v>
      </c>
      <c r="G954" t="s">
        <v>74</v>
      </c>
      <c r="H954">
        <v>2266</v>
      </c>
      <c r="I954">
        <f t="shared" si="98"/>
        <v>45.01</v>
      </c>
      <c r="J954" t="s">
        <v>21</v>
      </c>
      <c r="K954" t="s">
        <v>22</v>
      </c>
      <c r="L954">
        <v>1470718800</v>
      </c>
      <c r="M954" s="7">
        <f t="shared" si="99"/>
        <v>42591.208333333328</v>
      </c>
      <c r="N954">
        <v>1471928400</v>
      </c>
      <c r="O954" s="7">
        <f t="shared" si="100"/>
        <v>42605.208333333328</v>
      </c>
      <c r="P954">
        <f t="shared" si="101"/>
        <v>2016</v>
      </c>
      <c r="Q954" t="b">
        <v>0</v>
      </c>
      <c r="R954" t="b">
        <v>0</v>
      </c>
      <c r="S954" t="s">
        <v>42</v>
      </c>
      <c r="T954" t="str">
        <f t="shared" si="102"/>
        <v>film &amp; video</v>
      </c>
      <c r="U954" t="str">
        <f t="shared" si="103"/>
        <v>documentary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04"/>
        <v>60</v>
      </c>
      <c r="G955" t="s">
        <v>14</v>
      </c>
      <c r="H955">
        <v>21</v>
      </c>
      <c r="I955">
        <f t="shared" si="98"/>
        <v>94.29</v>
      </c>
      <c r="J955" t="s">
        <v>21</v>
      </c>
      <c r="K955" t="s">
        <v>22</v>
      </c>
      <c r="L955">
        <v>1450591200</v>
      </c>
      <c r="M955" s="7">
        <f t="shared" si="99"/>
        <v>42358.25</v>
      </c>
      <c r="N955">
        <v>1453701600</v>
      </c>
      <c r="O955" s="7">
        <f t="shared" si="100"/>
        <v>42394.25</v>
      </c>
      <c r="P955">
        <f t="shared" si="101"/>
        <v>2015</v>
      </c>
      <c r="Q955" t="b">
        <v>0</v>
      </c>
      <c r="R955" t="b">
        <v>1</v>
      </c>
      <c r="S955" t="s">
        <v>474</v>
      </c>
      <c r="T955" t="str">
        <f t="shared" si="102"/>
        <v>film &amp; video</v>
      </c>
      <c r="U955" t="str">
        <f t="shared" si="103"/>
        <v>science fiction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04"/>
        <v>367.1</v>
      </c>
      <c r="G956" t="s">
        <v>20</v>
      </c>
      <c r="H956">
        <v>1548</v>
      </c>
      <c r="I956">
        <f t="shared" si="98"/>
        <v>101.02</v>
      </c>
      <c r="J956" t="s">
        <v>26</v>
      </c>
      <c r="K956" t="s">
        <v>27</v>
      </c>
      <c r="L956">
        <v>1348290000</v>
      </c>
      <c r="M956" s="7">
        <f t="shared" si="99"/>
        <v>41174.208333333336</v>
      </c>
      <c r="N956">
        <v>1350363600</v>
      </c>
      <c r="O956" s="7">
        <f t="shared" si="100"/>
        <v>41198.208333333336</v>
      </c>
      <c r="P956">
        <f t="shared" si="101"/>
        <v>2012</v>
      </c>
      <c r="Q956" t="b">
        <v>0</v>
      </c>
      <c r="R956" t="b">
        <v>0</v>
      </c>
      <c r="S956" t="s">
        <v>28</v>
      </c>
      <c r="T956" t="str">
        <f t="shared" si="102"/>
        <v>technology</v>
      </c>
      <c r="U956" t="str">
        <f t="shared" si="103"/>
        <v>web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04"/>
        <v>1109</v>
      </c>
      <c r="G957" t="s">
        <v>20</v>
      </c>
      <c r="H957">
        <v>80</v>
      </c>
      <c r="I957">
        <f t="shared" si="98"/>
        <v>97.04</v>
      </c>
      <c r="J957" t="s">
        <v>21</v>
      </c>
      <c r="K957" t="s">
        <v>22</v>
      </c>
      <c r="L957">
        <v>1353823200</v>
      </c>
      <c r="M957" s="7">
        <f t="shared" si="99"/>
        <v>41238.25</v>
      </c>
      <c r="N957">
        <v>1353996000</v>
      </c>
      <c r="O957" s="7">
        <f t="shared" si="100"/>
        <v>41240.25</v>
      </c>
      <c r="P957">
        <f t="shared" si="101"/>
        <v>2012</v>
      </c>
      <c r="Q957" t="b">
        <v>0</v>
      </c>
      <c r="R957" t="b">
        <v>0</v>
      </c>
      <c r="S957" t="s">
        <v>33</v>
      </c>
      <c r="T957" t="str">
        <f t="shared" si="102"/>
        <v>theater</v>
      </c>
      <c r="U957" t="str">
        <f t="shared" si="103"/>
        <v>plays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04"/>
        <v>19.03</v>
      </c>
      <c r="G958" t="s">
        <v>14</v>
      </c>
      <c r="H958">
        <v>830</v>
      </c>
      <c r="I958">
        <f t="shared" si="98"/>
        <v>43.01</v>
      </c>
      <c r="J958" t="s">
        <v>21</v>
      </c>
      <c r="K958" t="s">
        <v>22</v>
      </c>
      <c r="L958">
        <v>1450764000</v>
      </c>
      <c r="M958" s="7">
        <f t="shared" si="99"/>
        <v>42360.25</v>
      </c>
      <c r="N958">
        <v>1451109600</v>
      </c>
      <c r="O958" s="7">
        <f t="shared" si="100"/>
        <v>42364.25</v>
      </c>
      <c r="P958">
        <f t="shared" si="101"/>
        <v>2015</v>
      </c>
      <c r="Q958" t="b">
        <v>0</v>
      </c>
      <c r="R958" t="b">
        <v>0</v>
      </c>
      <c r="S958" t="s">
        <v>474</v>
      </c>
      <c r="T958" t="str">
        <f t="shared" si="102"/>
        <v>film &amp; video</v>
      </c>
      <c r="U958" t="str">
        <f t="shared" si="103"/>
        <v>science fiction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04"/>
        <v>126.88</v>
      </c>
      <c r="G959" t="s">
        <v>20</v>
      </c>
      <c r="H959">
        <v>131</v>
      </c>
      <c r="I959">
        <f t="shared" si="98"/>
        <v>94.92</v>
      </c>
      <c r="J959" t="s">
        <v>21</v>
      </c>
      <c r="K959" t="s">
        <v>22</v>
      </c>
      <c r="L959">
        <v>1329372000</v>
      </c>
      <c r="M959" s="7">
        <f t="shared" si="99"/>
        <v>40955.25</v>
      </c>
      <c r="N959">
        <v>1329631200</v>
      </c>
      <c r="O959" s="7">
        <f t="shared" si="100"/>
        <v>40958.25</v>
      </c>
      <c r="P959">
        <f t="shared" si="101"/>
        <v>2012</v>
      </c>
      <c r="Q959" t="b">
        <v>0</v>
      </c>
      <c r="R959" t="b">
        <v>0</v>
      </c>
      <c r="S959" t="s">
        <v>33</v>
      </c>
      <c r="T959" t="str">
        <f t="shared" si="102"/>
        <v>theater</v>
      </c>
      <c r="U959" t="str">
        <f t="shared" si="103"/>
        <v>plays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04"/>
        <v>734.64</v>
      </c>
      <c r="G960" t="s">
        <v>20</v>
      </c>
      <c r="H960">
        <v>112</v>
      </c>
      <c r="I960">
        <f t="shared" si="98"/>
        <v>72.150000000000006</v>
      </c>
      <c r="J960" t="s">
        <v>21</v>
      </c>
      <c r="K960" t="s">
        <v>22</v>
      </c>
      <c r="L960">
        <v>1277096400</v>
      </c>
      <c r="M960" s="7">
        <f t="shared" si="99"/>
        <v>40350.208333333336</v>
      </c>
      <c r="N960">
        <v>1278997200</v>
      </c>
      <c r="O960" s="7">
        <f t="shared" si="100"/>
        <v>40372.208333333336</v>
      </c>
      <c r="P960">
        <f t="shared" si="101"/>
        <v>2010</v>
      </c>
      <c r="Q960" t="b">
        <v>0</v>
      </c>
      <c r="R960" t="b">
        <v>0</v>
      </c>
      <c r="S960" t="s">
        <v>71</v>
      </c>
      <c r="T960" t="str">
        <f t="shared" si="102"/>
        <v>film &amp; video</v>
      </c>
      <c r="U960" t="str">
        <f t="shared" si="103"/>
        <v>animation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04"/>
        <v>4.57</v>
      </c>
      <c r="G961" t="s">
        <v>14</v>
      </c>
      <c r="H961">
        <v>130</v>
      </c>
      <c r="I961">
        <f t="shared" si="98"/>
        <v>51.01</v>
      </c>
      <c r="J961" t="s">
        <v>21</v>
      </c>
      <c r="K961" t="s">
        <v>22</v>
      </c>
      <c r="L961">
        <v>1277701200</v>
      </c>
      <c r="M961" s="7">
        <f t="shared" si="99"/>
        <v>40357.208333333336</v>
      </c>
      <c r="N961">
        <v>1280120400</v>
      </c>
      <c r="O961" s="7">
        <f t="shared" si="100"/>
        <v>40385.208333333336</v>
      </c>
      <c r="P961">
        <f t="shared" si="101"/>
        <v>2010</v>
      </c>
      <c r="Q961" t="b">
        <v>0</v>
      </c>
      <c r="R961" t="b">
        <v>0</v>
      </c>
      <c r="S961" t="s">
        <v>206</v>
      </c>
      <c r="T961" t="str">
        <f t="shared" si="102"/>
        <v>publishing</v>
      </c>
      <c r="U961" t="str">
        <f t="shared" si="103"/>
        <v>translations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04"/>
        <v>85.05</v>
      </c>
      <c r="G962" t="s">
        <v>14</v>
      </c>
      <c r="H962">
        <v>55</v>
      </c>
      <c r="I962">
        <f t="shared" si="98"/>
        <v>85.05</v>
      </c>
      <c r="J962" t="s">
        <v>21</v>
      </c>
      <c r="K962" t="s">
        <v>22</v>
      </c>
      <c r="L962">
        <v>1454911200</v>
      </c>
      <c r="M962" s="7">
        <f t="shared" si="99"/>
        <v>42408.25</v>
      </c>
      <c r="N962">
        <v>1458104400</v>
      </c>
      <c r="O962" s="7">
        <f t="shared" si="100"/>
        <v>42445.208333333328</v>
      </c>
      <c r="P962">
        <f t="shared" si="101"/>
        <v>2016</v>
      </c>
      <c r="Q962" t="b">
        <v>0</v>
      </c>
      <c r="R962" t="b">
        <v>0</v>
      </c>
      <c r="S962" t="s">
        <v>28</v>
      </c>
      <c r="T962" t="str">
        <f t="shared" si="102"/>
        <v>technology</v>
      </c>
      <c r="U962" t="str">
        <f t="shared" si="103"/>
        <v>web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104"/>
        <v>119.3</v>
      </c>
      <c r="G963" t="s">
        <v>20</v>
      </c>
      <c r="H963">
        <v>155</v>
      </c>
      <c r="I963">
        <f t="shared" ref="I963:I1001" si="105">IF(H963=0, 0, ROUND(E963/H963,2))</f>
        <v>43.87</v>
      </c>
      <c r="J963" t="s">
        <v>21</v>
      </c>
      <c r="K963" t="s">
        <v>22</v>
      </c>
      <c r="L963">
        <v>1297922400</v>
      </c>
      <c r="M963" s="7">
        <f t="shared" ref="M963:M1001" si="106">(L963/(60*60*24))+DATE(1970,1,1)</f>
        <v>40591.25</v>
      </c>
      <c r="N963">
        <v>1298268000</v>
      </c>
      <c r="O963" s="7">
        <f t="shared" ref="O963:O1001" si="107">(N963/(60*60*24))+DATE(1970,1,1)</f>
        <v>40595.25</v>
      </c>
      <c r="P963">
        <f t="shared" ref="P963:P1001" si="108">YEAR(M963)</f>
        <v>2011</v>
      </c>
      <c r="Q963" t="b">
        <v>0</v>
      </c>
      <c r="R963" t="b">
        <v>0</v>
      </c>
      <c r="S963" t="s">
        <v>206</v>
      </c>
      <c r="T963" t="str">
        <f t="shared" ref="T963:T1001" si="109">LEFT(S963,SEARCH("/",S963)-1)</f>
        <v>publishing</v>
      </c>
      <c r="U963" t="str">
        <f t="shared" ref="U963:U1001" si="110">RIGHT(S963,LEN(S963)-SEARCH("/",S963))</f>
        <v>translations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111">ROUND((E964/D964)*100, 2)</f>
        <v>296.02999999999997</v>
      </c>
      <c r="G964" t="s">
        <v>20</v>
      </c>
      <c r="H964">
        <v>266</v>
      </c>
      <c r="I964">
        <f t="shared" si="105"/>
        <v>40.06</v>
      </c>
      <c r="J964" t="s">
        <v>21</v>
      </c>
      <c r="K964" t="s">
        <v>22</v>
      </c>
      <c r="L964">
        <v>1384408800</v>
      </c>
      <c r="M964" s="7">
        <f t="shared" si="106"/>
        <v>41592.25</v>
      </c>
      <c r="N964">
        <v>1386223200</v>
      </c>
      <c r="O964" s="7">
        <f t="shared" si="107"/>
        <v>41613.25</v>
      </c>
      <c r="P964">
        <f t="shared" si="108"/>
        <v>2013</v>
      </c>
      <c r="Q964" t="b">
        <v>0</v>
      </c>
      <c r="R964" t="b">
        <v>0</v>
      </c>
      <c r="S964" t="s">
        <v>17</v>
      </c>
      <c r="T964" t="str">
        <f t="shared" si="109"/>
        <v>food</v>
      </c>
      <c r="U964" t="str">
        <f t="shared" si="110"/>
        <v>food trucks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11"/>
        <v>84.69</v>
      </c>
      <c r="G965" t="s">
        <v>14</v>
      </c>
      <c r="H965">
        <v>114</v>
      </c>
      <c r="I965">
        <f t="shared" si="105"/>
        <v>43.83</v>
      </c>
      <c r="J965" t="s">
        <v>107</v>
      </c>
      <c r="K965" t="s">
        <v>108</v>
      </c>
      <c r="L965">
        <v>1299304800</v>
      </c>
      <c r="M965" s="7">
        <f t="shared" si="106"/>
        <v>40607.25</v>
      </c>
      <c r="N965">
        <v>1299823200</v>
      </c>
      <c r="O965" s="7">
        <f t="shared" si="107"/>
        <v>40613.25</v>
      </c>
      <c r="P965">
        <f t="shared" si="108"/>
        <v>2011</v>
      </c>
      <c r="Q965" t="b">
        <v>0</v>
      </c>
      <c r="R965" t="b">
        <v>1</v>
      </c>
      <c r="S965" t="s">
        <v>122</v>
      </c>
      <c r="T965" t="str">
        <f t="shared" si="109"/>
        <v>photography</v>
      </c>
      <c r="U965" t="str">
        <f t="shared" si="110"/>
        <v>photography books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11"/>
        <v>355.78</v>
      </c>
      <c r="G966" t="s">
        <v>20</v>
      </c>
      <c r="H966">
        <v>155</v>
      </c>
      <c r="I966">
        <f t="shared" si="105"/>
        <v>84.93</v>
      </c>
      <c r="J966" t="s">
        <v>21</v>
      </c>
      <c r="K966" t="s">
        <v>22</v>
      </c>
      <c r="L966">
        <v>1431320400</v>
      </c>
      <c r="M966" s="7">
        <f t="shared" si="106"/>
        <v>42135.208333333328</v>
      </c>
      <c r="N966">
        <v>1431752400</v>
      </c>
      <c r="O966" s="7">
        <f t="shared" si="107"/>
        <v>42140.208333333328</v>
      </c>
      <c r="P966">
        <f t="shared" si="108"/>
        <v>2015</v>
      </c>
      <c r="Q966" t="b">
        <v>0</v>
      </c>
      <c r="R966" t="b">
        <v>0</v>
      </c>
      <c r="S966" t="s">
        <v>33</v>
      </c>
      <c r="T966" t="str">
        <f t="shared" si="109"/>
        <v>theater</v>
      </c>
      <c r="U966" t="str">
        <f t="shared" si="110"/>
        <v>plays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11"/>
        <v>386.41</v>
      </c>
      <c r="G967" t="s">
        <v>20</v>
      </c>
      <c r="H967">
        <v>207</v>
      </c>
      <c r="I967">
        <f t="shared" si="105"/>
        <v>41.07</v>
      </c>
      <c r="J967" t="s">
        <v>40</v>
      </c>
      <c r="K967" t="s">
        <v>41</v>
      </c>
      <c r="L967">
        <v>1264399200</v>
      </c>
      <c r="M967" s="7">
        <f t="shared" si="106"/>
        <v>40203.25</v>
      </c>
      <c r="N967">
        <v>1267855200</v>
      </c>
      <c r="O967" s="7">
        <f t="shared" si="107"/>
        <v>40243.25</v>
      </c>
      <c r="P967">
        <f t="shared" si="108"/>
        <v>2010</v>
      </c>
      <c r="Q967" t="b">
        <v>0</v>
      </c>
      <c r="R967" t="b">
        <v>0</v>
      </c>
      <c r="S967" t="s">
        <v>23</v>
      </c>
      <c r="T967" t="str">
        <f t="shared" si="109"/>
        <v>music</v>
      </c>
      <c r="U967" t="str">
        <f t="shared" si="110"/>
        <v>rock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11"/>
        <v>792.24</v>
      </c>
      <c r="G968" t="s">
        <v>20</v>
      </c>
      <c r="H968">
        <v>245</v>
      </c>
      <c r="I968">
        <f t="shared" si="105"/>
        <v>54.97</v>
      </c>
      <c r="J968" t="s">
        <v>21</v>
      </c>
      <c r="K968" t="s">
        <v>22</v>
      </c>
      <c r="L968">
        <v>1497502800</v>
      </c>
      <c r="M968" s="7">
        <f t="shared" si="106"/>
        <v>42901.208333333328</v>
      </c>
      <c r="N968">
        <v>1497675600</v>
      </c>
      <c r="O968" s="7">
        <f t="shared" si="107"/>
        <v>42903.208333333328</v>
      </c>
      <c r="P968">
        <f t="shared" si="108"/>
        <v>2017</v>
      </c>
      <c r="Q968" t="b">
        <v>0</v>
      </c>
      <c r="R968" t="b">
        <v>0</v>
      </c>
      <c r="S968" t="s">
        <v>33</v>
      </c>
      <c r="T968" t="str">
        <f t="shared" si="109"/>
        <v>theater</v>
      </c>
      <c r="U968" t="str">
        <f t="shared" si="110"/>
        <v>plays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11"/>
        <v>137.03</v>
      </c>
      <c r="G969" t="s">
        <v>20</v>
      </c>
      <c r="H969">
        <v>1573</v>
      </c>
      <c r="I969">
        <f t="shared" si="105"/>
        <v>77.010000000000005</v>
      </c>
      <c r="J969" t="s">
        <v>21</v>
      </c>
      <c r="K969" t="s">
        <v>22</v>
      </c>
      <c r="L969">
        <v>1333688400</v>
      </c>
      <c r="M969" s="7">
        <f t="shared" si="106"/>
        <v>41005.208333333336</v>
      </c>
      <c r="N969">
        <v>1336885200</v>
      </c>
      <c r="O969" s="7">
        <f t="shared" si="107"/>
        <v>41042.208333333336</v>
      </c>
      <c r="P969">
        <f t="shared" si="108"/>
        <v>2012</v>
      </c>
      <c r="Q969" t="b">
        <v>0</v>
      </c>
      <c r="R969" t="b">
        <v>0</v>
      </c>
      <c r="S969" t="s">
        <v>319</v>
      </c>
      <c r="T969" t="str">
        <f t="shared" si="109"/>
        <v>music</v>
      </c>
      <c r="U969" t="str">
        <f t="shared" si="110"/>
        <v>world music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11"/>
        <v>338.21</v>
      </c>
      <c r="G970" t="s">
        <v>20</v>
      </c>
      <c r="H970">
        <v>114</v>
      </c>
      <c r="I970">
        <f t="shared" si="105"/>
        <v>71.2</v>
      </c>
      <c r="J970" t="s">
        <v>21</v>
      </c>
      <c r="K970" t="s">
        <v>22</v>
      </c>
      <c r="L970">
        <v>1293861600</v>
      </c>
      <c r="M970" s="7">
        <f t="shared" si="106"/>
        <v>40544.25</v>
      </c>
      <c r="N970">
        <v>1295157600</v>
      </c>
      <c r="O970" s="7">
        <f t="shared" si="107"/>
        <v>40559.25</v>
      </c>
      <c r="P970">
        <f t="shared" si="108"/>
        <v>2011</v>
      </c>
      <c r="Q970" t="b">
        <v>0</v>
      </c>
      <c r="R970" t="b">
        <v>0</v>
      </c>
      <c r="S970" t="s">
        <v>17</v>
      </c>
      <c r="T970" t="str">
        <f t="shared" si="109"/>
        <v>food</v>
      </c>
      <c r="U970" t="str">
        <f t="shared" si="110"/>
        <v>food trucks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11"/>
        <v>108.23</v>
      </c>
      <c r="G971" t="s">
        <v>20</v>
      </c>
      <c r="H971">
        <v>93</v>
      </c>
      <c r="I971">
        <f t="shared" si="105"/>
        <v>91.94</v>
      </c>
      <c r="J971" t="s">
        <v>21</v>
      </c>
      <c r="K971" t="s">
        <v>22</v>
      </c>
      <c r="L971">
        <v>1576994400</v>
      </c>
      <c r="M971" s="7">
        <f t="shared" si="106"/>
        <v>43821.25</v>
      </c>
      <c r="N971">
        <v>1577599200</v>
      </c>
      <c r="O971" s="7">
        <f t="shared" si="107"/>
        <v>43828.25</v>
      </c>
      <c r="P971">
        <f t="shared" si="108"/>
        <v>2019</v>
      </c>
      <c r="Q971" t="b">
        <v>0</v>
      </c>
      <c r="R971" t="b">
        <v>0</v>
      </c>
      <c r="S971" t="s">
        <v>33</v>
      </c>
      <c r="T971" t="str">
        <f t="shared" si="109"/>
        <v>theater</v>
      </c>
      <c r="U971" t="str">
        <f t="shared" si="110"/>
        <v>plays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11"/>
        <v>60.76</v>
      </c>
      <c r="G972" t="s">
        <v>14</v>
      </c>
      <c r="H972">
        <v>594</v>
      </c>
      <c r="I972">
        <f t="shared" si="105"/>
        <v>97.07</v>
      </c>
      <c r="J972" t="s">
        <v>21</v>
      </c>
      <c r="K972" t="s">
        <v>22</v>
      </c>
      <c r="L972">
        <v>1304917200</v>
      </c>
      <c r="M972" s="7">
        <f t="shared" si="106"/>
        <v>40672.208333333336</v>
      </c>
      <c r="N972">
        <v>1305003600</v>
      </c>
      <c r="O972" s="7">
        <f t="shared" si="107"/>
        <v>40673.208333333336</v>
      </c>
      <c r="P972">
        <f t="shared" si="108"/>
        <v>2011</v>
      </c>
      <c r="Q972" t="b">
        <v>0</v>
      </c>
      <c r="R972" t="b">
        <v>0</v>
      </c>
      <c r="S972" t="s">
        <v>33</v>
      </c>
      <c r="T972" t="str">
        <f t="shared" si="109"/>
        <v>theater</v>
      </c>
      <c r="U972" t="str">
        <f t="shared" si="110"/>
        <v>plays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11"/>
        <v>27.73</v>
      </c>
      <c r="G973" t="s">
        <v>14</v>
      </c>
      <c r="H973">
        <v>24</v>
      </c>
      <c r="I973">
        <f t="shared" si="105"/>
        <v>58.92</v>
      </c>
      <c r="J973" t="s">
        <v>21</v>
      </c>
      <c r="K973" t="s">
        <v>22</v>
      </c>
      <c r="L973">
        <v>1381208400</v>
      </c>
      <c r="M973" s="7">
        <f t="shared" si="106"/>
        <v>41555.208333333336</v>
      </c>
      <c r="N973">
        <v>1381726800</v>
      </c>
      <c r="O973" s="7">
        <f t="shared" si="107"/>
        <v>41561.208333333336</v>
      </c>
      <c r="P973">
        <f t="shared" si="108"/>
        <v>2013</v>
      </c>
      <c r="Q973" t="b">
        <v>0</v>
      </c>
      <c r="R973" t="b">
        <v>0</v>
      </c>
      <c r="S973" t="s">
        <v>269</v>
      </c>
      <c r="T973" t="str">
        <f t="shared" si="109"/>
        <v>film &amp; video</v>
      </c>
      <c r="U973" t="str">
        <f t="shared" si="110"/>
        <v>television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11"/>
        <v>228.39</v>
      </c>
      <c r="G974" t="s">
        <v>20</v>
      </c>
      <c r="H974">
        <v>1681</v>
      </c>
      <c r="I974">
        <f t="shared" si="105"/>
        <v>58.02</v>
      </c>
      <c r="J974" t="s">
        <v>21</v>
      </c>
      <c r="K974" t="s">
        <v>22</v>
      </c>
      <c r="L974">
        <v>1401685200</v>
      </c>
      <c r="M974" s="7">
        <f t="shared" si="106"/>
        <v>41792.208333333336</v>
      </c>
      <c r="N974">
        <v>1402462800</v>
      </c>
      <c r="O974" s="7">
        <f t="shared" si="107"/>
        <v>41801.208333333336</v>
      </c>
      <c r="P974">
        <f t="shared" si="108"/>
        <v>2014</v>
      </c>
      <c r="Q974" t="b">
        <v>0</v>
      </c>
      <c r="R974" t="b">
        <v>1</v>
      </c>
      <c r="S974" t="s">
        <v>28</v>
      </c>
      <c r="T974" t="str">
        <f t="shared" si="109"/>
        <v>technology</v>
      </c>
      <c r="U974" t="str">
        <f t="shared" si="110"/>
        <v>web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11"/>
        <v>21.62</v>
      </c>
      <c r="G975" t="s">
        <v>14</v>
      </c>
      <c r="H975">
        <v>252</v>
      </c>
      <c r="I975">
        <f t="shared" si="105"/>
        <v>103.87</v>
      </c>
      <c r="J975" t="s">
        <v>21</v>
      </c>
      <c r="K975" t="s">
        <v>22</v>
      </c>
      <c r="L975">
        <v>1291960800</v>
      </c>
      <c r="M975" s="7">
        <f t="shared" si="106"/>
        <v>40522.25</v>
      </c>
      <c r="N975">
        <v>1292133600</v>
      </c>
      <c r="O975" s="7">
        <f t="shared" si="107"/>
        <v>40524.25</v>
      </c>
      <c r="P975">
        <f t="shared" si="108"/>
        <v>2010</v>
      </c>
      <c r="Q975" t="b">
        <v>0</v>
      </c>
      <c r="R975" t="b">
        <v>1</v>
      </c>
      <c r="S975" t="s">
        <v>33</v>
      </c>
      <c r="T975" t="str">
        <f t="shared" si="109"/>
        <v>theater</v>
      </c>
      <c r="U975" t="str">
        <f t="shared" si="110"/>
        <v>plays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11"/>
        <v>373.88</v>
      </c>
      <c r="G976" t="s">
        <v>20</v>
      </c>
      <c r="H976">
        <v>32</v>
      </c>
      <c r="I976">
        <f t="shared" si="105"/>
        <v>93.47</v>
      </c>
      <c r="J976" t="s">
        <v>21</v>
      </c>
      <c r="K976" t="s">
        <v>22</v>
      </c>
      <c r="L976">
        <v>1368853200</v>
      </c>
      <c r="M976" s="7">
        <f t="shared" si="106"/>
        <v>41412.208333333336</v>
      </c>
      <c r="N976">
        <v>1368939600</v>
      </c>
      <c r="O976" s="7">
        <f t="shared" si="107"/>
        <v>41413.208333333336</v>
      </c>
      <c r="P976">
        <f t="shared" si="108"/>
        <v>2013</v>
      </c>
      <c r="Q976" t="b">
        <v>0</v>
      </c>
      <c r="R976" t="b">
        <v>0</v>
      </c>
      <c r="S976" t="s">
        <v>60</v>
      </c>
      <c r="T976" t="str">
        <f t="shared" si="109"/>
        <v>music</v>
      </c>
      <c r="U976" t="str">
        <f t="shared" si="110"/>
        <v>indie rock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11"/>
        <v>154.93</v>
      </c>
      <c r="G977" t="s">
        <v>20</v>
      </c>
      <c r="H977">
        <v>135</v>
      </c>
      <c r="I977">
        <f t="shared" si="105"/>
        <v>61.97</v>
      </c>
      <c r="J977" t="s">
        <v>21</v>
      </c>
      <c r="K977" t="s">
        <v>22</v>
      </c>
      <c r="L977">
        <v>1448776800</v>
      </c>
      <c r="M977" s="7">
        <f t="shared" si="106"/>
        <v>42337.25</v>
      </c>
      <c r="N977">
        <v>1452146400</v>
      </c>
      <c r="O977" s="7">
        <f t="shared" si="107"/>
        <v>42376.25</v>
      </c>
      <c r="P977">
        <f t="shared" si="108"/>
        <v>2015</v>
      </c>
      <c r="Q977" t="b">
        <v>0</v>
      </c>
      <c r="R977" t="b">
        <v>1</v>
      </c>
      <c r="S977" t="s">
        <v>33</v>
      </c>
      <c r="T977" t="str">
        <f t="shared" si="109"/>
        <v>theater</v>
      </c>
      <c r="U977" t="str">
        <f t="shared" si="110"/>
        <v>plays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11"/>
        <v>322.14999999999998</v>
      </c>
      <c r="G978" t="s">
        <v>20</v>
      </c>
      <c r="H978">
        <v>140</v>
      </c>
      <c r="I978">
        <f t="shared" si="105"/>
        <v>92.04</v>
      </c>
      <c r="J978" t="s">
        <v>21</v>
      </c>
      <c r="K978" t="s">
        <v>22</v>
      </c>
      <c r="L978">
        <v>1296194400</v>
      </c>
      <c r="M978" s="7">
        <f t="shared" si="106"/>
        <v>40571.25</v>
      </c>
      <c r="N978">
        <v>1296712800</v>
      </c>
      <c r="O978" s="7">
        <f t="shared" si="107"/>
        <v>40577.25</v>
      </c>
      <c r="P978">
        <f t="shared" si="108"/>
        <v>2011</v>
      </c>
      <c r="Q978" t="b">
        <v>0</v>
      </c>
      <c r="R978" t="b">
        <v>1</v>
      </c>
      <c r="S978" t="s">
        <v>33</v>
      </c>
      <c r="T978" t="str">
        <f t="shared" si="109"/>
        <v>theater</v>
      </c>
      <c r="U978" t="str">
        <f t="shared" si="110"/>
        <v>plays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11"/>
        <v>73.959999999999994</v>
      </c>
      <c r="G979" t="s">
        <v>14</v>
      </c>
      <c r="H979">
        <v>67</v>
      </c>
      <c r="I979">
        <f t="shared" si="105"/>
        <v>77.27</v>
      </c>
      <c r="J979" t="s">
        <v>21</v>
      </c>
      <c r="K979" t="s">
        <v>22</v>
      </c>
      <c r="L979">
        <v>1517983200</v>
      </c>
      <c r="M979" s="7">
        <f t="shared" si="106"/>
        <v>43138.25</v>
      </c>
      <c r="N979">
        <v>1520748000</v>
      </c>
      <c r="O979" s="7">
        <f t="shared" si="107"/>
        <v>43170.25</v>
      </c>
      <c r="P979">
        <f t="shared" si="108"/>
        <v>2018</v>
      </c>
      <c r="Q979" t="b">
        <v>0</v>
      </c>
      <c r="R979" t="b">
        <v>0</v>
      </c>
      <c r="S979" t="s">
        <v>17</v>
      </c>
      <c r="T979" t="str">
        <f t="shared" si="109"/>
        <v>food</v>
      </c>
      <c r="U979" t="str">
        <f t="shared" si="110"/>
        <v>food trucks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11"/>
        <v>864.1</v>
      </c>
      <c r="G980" t="s">
        <v>20</v>
      </c>
      <c r="H980">
        <v>92</v>
      </c>
      <c r="I980">
        <f t="shared" si="105"/>
        <v>93.92</v>
      </c>
      <c r="J980" t="s">
        <v>21</v>
      </c>
      <c r="K980" t="s">
        <v>22</v>
      </c>
      <c r="L980">
        <v>1478930400</v>
      </c>
      <c r="M980" s="7">
        <f t="shared" si="106"/>
        <v>42686.25</v>
      </c>
      <c r="N980">
        <v>1480831200</v>
      </c>
      <c r="O980" s="7">
        <f t="shared" si="107"/>
        <v>42708.25</v>
      </c>
      <c r="P980">
        <f t="shared" si="108"/>
        <v>2016</v>
      </c>
      <c r="Q980" t="b">
        <v>0</v>
      </c>
      <c r="R980" t="b">
        <v>0</v>
      </c>
      <c r="S980" t="s">
        <v>89</v>
      </c>
      <c r="T980" t="str">
        <f t="shared" si="109"/>
        <v>games</v>
      </c>
      <c r="U980" t="str">
        <f t="shared" si="110"/>
        <v>video games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11"/>
        <v>143.26</v>
      </c>
      <c r="G981" t="s">
        <v>20</v>
      </c>
      <c r="H981">
        <v>1015</v>
      </c>
      <c r="I981">
        <f t="shared" si="105"/>
        <v>84.97</v>
      </c>
      <c r="J981" t="s">
        <v>40</v>
      </c>
      <c r="K981" t="s">
        <v>41</v>
      </c>
      <c r="L981">
        <v>1426395600</v>
      </c>
      <c r="M981" s="7">
        <f t="shared" si="106"/>
        <v>42078.208333333328</v>
      </c>
      <c r="N981">
        <v>1426914000</v>
      </c>
      <c r="O981" s="7">
        <f t="shared" si="107"/>
        <v>42084.208333333328</v>
      </c>
      <c r="P981">
        <f t="shared" si="108"/>
        <v>2015</v>
      </c>
      <c r="Q981" t="b">
        <v>0</v>
      </c>
      <c r="R981" t="b">
        <v>0</v>
      </c>
      <c r="S981" t="s">
        <v>33</v>
      </c>
      <c r="T981" t="str">
        <f t="shared" si="109"/>
        <v>theater</v>
      </c>
      <c r="U981" t="str">
        <f t="shared" si="110"/>
        <v>plays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11"/>
        <v>40.28</v>
      </c>
      <c r="G982" t="s">
        <v>14</v>
      </c>
      <c r="H982">
        <v>742</v>
      </c>
      <c r="I982">
        <f t="shared" si="105"/>
        <v>105.97</v>
      </c>
      <c r="J982" t="s">
        <v>21</v>
      </c>
      <c r="K982" t="s">
        <v>22</v>
      </c>
      <c r="L982">
        <v>1446181200</v>
      </c>
      <c r="M982" s="7">
        <f t="shared" si="106"/>
        <v>42307.208333333328</v>
      </c>
      <c r="N982">
        <v>1446616800</v>
      </c>
      <c r="O982" s="7">
        <f t="shared" si="107"/>
        <v>42312.25</v>
      </c>
      <c r="P982">
        <f t="shared" si="108"/>
        <v>2015</v>
      </c>
      <c r="Q982" t="b">
        <v>1</v>
      </c>
      <c r="R982" t="b">
        <v>0</v>
      </c>
      <c r="S982" t="s">
        <v>68</v>
      </c>
      <c r="T982" t="str">
        <f t="shared" si="109"/>
        <v>publishing</v>
      </c>
      <c r="U982" t="str">
        <f t="shared" si="110"/>
        <v>nonfiction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11"/>
        <v>178.22</v>
      </c>
      <c r="G983" t="s">
        <v>20</v>
      </c>
      <c r="H983">
        <v>323</v>
      </c>
      <c r="I983">
        <f t="shared" si="105"/>
        <v>36.97</v>
      </c>
      <c r="J983" t="s">
        <v>21</v>
      </c>
      <c r="K983" t="s">
        <v>22</v>
      </c>
      <c r="L983">
        <v>1514181600</v>
      </c>
      <c r="M983" s="7">
        <f t="shared" si="106"/>
        <v>43094.25</v>
      </c>
      <c r="N983">
        <v>1517032800</v>
      </c>
      <c r="O983" s="7">
        <f t="shared" si="107"/>
        <v>43127.25</v>
      </c>
      <c r="P983">
        <f t="shared" si="108"/>
        <v>2017</v>
      </c>
      <c r="Q983" t="b">
        <v>0</v>
      </c>
      <c r="R983" t="b">
        <v>0</v>
      </c>
      <c r="S983" t="s">
        <v>28</v>
      </c>
      <c r="T983" t="str">
        <f t="shared" si="109"/>
        <v>technology</v>
      </c>
      <c r="U983" t="str">
        <f t="shared" si="110"/>
        <v>web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11"/>
        <v>84.93</v>
      </c>
      <c r="G984" t="s">
        <v>14</v>
      </c>
      <c r="H984">
        <v>75</v>
      </c>
      <c r="I984">
        <f t="shared" si="105"/>
        <v>81.53</v>
      </c>
      <c r="J984" t="s">
        <v>21</v>
      </c>
      <c r="K984" t="s">
        <v>22</v>
      </c>
      <c r="L984">
        <v>1311051600</v>
      </c>
      <c r="M984" s="7">
        <f t="shared" si="106"/>
        <v>40743.208333333336</v>
      </c>
      <c r="N984">
        <v>1311224400</v>
      </c>
      <c r="O984" s="7">
        <f t="shared" si="107"/>
        <v>40745.208333333336</v>
      </c>
      <c r="P984">
        <f t="shared" si="108"/>
        <v>2011</v>
      </c>
      <c r="Q984" t="b">
        <v>0</v>
      </c>
      <c r="R984" t="b">
        <v>1</v>
      </c>
      <c r="S984" t="s">
        <v>42</v>
      </c>
      <c r="T984" t="str">
        <f t="shared" si="109"/>
        <v>film &amp; video</v>
      </c>
      <c r="U984" t="str">
        <f t="shared" si="110"/>
        <v>documentary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11"/>
        <v>145.94</v>
      </c>
      <c r="G985" t="s">
        <v>20</v>
      </c>
      <c r="H985">
        <v>2326</v>
      </c>
      <c r="I985">
        <f t="shared" si="105"/>
        <v>81</v>
      </c>
      <c r="J985" t="s">
        <v>21</v>
      </c>
      <c r="K985" t="s">
        <v>22</v>
      </c>
      <c r="L985">
        <v>1564894800</v>
      </c>
      <c r="M985" s="7">
        <f t="shared" si="106"/>
        <v>43681.208333333328</v>
      </c>
      <c r="N985">
        <v>1566190800</v>
      </c>
      <c r="O985" s="7">
        <f t="shared" si="107"/>
        <v>43696.208333333328</v>
      </c>
      <c r="P985">
        <f t="shared" si="108"/>
        <v>2019</v>
      </c>
      <c r="Q985" t="b">
        <v>0</v>
      </c>
      <c r="R985" t="b">
        <v>0</v>
      </c>
      <c r="S985" t="s">
        <v>42</v>
      </c>
      <c r="T985" t="str">
        <f t="shared" si="109"/>
        <v>film &amp; video</v>
      </c>
      <c r="U985" t="str">
        <f t="shared" si="110"/>
        <v>documentary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11"/>
        <v>152.46</v>
      </c>
      <c r="G986" t="s">
        <v>20</v>
      </c>
      <c r="H986">
        <v>381</v>
      </c>
      <c r="I986">
        <f t="shared" si="105"/>
        <v>26.01</v>
      </c>
      <c r="J986" t="s">
        <v>21</v>
      </c>
      <c r="K986" t="s">
        <v>22</v>
      </c>
      <c r="L986">
        <v>1567918800</v>
      </c>
      <c r="M986" s="7">
        <f t="shared" si="106"/>
        <v>43716.208333333328</v>
      </c>
      <c r="N986">
        <v>1570165200</v>
      </c>
      <c r="O986" s="7">
        <f t="shared" si="107"/>
        <v>43742.208333333328</v>
      </c>
      <c r="P986">
        <f t="shared" si="108"/>
        <v>2019</v>
      </c>
      <c r="Q986" t="b">
        <v>0</v>
      </c>
      <c r="R986" t="b">
        <v>0</v>
      </c>
      <c r="S986" t="s">
        <v>33</v>
      </c>
      <c r="T986" t="str">
        <f t="shared" si="109"/>
        <v>theater</v>
      </c>
      <c r="U986" t="str">
        <f t="shared" si="110"/>
        <v>plays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11"/>
        <v>67.13</v>
      </c>
      <c r="G987" t="s">
        <v>14</v>
      </c>
      <c r="H987">
        <v>4405</v>
      </c>
      <c r="I987">
        <f t="shared" si="105"/>
        <v>26</v>
      </c>
      <c r="J987" t="s">
        <v>21</v>
      </c>
      <c r="K987" t="s">
        <v>22</v>
      </c>
      <c r="L987">
        <v>1386309600</v>
      </c>
      <c r="M987" s="7">
        <f t="shared" si="106"/>
        <v>41614.25</v>
      </c>
      <c r="N987">
        <v>1388556000</v>
      </c>
      <c r="O987" s="7">
        <f t="shared" si="107"/>
        <v>41640.25</v>
      </c>
      <c r="P987">
        <f t="shared" si="108"/>
        <v>2013</v>
      </c>
      <c r="Q987" t="b">
        <v>0</v>
      </c>
      <c r="R987" t="b">
        <v>1</v>
      </c>
      <c r="S987" t="s">
        <v>23</v>
      </c>
      <c r="T987" t="str">
        <f t="shared" si="109"/>
        <v>music</v>
      </c>
      <c r="U987" t="str">
        <f t="shared" si="110"/>
        <v>rock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11"/>
        <v>40.31</v>
      </c>
      <c r="G988" t="s">
        <v>14</v>
      </c>
      <c r="H988">
        <v>92</v>
      </c>
      <c r="I988">
        <f t="shared" si="105"/>
        <v>34.17</v>
      </c>
      <c r="J988" t="s">
        <v>21</v>
      </c>
      <c r="K988" t="s">
        <v>22</v>
      </c>
      <c r="L988">
        <v>1301979600</v>
      </c>
      <c r="M988" s="7">
        <f t="shared" si="106"/>
        <v>40638.208333333336</v>
      </c>
      <c r="N988">
        <v>1303189200</v>
      </c>
      <c r="O988" s="7">
        <f t="shared" si="107"/>
        <v>40652.208333333336</v>
      </c>
      <c r="P988">
        <f t="shared" si="108"/>
        <v>2011</v>
      </c>
      <c r="Q988" t="b">
        <v>0</v>
      </c>
      <c r="R988" t="b">
        <v>0</v>
      </c>
      <c r="S988" t="s">
        <v>23</v>
      </c>
      <c r="T988" t="str">
        <f t="shared" si="109"/>
        <v>music</v>
      </c>
      <c r="U988" t="str">
        <f t="shared" si="110"/>
        <v>rock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11"/>
        <v>216.79</v>
      </c>
      <c r="G989" t="s">
        <v>20</v>
      </c>
      <c r="H989">
        <v>480</v>
      </c>
      <c r="I989">
        <f t="shared" si="105"/>
        <v>28</v>
      </c>
      <c r="J989" t="s">
        <v>21</v>
      </c>
      <c r="K989" t="s">
        <v>22</v>
      </c>
      <c r="L989">
        <v>1493269200</v>
      </c>
      <c r="M989" s="7">
        <f t="shared" si="106"/>
        <v>42852.208333333328</v>
      </c>
      <c r="N989">
        <v>1494478800</v>
      </c>
      <c r="O989" s="7">
        <f t="shared" si="107"/>
        <v>42866.208333333328</v>
      </c>
      <c r="P989">
        <f t="shared" si="108"/>
        <v>2017</v>
      </c>
      <c r="Q989" t="b">
        <v>0</v>
      </c>
      <c r="R989" t="b">
        <v>0</v>
      </c>
      <c r="S989" t="s">
        <v>42</v>
      </c>
      <c r="T989" t="str">
        <f t="shared" si="109"/>
        <v>film &amp; video</v>
      </c>
      <c r="U989" t="str">
        <f t="shared" si="110"/>
        <v>documentary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11"/>
        <v>52.12</v>
      </c>
      <c r="G990" t="s">
        <v>14</v>
      </c>
      <c r="H990">
        <v>64</v>
      </c>
      <c r="I990">
        <f t="shared" si="105"/>
        <v>76.55</v>
      </c>
      <c r="J990" t="s">
        <v>21</v>
      </c>
      <c r="K990" t="s">
        <v>22</v>
      </c>
      <c r="L990">
        <v>1478930400</v>
      </c>
      <c r="M990" s="7">
        <f t="shared" si="106"/>
        <v>42686.25</v>
      </c>
      <c r="N990">
        <v>1480744800</v>
      </c>
      <c r="O990" s="7">
        <f t="shared" si="107"/>
        <v>42707.25</v>
      </c>
      <c r="P990">
        <f t="shared" si="108"/>
        <v>2016</v>
      </c>
      <c r="Q990" t="b">
        <v>0</v>
      </c>
      <c r="R990" t="b">
        <v>0</v>
      </c>
      <c r="S990" t="s">
        <v>133</v>
      </c>
      <c r="T990" t="str">
        <f t="shared" si="109"/>
        <v>publishing</v>
      </c>
      <c r="U990" t="str">
        <f t="shared" si="110"/>
        <v>radio &amp; podcasts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11"/>
        <v>499.58</v>
      </c>
      <c r="G991" t="s">
        <v>20</v>
      </c>
      <c r="H991">
        <v>226</v>
      </c>
      <c r="I991">
        <f t="shared" si="105"/>
        <v>53.05</v>
      </c>
      <c r="J991" t="s">
        <v>21</v>
      </c>
      <c r="K991" t="s">
        <v>22</v>
      </c>
      <c r="L991">
        <v>1555390800</v>
      </c>
      <c r="M991" s="7">
        <f t="shared" si="106"/>
        <v>43571.208333333328</v>
      </c>
      <c r="N991">
        <v>1555822800</v>
      </c>
      <c r="O991" s="7">
        <f t="shared" si="107"/>
        <v>43576.208333333328</v>
      </c>
      <c r="P991">
        <f t="shared" si="108"/>
        <v>2019</v>
      </c>
      <c r="Q991" t="b">
        <v>0</v>
      </c>
      <c r="R991" t="b">
        <v>0</v>
      </c>
      <c r="S991" t="s">
        <v>206</v>
      </c>
      <c r="T991" t="str">
        <f t="shared" si="109"/>
        <v>publishing</v>
      </c>
      <c r="U991" t="str">
        <f t="shared" si="110"/>
        <v>translations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11"/>
        <v>87.68</v>
      </c>
      <c r="G992" t="s">
        <v>14</v>
      </c>
      <c r="H992">
        <v>64</v>
      </c>
      <c r="I992">
        <f t="shared" si="105"/>
        <v>106.86</v>
      </c>
      <c r="J992" t="s">
        <v>21</v>
      </c>
      <c r="K992" t="s">
        <v>22</v>
      </c>
      <c r="L992">
        <v>1456984800</v>
      </c>
      <c r="M992" s="7">
        <f t="shared" si="106"/>
        <v>42432.25</v>
      </c>
      <c r="N992">
        <v>1458882000</v>
      </c>
      <c r="O992" s="7">
        <f t="shared" si="107"/>
        <v>42454.208333333328</v>
      </c>
      <c r="P992">
        <f t="shared" si="108"/>
        <v>2016</v>
      </c>
      <c r="Q992" t="b">
        <v>0</v>
      </c>
      <c r="R992" t="b">
        <v>1</v>
      </c>
      <c r="S992" t="s">
        <v>53</v>
      </c>
      <c r="T992" t="str">
        <f t="shared" si="109"/>
        <v>film &amp; video</v>
      </c>
      <c r="U992" t="str">
        <f t="shared" si="110"/>
        <v>drama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11"/>
        <v>113.17</v>
      </c>
      <c r="G993" t="s">
        <v>20</v>
      </c>
      <c r="H993">
        <v>241</v>
      </c>
      <c r="I993">
        <f t="shared" si="105"/>
        <v>46.02</v>
      </c>
      <c r="J993" t="s">
        <v>21</v>
      </c>
      <c r="K993" t="s">
        <v>22</v>
      </c>
      <c r="L993">
        <v>1411621200</v>
      </c>
      <c r="M993" s="7">
        <f t="shared" si="106"/>
        <v>41907.208333333336</v>
      </c>
      <c r="N993">
        <v>1411966800</v>
      </c>
      <c r="O993" s="7">
        <f t="shared" si="107"/>
        <v>41911.208333333336</v>
      </c>
      <c r="P993">
        <f t="shared" si="108"/>
        <v>2014</v>
      </c>
      <c r="Q993" t="b">
        <v>0</v>
      </c>
      <c r="R993" t="b">
        <v>1</v>
      </c>
      <c r="S993" t="s">
        <v>23</v>
      </c>
      <c r="T993" t="str">
        <f t="shared" si="109"/>
        <v>music</v>
      </c>
      <c r="U993" t="str">
        <f t="shared" si="110"/>
        <v>rock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11"/>
        <v>426.55</v>
      </c>
      <c r="G994" t="s">
        <v>20</v>
      </c>
      <c r="H994">
        <v>132</v>
      </c>
      <c r="I994">
        <f t="shared" si="105"/>
        <v>100.17</v>
      </c>
      <c r="J994" t="s">
        <v>21</v>
      </c>
      <c r="K994" t="s">
        <v>22</v>
      </c>
      <c r="L994">
        <v>1525669200</v>
      </c>
      <c r="M994" s="7">
        <f t="shared" si="106"/>
        <v>43227.208333333328</v>
      </c>
      <c r="N994">
        <v>1526878800</v>
      </c>
      <c r="O994" s="7">
        <f t="shared" si="107"/>
        <v>43241.208333333328</v>
      </c>
      <c r="P994">
        <f t="shared" si="108"/>
        <v>2018</v>
      </c>
      <c r="Q994" t="b">
        <v>0</v>
      </c>
      <c r="R994" t="b">
        <v>1</v>
      </c>
      <c r="S994" t="s">
        <v>53</v>
      </c>
      <c r="T994" t="str">
        <f t="shared" si="109"/>
        <v>film &amp; video</v>
      </c>
      <c r="U994" t="str">
        <f t="shared" si="110"/>
        <v>drama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11"/>
        <v>77.63</v>
      </c>
      <c r="G995" t="s">
        <v>74</v>
      </c>
      <c r="H995">
        <v>75</v>
      </c>
      <c r="I995">
        <f t="shared" si="105"/>
        <v>101.44</v>
      </c>
      <c r="J995" t="s">
        <v>107</v>
      </c>
      <c r="K995" t="s">
        <v>108</v>
      </c>
      <c r="L995">
        <v>1450936800</v>
      </c>
      <c r="M995" s="7">
        <f t="shared" si="106"/>
        <v>42362.25</v>
      </c>
      <c r="N995">
        <v>1452405600</v>
      </c>
      <c r="O995" s="7">
        <f t="shared" si="107"/>
        <v>42379.25</v>
      </c>
      <c r="P995">
        <f t="shared" si="108"/>
        <v>2015</v>
      </c>
      <c r="Q995" t="b">
        <v>0</v>
      </c>
      <c r="R995" t="b">
        <v>1</v>
      </c>
      <c r="S995" t="s">
        <v>122</v>
      </c>
      <c r="T995" t="str">
        <f t="shared" si="109"/>
        <v>photography</v>
      </c>
      <c r="U995" t="str">
        <f t="shared" si="110"/>
        <v>photography books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11"/>
        <v>52.5</v>
      </c>
      <c r="G996" t="s">
        <v>14</v>
      </c>
      <c r="H996">
        <v>842</v>
      </c>
      <c r="I996">
        <f t="shared" si="105"/>
        <v>87.97</v>
      </c>
      <c r="J996" t="s">
        <v>21</v>
      </c>
      <c r="K996" t="s">
        <v>22</v>
      </c>
      <c r="L996">
        <v>1413522000</v>
      </c>
      <c r="M996" s="7">
        <f t="shared" si="106"/>
        <v>41929.208333333336</v>
      </c>
      <c r="N996">
        <v>1414040400</v>
      </c>
      <c r="O996" s="7">
        <f t="shared" si="107"/>
        <v>41935.208333333336</v>
      </c>
      <c r="P996">
        <f t="shared" si="108"/>
        <v>2014</v>
      </c>
      <c r="Q996" t="b">
        <v>0</v>
      </c>
      <c r="R996" t="b">
        <v>1</v>
      </c>
      <c r="S996" t="s">
        <v>206</v>
      </c>
      <c r="T996" t="str">
        <f t="shared" si="109"/>
        <v>publishing</v>
      </c>
      <c r="U996" t="str">
        <f t="shared" si="110"/>
        <v>translations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11"/>
        <v>157.47</v>
      </c>
      <c r="G997" t="s">
        <v>20</v>
      </c>
      <c r="H997">
        <v>2043</v>
      </c>
      <c r="I997">
        <f t="shared" si="105"/>
        <v>75</v>
      </c>
      <c r="J997" t="s">
        <v>21</v>
      </c>
      <c r="K997" t="s">
        <v>22</v>
      </c>
      <c r="L997">
        <v>1541307600</v>
      </c>
      <c r="M997" s="7">
        <f t="shared" si="106"/>
        <v>43408.208333333328</v>
      </c>
      <c r="N997">
        <v>1543816800</v>
      </c>
      <c r="O997" s="7">
        <f t="shared" si="107"/>
        <v>43437.25</v>
      </c>
      <c r="P997">
        <f t="shared" si="108"/>
        <v>2018</v>
      </c>
      <c r="Q997" t="b">
        <v>0</v>
      </c>
      <c r="R997" t="b">
        <v>1</v>
      </c>
      <c r="S997" t="s">
        <v>17</v>
      </c>
      <c r="T997" t="str">
        <f t="shared" si="109"/>
        <v>food</v>
      </c>
      <c r="U997" t="str">
        <f t="shared" si="110"/>
        <v>food trucks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11"/>
        <v>72.94</v>
      </c>
      <c r="G998" t="s">
        <v>14</v>
      </c>
      <c r="H998">
        <v>112</v>
      </c>
      <c r="I998">
        <f t="shared" si="105"/>
        <v>42.98</v>
      </c>
      <c r="J998" t="s">
        <v>21</v>
      </c>
      <c r="K998" t="s">
        <v>22</v>
      </c>
      <c r="L998">
        <v>1357106400</v>
      </c>
      <c r="M998" s="7">
        <f t="shared" si="106"/>
        <v>41276.25</v>
      </c>
      <c r="N998">
        <v>1359698400</v>
      </c>
      <c r="O998" s="7">
        <f t="shared" si="107"/>
        <v>41306.25</v>
      </c>
      <c r="P998">
        <f t="shared" si="108"/>
        <v>2013</v>
      </c>
      <c r="Q998" t="b">
        <v>0</v>
      </c>
      <c r="R998" t="b">
        <v>0</v>
      </c>
      <c r="S998" t="s">
        <v>33</v>
      </c>
      <c r="T998" t="str">
        <f t="shared" si="109"/>
        <v>theater</v>
      </c>
      <c r="U998" t="str">
        <f t="shared" si="110"/>
        <v>plays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11"/>
        <v>60.57</v>
      </c>
      <c r="G999" t="s">
        <v>74</v>
      </c>
      <c r="H999">
        <v>139</v>
      </c>
      <c r="I999">
        <f t="shared" si="105"/>
        <v>33.119999999999997</v>
      </c>
      <c r="J999" t="s">
        <v>107</v>
      </c>
      <c r="K999" t="s">
        <v>108</v>
      </c>
      <c r="L999">
        <v>1390197600</v>
      </c>
      <c r="M999" s="7">
        <f t="shared" si="106"/>
        <v>41659.25</v>
      </c>
      <c r="N999">
        <v>1390629600</v>
      </c>
      <c r="O999" s="7">
        <f t="shared" si="107"/>
        <v>41664.25</v>
      </c>
      <c r="P999">
        <f t="shared" si="108"/>
        <v>2014</v>
      </c>
      <c r="Q999" t="b">
        <v>0</v>
      </c>
      <c r="R999" t="b">
        <v>0</v>
      </c>
      <c r="S999" t="s">
        <v>33</v>
      </c>
      <c r="T999" t="str">
        <f t="shared" si="109"/>
        <v>theater</v>
      </c>
      <c r="U999" t="str">
        <f t="shared" si="110"/>
        <v>plays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11"/>
        <v>56.79</v>
      </c>
      <c r="G1000" t="s">
        <v>14</v>
      </c>
      <c r="H1000">
        <v>374</v>
      </c>
      <c r="I1000">
        <f t="shared" si="105"/>
        <v>101.13</v>
      </c>
      <c r="J1000" t="s">
        <v>21</v>
      </c>
      <c r="K1000" t="s">
        <v>22</v>
      </c>
      <c r="L1000">
        <v>1265868000</v>
      </c>
      <c r="M1000" s="7">
        <f t="shared" si="106"/>
        <v>40220.25</v>
      </c>
      <c r="N1000">
        <v>1267077600</v>
      </c>
      <c r="O1000" s="7">
        <f t="shared" si="107"/>
        <v>40234.25</v>
      </c>
      <c r="P1000">
        <f t="shared" si="108"/>
        <v>2010</v>
      </c>
      <c r="Q1000" t="b">
        <v>0</v>
      </c>
      <c r="R1000" t="b">
        <v>1</v>
      </c>
      <c r="S1000" t="s">
        <v>60</v>
      </c>
      <c r="T1000" t="str">
        <f t="shared" si="109"/>
        <v>music</v>
      </c>
      <c r="U1000" t="str">
        <f t="shared" si="110"/>
        <v>indie rock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11"/>
        <v>56.54</v>
      </c>
      <c r="G1001" t="s">
        <v>74</v>
      </c>
      <c r="H1001">
        <v>1122</v>
      </c>
      <c r="I1001">
        <f t="shared" si="105"/>
        <v>55.99</v>
      </c>
      <c r="J1001" t="s">
        <v>21</v>
      </c>
      <c r="K1001" t="s">
        <v>22</v>
      </c>
      <c r="L1001">
        <v>1467176400</v>
      </c>
      <c r="M1001" s="7">
        <f t="shared" si="106"/>
        <v>42550.208333333328</v>
      </c>
      <c r="N1001">
        <v>1467781200</v>
      </c>
      <c r="O1001" s="7">
        <f t="shared" si="107"/>
        <v>42557.208333333328</v>
      </c>
      <c r="P1001">
        <f t="shared" si="108"/>
        <v>2016</v>
      </c>
      <c r="Q1001" t="b">
        <v>0</v>
      </c>
      <c r="R1001" t="b">
        <v>0</v>
      </c>
      <c r="S1001" t="s">
        <v>17</v>
      </c>
      <c r="T1001" t="str">
        <f t="shared" si="109"/>
        <v>food</v>
      </c>
      <c r="U1001" t="str">
        <f t="shared" si="110"/>
        <v>food trucks</v>
      </c>
    </row>
  </sheetData>
  <autoFilter ref="A1:U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rgb="FF00B0F0"/>
      </colorScale>
    </cfRule>
  </conditionalFormatting>
  <conditionalFormatting sqref="G1:G1048576">
    <cfRule type="cellIs" dxfId="5" priority="2" operator="equal">
      <formula>"canceled"</formula>
    </cfRule>
    <cfRule type="cellIs" dxfId="4" priority="8" operator="equal">
      <formula>"successful"</formula>
    </cfRule>
    <cfRule type="cellIs" dxfId="3" priority="5" operator="equal">
      <formula>"failed"</formula>
    </cfRule>
    <cfRule type="cellIs" dxfId="2" priority="7" stopIfTrue="1" operator="equal">
      <formula>"live"</formula>
    </cfRule>
  </conditionalFormatting>
  <conditionalFormatting sqref="AC33">
    <cfRule type="containsText" dxfId="1" priority="6" stopIfTrue="1" operator="containsText" text="successful">
      <formula>NOT(ISERROR(SEARCH("successful",AC33)))</formula>
    </cfRule>
    <cfRule type="containsText" dxfId="0" priority="4" operator="containsText" text="failed">
      <formula>NOT(ISERROR(SEARCH("failed",AC33)))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C341-B198-6644-9A97-33CE4D6F5E64}">
  <sheetPr codeName="Sheet2"/>
  <dimension ref="A2:F15"/>
  <sheetViews>
    <sheetView zoomScale="93" zoomScaleNormal="93" workbookViewId="0">
      <selection activeCell="B9" sqref="B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15.6640625" bestFit="1" customWidth="1"/>
    <col min="9" max="9" width="19.6640625" bestFit="1" customWidth="1"/>
    <col min="10" max="10" width="20.5" bestFit="1" customWidth="1"/>
    <col min="11" max="11" width="24.5" bestFit="1" customWidth="1"/>
  </cols>
  <sheetData>
    <row r="2" spans="1:6" x14ac:dyDescent="0.2">
      <c r="A2" s="5" t="s">
        <v>6</v>
      </c>
      <c r="B2" t="s">
        <v>2033</v>
      </c>
    </row>
    <row r="4" spans="1:6" x14ac:dyDescent="0.2">
      <c r="A4" s="5" t="s">
        <v>2036</v>
      </c>
      <c r="B4" s="5" t="s">
        <v>2046</v>
      </c>
    </row>
    <row r="5" spans="1:6" x14ac:dyDescent="0.2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6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6" t="s">
        <v>2037</v>
      </c>
      <c r="B7">
        <v>4</v>
      </c>
      <c r="C7">
        <v>20</v>
      </c>
      <c r="E7">
        <v>22</v>
      </c>
      <c r="F7">
        <v>46</v>
      </c>
    </row>
    <row r="8" spans="1:6" x14ac:dyDescent="0.2">
      <c r="A8" s="6" t="s">
        <v>2044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6" t="s">
        <v>2045</v>
      </c>
      <c r="E9">
        <v>4</v>
      </c>
      <c r="F9">
        <v>4</v>
      </c>
    </row>
    <row r="10" spans="1:6" x14ac:dyDescent="0.2">
      <c r="A10" s="6" t="s">
        <v>2040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6" t="s">
        <v>2041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6" t="s">
        <v>2042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6" t="s">
        <v>2043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6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6" t="s">
        <v>2035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9C24-F316-9F42-AABC-1520FAEE00CC}">
  <sheetPr codeName="Sheet3"/>
  <dimension ref="A1:F30"/>
  <sheetViews>
    <sheetView zoomScale="87" zoomScaleNormal="87" workbookViewId="0">
      <selection activeCell="C13" sqref="C13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  <col min="12" max="12" width="24.5" bestFit="1" customWidth="1"/>
    <col min="13" max="13" width="20.5" bestFit="1" customWidth="1"/>
  </cols>
  <sheetData>
    <row r="1" spans="1:6" x14ac:dyDescent="0.2">
      <c r="A1" s="5" t="s">
        <v>6</v>
      </c>
      <c r="B1" t="s">
        <v>2116</v>
      </c>
    </row>
    <row r="2" spans="1:6" x14ac:dyDescent="0.2">
      <c r="A2" s="5" t="s">
        <v>2031</v>
      </c>
      <c r="B2" t="s">
        <v>2033</v>
      </c>
    </row>
    <row r="4" spans="1:6" x14ac:dyDescent="0.2">
      <c r="A4" s="5" t="s">
        <v>2036</v>
      </c>
      <c r="B4" s="5" t="s">
        <v>2046</v>
      </c>
    </row>
    <row r="5" spans="1:6" x14ac:dyDescent="0.2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6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6" t="s">
        <v>2048</v>
      </c>
      <c r="B7" s="11"/>
      <c r="C7" s="11"/>
      <c r="D7" s="11"/>
      <c r="E7" s="11">
        <v>4</v>
      </c>
      <c r="F7" s="11">
        <v>4</v>
      </c>
    </row>
    <row r="8" spans="1:6" x14ac:dyDescent="0.2">
      <c r="A8" s="6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6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6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6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6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6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6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6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6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6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6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6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6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6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6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6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6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6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6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6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6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6" t="s">
        <v>2070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6" t="s">
        <v>2035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62FC-C664-E143-9D62-C63638A47010}">
  <sheetPr codeName="Sheet4"/>
  <dimension ref="A2:E19"/>
  <sheetViews>
    <sheetView workbookViewId="0">
      <selection activeCell="B16" sqref="B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2" spans="1:5" x14ac:dyDescent="0.2">
      <c r="A2" s="5" t="s">
        <v>2073</v>
      </c>
      <c r="B2" t="s">
        <v>2033</v>
      </c>
    </row>
    <row r="3" spans="1:5" x14ac:dyDescent="0.2">
      <c r="A3" s="5" t="s">
        <v>2031</v>
      </c>
      <c r="B3" t="s">
        <v>2033</v>
      </c>
    </row>
    <row r="5" spans="1:5" x14ac:dyDescent="0.2">
      <c r="A5" s="5" t="s">
        <v>2036</v>
      </c>
      <c r="B5" s="5" t="s">
        <v>2046</v>
      </c>
    </row>
    <row r="6" spans="1:5" x14ac:dyDescent="0.2">
      <c r="A6" s="5" t="s">
        <v>2034</v>
      </c>
      <c r="B6" t="s">
        <v>74</v>
      </c>
      <c r="C6" t="s">
        <v>14</v>
      </c>
      <c r="D6" t="s">
        <v>20</v>
      </c>
      <c r="E6" t="s">
        <v>2035</v>
      </c>
    </row>
    <row r="7" spans="1:5" x14ac:dyDescent="0.2">
      <c r="A7" s="6" t="s">
        <v>2075</v>
      </c>
      <c r="B7" s="11">
        <v>6</v>
      </c>
      <c r="C7" s="11">
        <v>36</v>
      </c>
      <c r="D7" s="11">
        <v>49</v>
      </c>
      <c r="E7" s="11">
        <v>91</v>
      </c>
    </row>
    <row r="8" spans="1:5" x14ac:dyDescent="0.2">
      <c r="A8" s="6" t="s">
        <v>2076</v>
      </c>
      <c r="B8" s="11">
        <v>7</v>
      </c>
      <c r="C8" s="11">
        <v>28</v>
      </c>
      <c r="D8" s="11">
        <v>44</v>
      </c>
      <c r="E8" s="11">
        <v>79</v>
      </c>
    </row>
    <row r="9" spans="1:5" x14ac:dyDescent="0.2">
      <c r="A9" s="6" t="s">
        <v>2077</v>
      </c>
      <c r="B9" s="11">
        <v>4</v>
      </c>
      <c r="C9" s="11">
        <v>33</v>
      </c>
      <c r="D9" s="11">
        <v>49</v>
      </c>
      <c r="E9" s="11">
        <v>86</v>
      </c>
    </row>
    <row r="10" spans="1:5" x14ac:dyDescent="0.2">
      <c r="A10" s="6" t="s">
        <v>2078</v>
      </c>
      <c r="B10" s="11">
        <v>1</v>
      </c>
      <c r="C10" s="11">
        <v>30</v>
      </c>
      <c r="D10" s="11">
        <v>46</v>
      </c>
      <c r="E10" s="11">
        <v>77</v>
      </c>
    </row>
    <row r="11" spans="1:5" x14ac:dyDescent="0.2">
      <c r="A11" s="6" t="s">
        <v>2079</v>
      </c>
      <c r="B11" s="11">
        <v>3</v>
      </c>
      <c r="C11" s="11">
        <v>35</v>
      </c>
      <c r="D11" s="11">
        <v>46</v>
      </c>
      <c r="E11" s="11">
        <v>84</v>
      </c>
    </row>
    <row r="12" spans="1:5" x14ac:dyDescent="0.2">
      <c r="A12" s="6" t="s">
        <v>2080</v>
      </c>
      <c r="B12" s="11">
        <v>3</v>
      </c>
      <c r="C12" s="11">
        <v>28</v>
      </c>
      <c r="D12" s="11">
        <v>55</v>
      </c>
      <c r="E12" s="11">
        <v>86</v>
      </c>
    </row>
    <row r="13" spans="1:5" x14ac:dyDescent="0.2">
      <c r="A13" s="6" t="s">
        <v>2081</v>
      </c>
      <c r="B13" s="11">
        <v>4</v>
      </c>
      <c r="C13" s="11">
        <v>31</v>
      </c>
      <c r="D13" s="11">
        <v>58</v>
      </c>
      <c r="E13" s="11">
        <v>93</v>
      </c>
    </row>
    <row r="14" spans="1:5" x14ac:dyDescent="0.2">
      <c r="A14" s="6" t="s">
        <v>2082</v>
      </c>
      <c r="B14" s="11">
        <v>8</v>
      </c>
      <c r="C14" s="11">
        <v>35</v>
      </c>
      <c r="D14" s="11">
        <v>41</v>
      </c>
      <c r="E14" s="11">
        <v>84</v>
      </c>
    </row>
    <row r="15" spans="1:5" x14ac:dyDescent="0.2">
      <c r="A15" s="6" t="s">
        <v>2083</v>
      </c>
      <c r="B15" s="11">
        <v>5</v>
      </c>
      <c r="C15" s="11">
        <v>23</v>
      </c>
      <c r="D15" s="11">
        <v>45</v>
      </c>
      <c r="E15" s="11">
        <v>73</v>
      </c>
    </row>
    <row r="16" spans="1:5" x14ac:dyDescent="0.2">
      <c r="A16" s="6" t="s">
        <v>2084</v>
      </c>
      <c r="B16" s="11">
        <v>6</v>
      </c>
      <c r="C16" s="11">
        <v>26</v>
      </c>
      <c r="D16" s="11">
        <v>45</v>
      </c>
      <c r="E16" s="11">
        <v>77</v>
      </c>
    </row>
    <row r="17" spans="1:5" x14ac:dyDescent="0.2">
      <c r="A17" s="6" t="s">
        <v>2085</v>
      </c>
      <c r="B17" s="11">
        <v>3</v>
      </c>
      <c r="C17" s="11">
        <v>27</v>
      </c>
      <c r="D17" s="11">
        <v>45</v>
      </c>
      <c r="E17" s="11">
        <v>75</v>
      </c>
    </row>
    <row r="18" spans="1:5" x14ac:dyDescent="0.2">
      <c r="A18" s="6" t="s">
        <v>2086</v>
      </c>
      <c r="B18" s="11">
        <v>7</v>
      </c>
      <c r="C18" s="11">
        <v>32</v>
      </c>
      <c r="D18" s="11">
        <v>42</v>
      </c>
      <c r="E18" s="11">
        <v>81</v>
      </c>
    </row>
    <row r="19" spans="1:5" x14ac:dyDescent="0.2">
      <c r="A19" s="6" t="s">
        <v>2035</v>
      </c>
      <c r="B19" s="11">
        <v>57</v>
      </c>
      <c r="C19" s="11">
        <v>364</v>
      </c>
      <c r="D19" s="11">
        <v>565</v>
      </c>
      <c r="E19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4C97-6DE6-3444-ACF6-604431C2DF4A}">
  <sheetPr codeName="Sheet5"/>
  <dimension ref="A1:H13"/>
  <sheetViews>
    <sheetView zoomScale="133" zoomScaleNormal="133" workbookViewId="0">
      <selection activeCell="H2" sqref="H2:H1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2106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COUNTIFS(Crowdfunding!$G:$G, "=successful", Crowdfunding!$D:$D, "&lt;1000")</f>
        <v>30</v>
      </c>
      <c r="C2">
        <f>COUNTIFS(Crowdfunding!$G:$G, "=failed", Crowdfunding!$D:$D, "&lt;1000")</f>
        <v>20</v>
      </c>
      <c r="D2">
        <f>COUNTIFS(Crowdfunding!$G:$G, "=canceled", Crowdfunding!$D:$D, "&lt;1000")</f>
        <v>1</v>
      </c>
      <c r="E2">
        <f>SUM(B2:D2)</f>
        <v>51</v>
      </c>
      <c r="F2" s="12">
        <f>(B2/E2)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2">
      <c r="A3" t="s">
        <v>2095</v>
      </c>
      <c r="B3">
        <f>COUNTIFS(Crowdfunding!$G:$G, "=successful", Crowdfunding!$D:$D, "&gt;=1000", Crowdfunding!$D:$D, "&lt; 5000")</f>
        <v>191</v>
      </c>
      <c r="C3">
        <f>COUNTIFS(Crowdfunding!$G:$G, "=failed", Crowdfunding!$D:$D, "&gt;=1000", Crowdfunding!$D:$D, "&lt; 5000")</f>
        <v>38</v>
      </c>
      <c r="D3">
        <f>COUNTIFS(Crowdfunding!$G:$G, "=canceled", Crowdfunding!$D:$D, "&gt;=1000", Crowdfunding!$D:$D, "&lt; 5000")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2">
      <c r="A4" t="s">
        <v>2096</v>
      </c>
      <c r="B4">
        <f>COUNTIFS(Crowdfunding!$G:$G, "=successful", Crowdfunding!$D:$D, "&gt;=5000", Crowdfunding!$D:$D, "&lt; 10000")</f>
        <v>164</v>
      </c>
      <c r="C4">
        <f>COUNTIFS(Crowdfunding!$G:$G, "=failedl", Crowdfunding!$D:$D, "&gt;=5000", Crowdfunding!$D:$D, "&lt; 10000")</f>
        <v>0</v>
      </c>
      <c r="D4">
        <f>COUNTIFS(Crowdfunding!$G:$G, "=canceled", Crowdfunding!$D:$D, "&gt;=5000", Crowdfunding!$D:$D, "&lt; 10000")</f>
        <v>25</v>
      </c>
      <c r="E4">
        <f t="shared" si="0"/>
        <v>189</v>
      </c>
      <c r="F4" s="12">
        <f t="shared" si="1"/>
        <v>0.86772486772486768</v>
      </c>
      <c r="G4" s="12">
        <f t="shared" si="2"/>
        <v>0</v>
      </c>
      <c r="H4" s="12">
        <f t="shared" si="3"/>
        <v>0.13227513227513227</v>
      </c>
    </row>
    <row r="5" spans="1:8" x14ac:dyDescent="0.2">
      <c r="A5" t="s">
        <v>2097</v>
      </c>
      <c r="B5">
        <f>COUNTIFS(Crowdfunding!$G:$G, "=successful", Crowdfunding!$D:$D, "&gt;=10000", Crowdfunding!$D:$D, "&lt; 15000")</f>
        <v>4</v>
      </c>
      <c r="C5">
        <f>COUNTIFS(Crowdfunding!$G:$G, "=failed", Crowdfunding!$D:$D, "&gt;=10000", Crowdfunding!$D:$D, "&lt; 15000")</f>
        <v>5</v>
      </c>
      <c r="D5">
        <f>COUNTIFS(Crowdfunding!$G:$G, "=canceled", Crowdfunding!$D:$D, "&gt;=10000", Crowdfunding!$D:$D, "&lt; 15000")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2098</v>
      </c>
      <c r="B6">
        <f>COUNTIFS(Crowdfunding!$G:$G, "=successful", Crowdfunding!$D:$D, "&gt;=15000", Crowdfunding!$D:$D, "&lt; 20000")</f>
        <v>10</v>
      </c>
      <c r="C6">
        <f>COUNTIFS(Crowdfunding!$G:$G, "=failed", Crowdfunding!$D:$D, "&gt;=15000", Crowdfunding!$D:$D, "&lt; 20000")</f>
        <v>0</v>
      </c>
      <c r="D6">
        <f>COUNTIFS(Crowdfunding!$G:$G, "=canceled", Crowdfunding!$D:$D, "&gt;=15000", Crowdfunding!$D:$D, "&lt; 20000")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2099</v>
      </c>
      <c r="B7">
        <f>COUNTIFS(Crowdfunding!$G:$G, "=successful", Crowdfunding!$D:$D, "&gt;=20000", Crowdfunding!$D:$D, "&lt; 25000")</f>
        <v>7</v>
      </c>
      <c r="C7">
        <f>COUNTIFS(Crowdfunding!$G:$G, "=failed", Crowdfunding!$D:$D, "&gt;=20000", Crowdfunding!$D:$D, "&lt; 25000")</f>
        <v>0</v>
      </c>
      <c r="D7">
        <f>COUNTIFS(Crowdfunding!$G:$G, "=canceled", Crowdfunding!$D:$D, "&gt;=20000", Crowdfunding!$D:$D, "&lt; 25000")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2100</v>
      </c>
      <c r="B8">
        <f>COUNTIFS(Crowdfunding!$G:$G, "=successful", Crowdfunding!$D:$D, "&gt;=25000", Crowdfunding!$D:$D, "&lt; 30000")</f>
        <v>11</v>
      </c>
      <c r="C8">
        <f>COUNTIFS(Crowdfunding!$G:$G, "=failed", Crowdfunding!$D:$D, "&gt;=25000", Crowdfunding!$D:$D, "&lt; 30000")</f>
        <v>3</v>
      </c>
      <c r="D8">
        <f>COUNTIFS(Crowdfunding!$G:$G, "=canceled", Crowdfunding!$D:$D, "&gt;=25000", Crowdfunding!$D:$D, "&lt; 30000")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2101</v>
      </c>
      <c r="B9">
        <f>COUNTIFS(Crowdfunding!$G:$G, "=successful", Crowdfunding!$D:$D, "&gt;=30000", Crowdfunding!$D:$D, "&lt; 35000")</f>
        <v>7</v>
      </c>
      <c r="C9">
        <f>COUNTIFS(Crowdfunding!$G:$G, "=failed", Crowdfunding!$D:$D, "&gt;=30000", Crowdfunding!$D:$D, "&lt; 35000")</f>
        <v>0</v>
      </c>
      <c r="D9">
        <f>COUNTIFS(Crowdfunding!$G:$G, "=canceled", Crowdfunding!$D:$D, "&gt;=30000", Crowdfunding!$D:$D, "&lt; 35000")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2102</v>
      </c>
      <c r="B10">
        <f>COUNTIFS(Crowdfunding!$G:$G, "=successful", Crowdfunding!$D:$D, "&gt;=35000", Crowdfunding!$D:$D, "&lt; 40000")</f>
        <v>8</v>
      </c>
      <c r="C10">
        <f>COUNTIFS(Crowdfunding!$G:$G, "=failed", Crowdfunding!$D:$D, "&gt;=35000", Crowdfunding!$D:$D, "&lt; 40000")</f>
        <v>3</v>
      </c>
      <c r="D10">
        <f>COUNTIFS(Crowdfunding!$G:$G, "=canceled", Crowdfunding!$D:$D, "&gt;=35000", Crowdfunding!$D:$D, "&lt; 40000")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2103</v>
      </c>
      <c r="B11">
        <f>COUNTIFS(Crowdfunding!$G:$G, "=successful", Crowdfunding!$D:$D, "&gt;=40000", Crowdfunding!$D:$D, "&lt; 45000")</f>
        <v>11</v>
      </c>
      <c r="C11">
        <f>COUNTIFS(Crowdfunding!$G:$G, "=failed", Crowdfunding!$D:$D, "&gt;=40000", Crowdfunding!$D:$D, "&lt; 45000")</f>
        <v>3</v>
      </c>
      <c r="D11">
        <f>COUNTIFS(Crowdfunding!$G:$G, "=canceledl", Crowdfunding!$D:$D, "&gt;=40000", Crowdfunding!$D:$D, "&lt; 45000")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2104</v>
      </c>
      <c r="B12">
        <f>COUNTIFS(Crowdfunding!$G:$G, "=successful", Crowdfunding!$D:$D, "&gt;=45000", Crowdfunding!$D:$D, "&lt; 50000")</f>
        <v>8</v>
      </c>
      <c r="C12">
        <f>COUNTIFS(Crowdfunding!$G:$G, "=failed", Crowdfunding!$D:$D, "&gt;=45000", Crowdfunding!$D:$D, "&lt; 50000")</f>
        <v>3</v>
      </c>
      <c r="D12">
        <f>COUNTIFS(Crowdfunding!$G:$G, "=canceled", Crowdfunding!$D:$D, "&gt;=45000", Crowdfunding!$D:$D, "&lt; 50000")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2105</v>
      </c>
      <c r="B13">
        <f>COUNTIFS(Crowdfunding!$G:$G, "=successful", Crowdfunding!$D:$D, "&gt;50000")</f>
        <v>114</v>
      </c>
      <c r="C13">
        <f>COUNTIFS(Crowdfunding!$G:$G, "=failed", Crowdfunding!$D:$D, "&gt;50000")</f>
        <v>163</v>
      </c>
      <c r="D13">
        <f>COUNTIFS(Crowdfunding!$G:$G, "=canceled", Crowdfunding!$D:$D, "&gt;50000")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61CD-B26F-2345-BDAF-75BB82C8786F}">
  <sheetPr codeName="Sheet6"/>
  <dimension ref="A1:L566"/>
  <sheetViews>
    <sheetView zoomScale="122" zoomScaleNormal="122" workbookViewId="0">
      <selection activeCell="F15" sqref="F15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13" bestFit="1" customWidth="1"/>
    <col min="12" max="12" width="17.1640625" bestFit="1" customWidth="1"/>
  </cols>
  <sheetData>
    <row r="1" spans="1:12" x14ac:dyDescent="0.2">
      <c r="A1" s="1" t="s">
        <v>4</v>
      </c>
      <c r="B1" s="1" t="s">
        <v>5</v>
      </c>
      <c r="C1" s="1" t="s">
        <v>4</v>
      </c>
      <c r="D1" s="1" t="s">
        <v>5</v>
      </c>
      <c r="F1" s="9" t="s">
        <v>2108</v>
      </c>
      <c r="G1" s="9" t="s">
        <v>2110</v>
      </c>
      <c r="H1" s="9" t="s">
        <v>2111</v>
      </c>
      <c r="I1" s="9" t="s">
        <v>2112</v>
      </c>
      <c r="J1" s="9" t="s">
        <v>2113</v>
      </c>
      <c r="K1" s="9" t="s">
        <v>2114</v>
      </c>
      <c r="L1" s="9" t="s">
        <v>2115</v>
      </c>
    </row>
    <row r="2" spans="1:12" x14ac:dyDescent="0.2">
      <c r="A2" t="s">
        <v>20</v>
      </c>
      <c r="B2">
        <v>158</v>
      </c>
      <c r="C2" t="s">
        <v>14</v>
      </c>
      <c r="D2">
        <v>0</v>
      </c>
      <c r="F2" s="4" t="s">
        <v>2109</v>
      </c>
      <c r="G2">
        <f>AVERAGE(B:B)</f>
        <v>851.14690265486729</v>
      </c>
      <c r="H2">
        <f>MEDIAN(B:B)</f>
        <v>201</v>
      </c>
      <c r="I2">
        <f>MIN(B:B)</f>
        <v>16</v>
      </c>
      <c r="J2">
        <f>MAX(B:B)</f>
        <v>7295</v>
      </c>
      <c r="K2">
        <f>_xlfn.VAR.P(B:B)</f>
        <v>1603373.7324019109</v>
      </c>
      <c r="L2">
        <f>_xlfn.STDEV.P(B:B)</f>
        <v>1266.2439466397898</v>
      </c>
    </row>
    <row r="3" spans="1:12" x14ac:dyDescent="0.2">
      <c r="A3" t="s">
        <v>20</v>
      </c>
      <c r="B3">
        <v>1425</v>
      </c>
      <c r="C3" t="s">
        <v>14</v>
      </c>
      <c r="D3">
        <v>24</v>
      </c>
      <c r="F3" s="10" t="s">
        <v>2107</v>
      </c>
      <c r="G3">
        <f>AVERAGE(D:D)</f>
        <v>585.61538461538464</v>
      </c>
      <c r="H3">
        <f>MEDIAN(D:D)</f>
        <v>114.5</v>
      </c>
      <c r="I3">
        <f>MIN(D:D)</f>
        <v>0</v>
      </c>
      <c r="J3">
        <f>MAX(B:B)</f>
        <v>7295</v>
      </c>
      <c r="K3">
        <f>_xlfn.VAR.P(D:D)</f>
        <v>921574.68174133555</v>
      </c>
      <c r="L3">
        <f>_xlfn.STDEV.P(D:D)</f>
        <v>959.98681331637863</v>
      </c>
    </row>
    <row r="4" spans="1:12" x14ac:dyDescent="0.2">
      <c r="A4" t="s">
        <v>20</v>
      </c>
      <c r="B4">
        <v>174</v>
      </c>
      <c r="C4" t="s">
        <v>14</v>
      </c>
      <c r="D4">
        <v>53</v>
      </c>
    </row>
    <row r="5" spans="1:12" x14ac:dyDescent="0.2">
      <c r="A5" t="s">
        <v>20</v>
      </c>
      <c r="B5">
        <v>227</v>
      </c>
      <c r="C5" t="s">
        <v>14</v>
      </c>
      <c r="D5">
        <v>18</v>
      </c>
    </row>
    <row r="6" spans="1:12" x14ac:dyDescent="0.2">
      <c r="A6" t="s">
        <v>20</v>
      </c>
      <c r="B6">
        <v>220</v>
      </c>
      <c r="C6" t="s">
        <v>14</v>
      </c>
      <c r="D6">
        <v>44</v>
      </c>
    </row>
    <row r="7" spans="1:12" x14ac:dyDescent="0.2">
      <c r="A7" t="s">
        <v>20</v>
      </c>
      <c r="B7">
        <v>98</v>
      </c>
      <c r="C7" t="s">
        <v>14</v>
      </c>
      <c r="D7">
        <v>27</v>
      </c>
    </row>
    <row r="8" spans="1:12" x14ac:dyDescent="0.2">
      <c r="A8" t="s">
        <v>20</v>
      </c>
      <c r="B8">
        <v>100</v>
      </c>
      <c r="C8" t="s">
        <v>14</v>
      </c>
      <c r="D8">
        <v>55</v>
      </c>
    </row>
    <row r="9" spans="1:12" x14ac:dyDescent="0.2">
      <c r="A9" t="s">
        <v>20</v>
      </c>
      <c r="B9">
        <v>1249</v>
      </c>
      <c r="C9" t="s">
        <v>14</v>
      </c>
      <c r="D9">
        <v>200</v>
      </c>
    </row>
    <row r="10" spans="1:12" x14ac:dyDescent="0.2">
      <c r="A10" t="s">
        <v>20</v>
      </c>
      <c r="B10">
        <v>1396</v>
      </c>
      <c r="C10" t="s">
        <v>14</v>
      </c>
      <c r="D10">
        <v>452</v>
      </c>
    </row>
    <row r="11" spans="1:12" x14ac:dyDescent="0.2">
      <c r="A11" t="s">
        <v>20</v>
      </c>
      <c r="B11">
        <v>890</v>
      </c>
      <c r="C11" t="s">
        <v>14</v>
      </c>
      <c r="D11">
        <v>674</v>
      </c>
    </row>
    <row r="12" spans="1:12" x14ac:dyDescent="0.2">
      <c r="A12" t="s">
        <v>20</v>
      </c>
      <c r="B12">
        <v>142</v>
      </c>
      <c r="C12" t="s">
        <v>14</v>
      </c>
      <c r="D12">
        <v>558</v>
      </c>
    </row>
    <row r="13" spans="1:12" x14ac:dyDescent="0.2">
      <c r="A13" t="s">
        <v>20</v>
      </c>
      <c r="B13">
        <v>2673</v>
      </c>
      <c r="C13" t="s">
        <v>14</v>
      </c>
      <c r="D13">
        <v>15</v>
      </c>
    </row>
    <row r="14" spans="1:12" x14ac:dyDescent="0.2">
      <c r="A14" t="s">
        <v>20</v>
      </c>
      <c r="B14">
        <v>163</v>
      </c>
      <c r="C14" t="s">
        <v>14</v>
      </c>
      <c r="D14">
        <v>2307</v>
      </c>
    </row>
    <row r="15" spans="1:12" x14ac:dyDescent="0.2">
      <c r="A15" t="s">
        <v>20</v>
      </c>
      <c r="B15">
        <v>2220</v>
      </c>
      <c r="C15" t="s">
        <v>14</v>
      </c>
      <c r="D15">
        <v>88</v>
      </c>
    </row>
    <row r="16" spans="1:12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ellIs" dxfId="13" priority="5" operator="equal">
      <formula>"canceled"</formula>
    </cfRule>
    <cfRule type="cellIs" dxfId="12" priority="7" stopIfTrue="1" operator="equal">
      <formula>"live"</formula>
    </cfRule>
    <cfRule type="cellIs" dxfId="11" priority="6" operator="equal">
      <formula>"failed"</formula>
    </cfRule>
    <cfRule type="cellIs" dxfId="10" priority="8" operator="equal">
      <formula>"successful"</formula>
    </cfRule>
  </conditionalFormatting>
  <conditionalFormatting sqref="C1:C1047940">
    <cfRule type="cellIs" dxfId="9" priority="4" operator="equal">
      <formula>"successful"</formula>
    </cfRule>
    <cfRule type="cellIs" dxfId="8" priority="3" stopIfTrue="1" operator="equal">
      <formula>"live"</formula>
    </cfRule>
    <cfRule type="cellIs" dxfId="7" priority="2" operator="equal">
      <formula>"failed"</formula>
    </cfRule>
    <cfRule type="cellIs" dxfId="6" priority="1" operator="equal">
      <formula>"canceled"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3A87-70D8-534F-8F8B-6D302C715FE8}">
  <sheetPr codeName="Sheet8"/>
  <dimension ref="A1:C14"/>
  <sheetViews>
    <sheetView workbookViewId="0">
      <selection activeCell="B11" sqref="B11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1" bestFit="1" customWidth="1"/>
    <col min="4" max="7" width="2.1640625" bestFit="1" customWidth="1"/>
    <col min="8" max="33" width="4.1640625" bestFit="1" customWidth="1"/>
    <col min="34" max="399" width="5.1640625" bestFit="1" customWidth="1"/>
    <col min="400" max="781" width="6.1640625" bestFit="1" customWidth="1"/>
    <col min="782" max="965" width="7.1640625" bestFit="1" customWidth="1"/>
    <col min="966" max="966" width="7" bestFit="1" customWidth="1"/>
    <col min="967" max="967" width="10.83203125" bestFit="1" customWidth="1"/>
    <col min="968" max="968" width="23.5" bestFit="1" customWidth="1"/>
    <col min="969" max="969" width="11" bestFit="1" customWidth="1"/>
    <col min="970" max="970" width="14" bestFit="1" customWidth="1"/>
    <col min="971" max="971" width="23.5" bestFit="1" customWidth="1"/>
    <col min="972" max="972" width="11" bestFit="1" customWidth="1"/>
    <col min="973" max="973" width="14" bestFit="1" customWidth="1"/>
    <col min="974" max="974" width="23.5" bestFit="1" customWidth="1"/>
    <col min="975" max="975" width="11" bestFit="1" customWidth="1"/>
    <col min="976" max="976" width="14" bestFit="1" customWidth="1"/>
    <col min="977" max="977" width="23.5" bestFit="1" customWidth="1"/>
    <col min="978" max="978" width="11" bestFit="1" customWidth="1"/>
    <col min="979" max="979" width="14" bestFit="1" customWidth="1"/>
    <col min="980" max="980" width="23.5" bestFit="1" customWidth="1"/>
    <col min="981" max="981" width="11" bestFit="1" customWidth="1"/>
    <col min="982" max="982" width="14" bestFit="1" customWidth="1"/>
    <col min="983" max="983" width="23.5" bestFit="1" customWidth="1"/>
    <col min="984" max="984" width="11" bestFit="1" customWidth="1"/>
    <col min="985" max="985" width="14" bestFit="1" customWidth="1"/>
    <col min="986" max="986" width="23.5" bestFit="1" customWidth="1"/>
    <col min="987" max="987" width="11" bestFit="1" customWidth="1"/>
    <col min="988" max="988" width="14" bestFit="1" customWidth="1"/>
    <col min="989" max="989" width="23.5" bestFit="1" customWidth="1"/>
    <col min="990" max="990" width="11" bestFit="1" customWidth="1"/>
    <col min="991" max="991" width="14" bestFit="1" customWidth="1"/>
    <col min="992" max="992" width="23.5" bestFit="1" customWidth="1"/>
    <col min="993" max="993" width="11" bestFit="1" customWidth="1"/>
    <col min="994" max="994" width="14" bestFit="1" customWidth="1"/>
    <col min="995" max="995" width="23.5" bestFit="1" customWidth="1"/>
    <col min="996" max="996" width="11" bestFit="1" customWidth="1"/>
    <col min="997" max="997" width="14" bestFit="1" customWidth="1"/>
    <col min="998" max="998" width="23.5" bestFit="1" customWidth="1"/>
    <col min="999" max="999" width="11" bestFit="1" customWidth="1"/>
    <col min="1000" max="1000" width="14" bestFit="1" customWidth="1"/>
    <col min="1001" max="1001" width="23.5" bestFit="1" customWidth="1"/>
    <col min="1002" max="1002" width="11" bestFit="1" customWidth="1"/>
    <col min="1003" max="1003" width="14" bestFit="1" customWidth="1"/>
    <col min="1004" max="1004" width="23.5" bestFit="1" customWidth="1"/>
    <col min="1005" max="1005" width="11" bestFit="1" customWidth="1"/>
    <col min="1006" max="1006" width="14" bestFit="1" customWidth="1"/>
    <col min="1007" max="1007" width="23.5" bestFit="1" customWidth="1"/>
    <col min="1008" max="1008" width="11" bestFit="1" customWidth="1"/>
    <col min="1009" max="1009" width="14" bestFit="1" customWidth="1"/>
    <col min="1010" max="1010" width="23.5" bestFit="1" customWidth="1"/>
    <col min="1011" max="1011" width="11" bestFit="1" customWidth="1"/>
    <col min="1012" max="1012" width="14" bestFit="1" customWidth="1"/>
    <col min="1013" max="1013" width="23.5" bestFit="1" customWidth="1"/>
    <col min="1014" max="1014" width="11" bestFit="1" customWidth="1"/>
    <col min="1015" max="1015" width="14" bestFit="1" customWidth="1"/>
    <col min="1016" max="1016" width="23.5" bestFit="1" customWidth="1"/>
    <col min="1017" max="1017" width="11" bestFit="1" customWidth="1"/>
    <col min="1018" max="1018" width="14" bestFit="1" customWidth="1"/>
    <col min="1019" max="1019" width="23.5" bestFit="1" customWidth="1"/>
    <col min="1020" max="1020" width="11" bestFit="1" customWidth="1"/>
    <col min="1021" max="1021" width="14" bestFit="1" customWidth="1"/>
    <col min="1022" max="1022" width="23.5" bestFit="1" customWidth="1"/>
    <col min="1023" max="1023" width="11" bestFit="1" customWidth="1"/>
    <col min="1024" max="1024" width="14" bestFit="1" customWidth="1"/>
    <col min="1025" max="1025" width="23.5" bestFit="1" customWidth="1"/>
    <col min="1026" max="1026" width="11" bestFit="1" customWidth="1"/>
    <col min="1027" max="1027" width="14" bestFit="1" customWidth="1"/>
    <col min="1028" max="1028" width="23.5" bestFit="1" customWidth="1"/>
    <col min="1029" max="1029" width="11" bestFit="1" customWidth="1"/>
    <col min="1030" max="1030" width="14" bestFit="1" customWidth="1"/>
    <col min="1031" max="1031" width="23.5" bestFit="1" customWidth="1"/>
    <col min="1032" max="1032" width="11" bestFit="1" customWidth="1"/>
    <col min="1033" max="1033" width="14" bestFit="1" customWidth="1"/>
    <col min="1034" max="1034" width="23.5" bestFit="1" customWidth="1"/>
    <col min="1035" max="1035" width="11" bestFit="1" customWidth="1"/>
    <col min="1036" max="1036" width="14" bestFit="1" customWidth="1"/>
    <col min="1037" max="1037" width="23.5" bestFit="1" customWidth="1"/>
    <col min="1038" max="1038" width="11" bestFit="1" customWidth="1"/>
    <col min="1039" max="1039" width="14" bestFit="1" customWidth="1"/>
    <col min="1040" max="1040" width="23.5" bestFit="1" customWidth="1"/>
    <col min="1041" max="1041" width="11" bestFit="1" customWidth="1"/>
    <col min="1042" max="1042" width="14" bestFit="1" customWidth="1"/>
    <col min="1043" max="1043" width="23.5" bestFit="1" customWidth="1"/>
    <col min="1044" max="1044" width="11" bestFit="1" customWidth="1"/>
    <col min="1045" max="1045" width="14" bestFit="1" customWidth="1"/>
    <col min="1046" max="1046" width="23.5" bestFit="1" customWidth="1"/>
    <col min="1047" max="1047" width="11" bestFit="1" customWidth="1"/>
    <col min="1048" max="1048" width="14" bestFit="1" customWidth="1"/>
    <col min="1049" max="1049" width="23.5" bestFit="1" customWidth="1"/>
    <col min="1050" max="1050" width="11" bestFit="1" customWidth="1"/>
    <col min="1051" max="1051" width="14" bestFit="1" customWidth="1"/>
    <col min="1052" max="1052" width="23.5" bestFit="1" customWidth="1"/>
    <col min="1053" max="1053" width="11" bestFit="1" customWidth="1"/>
    <col min="1054" max="1054" width="14" bestFit="1" customWidth="1"/>
    <col min="1055" max="1055" width="23.5" bestFit="1" customWidth="1"/>
    <col min="1056" max="1056" width="11" bestFit="1" customWidth="1"/>
    <col min="1057" max="1057" width="14" bestFit="1" customWidth="1"/>
    <col min="1058" max="1058" width="23.5" bestFit="1" customWidth="1"/>
    <col min="1059" max="1059" width="11" bestFit="1" customWidth="1"/>
    <col min="1060" max="1060" width="14" bestFit="1" customWidth="1"/>
    <col min="1061" max="1061" width="23.5" bestFit="1" customWidth="1"/>
    <col min="1062" max="1062" width="11" bestFit="1" customWidth="1"/>
    <col min="1063" max="1063" width="14" bestFit="1" customWidth="1"/>
    <col min="1064" max="1064" width="23.5" bestFit="1" customWidth="1"/>
    <col min="1065" max="1065" width="11" bestFit="1" customWidth="1"/>
    <col min="1066" max="1066" width="14" bestFit="1" customWidth="1"/>
    <col min="1067" max="1067" width="23.5" bestFit="1" customWidth="1"/>
    <col min="1068" max="1068" width="11" bestFit="1" customWidth="1"/>
    <col min="1069" max="1069" width="14" bestFit="1" customWidth="1"/>
    <col min="1070" max="1070" width="23.5" bestFit="1" customWidth="1"/>
    <col min="1071" max="1071" width="11" bestFit="1" customWidth="1"/>
    <col min="1072" max="1072" width="14" bestFit="1" customWidth="1"/>
    <col min="1073" max="1073" width="23.5" bestFit="1" customWidth="1"/>
    <col min="1074" max="1074" width="11" bestFit="1" customWidth="1"/>
    <col min="1075" max="1075" width="14" bestFit="1" customWidth="1"/>
    <col min="1076" max="1076" width="23.5" bestFit="1" customWidth="1"/>
    <col min="1077" max="1077" width="11" bestFit="1" customWidth="1"/>
    <col min="1078" max="1078" width="14" bestFit="1" customWidth="1"/>
    <col min="1079" max="1079" width="23.5" bestFit="1" customWidth="1"/>
    <col min="1080" max="1080" width="11" bestFit="1" customWidth="1"/>
    <col min="1081" max="1081" width="14" bestFit="1" customWidth="1"/>
    <col min="1082" max="1082" width="23.5" bestFit="1" customWidth="1"/>
    <col min="1083" max="1083" width="11" bestFit="1" customWidth="1"/>
    <col min="1084" max="1084" width="14" bestFit="1" customWidth="1"/>
    <col min="1085" max="1085" width="23.5" bestFit="1" customWidth="1"/>
    <col min="1086" max="1086" width="11" bestFit="1" customWidth="1"/>
    <col min="1087" max="1087" width="14" bestFit="1" customWidth="1"/>
    <col min="1088" max="1088" width="23.5" bestFit="1" customWidth="1"/>
    <col min="1089" max="1089" width="11" bestFit="1" customWidth="1"/>
    <col min="1090" max="1090" width="14" bestFit="1" customWidth="1"/>
    <col min="1091" max="1091" width="23.5" bestFit="1" customWidth="1"/>
    <col min="1092" max="1092" width="11" bestFit="1" customWidth="1"/>
    <col min="1093" max="1093" width="14" bestFit="1" customWidth="1"/>
    <col min="1094" max="1094" width="23.5" bestFit="1" customWidth="1"/>
    <col min="1095" max="1095" width="11" bestFit="1" customWidth="1"/>
    <col min="1096" max="1096" width="14" bestFit="1" customWidth="1"/>
    <col min="1097" max="1097" width="23.5" bestFit="1" customWidth="1"/>
    <col min="1098" max="1098" width="11" bestFit="1" customWidth="1"/>
    <col min="1099" max="1099" width="14" bestFit="1" customWidth="1"/>
    <col min="1100" max="1100" width="23.5" bestFit="1" customWidth="1"/>
    <col min="1101" max="1101" width="11" bestFit="1" customWidth="1"/>
    <col min="1102" max="1102" width="14" bestFit="1" customWidth="1"/>
    <col min="1103" max="1103" width="23.5" bestFit="1" customWidth="1"/>
    <col min="1104" max="1104" width="11" bestFit="1" customWidth="1"/>
    <col min="1105" max="1105" width="14" bestFit="1" customWidth="1"/>
    <col min="1106" max="1106" width="23.5" bestFit="1" customWidth="1"/>
    <col min="1107" max="1107" width="11" bestFit="1" customWidth="1"/>
    <col min="1108" max="1108" width="14" bestFit="1" customWidth="1"/>
    <col min="1109" max="1109" width="23.5" bestFit="1" customWidth="1"/>
    <col min="1110" max="1110" width="11" bestFit="1" customWidth="1"/>
    <col min="1111" max="1111" width="14" bestFit="1" customWidth="1"/>
    <col min="1112" max="1112" width="23.5" bestFit="1" customWidth="1"/>
    <col min="1113" max="1113" width="11" bestFit="1" customWidth="1"/>
    <col min="1114" max="1114" width="14" bestFit="1" customWidth="1"/>
    <col min="1115" max="1115" width="23.5" bestFit="1" customWidth="1"/>
    <col min="1116" max="1116" width="11" bestFit="1" customWidth="1"/>
    <col min="1117" max="1117" width="14" bestFit="1" customWidth="1"/>
    <col min="1118" max="1118" width="23.5" bestFit="1" customWidth="1"/>
    <col min="1119" max="1119" width="11" bestFit="1" customWidth="1"/>
    <col min="1120" max="1120" width="14" bestFit="1" customWidth="1"/>
    <col min="1121" max="1121" width="23.5" bestFit="1" customWidth="1"/>
    <col min="1122" max="1122" width="11" bestFit="1" customWidth="1"/>
    <col min="1123" max="1123" width="14" bestFit="1" customWidth="1"/>
    <col min="1124" max="1124" width="23.5" bestFit="1" customWidth="1"/>
    <col min="1125" max="1125" width="11" bestFit="1" customWidth="1"/>
    <col min="1126" max="1126" width="14" bestFit="1" customWidth="1"/>
    <col min="1127" max="1127" width="23.5" bestFit="1" customWidth="1"/>
    <col min="1128" max="1128" width="11" bestFit="1" customWidth="1"/>
    <col min="1129" max="1129" width="14" bestFit="1" customWidth="1"/>
    <col min="1130" max="1130" width="23.5" bestFit="1" customWidth="1"/>
    <col min="1131" max="1131" width="11" bestFit="1" customWidth="1"/>
    <col min="1132" max="1132" width="14" bestFit="1" customWidth="1"/>
    <col min="1133" max="1133" width="23.5" bestFit="1" customWidth="1"/>
    <col min="1134" max="1134" width="11" bestFit="1" customWidth="1"/>
    <col min="1135" max="1135" width="14" bestFit="1" customWidth="1"/>
    <col min="1136" max="1136" width="23.5" bestFit="1" customWidth="1"/>
    <col min="1137" max="1137" width="11" bestFit="1" customWidth="1"/>
    <col min="1138" max="1138" width="14" bestFit="1" customWidth="1"/>
    <col min="1139" max="1139" width="23.5" bestFit="1" customWidth="1"/>
    <col min="1140" max="1140" width="11" bestFit="1" customWidth="1"/>
    <col min="1141" max="1141" width="14" bestFit="1" customWidth="1"/>
    <col min="1142" max="1142" width="23.5" bestFit="1" customWidth="1"/>
    <col min="1143" max="1143" width="11" bestFit="1" customWidth="1"/>
    <col min="1144" max="1144" width="14" bestFit="1" customWidth="1"/>
    <col min="1145" max="1145" width="23.5" bestFit="1" customWidth="1"/>
    <col min="1146" max="1146" width="11" bestFit="1" customWidth="1"/>
    <col min="1147" max="1147" width="14" bestFit="1" customWidth="1"/>
    <col min="1148" max="1148" width="23.5" bestFit="1" customWidth="1"/>
    <col min="1149" max="1149" width="11" bestFit="1" customWidth="1"/>
    <col min="1150" max="1150" width="14" bestFit="1" customWidth="1"/>
    <col min="1151" max="1151" width="23.5" bestFit="1" customWidth="1"/>
    <col min="1152" max="1152" width="11" bestFit="1" customWidth="1"/>
    <col min="1153" max="1153" width="14" bestFit="1" customWidth="1"/>
    <col min="1154" max="1154" width="23.5" bestFit="1" customWidth="1"/>
    <col min="1155" max="1155" width="11" bestFit="1" customWidth="1"/>
    <col min="1156" max="1156" width="14" bestFit="1" customWidth="1"/>
    <col min="1157" max="1157" width="23.5" bestFit="1" customWidth="1"/>
    <col min="1158" max="1158" width="11" bestFit="1" customWidth="1"/>
    <col min="1159" max="1159" width="14" bestFit="1" customWidth="1"/>
    <col min="1160" max="1160" width="23.5" bestFit="1" customWidth="1"/>
    <col min="1161" max="1161" width="11" bestFit="1" customWidth="1"/>
    <col min="1162" max="1162" width="14" bestFit="1" customWidth="1"/>
    <col min="1163" max="1163" width="23.5" bestFit="1" customWidth="1"/>
    <col min="1164" max="1164" width="11" bestFit="1" customWidth="1"/>
    <col min="1165" max="1165" width="14" bestFit="1" customWidth="1"/>
    <col min="1166" max="1166" width="23.5" bestFit="1" customWidth="1"/>
    <col min="1167" max="1167" width="11" bestFit="1" customWidth="1"/>
    <col min="1168" max="1168" width="14" bestFit="1" customWidth="1"/>
    <col min="1169" max="1169" width="23.5" bestFit="1" customWidth="1"/>
    <col min="1170" max="1170" width="11" bestFit="1" customWidth="1"/>
    <col min="1171" max="1171" width="14" bestFit="1" customWidth="1"/>
    <col min="1172" max="1172" width="23.5" bestFit="1" customWidth="1"/>
    <col min="1173" max="1173" width="11" bestFit="1" customWidth="1"/>
    <col min="1174" max="1174" width="14" bestFit="1" customWidth="1"/>
    <col min="1175" max="1175" width="23.5" bestFit="1" customWidth="1"/>
    <col min="1176" max="1176" width="11" bestFit="1" customWidth="1"/>
    <col min="1177" max="1177" width="14" bestFit="1" customWidth="1"/>
    <col min="1178" max="1178" width="23.5" bestFit="1" customWidth="1"/>
    <col min="1179" max="1179" width="11" bestFit="1" customWidth="1"/>
    <col min="1180" max="1180" width="14" bestFit="1" customWidth="1"/>
    <col min="1181" max="1181" width="23.5" bestFit="1" customWidth="1"/>
    <col min="1182" max="1182" width="11" bestFit="1" customWidth="1"/>
    <col min="1183" max="1183" width="14" bestFit="1" customWidth="1"/>
    <col min="1184" max="1184" width="23.5" bestFit="1" customWidth="1"/>
    <col min="1185" max="1185" width="11" bestFit="1" customWidth="1"/>
    <col min="1186" max="1186" width="14" bestFit="1" customWidth="1"/>
    <col min="1187" max="1187" width="23.5" bestFit="1" customWidth="1"/>
    <col min="1188" max="1188" width="11" bestFit="1" customWidth="1"/>
    <col min="1189" max="1189" width="14" bestFit="1" customWidth="1"/>
    <col min="1190" max="1190" width="23.5" bestFit="1" customWidth="1"/>
    <col min="1191" max="1191" width="11" bestFit="1" customWidth="1"/>
    <col min="1192" max="1192" width="14" bestFit="1" customWidth="1"/>
    <col min="1193" max="1193" width="23.5" bestFit="1" customWidth="1"/>
    <col min="1194" max="1194" width="11" bestFit="1" customWidth="1"/>
    <col min="1195" max="1195" width="14" bestFit="1" customWidth="1"/>
    <col min="1196" max="1196" width="23.5" bestFit="1" customWidth="1"/>
    <col min="1197" max="1197" width="11" bestFit="1" customWidth="1"/>
    <col min="1198" max="1198" width="14" bestFit="1" customWidth="1"/>
    <col min="1199" max="1199" width="23.5" bestFit="1" customWidth="1"/>
    <col min="1200" max="1200" width="11" bestFit="1" customWidth="1"/>
    <col min="1201" max="1201" width="14" bestFit="1" customWidth="1"/>
    <col min="1202" max="1202" width="23.5" bestFit="1" customWidth="1"/>
    <col min="1203" max="1203" width="11" bestFit="1" customWidth="1"/>
    <col min="1204" max="1204" width="14" bestFit="1" customWidth="1"/>
    <col min="1205" max="1205" width="23.5" bestFit="1" customWidth="1"/>
    <col min="1206" max="1206" width="11" bestFit="1" customWidth="1"/>
    <col min="1207" max="1207" width="14" bestFit="1" customWidth="1"/>
    <col min="1208" max="1208" width="23.5" bestFit="1" customWidth="1"/>
    <col min="1209" max="1209" width="11" bestFit="1" customWidth="1"/>
    <col min="1210" max="1210" width="14" bestFit="1" customWidth="1"/>
    <col min="1211" max="1211" width="23.5" bestFit="1" customWidth="1"/>
    <col min="1212" max="1212" width="11" bestFit="1" customWidth="1"/>
    <col min="1213" max="1213" width="14" bestFit="1" customWidth="1"/>
    <col min="1214" max="1214" width="23.5" bestFit="1" customWidth="1"/>
    <col min="1215" max="1215" width="11" bestFit="1" customWidth="1"/>
    <col min="1216" max="1216" width="14" bestFit="1" customWidth="1"/>
    <col min="1217" max="1217" width="23.5" bestFit="1" customWidth="1"/>
    <col min="1218" max="1218" width="11" bestFit="1" customWidth="1"/>
    <col min="1219" max="1219" width="14" bestFit="1" customWidth="1"/>
    <col min="1220" max="1220" width="23.5" bestFit="1" customWidth="1"/>
    <col min="1221" max="1221" width="11" bestFit="1" customWidth="1"/>
    <col min="1222" max="1222" width="14" bestFit="1" customWidth="1"/>
    <col min="1223" max="1223" width="23.5" bestFit="1" customWidth="1"/>
    <col min="1224" max="1224" width="11" bestFit="1" customWidth="1"/>
    <col min="1225" max="1225" width="14" bestFit="1" customWidth="1"/>
    <col min="1226" max="1226" width="23.5" bestFit="1" customWidth="1"/>
    <col min="1227" max="1227" width="11" bestFit="1" customWidth="1"/>
    <col min="1228" max="1228" width="14" bestFit="1" customWidth="1"/>
    <col min="1229" max="1229" width="23.5" bestFit="1" customWidth="1"/>
    <col min="1230" max="1230" width="11" bestFit="1" customWidth="1"/>
    <col min="1231" max="1231" width="14" bestFit="1" customWidth="1"/>
    <col min="1232" max="1232" width="23.5" bestFit="1" customWidth="1"/>
    <col min="1233" max="1233" width="11" bestFit="1" customWidth="1"/>
    <col min="1234" max="1234" width="14" bestFit="1" customWidth="1"/>
    <col min="1235" max="1235" width="23.5" bestFit="1" customWidth="1"/>
    <col min="1236" max="1236" width="11" bestFit="1" customWidth="1"/>
    <col min="1237" max="1237" width="14" bestFit="1" customWidth="1"/>
    <col min="1238" max="1238" width="23.5" bestFit="1" customWidth="1"/>
    <col min="1239" max="1239" width="11" bestFit="1" customWidth="1"/>
    <col min="1240" max="1240" width="14" bestFit="1" customWidth="1"/>
    <col min="1241" max="1241" width="23.5" bestFit="1" customWidth="1"/>
    <col min="1242" max="1242" width="11" bestFit="1" customWidth="1"/>
    <col min="1243" max="1243" width="14" bestFit="1" customWidth="1"/>
    <col min="1244" max="1244" width="23.5" bestFit="1" customWidth="1"/>
    <col min="1245" max="1245" width="11" bestFit="1" customWidth="1"/>
    <col min="1246" max="1246" width="14" bestFit="1" customWidth="1"/>
    <col min="1247" max="1247" width="23.5" bestFit="1" customWidth="1"/>
    <col min="1248" max="1248" width="11" bestFit="1" customWidth="1"/>
    <col min="1249" max="1249" width="14" bestFit="1" customWidth="1"/>
    <col min="1250" max="1250" width="23.5" bestFit="1" customWidth="1"/>
    <col min="1251" max="1251" width="11" bestFit="1" customWidth="1"/>
    <col min="1252" max="1252" width="14" bestFit="1" customWidth="1"/>
    <col min="1253" max="1253" width="23.5" bestFit="1" customWidth="1"/>
    <col min="1254" max="1254" width="11" bestFit="1" customWidth="1"/>
    <col min="1255" max="1255" width="14" bestFit="1" customWidth="1"/>
    <col min="1256" max="1256" width="23.5" bestFit="1" customWidth="1"/>
    <col min="1257" max="1257" width="11" bestFit="1" customWidth="1"/>
    <col min="1258" max="1258" width="14" bestFit="1" customWidth="1"/>
    <col min="1259" max="1259" width="23.5" bestFit="1" customWidth="1"/>
    <col min="1260" max="1260" width="11" bestFit="1" customWidth="1"/>
    <col min="1261" max="1261" width="14" bestFit="1" customWidth="1"/>
    <col min="1262" max="1262" width="23.5" bestFit="1" customWidth="1"/>
    <col min="1263" max="1263" width="11" bestFit="1" customWidth="1"/>
    <col min="1264" max="1264" width="14" bestFit="1" customWidth="1"/>
    <col min="1265" max="1265" width="23.5" bestFit="1" customWidth="1"/>
    <col min="1266" max="1266" width="11" bestFit="1" customWidth="1"/>
    <col min="1267" max="1267" width="14" bestFit="1" customWidth="1"/>
    <col min="1268" max="1268" width="23.5" bestFit="1" customWidth="1"/>
    <col min="1269" max="1269" width="11" bestFit="1" customWidth="1"/>
    <col min="1270" max="1270" width="14" bestFit="1" customWidth="1"/>
    <col min="1271" max="1271" width="23.5" bestFit="1" customWidth="1"/>
    <col min="1272" max="1272" width="11" bestFit="1" customWidth="1"/>
    <col min="1273" max="1273" width="14" bestFit="1" customWidth="1"/>
    <col min="1274" max="1274" width="23.5" bestFit="1" customWidth="1"/>
    <col min="1275" max="1275" width="11" bestFit="1" customWidth="1"/>
    <col min="1276" max="1276" width="14" bestFit="1" customWidth="1"/>
    <col min="1277" max="1277" width="23.5" bestFit="1" customWidth="1"/>
    <col min="1278" max="1278" width="11" bestFit="1" customWidth="1"/>
    <col min="1279" max="1279" width="14" bestFit="1" customWidth="1"/>
    <col min="1280" max="1280" width="23.5" bestFit="1" customWidth="1"/>
    <col min="1281" max="1281" width="11" bestFit="1" customWidth="1"/>
    <col min="1282" max="1282" width="14" bestFit="1" customWidth="1"/>
    <col min="1283" max="1283" width="23.5" bestFit="1" customWidth="1"/>
    <col min="1284" max="1284" width="11" bestFit="1" customWidth="1"/>
    <col min="1285" max="1285" width="14" bestFit="1" customWidth="1"/>
    <col min="1286" max="1286" width="23.5" bestFit="1" customWidth="1"/>
    <col min="1287" max="1287" width="11" bestFit="1" customWidth="1"/>
    <col min="1288" max="1288" width="14" bestFit="1" customWidth="1"/>
    <col min="1289" max="1289" width="23.5" bestFit="1" customWidth="1"/>
    <col min="1290" max="1290" width="11" bestFit="1" customWidth="1"/>
    <col min="1291" max="1291" width="14" bestFit="1" customWidth="1"/>
    <col min="1292" max="1292" width="23.5" bestFit="1" customWidth="1"/>
    <col min="1293" max="1293" width="11" bestFit="1" customWidth="1"/>
    <col min="1294" max="1294" width="14" bestFit="1" customWidth="1"/>
    <col min="1295" max="1295" width="23.5" bestFit="1" customWidth="1"/>
    <col min="1296" max="1296" width="11" bestFit="1" customWidth="1"/>
    <col min="1297" max="1297" width="14" bestFit="1" customWidth="1"/>
    <col min="1298" max="1298" width="23.5" bestFit="1" customWidth="1"/>
    <col min="1299" max="1299" width="11" bestFit="1" customWidth="1"/>
    <col min="1300" max="1300" width="14" bestFit="1" customWidth="1"/>
    <col min="1301" max="1301" width="23.5" bestFit="1" customWidth="1"/>
    <col min="1302" max="1302" width="11" bestFit="1" customWidth="1"/>
    <col min="1303" max="1303" width="14" bestFit="1" customWidth="1"/>
    <col min="1304" max="1304" width="23.5" bestFit="1" customWidth="1"/>
    <col min="1305" max="1305" width="11" bestFit="1" customWidth="1"/>
    <col min="1306" max="1306" width="14" bestFit="1" customWidth="1"/>
    <col min="1307" max="1307" width="23.5" bestFit="1" customWidth="1"/>
    <col min="1308" max="1308" width="11" bestFit="1" customWidth="1"/>
    <col min="1309" max="1309" width="14" bestFit="1" customWidth="1"/>
    <col min="1310" max="1310" width="23.5" bestFit="1" customWidth="1"/>
    <col min="1311" max="1311" width="11" bestFit="1" customWidth="1"/>
    <col min="1312" max="1312" width="14" bestFit="1" customWidth="1"/>
    <col min="1313" max="1313" width="23.5" bestFit="1" customWidth="1"/>
    <col min="1314" max="1314" width="11" bestFit="1" customWidth="1"/>
    <col min="1315" max="1315" width="14" bestFit="1" customWidth="1"/>
    <col min="1316" max="1316" width="23.5" bestFit="1" customWidth="1"/>
    <col min="1317" max="1317" width="11" bestFit="1" customWidth="1"/>
    <col min="1318" max="1318" width="14" bestFit="1" customWidth="1"/>
    <col min="1319" max="1319" width="23.5" bestFit="1" customWidth="1"/>
    <col min="1320" max="1320" width="11" bestFit="1" customWidth="1"/>
    <col min="1321" max="1321" width="14" bestFit="1" customWidth="1"/>
    <col min="1322" max="1322" width="23.5" bestFit="1" customWidth="1"/>
    <col min="1323" max="1323" width="11" bestFit="1" customWidth="1"/>
    <col min="1324" max="1324" width="14" bestFit="1" customWidth="1"/>
    <col min="1325" max="1325" width="23.5" bestFit="1" customWidth="1"/>
    <col min="1326" max="1326" width="11" bestFit="1" customWidth="1"/>
    <col min="1327" max="1327" width="14" bestFit="1" customWidth="1"/>
    <col min="1328" max="1328" width="23.5" bestFit="1" customWidth="1"/>
    <col min="1329" max="1329" width="11" bestFit="1" customWidth="1"/>
    <col min="1330" max="1330" width="14" bestFit="1" customWidth="1"/>
    <col min="1331" max="1331" width="23.5" bestFit="1" customWidth="1"/>
    <col min="1332" max="1332" width="11" bestFit="1" customWidth="1"/>
    <col min="1333" max="1333" width="14" bestFit="1" customWidth="1"/>
    <col min="1334" max="1334" width="23.5" bestFit="1" customWidth="1"/>
    <col min="1335" max="1335" width="11" bestFit="1" customWidth="1"/>
    <col min="1336" max="1336" width="14" bestFit="1" customWidth="1"/>
    <col min="1337" max="1337" width="23.5" bestFit="1" customWidth="1"/>
    <col min="1338" max="1338" width="11" bestFit="1" customWidth="1"/>
    <col min="1339" max="1339" width="14" bestFit="1" customWidth="1"/>
    <col min="1340" max="1340" width="23.5" bestFit="1" customWidth="1"/>
    <col min="1341" max="1341" width="11" bestFit="1" customWidth="1"/>
    <col min="1342" max="1342" width="14" bestFit="1" customWidth="1"/>
    <col min="1343" max="1343" width="23.5" bestFit="1" customWidth="1"/>
    <col min="1344" max="1344" width="11" bestFit="1" customWidth="1"/>
    <col min="1345" max="1345" width="14" bestFit="1" customWidth="1"/>
    <col min="1346" max="1346" width="23.5" bestFit="1" customWidth="1"/>
    <col min="1347" max="1347" width="11" bestFit="1" customWidth="1"/>
    <col min="1348" max="1348" width="14" bestFit="1" customWidth="1"/>
    <col min="1349" max="1349" width="23.5" bestFit="1" customWidth="1"/>
    <col min="1350" max="1350" width="11" bestFit="1" customWidth="1"/>
    <col min="1351" max="1351" width="14" bestFit="1" customWidth="1"/>
    <col min="1352" max="1352" width="23.5" bestFit="1" customWidth="1"/>
    <col min="1353" max="1353" width="11" bestFit="1" customWidth="1"/>
    <col min="1354" max="1354" width="14" bestFit="1" customWidth="1"/>
    <col min="1355" max="1355" width="23.5" bestFit="1" customWidth="1"/>
    <col min="1356" max="1356" width="11" bestFit="1" customWidth="1"/>
    <col min="1357" max="1357" width="14" bestFit="1" customWidth="1"/>
    <col min="1358" max="1358" width="23.5" bestFit="1" customWidth="1"/>
    <col min="1359" max="1359" width="11" bestFit="1" customWidth="1"/>
    <col min="1360" max="1360" width="14" bestFit="1" customWidth="1"/>
    <col min="1361" max="1361" width="23.5" bestFit="1" customWidth="1"/>
    <col min="1362" max="1362" width="11" bestFit="1" customWidth="1"/>
    <col min="1363" max="1363" width="14" bestFit="1" customWidth="1"/>
    <col min="1364" max="1364" width="23.5" bestFit="1" customWidth="1"/>
    <col min="1365" max="1365" width="11" bestFit="1" customWidth="1"/>
    <col min="1366" max="1366" width="14" bestFit="1" customWidth="1"/>
    <col min="1367" max="1367" width="23.5" bestFit="1" customWidth="1"/>
    <col min="1368" max="1368" width="11" bestFit="1" customWidth="1"/>
    <col min="1369" max="1369" width="14" bestFit="1" customWidth="1"/>
    <col min="1370" max="1370" width="23.5" bestFit="1" customWidth="1"/>
    <col min="1371" max="1371" width="11" bestFit="1" customWidth="1"/>
    <col min="1372" max="1372" width="14" bestFit="1" customWidth="1"/>
    <col min="1373" max="1373" width="23.5" bestFit="1" customWidth="1"/>
    <col min="1374" max="1374" width="11" bestFit="1" customWidth="1"/>
    <col min="1375" max="1375" width="14" bestFit="1" customWidth="1"/>
    <col min="1376" max="1376" width="23.5" bestFit="1" customWidth="1"/>
    <col min="1377" max="1377" width="11" bestFit="1" customWidth="1"/>
    <col min="1378" max="1378" width="14" bestFit="1" customWidth="1"/>
    <col min="1379" max="1379" width="23.5" bestFit="1" customWidth="1"/>
    <col min="1380" max="1380" width="11" bestFit="1" customWidth="1"/>
    <col min="1381" max="1381" width="14" bestFit="1" customWidth="1"/>
    <col min="1382" max="1382" width="23.5" bestFit="1" customWidth="1"/>
    <col min="1383" max="1383" width="11" bestFit="1" customWidth="1"/>
    <col min="1384" max="1384" width="14" bestFit="1" customWidth="1"/>
    <col min="1385" max="1385" width="23.5" bestFit="1" customWidth="1"/>
    <col min="1386" max="1386" width="11" bestFit="1" customWidth="1"/>
    <col min="1387" max="1387" width="14" bestFit="1" customWidth="1"/>
    <col min="1388" max="1388" width="23.5" bestFit="1" customWidth="1"/>
    <col min="1389" max="1389" width="11" bestFit="1" customWidth="1"/>
    <col min="1390" max="1390" width="14" bestFit="1" customWidth="1"/>
    <col min="1391" max="1391" width="23.5" bestFit="1" customWidth="1"/>
    <col min="1392" max="1392" width="11" bestFit="1" customWidth="1"/>
    <col min="1393" max="1393" width="14" bestFit="1" customWidth="1"/>
    <col min="1394" max="1394" width="23.5" bestFit="1" customWidth="1"/>
    <col min="1395" max="1395" width="11" bestFit="1" customWidth="1"/>
    <col min="1396" max="1396" width="14" bestFit="1" customWidth="1"/>
    <col min="1397" max="1397" width="23.5" bestFit="1" customWidth="1"/>
    <col min="1398" max="1398" width="11" bestFit="1" customWidth="1"/>
    <col min="1399" max="1399" width="14" bestFit="1" customWidth="1"/>
    <col min="1400" max="1400" width="23.5" bestFit="1" customWidth="1"/>
    <col min="1401" max="1401" width="11" bestFit="1" customWidth="1"/>
    <col min="1402" max="1402" width="14" bestFit="1" customWidth="1"/>
    <col min="1403" max="1403" width="23.5" bestFit="1" customWidth="1"/>
    <col min="1404" max="1404" width="11" bestFit="1" customWidth="1"/>
    <col min="1405" max="1405" width="14" bestFit="1" customWidth="1"/>
    <col min="1406" max="1406" width="23.5" bestFit="1" customWidth="1"/>
    <col min="1407" max="1407" width="11" bestFit="1" customWidth="1"/>
    <col min="1408" max="1408" width="14" bestFit="1" customWidth="1"/>
    <col min="1409" max="1409" width="23.5" bestFit="1" customWidth="1"/>
    <col min="1410" max="1410" width="11" bestFit="1" customWidth="1"/>
    <col min="1411" max="1411" width="14" bestFit="1" customWidth="1"/>
    <col min="1412" max="1412" width="23.5" bestFit="1" customWidth="1"/>
    <col min="1413" max="1413" width="11" bestFit="1" customWidth="1"/>
    <col min="1414" max="1414" width="14" bestFit="1" customWidth="1"/>
    <col min="1415" max="1415" width="23.5" bestFit="1" customWidth="1"/>
    <col min="1416" max="1416" width="11" bestFit="1" customWidth="1"/>
    <col min="1417" max="1417" width="14" bestFit="1" customWidth="1"/>
    <col min="1418" max="1418" width="23.5" bestFit="1" customWidth="1"/>
    <col min="1419" max="1419" width="11" bestFit="1" customWidth="1"/>
    <col min="1420" max="1420" width="14" bestFit="1" customWidth="1"/>
    <col min="1421" max="1421" width="23.5" bestFit="1" customWidth="1"/>
    <col min="1422" max="1422" width="11" bestFit="1" customWidth="1"/>
    <col min="1423" max="1423" width="14" bestFit="1" customWidth="1"/>
    <col min="1424" max="1424" width="23.5" bestFit="1" customWidth="1"/>
    <col min="1425" max="1425" width="11" bestFit="1" customWidth="1"/>
    <col min="1426" max="1426" width="14" bestFit="1" customWidth="1"/>
    <col min="1427" max="1427" width="23.5" bestFit="1" customWidth="1"/>
    <col min="1428" max="1428" width="11" bestFit="1" customWidth="1"/>
    <col min="1429" max="1429" width="14" bestFit="1" customWidth="1"/>
    <col min="1430" max="1430" width="23.5" bestFit="1" customWidth="1"/>
    <col min="1431" max="1431" width="11" bestFit="1" customWidth="1"/>
    <col min="1432" max="1432" width="14" bestFit="1" customWidth="1"/>
    <col min="1433" max="1433" width="23.5" bestFit="1" customWidth="1"/>
    <col min="1434" max="1434" width="11" bestFit="1" customWidth="1"/>
    <col min="1435" max="1435" width="14" bestFit="1" customWidth="1"/>
    <col min="1436" max="1436" width="23.5" bestFit="1" customWidth="1"/>
    <col min="1437" max="1437" width="11" bestFit="1" customWidth="1"/>
    <col min="1438" max="1438" width="14" bestFit="1" customWidth="1"/>
    <col min="1439" max="1439" width="23.5" bestFit="1" customWidth="1"/>
    <col min="1440" max="1440" width="11" bestFit="1" customWidth="1"/>
    <col min="1441" max="1441" width="14" bestFit="1" customWidth="1"/>
    <col min="1442" max="1442" width="23.5" bestFit="1" customWidth="1"/>
    <col min="1443" max="1443" width="11" bestFit="1" customWidth="1"/>
    <col min="1444" max="1444" width="14" bestFit="1" customWidth="1"/>
    <col min="1445" max="1445" width="23.5" bestFit="1" customWidth="1"/>
    <col min="1446" max="1446" width="11" bestFit="1" customWidth="1"/>
    <col min="1447" max="1447" width="14" bestFit="1" customWidth="1"/>
    <col min="1448" max="1448" width="23.5" bestFit="1" customWidth="1"/>
    <col min="1449" max="1449" width="11" bestFit="1" customWidth="1"/>
    <col min="1450" max="1450" width="14" bestFit="1" customWidth="1"/>
    <col min="1451" max="1451" width="23.5" bestFit="1" customWidth="1"/>
    <col min="1452" max="1452" width="11" bestFit="1" customWidth="1"/>
    <col min="1453" max="1453" width="14" bestFit="1" customWidth="1"/>
    <col min="1454" max="1454" width="23.5" bestFit="1" customWidth="1"/>
    <col min="1455" max="1455" width="11" bestFit="1" customWidth="1"/>
    <col min="1456" max="1456" width="14" bestFit="1" customWidth="1"/>
    <col min="1457" max="1457" width="23.5" bestFit="1" customWidth="1"/>
    <col min="1458" max="1458" width="11" bestFit="1" customWidth="1"/>
    <col min="1459" max="1459" width="14" bestFit="1" customWidth="1"/>
    <col min="1460" max="1460" width="23.5" bestFit="1" customWidth="1"/>
    <col min="1461" max="1461" width="11" bestFit="1" customWidth="1"/>
    <col min="1462" max="1462" width="14" bestFit="1" customWidth="1"/>
    <col min="1463" max="1463" width="23.5" bestFit="1" customWidth="1"/>
    <col min="1464" max="1464" width="11" bestFit="1" customWidth="1"/>
    <col min="1465" max="1465" width="14" bestFit="1" customWidth="1"/>
    <col min="1466" max="1466" width="23.5" bestFit="1" customWidth="1"/>
    <col min="1467" max="1467" width="11" bestFit="1" customWidth="1"/>
    <col min="1468" max="1468" width="14" bestFit="1" customWidth="1"/>
    <col min="1469" max="1469" width="23.5" bestFit="1" customWidth="1"/>
    <col min="1470" max="1470" width="11" bestFit="1" customWidth="1"/>
    <col min="1471" max="1471" width="14" bestFit="1" customWidth="1"/>
    <col min="1472" max="1472" width="23.5" bestFit="1" customWidth="1"/>
    <col min="1473" max="1473" width="11" bestFit="1" customWidth="1"/>
    <col min="1474" max="1474" width="14" bestFit="1" customWidth="1"/>
    <col min="1475" max="1475" width="23.5" bestFit="1" customWidth="1"/>
    <col min="1476" max="1476" width="11" bestFit="1" customWidth="1"/>
    <col min="1477" max="1477" width="14" bestFit="1" customWidth="1"/>
    <col min="1478" max="1478" width="23.5" bestFit="1" customWidth="1"/>
    <col min="1479" max="1479" width="11" bestFit="1" customWidth="1"/>
    <col min="1480" max="1480" width="14" bestFit="1" customWidth="1"/>
    <col min="1481" max="1481" width="23.5" bestFit="1" customWidth="1"/>
    <col min="1482" max="1482" width="11" bestFit="1" customWidth="1"/>
    <col min="1483" max="1483" width="14" bestFit="1" customWidth="1"/>
    <col min="1484" max="1484" width="23.5" bestFit="1" customWidth="1"/>
    <col min="1485" max="1485" width="11" bestFit="1" customWidth="1"/>
    <col min="1486" max="1486" width="14" bestFit="1" customWidth="1"/>
    <col min="1487" max="1487" width="23.5" bestFit="1" customWidth="1"/>
    <col min="1488" max="1488" width="11" bestFit="1" customWidth="1"/>
    <col min="1489" max="1489" width="14" bestFit="1" customWidth="1"/>
    <col min="1490" max="1490" width="23.5" bestFit="1" customWidth="1"/>
    <col min="1491" max="1491" width="11" bestFit="1" customWidth="1"/>
    <col min="1492" max="1492" width="14" bestFit="1" customWidth="1"/>
    <col min="1493" max="1493" width="23.5" bestFit="1" customWidth="1"/>
    <col min="1494" max="1494" width="11" bestFit="1" customWidth="1"/>
    <col min="1495" max="1495" width="14" bestFit="1" customWidth="1"/>
    <col min="1496" max="1496" width="23.5" bestFit="1" customWidth="1"/>
    <col min="1497" max="1497" width="11" bestFit="1" customWidth="1"/>
    <col min="1498" max="1498" width="14" bestFit="1" customWidth="1"/>
    <col min="1499" max="1499" width="23.5" bestFit="1" customWidth="1"/>
    <col min="1500" max="1500" width="11" bestFit="1" customWidth="1"/>
    <col min="1501" max="1501" width="14" bestFit="1" customWidth="1"/>
    <col min="1502" max="1502" width="23.5" bestFit="1" customWidth="1"/>
    <col min="1503" max="1503" width="11" bestFit="1" customWidth="1"/>
    <col min="1504" max="1504" width="14" bestFit="1" customWidth="1"/>
    <col min="1505" max="1505" width="23.5" bestFit="1" customWidth="1"/>
    <col min="1506" max="1506" width="11" bestFit="1" customWidth="1"/>
    <col min="1507" max="1507" width="14" bestFit="1" customWidth="1"/>
    <col min="1508" max="1508" width="23.5" bestFit="1" customWidth="1"/>
    <col min="1509" max="1509" width="11" bestFit="1" customWidth="1"/>
    <col min="1510" max="1510" width="14" bestFit="1" customWidth="1"/>
    <col min="1511" max="1511" width="23.5" bestFit="1" customWidth="1"/>
    <col min="1512" max="1512" width="11" bestFit="1" customWidth="1"/>
    <col min="1513" max="1513" width="14" bestFit="1" customWidth="1"/>
    <col min="1514" max="1514" width="23.5" bestFit="1" customWidth="1"/>
    <col min="1515" max="1515" width="11" bestFit="1" customWidth="1"/>
    <col min="1516" max="1516" width="14" bestFit="1" customWidth="1"/>
    <col min="1517" max="1517" width="23.5" bestFit="1" customWidth="1"/>
    <col min="1518" max="1518" width="11" bestFit="1" customWidth="1"/>
    <col min="1519" max="1519" width="14" bestFit="1" customWidth="1"/>
    <col min="1520" max="1520" width="23.5" bestFit="1" customWidth="1"/>
    <col min="1521" max="1521" width="11" bestFit="1" customWidth="1"/>
    <col min="1522" max="1522" width="14" bestFit="1" customWidth="1"/>
    <col min="1523" max="1523" width="23.5" bestFit="1" customWidth="1"/>
    <col min="1524" max="1524" width="11" bestFit="1" customWidth="1"/>
    <col min="1525" max="1525" width="14" bestFit="1" customWidth="1"/>
    <col min="1526" max="1526" width="23.5" bestFit="1" customWidth="1"/>
    <col min="1527" max="1527" width="11" bestFit="1" customWidth="1"/>
    <col min="1528" max="1528" width="14" bestFit="1" customWidth="1"/>
    <col min="1529" max="1529" width="23.5" bestFit="1" customWidth="1"/>
    <col min="1530" max="1530" width="11" bestFit="1" customWidth="1"/>
    <col min="1531" max="1531" width="14" bestFit="1" customWidth="1"/>
    <col min="1532" max="1532" width="23.5" bestFit="1" customWidth="1"/>
    <col min="1533" max="1533" width="11" bestFit="1" customWidth="1"/>
    <col min="1534" max="1534" width="14" bestFit="1" customWidth="1"/>
    <col min="1535" max="1535" width="23.5" bestFit="1" customWidth="1"/>
    <col min="1536" max="1536" width="11" bestFit="1" customWidth="1"/>
    <col min="1537" max="1537" width="14" bestFit="1" customWidth="1"/>
    <col min="1538" max="1538" width="23.5" bestFit="1" customWidth="1"/>
    <col min="1539" max="1539" width="11" bestFit="1" customWidth="1"/>
    <col min="1540" max="1540" width="14" bestFit="1" customWidth="1"/>
    <col min="1541" max="1541" width="23.5" bestFit="1" customWidth="1"/>
    <col min="1542" max="1542" width="11" bestFit="1" customWidth="1"/>
    <col min="1543" max="1543" width="14" bestFit="1" customWidth="1"/>
    <col min="1544" max="1544" width="23.5" bestFit="1" customWidth="1"/>
    <col min="1545" max="1545" width="11" bestFit="1" customWidth="1"/>
    <col min="1546" max="1546" width="14" bestFit="1" customWidth="1"/>
    <col min="1547" max="1547" width="23.5" bestFit="1" customWidth="1"/>
    <col min="1548" max="1548" width="11" bestFit="1" customWidth="1"/>
    <col min="1549" max="1549" width="14" bestFit="1" customWidth="1"/>
    <col min="1550" max="1550" width="23.5" bestFit="1" customWidth="1"/>
    <col min="1551" max="1551" width="11" bestFit="1" customWidth="1"/>
    <col min="1552" max="1552" width="14" bestFit="1" customWidth="1"/>
    <col min="1553" max="1553" width="23.5" bestFit="1" customWidth="1"/>
    <col min="1554" max="1554" width="11" bestFit="1" customWidth="1"/>
    <col min="1555" max="1555" width="14" bestFit="1" customWidth="1"/>
    <col min="1556" max="1556" width="23.5" bestFit="1" customWidth="1"/>
    <col min="1557" max="1557" width="11" bestFit="1" customWidth="1"/>
    <col min="1558" max="1558" width="14" bestFit="1" customWidth="1"/>
    <col min="1559" max="1559" width="23.5" bestFit="1" customWidth="1"/>
    <col min="1560" max="1560" width="11" bestFit="1" customWidth="1"/>
    <col min="1561" max="1561" width="14" bestFit="1" customWidth="1"/>
    <col min="1562" max="1562" width="23.5" bestFit="1" customWidth="1"/>
    <col min="1563" max="1563" width="11" bestFit="1" customWidth="1"/>
    <col min="1564" max="1564" width="14" bestFit="1" customWidth="1"/>
    <col min="1565" max="1565" width="23.5" bestFit="1" customWidth="1"/>
    <col min="1566" max="1566" width="11" bestFit="1" customWidth="1"/>
    <col min="1567" max="1567" width="14" bestFit="1" customWidth="1"/>
    <col min="1568" max="1568" width="23.5" bestFit="1" customWidth="1"/>
    <col min="1569" max="1569" width="11" bestFit="1" customWidth="1"/>
    <col min="1570" max="1570" width="14" bestFit="1" customWidth="1"/>
    <col min="1571" max="1571" width="23.5" bestFit="1" customWidth="1"/>
    <col min="1572" max="1572" width="11" bestFit="1" customWidth="1"/>
    <col min="1573" max="1573" width="14" bestFit="1" customWidth="1"/>
    <col min="1574" max="1574" width="23.5" bestFit="1" customWidth="1"/>
    <col min="1575" max="1575" width="11" bestFit="1" customWidth="1"/>
    <col min="1576" max="1576" width="14" bestFit="1" customWidth="1"/>
    <col min="1577" max="1577" width="23.5" bestFit="1" customWidth="1"/>
    <col min="1578" max="1578" width="11" bestFit="1" customWidth="1"/>
    <col min="1579" max="1579" width="14" bestFit="1" customWidth="1"/>
    <col min="1580" max="1580" width="23.5" bestFit="1" customWidth="1"/>
    <col min="1581" max="1581" width="11" bestFit="1" customWidth="1"/>
    <col min="1582" max="1582" width="14" bestFit="1" customWidth="1"/>
    <col min="1583" max="1583" width="23.5" bestFit="1" customWidth="1"/>
    <col min="1584" max="1584" width="11" bestFit="1" customWidth="1"/>
    <col min="1585" max="1585" width="14" bestFit="1" customWidth="1"/>
    <col min="1586" max="1586" width="23.5" bestFit="1" customWidth="1"/>
    <col min="1587" max="1587" width="11" bestFit="1" customWidth="1"/>
    <col min="1588" max="1588" width="14" bestFit="1" customWidth="1"/>
    <col min="1589" max="1589" width="23.5" bestFit="1" customWidth="1"/>
    <col min="1590" max="1590" width="11" bestFit="1" customWidth="1"/>
    <col min="1591" max="1591" width="14" bestFit="1" customWidth="1"/>
    <col min="1592" max="1592" width="23.5" bestFit="1" customWidth="1"/>
    <col min="1593" max="1593" width="11" bestFit="1" customWidth="1"/>
    <col min="1594" max="1594" width="14" bestFit="1" customWidth="1"/>
    <col min="1595" max="1595" width="23.5" bestFit="1" customWidth="1"/>
    <col min="1596" max="1596" width="11" bestFit="1" customWidth="1"/>
    <col min="1597" max="1597" width="14" bestFit="1" customWidth="1"/>
    <col min="1598" max="1598" width="23.5" bestFit="1" customWidth="1"/>
    <col min="1599" max="1599" width="11" bestFit="1" customWidth="1"/>
    <col min="1600" max="1600" width="14" bestFit="1" customWidth="1"/>
    <col min="1601" max="1601" width="23.5" bestFit="1" customWidth="1"/>
    <col min="1602" max="1602" width="11" bestFit="1" customWidth="1"/>
    <col min="1603" max="1603" width="14" bestFit="1" customWidth="1"/>
    <col min="1604" max="1604" width="23.5" bestFit="1" customWidth="1"/>
    <col min="1605" max="1605" width="11" bestFit="1" customWidth="1"/>
    <col min="1606" max="1606" width="14" bestFit="1" customWidth="1"/>
    <col min="1607" max="1607" width="23.5" bestFit="1" customWidth="1"/>
    <col min="1608" max="1608" width="11" bestFit="1" customWidth="1"/>
    <col min="1609" max="1609" width="14" bestFit="1" customWidth="1"/>
    <col min="1610" max="1610" width="23.5" bestFit="1" customWidth="1"/>
    <col min="1611" max="1611" width="11" bestFit="1" customWidth="1"/>
    <col min="1612" max="1612" width="14" bestFit="1" customWidth="1"/>
    <col min="1613" max="1613" width="23.5" bestFit="1" customWidth="1"/>
    <col min="1614" max="1614" width="11" bestFit="1" customWidth="1"/>
    <col min="1615" max="1615" width="14" bestFit="1" customWidth="1"/>
    <col min="1616" max="1616" width="23.5" bestFit="1" customWidth="1"/>
    <col min="1617" max="1617" width="11" bestFit="1" customWidth="1"/>
    <col min="1618" max="1618" width="14" bestFit="1" customWidth="1"/>
    <col min="1619" max="1619" width="23.5" bestFit="1" customWidth="1"/>
    <col min="1620" max="1620" width="11" bestFit="1" customWidth="1"/>
    <col min="1621" max="1621" width="14" bestFit="1" customWidth="1"/>
    <col min="1622" max="1622" width="23.5" bestFit="1" customWidth="1"/>
    <col min="1623" max="1623" width="11" bestFit="1" customWidth="1"/>
    <col min="1624" max="1624" width="14" bestFit="1" customWidth="1"/>
    <col min="1625" max="1625" width="23.5" bestFit="1" customWidth="1"/>
    <col min="1626" max="1626" width="11" bestFit="1" customWidth="1"/>
    <col min="1627" max="1627" width="14" bestFit="1" customWidth="1"/>
    <col min="1628" max="1628" width="23.5" bestFit="1" customWidth="1"/>
    <col min="1629" max="1629" width="11" bestFit="1" customWidth="1"/>
    <col min="1630" max="1630" width="14" bestFit="1" customWidth="1"/>
    <col min="1631" max="1631" width="23.5" bestFit="1" customWidth="1"/>
    <col min="1632" max="1632" width="11" bestFit="1" customWidth="1"/>
    <col min="1633" max="1633" width="14" bestFit="1" customWidth="1"/>
    <col min="1634" max="1634" width="23.5" bestFit="1" customWidth="1"/>
    <col min="1635" max="1635" width="11" bestFit="1" customWidth="1"/>
    <col min="1636" max="1636" width="14" bestFit="1" customWidth="1"/>
    <col min="1637" max="1637" width="23.5" bestFit="1" customWidth="1"/>
    <col min="1638" max="1638" width="11" bestFit="1" customWidth="1"/>
    <col min="1639" max="1639" width="14" bestFit="1" customWidth="1"/>
    <col min="1640" max="1640" width="23.5" bestFit="1" customWidth="1"/>
    <col min="1641" max="1641" width="11" bestFit="1" customWidth="1"/>
    <col min="1642" max="1642" width="14" bestFit="1" customWidth="1"/>
    <col min="1643" max="1643" width="23.5" bestFit="1" customWidth="1"/>
    <col min="1644" max="1644" width="11" bestFit="1" customWidth="1"/>
    <col min="1645" max="1645" width="14" bestFit="1" customWidth="1"/>
    <col min="1646" max="1646" width="23.5" bestFit="1" customWidth="1"/>
    <col min="1647" max="1647" width="11" bestFit="1" customWidth="1"/>
    <col min="1648" max="1648" width="14" bestFit="1" customWidth="1"/>
    <col min="1649" max="1649" width="23.5" bestFit="1" customWidth="1"/>
    <col min="1650" max="1650" width="11" bestFit="1" customWidth="1"/>
    <col min="1651" max="1651" width="14" bestFit="1" customWidth="1"/>
    <col min="1652" max="1652" width="23.5" bestFit="1" customWidth="1"/>
    <col min="1653" max="1653" width="11" bestFit="1" customWidth="1"/>
    <col min="1654" max="1654" width="14" bestFit="1" customWidth="1"/>
    <col min="1655" max="1655" width="23.5" bestFit="1" customWidth="1"/>
    <col min="1656" max="1656" width="11" bestFit="1" customWidth="1"/>
    <col min="1657" max="1657" width="14" bestFit="1" customWidth="1"/>
    <col min="1658" max="1658" width="23.5" bestFit="1" customWidth="1"/>
    <col min="1659" max="1659" width="11" bestFit="1" customWidth="1"/>
    <col min="1660" max="1660" width="14" bestFit="1" customWidth="1"/>
    <col min="1661" max="1661" width="23.5" bestFit="1" customWidth="1"/>
    <col min="1662" max="1662" width="11" bestFit="1" customWidth="1"/>
    <col min="1663" max="1663" width="14" bestFit="1" customWidth="1"/>
    <col min="1664" max="1664" width="23.5" bestFit="1" customWidth="1"/>
    <col min="1665" max="1665" width="11" bestFit="1" customWidth="1"/>
    <col min="1666" max="1666" width="14" bestFit="1" customWidth="1"/>
    <col min="1667" max="1667" width="23.5" bestFit="1" customWidth="1"/>
    <col min="1668" max="1668" width="11" bestFit="1" customWidth="1"/>
    <col min="1669" max="1669" width="14" bestFit="1" customWidth="1"/>
    <col min="1670" max="1670" width="23.5" bestFit="1" customWidth="1"/>
    <col min="1671" max="1671" width="11" bestFit="1" customWidth="1"/>
    <col min="1672" max="1672" width="14" bestFit="1" customWidth="1"/>
    <col min="1673" max="1673" width="23.5" bestFit="1" customWidth="1"/>
    <col min="1674" max="1674" width="11" bestFit="1" customWidth="1"/>
    <col min="1675" max="1675" width="14" bestFit="1" customWidth="1"/>
    <col min="1676" max="1676" width="23.5" bestFit="1" customWidth="1"/>
    <col min="1677" max="1677" width="11" bestFit="1" customWidth="1"/>
    <col min="1678" max="1678" width="14" bestFit="1" customWidth="1"/>
    <col min="1679" max="1679" width="23.5" bestFit="1" customWidth="1"/>
    <col min="1680" max="1680" width="11" bestFit="1" customWidth="1"/>
    <col min="1681" max="1681" width="14" bestFit="1" customWidth="1"/>
    <col min="1682" max="1682" width="23.5" bestFit="1" customWidth="1"/>
    <col min="1683" max="1683" width="11" bestFit="1" customWidth="1"/>
    <col min="1684" max="1684" width="14" bestFit="1" customWidth="1"/>
    <col min="1685" max="1685" width="23.5" bestFit="1" customWidth="1"/>
    <col min="1686" max="1686" width="11" bestFit="1" customWidth="1"/>
    <col min="1687" max="1687" width="14" bestFit="1" customWidth="1"/>
    <col min="1688" max="1688" width="23.5" bestFit="1" customWidth="1"/>
    <col min="1689" max="1689" width="11" bestFit="1" customWidth="1"/>
    <col min="1690" max="1690" width="14" bestFit="1" customWidth="1"/>
    <col min="1691" max="1691" width="23.5" bestFit="1" customWidth="1"/>
    <col min="1692" max="1692" width="11" bestFit="1" customWidth="1"/>
    <col min="1693" max="1693" width="14" bestFit="1" customWidth="1"/>
    <col min="1694" max="1694" width="23.5" bestFit="1" customWidth="1"/>
    <col min="1695" max="1695" width="11" bestFit="1" customWidth="1"/>
    <col min="1696" max="1696" width="14" bestFit="1" customWidth="1"/>
    <col min="1697" max="1697" width="23.5" bestFit="1" customWidth="1"/>
    <col min="1698" max="1698" width="11" bestFit="1" customWidth="1"/>
    <col min="1699" max="1699" width="14" bestFit="1" customWidth="1"/>
    <col min="1700" max="1700" width="23.5" bestFit="1" customWidth="1"/>
    <col min="1701" max="1701" width="11" bestFit="1" customWidth="1"/>
    <col min="1702" max="1702" width="14" bestFit="1" customWidth="1"/>
    <col min="1703" max="1703" width="23.5" bestFit="1" customWidth="1"/>
    <col min="1704" max="1704" width="11" bestFit="1" customWidth="1"/>
    <col min="1705" max="1705" width="14" bestFit="1" customWidth="1"/>
    <col min="1706" max="1706" width="23.5" bestFit="1" customWidth="1"/>
    <col min="1707" max="1707" width="11" bestFit="1" customWidth="1"/>
    <col min="1708" max="1708" width="14" bestFit="1" customWidth="1"/>
    <col min="1709" max="1709" width="23.5" bestFit="1" customWidth="1"/>
    <col min="1710" max="1710" width="11" bestFit="1" customWidth="1"/>
    <col min="1711" max="1711" width="14" bestFit="1" customWidth="1"/>
    <col min="1712" max="1712" width="23.5" bestFit="1" customWidth="1"/>
    <col min="1713" max="1713" width="11" bestFit="1" customWidth="1"/>
    <col min="1714" max="1714" width="14" bestFit="1" customWidth="1"/>
    <col min="1715" max="1715" width="23.5" bestFit="1" customWidth="1"/>
    <col min="1716" max="1716" width="11" bestFit="1" customWidth="1"/>
    <col min="1717" max="1717" width="14" bestFit="1" customWidth="1"/>
    <col min="1718" max="1718" width="23.5" bestFit="1" customWidth="1"/>
    <col min="1719" max="1719" width="11" bestFit="1" customWidth="1"/>
    <col min="1720" max="1720" width="14" bestFit="1" customWidth="1"/>
    <col min="1721" max="1721" width="23.5" bestFit="1" customWidth="1"/>
    <col min="1722" max="1722" width="11" bestFit="1" customWidth="1"/>
    <col min="1723" max="1723" width="14" bestFit="1" customWidth="1"/>
    <col min="1724" max="1724" width="23.5" bestFit="1" customWidth="1"/>
    <col min="1725" max="1725" width="11" bestFit="1" customWidth="1"/>
    <col min="1726" max="1726" width="14" bestFit="1" customWidth="1"/>
    <col min="1727" max="1727" width="23.5" bestFit="1" customWidth="1"/>
    <col min="1728" max="1728" width="11" bestFit="1" customWidth="1"/>
    <col min="1729" max="1729" width="14" bestFit="1" customWidth="1"/>
    <col min="1730" max="1730" width="23.5" bestFit="1" customWidth="1"/>
    <col min="1731" max="1731" width="11" bestFit="1" customWidth="1"/>
    <col min="1732" max="1732" width="14" bestFit="1" customWidth="1"/>
    <col min="1733" max="1733" width="23.5" bestFit="1" customWidth="1"/>
    <col min="1734" max="1734" width="11" bestFit="1" customWidth="1"/>
    <col min="1735" max="1735" width="14" bestFit="1" customWidth="1"/>
    <col min="1736" max="1736" width="23.5" bestFit="1" customWidth="1"/>
    <col min="1737" max="1737" width="11" bestFit="1" customWidth="1"/>
    <col min="1738" max="1738" width="14" bestFit="1" customWidth="1"/>
    <col min="1739" max="1739" width="23.5" bestFit="1" customWidth="1"/>
    <col min="1740" max="1740" width="11" bestFit="1" customWidth="1"/>
    <col min="1741" max="1741" width="14" bestFit="1" customWidth="1"/>
    <col min="1742" max="1742" width="23.5" bestFit="1" customWidth="1"/>
    <col min="1743" max="1743" width="11" bestFit="1" customWidth="1"/>
    <col min="1744" max="1744" width="14" bestFit="1" customWidth="1"/>
    <col min="1745" max="1745" width="23.5" bestFit="1" customWidth="1"/>
    <col min="1746" max="1746" width="11" bestFit="1" customWidth="1"/>
    <col min="1747" max="1747" width="14" bestFit="1" customWidth="1"/>
    <col min="1748" max="1748" width="23.5" bestFit="1" customWidth="1"/>
    <col min="1749" max="1749" width="11" bestFit="1" customWidth="1"/>
    <col min="1750" max="1750" width="14" bestFit="1" customWidth="1"/>
    <col min="1751" max="1751" width="23.5" bestFit="1" customWidth="1"/>
    <col min="1752" max="1752" width="11" bestFit="1" customWidth="1"/>
    <col min="1753" max="1753" width="14" bestFit="1" customWidth="1"/>
    <col min="1754" max="1754" width="23.5" bestFit="1" customWidth="1"/>
    <col min="1755" max="1755" width="11" bestFit="1" customWidth="1"/>
    <col min="1756" max="1756" width="14" bestFit="1" customWidth="1"/>
    <col min="1757" max="1757" width="23.5" bestFit="1" customWidth="1"/>
    <col min="1758" max="1758" width="11" bestFit="1" customWidth="1"/>
    <col min="1759" max="1759" width="14" bestFit="1" customWidth="1"/>
    <col min="1760" max="1760" width="23.5" bestFit="1" customWidth="1"/>
    <col min="1761" max="1761" width="11" bestFit="1" customWidth="1"/>
    <col min="1762" max="1762" width="14" bestFit="1" customWidth="1"/>
    <col min="1763" max="1763" width="23.5" bestFit="1" customWidth="1"/>
    <col min="1764" max="1764" width="11" bestFit="1" customWidth="1"/>
    <col min="1765" max="1765" width="14" bestFit="1" customWidth="1"/>
    <col min="1766" max="1766" width="23.5" bestFit="1" customWidth="1"/>
    <col min="1767" max="1767" width="11" bestFit="1" customWidth="1"/>
    <col min="1768" max="1768" width="14" bestFit="1" customWidth="1"/>
    <col min="1769" max="1769" width="23.5" bestFit="1" customWidth="1"/>
    <col min="1770" max="1770" width="11" bestFit="1" customWidth="1"/>
    <col min="1771" max="1771" width="14" bestFit="1" customWidth="1"/>
    <col min="1772" max="1772" width="23.5" bestFit="1" customWidth="1"/>
    <col min="1773" max="1773" width="11" bestFit="1" customWidth="1"/>
    <col min="1774" max="1774" width="14" bestFit="1" customWidth="1"/>
    <col min="1775" max="1775" width="23.5" bestFit="1" customWidth="1"/>
    <col min="1776" max="1776" width="11" bestFit="1" customWidth="1"/>
    <col min="1777" max="1777" width="14" bestFit="1" customWidth="1"/>
    <col min="1778" max="1778" width="23.5" bestFit="1" customWidth="1"/>
    <col min="1779" max="1779" width="11" bestFit="1" customWidth="1"/>
    <col min="1780" max="1780" width="14" bestFit="1" customWidth="1"/>
    <col min="1781" max="1781" width="23.5" bestFit="1" customWidth="1"/>
    <col min="1782" max="1782" width="11" bestFit="1" customWidth="1"/>
    <col min="1783" max="1783" width="14" bestFit="1" customWidth="1"/>
    <col min="1784" max="1784" width="23.5" bestFit="1" customWidth="1"/>
    <col min="1785" max="1785" width="11" bestFit="1" customWidth="1"/>
    <col min="1786" max="1786" width="14" bestFit="1" customWidth="1"/>
    <col min="1787" max="1787" width="23.5" bestFit="1" customWidth="1"/>
    <col min="1788" max="1788" width="11" bestFit="1" customWidth="1"/>
    <col min="1789" max="1789" width="14" bestFit="1" customWidth="1"/>
    <col min="1790" max="1790" width="23.5" bestFit="1" customWidth="1"/>
    <col min="1791" max="1791" width="11" bestFit="1" customWidth="1"/>
    <col min="1792" max="1792" width="14" bestFit="1" customWidth="1"/>
    <col min="1793" max="1793" width="23.5" bestFit="1" customWidth="1"/>
    <col min="1794" max="1794" width="11" bestFit="1" customWidth="1"/>
    <col min="1795" max="1795" width="14" bestFit="1" customWidth="1"/>
    <col min="1796" max="1796" width="23.5" bestFit="1" customWidth="1"/>
    <col min="1797" max="1797" width="11" bestFit="1" customWidth="1"/>
    <col min="1798" max="1798" width="14" bestFit="1" customWidth="1"/>
    <col min="1799" max="1799" width="23.5" bestFit="1" customWidth="1"/>
    <col min="1800" max="1800" width="11" bestFit="1" customWidth="1"/>
    <col min="1801" max="1801" width="14" bestFit="1" customWidth="1"/>
    <col min="1802" max="1802" width="23.5" bestFit="1" customWidth="1"/>
    <col min="1803" max="1803" width="11" bestFit="1" customWidth="1"/>
    <col min="1804" max="1804" width="14" bestFit="1" customWidth="1"/>
    <col min="1805" max="1805" width="23.5" bestFit="1" customWidth="1"/>
    <col min="1806" max="1806" width="11" bestFit="1" customWidth="1"/>
    <col min="1807" max="1807" width="14" bestFit="1" customWidth="1"/>
    <col min="1808" max="1808" width="23.5" bestFit="1" customWidth="1"/>
    <col min="1809" max="1809" width="11" bestFit="1" customWidth="1"/>
    <col min="1810" max="1810" width="14" bestFit="1" customWidth="1"/>
    <col min="1811" max="1811" width="23.5" bestFit="1" customWidth="1"/>
    <col min="1812" max="1812" width="11" bestFit="1" customWidth="1"/>
    <col min="1813" max="1813" width="14" bestFit="1" customWidth="1"/>
    <col min="1814" max="1814" width="23.5" bestFit="1" customWidth="1"/>
    <col min="1815" max="1815" width="11" bestFit="1" customWidth="1"/>
    <col min="1816" max="1816" width="14" bestFit="1" customWidth="1"/>
    <col min="1817" max="1817" width="23.5" bestFit="1" customWidth="1"/>
    <col min="1818" max="1818" width="11" bestFit="1" customWidth="1"/>
    <col min="1819" max="1819" width="14" bestFit="1" customWidth="1"/>
    <col min="1820" max="1820" width="23.5" bestFit="1" customWidth="1"/>
    <col min="1821" max="1821" width="11" bestFit="1" customWidth="1"/>
    <col min="1822" max="1822" width="14" bestFit="1" customWidth="1"/>
    <col min="1823" max="1823" width="23.5" bestFit="1" customWidth="1"/>
    <col min="1824" max="1824" width="11" bestFit="1" customWidth="1"/>
    <col min="1825" max="1825" width="14" bestFit="1" customWidth="1"/>
    <col min="1826" max="1826" width="23.5" bestFit="1" customWidth="1"/>
    <col min="1827" max="1827" width="11" bestFit="1" customWidth="1"/>
    <col min="1828" max="1828" width="14" bestFit="1" customWidth="1"/>
    <col min="1829" max="1829" width="23.5" bestFit="1" customWidth="1"/>
    <col min="1830" max="1830" width="11" bestFit="1" customWidth="1"/>
    <col min="1831" max="1831" width="14" bestFit="1" customWidth="1"/>
    <col min="1832" max="1832" width="23.5" bestFit="1" customWidth="1"/>
    <col min="1833" max="1833" width="11" bestFit="1" customWidth="1"/>
    <col min="1834" max="1834" width="14" bestFit="1" customWidth="1"/>
    <col min="1835" max="1835" width="23.5" bestFit="1" customWidth="1"/>
    <col min="1836" max="1836" width="11" bestFit="1" customWidth="1"/>
    <col min="1837" max="1837" width="14" bestFit="1" customWidth="1"/>
    <col min="1838" max="1838" width="23.5" bestFit="1" customWidth="1"/>
    <col min="1839" max="1839" width="11" bestFit="1" customWidth="1"/>
    <col min="1840" max="1840" width="14" bestFit="1" customWidth="1"/>
    <col min="1841" max="1841" width="23.5" bestFit="1" customWidth="1"/>
    <col min="1842" max="1842" width="11" bestFit="1" customWidth="1"/>
    <col min="1843" max="1843" width="14" bestFit="1" customWidth="1"/>
    <col min="1844" max="1844" width="23.5" bestFit="1" customWidth="1"/>
    <col min="1845" max="1845" width="11" bestFit="1" customWidth="1"/>
    <col min="1846" max="1846" width="14" bestFit="1" customWidth="1"/>
    <col min="1847" max="1847" width="23.5" bestFit="1" customWidth="1"/>
    <col min="1848" max="1848" width="11" bestFit="1" customWidth="1"/>
    <col min="1849" max="1849" width="14" bestFit="1" customWidth="1"/>
    <col min="1850" max="1850" width="23.5" bestFit="1" customWidth="1"/>
    <col min="1851" max="1851" width="11" bestFit="1" customWidth="1"/>
    <col min="1852" max="1852" width="14" bestFit="1" customWidth="1"/>
    <col min="1853" max="1853" width="23.5" bestFit="1" customWidth="1"/>
    <col min="1854" max="1854" width="11" bestFit="1" customWidth="1"/>
    <col min="1855" max="1855" width="14" bestFit="1" customWidth="1"/>
    <col min="1856" max="1856" width="23.5" bestFit="1" customWidth="1"/>
    <col min="1857" max="1857" width="11" bestFit="1" customWidth="1"/>
    <col min="1858" max="1858" width="14" bestFit="1" customWidth="1"/>
    <col min="1859" max="1859" width="23.5" bestFit="1" customWidth="1"/>
    <col min="1860" max="1860" width="11" bestFit="1" customWidth="1"/>
    <col min="1861" max="1861" width="14" bestFit="1" customWidth="1"/>
    <col min="1862" max="1862" width="23.5" bestFit="1" customWidth="1"/>
    <col min="1863" max="1863" width="11" bestFit="1" customWidth="1"/>
    <col min="1864" max="1864" width="14" bestFit="1" customWidth="1"/>
    <col min="1865" max="1865" width="23.5" bestFit="1" customWidth="1"/>
    <col min="1866" max="1866" width="11" bestFit="1" customWidth="1"/>
    <col min="1867" max="1867" width="14" bestFit="1" customWidth="1"/>
    <col min="1868" max="1868" width="23.5" bestFit="1" customWidth="1"/>
    <col min="1869" max="1869" width="11" bestFit="1" customWidth="1"/>
    <col min="1870" max="1870" width="14" bestFit="1" customWidth="1"/>
    <col min="1871" max="1871" width="23.5" bestFit="1" customWidth="1"/>
    <col min="1872" max="1872" width="11" bestFit="1" customWidth="1"/>
    <col min="1873" max="1873" width="14" bestFit="1" customWidth="1"/>
    <col min="1874" max="1874" width="23.5" bestFit="1" customWidth="1"/>
    <col min="1875" max="1875" width="11" bestFit="1" customWidth="1"/>
    <col min="1876" max="1876" width="14" bestFit="1" customWidth="1"/>
    <col min="1877" max="1877" width="23.5" bestFit="1" customWidth="1"/>
    <col min="1878" max="1878" width="11" bestFit="1" customWidth="1"/>
    <col min="1879" max="1879" width="14" bestFit="1" customWidth="1"/>
    <col min="1880" max="1880" width="23.5" bestFit="1" customWidth="1"/>
    <col min="1881" max="1881" width="11" bestFit="1" customWidth="1"/>
    <col min="1882" max="1882" width="14" bestFit="1" customWidth="1"/>
    <col min="1883" max="1883" width="23.5" bestFit="1" customWidth="1"/>
    <col min="1884" max="1884" width="11" bestFit="1" customWidth="1"/>
    <col min="1885" max="1885" width="14" bestFit="1" customWidth="1"/>
    <col min="1886" max="1886" width="23.5" bestFit="1" customWidth="1"/>
    <col min="1887" max="1887" width="11" bestFit="1" customWidth="1"/>
    <col min="1888" max="1888" width="14" bestFit="1" customWidth="1"/>
    <col min="1889" max="1889" width="23.5" bestFit="1" customWidth="1"/>
    <col min="1890" max="1890" width="11" bestFit="1" customWidth="1"/>
    <col min="1891" max="1891" width="14" bestFit="1" customWidth="1"/>
    <col min="1892" max="1892" width="23.5" bestFit="1" customWidth="1"/>
    <col min="1893" max="1893" width="11" bestFit="1" customWidth="1"/>
    <col min="1894" max="1894" width="14" bestFit="1" customWidth="1"/>
    <col min="1895" max="1895" width="23.5" bestFit="1" customWidth="1"/>
    <col min="1896" max="1896" width="11" bestFit="1" customWidth="1"/>
    <col min="1897" max="1897" width="14" bestFit="1" customWidth="1"/>
    <col min="1898" max="1898" width="23.5" bestFit="1" customWidth="1"/>
    <col min="1899" max="1899" width="11" bestFit="1" customWidth="1"/>
    <col min="1900" max="1900" width="14" bestFit="1" customWidth="1"/>
    <col min="1901" max="1901" width="23.5" bestFit="1" customWidth="1"/>
    <col min="1902" max="1902" width="11" bestFit="1" customWidth="1"/>
    <col min="1903" max="1903" width="14" bestFit="1" customWidth="1"/>
    <col min="1904" max="1904" width="23.5" bestFit="1" customWidth="1"/>
    <col min="1905" max="1905" width="11" bestFit="1" customWidth="1"/>
    <col min="1906" max="1906" width="14" bestFit="1" customWidth="1"/>
    <col min="1907" max="1907" width="23.5" bestFit="1" customWidth="1"/>
    <col min="1908" max="1908" width="11" bestFit="1" customWidth="1"/>
    <col min="1909" max="1909" width="14" bestFit="1" customWidth="1"/>
    <col min="1910" max="1910" width="23.5" bestFit="1" customWidth="1"/>
    <col min="1911" max="1911" width="11" bestFit="1" customWidth="1"/>
    <col min="1912" max="1912" width="14" bestFit="1" customWidth="1"/>
    <col min="1913" max="1913" width="23.5" bestFit="1" customWidth="1"/>
    <col min="1914" max="1914" width="11" bestFit="1" customWidth="1"/>
    <col min="1915" max="1915" width="14" bestFit="1" customWidth="1"/>
    <col min="1916" max="1916" width="23.5" bestFit="1" customWidth="1"/>
    <col min="1917" max="1917" width="11" bestFit="1" customWidth="1"/>
    <col min="1918" max="1918" width="14" bestFit="1" customWidth="1"/>
    <col min="1919" max="1919" width="23.5" bestFit="1" customWidth="1"/>
    <col min="1920" max="1920" width="11" bestFit="1" customWidth="1"/>
    <col min="1921" max="1921" width="14" bestFit="1" customWidth="1"/>
    <col min="1922" max="1922" width="23.5" bestFit="1" customWidth="1"/>
    <col min="1923" max="1923" width="11" bestFit="1" customWidth="1"/>
    <col min="1924" max="1924" width="14" bestFit="1" customWidth="1"/>
    <col min="1925" max="1925" width="23.5" bestFit="1" customWidth="1"/>
    <col min="1926" max="1926" width="11" bestFit="1" customWidth="1"/>
    <col min="1927" max="1927" width="14" bestFit="1" customWidth="1"/>
    <col min="1928" max="1928" width="23.5" bestFit="1" customWidth="1"/>
    <col min="1929" max="1929" width="11" bestFit="1" customWidth="1"/>
    <col min="1930" max="1930" width="14" bestFit="1" customWidth="1"/>
    <col min="1931" max="1931" width="23.5" bestFit="1" customWidth="1"/>
    <col min="1932" max="1932" width="11" bestFit="1" customWidth="1"/>
    <col min="1933" max="1933" width="14" bestFit="1" customWidth="1"/>
    <col min="1934" max="1934" width="23.5" bestFit="1" customWidth="1"/>
    <col min="1935" max="1935" width="11" bestFit="1" customWidth="1"/>
    <col min="1936" max="1936" width="14" bestFit="1" customWidth="1"/>
    <col min="1937" max="1937" width="23.5" bestFit="1" customWidth="1"/>
    <col min="1938" max="1938" width="11" bestFit="1" customWidth="1"/>
    <col min="1939" max="1939" width="14" bestFit="1" customWidth="1"/>
    <col min="1940" max="1940" width="23.5" bestFit="1" customWidth="1"/>
    <col min="1941" max="1941" width="11" bestFit="1" customWidth="1"/>
    <col min="1942" max="1942" width="14" bestFit="1" customWidth="1"/>
    <col min="1943" max="1943" width="23.5" bestFit="1" customWidth="1"/>
    <col min="1944" max="1944" width="11" bestFit="1" customWidth="1"/>
    <col min="1945" max="1945" width="14" bestFit="1" customWidth="1"/>
    <col min="1946" max="1946" width="23.5" bestFit="1" customWidth="1"/>
    <col min="1947" max="1947" width="11" bestFit="1" customWidth="1"/>
    <col min="1948" max="1948" width="14" bestFit="1" customWidth="1"/>
    <col min="1949" max="1949" width="23.5" bestFit="1" customWidth="1"/>
    <col min="1950" max="1950" width="11" bestFit="1" customWidth="1"/>
    <col min="1951" max="1951" width="14" bestFit="1" customWidth="1"/>
    <col min="1952" max="1952" width="23.5" bestFit="1" customWidth="1"/>
    <col min="1953" max="1953" width="11" bestFit="1" customWidth="1"/>
    <col min="1954" max="1954" width="14" bestFit="1" customWidth="1"/>
    <col min="1955" max="1955" width="23.5" bestFit="1" customWidth="1"/>
    <col min="1956" max="1956" width="11" bestFit="1" customWidth="1"/>
    <col min="1957" max="1957" width="14" bestFit="1" customWidth="1"/>
    <col min="1958" max="1958" width="23.5" bestFit="1" customWidth="1"/>
    <col min="1959" max="1959" width="11" bestFit="1" customWidth="1"/>
    <col min="1960" max="1960" width="14" bestFit="1" customWidth="1"/>
    <col min="1961" max="1961" width="23.5" bestFit="1" customWidth="1"/>
    <col min="1962" max="1962" width="11" bestFit="1" customWidth="1"/>
    <col min="1963" max="1963" width="14" bestFit="1" customWidth="1"/>
    <col min="1964" max="1964" width="23.5" bestFit="1" customWidth="1"/>
    <col min="1965" max="1965" width="11" bestFit="1" customWidth="1"/>
    <col min="1966" max="1966" width="14" bestFit="1" customWidth="1"/>
    <col min="1967" max="1967" width="23.5" bestFit="1" customWidth="1"/>
    <col min="1968" max="1968" width="11" bestFit="1" customWidth="1"/>
    <col min="1969" max="1969" width="14" bestFit="1" customWidth="1"/>
    <col min="1970" max="1970" width="23.5" bestFit="1" customWidth="1"/>
    <col min="1971" max="1971" width="11" bestFit="1" customWidth="1"/>
    <col min="1972" max="1972" width="14" bestFit="1" customWidth="1"/>
    <col min="1973" max="1973" width="23.5" bestFit="1" customWidth="1"/>
    <col min="1974" max="1974" width="11" bestFit="1" customWidth="1"/>
    <col min="1975" max="1975" width="14" bestFit="1" customWidth="1"/>
    <col min="1976" max="1976" width="23.5" bestFit="1" customWidth="1"/>
    <col min="1977" max="1977" width="11" bestFit="1" customWidth="1"/>
    <col min="1978" max="1978" width="14" bestFit="1" customWidth="1"/>
    <col min="1979" max="1979" width="23.5" bestFit="1" customWidth="1"/>
    <col min="1980" max="1980" width="11" bestFit="1" customWidth="1"/>
    <col min="1981" max="1981" width="14" bestFit="1" customWidth="1"/>
    <col min="1982" max="1982" width="23.5" bestFit="1" customWidth="1"/>
    <col min="1983" max="1983" width="11" bestFit="1" customWidth="1"/>
    <col min="1984" max="1984" width="14" bestFit="1" customWidth="1"/>
    <col min="1985" max="1985" width="23.5" bestFit="1" customWidth="1"/>
    <col min="1986" max="1986" width="11" bestFit="1" customWidth="1"/>
    <col min="1987" max="1987" width="14" bestFit="1" customWidth="1"/>
    <col min="1988" max="1988" width="23.5" bestFit="1" customWidth="1"/>
    <col min="1989" max="1989" width="11" bestFit="1" customWidth="1"/>
    <col min="1990" max="1990" width="14" bestFit="1" customWidth="1"/>
    <col min="1991" max="1991" width="23.5" bestFit="1" customWidth="1"/>
    <col min="1992" max="1992" width="11" bestFit="1" customWidth="1"/>
    <col min="1993" max="1993" width="14" bestFit="1" customWidth="1"/>
    <col min="1994" max="1994" width="23.5" bestFit="1" customWidth="1"/>
    <col min="1995" max="1995" width="11" bestFit="1" customWidth="1"/>
    <col min="1996" max="1996" width="14" bestFit="1" customWidth="1"/>
    <col min="1997" max="1997" width="23.5" bestFit="1" customWidth="1"/>
    <col min="1998" max="1998" width="11" bestFit="1" customWidth="1"/>
    <col min="1999" max="1999" width="14" bestFit="1" customWidth="1"/>
    <col min="2000" max="2000" width="23.5" bestFit="1" customWidth="1"/>
    <col min="2001" max="2001" width="11" bestFit="1" customWidth="1"/>
    <col min="2002" max="2002" width="14" bestFit="1" customWidth="1"/>
    <col min="2003" max="2003" width="23.5" bestFit="1" customWidth="1"/>
    <col min="2004" max="2004" width="11" bestFit="1" customWidth="1"/>
    <col min="2005" max="2005" width="14" bestFit="1" customWidth="1"/>
    <col min="2006" max="2006" width="23.5" bestFit="1" customWidth="1"/>
    <col min="2007" max="2007" width="11" bestFit="1" customWidth="1"/>
    <col min="2008" max="2008" width="14" bestFit="1" customWidth="1"/>
    <col min="2009" max="2009" width="23.5" bestFit="1" customWidth="1"/>
    <col min="2010" max="2010" width="11" bestFit="1" customWidth="1"/>
    <col min="2011" max="2011" width="14" bestFit="1" customWidth="1"/>
    <col min="2012" max="2012" width="23.5" bestFit="1" customWidth="1"/>
    <col min="2013" max="2013" width="11" bestFit="1" customWidth="1"/>
    <col min="2014" max="2014" width="14" bestFit="1" customWidth="1"/>
    <col min="2015" max="2015" width="23.5" bestFit="1" customWidth="1"/>
    <col min="2016" max="2016" width="11" bestFit="1" customWidth="1"/>
    <col min="2017" max="2017" width="14" bestFit="1" customWidth="1"/>
    <col min="2018" max="2018" width="23.5" bestFit="1" customWidth="1"/>
    <col min="2019" max="2019" width="11" bestFit="1" customWidth="1"/>
    <col min="2020" max="2020" width="14" bestFit="1" customWidth="1"/>
    <col min="2021" max="2021" width="23.5" bestFit="1" customWidth="1"/>
    <col min="2022" max="2022" width="11" bestFit="1" customWidth="1"/>
    <col min="2023" max="2023" width="14" bestFit="1" customWidth="1"/>
    <col min="2024" max="2024" width="23.5" bestFit="1" customWidth="1"/>
    <col min="2025" max="2025" width="11" bestFit="1" customWidth="1"/>
    <col min="2026" max="2026" width="14" bestFit="1" customWidth="1"/>
    <col min="2027" max="2027" width="23.5" bestFit="1" customWidth="1"/>
    <col min="2028" max="2028" width="11" bestFit="1" customWidth="1"/>
    <col min="2029" max="2029" width="14" bestFit="1" customWidth="1"/>
    <col min="2030" max="2030" width="23.5" bestFit="1" customWidth="1"/>
    <col min="2031" max="2031" width="11" bestFit="1" customWidth="1"/>
    <col min="2032" max="2032" width="14" bestFit="1" customWidth="1"/>
    <col min="2033" max="2033" width="23.5" bestFit="1" customWidth="1"/>
    <col min="2034" max="2034" width="11" bestFit="1" customWidth="1"/>
    <col min="2035" max="2035" width="14" bestFit="1" customWidth="1"/>
    <col min="2036" max="2036" width="23.5" bestFit="1" customWidth="1"/>
    <col min="2037" max="2037" width="11" bestFit="1" customWidth="1"/>
    <col min="2038" max="2038" width="14" bestFit="1" customWidth="1"/>
    <col min="2039" max="2039" width="23.5" bestFit="1" customWidth="1"/>
    <col min="2040" max="2040" width="11" bestFit="1" customWidth="1"/>
    <col min="2041" max="2041" width="14" bestFit="1" customWidth="1"/>
    <col min="2042" max="2042" width="23.5" bestFit="1" customWidth="1"/>
    <col min="2043" max="2043" width="11" bestFit="1" customWidth="1"/>
    <col min="2044" max="2044" width="14" bestFit="1" customWidth="1"/>
    <col min="2045" max="2045" width="23.5" bestFit="1" customWidth="1"/>
    <col min="2046" max="2046" width="11" bestFit="1" customWidth="1"/>
    <col min="2047" max="2047" width="14" bestFit="1" customWidth="1"/>
    <col min="2048" max="2048" width="23.5" bestFit="1" customWidth="1"/>
    <col min="2049" max="2049" width="11" bestFit="1" customWidth="1"/>
    <col min="2050" max="2050" width="14" bestFit="1" customWidth="1"/>
    <col min="2051" max="2051" width="23.5" bestFit="1" customWidth="1"/>
    <col min="2052" max="2052" width="11" bestFit="1" customWidth="1"/>
    <col min="2053" max="2053" width="14" bestFit="1" customWidth="1"/>
    <col min="2054" max="2054" width="23.5" bestFit="1" customWidth="1"/>
    <col min="2055" max="2055" width="11" bestFit="1" customWidth="1"/>
    <col min="2056" max="2056" width="14" bestFit="1" customWidth="1"/>
    <col min="2057" max="2057" width="23.5" bestFit="1" customWidth="1"/>
    <col min="2058" max="2058" width="11" bestFit="1" customWidth="1"/>
    <col min="2059" max="2059" width="14" bestFit="1" customWidth="1"/>
    <col min="2060" max="2060" width="23.5" bestFit="1" customWidth="1"/>
    <col min="2061" max="2061" width="11" bestFit="1" customWidth="1"/>
    <col min="2062" max="2062" width="14" bestFit="1" customWidth="1"/>
    <col min="2063" max="2063" width="23.5" bestFit="1" customWidth="1"/>
    <col min="2064" max="2064" width="11" bestFit="1" customWidth="1"/>
    <col min="2065" max="2065" width="14" bestFit="1" customWidth="1"/>
    <col min="2066" max="2066" width="23.5" bestFit="1" customWidth="1"/>
    <col min="2067" max="2067" width="11" bestFit="1" customWidth="1"/>
    <col min="2068" max="2068" width="14" bestFit="1" customWidth="1"/>
    <col min="2069" max="2069" width="23.5" bestFit="1" customWidth="1"/>
    <col min="2070" max="2070" width="11" bestFit="1" customWidth="1"/>
    <col min="2071" max="2071" width="14" bestFit="1" customWidth="1"/>
    <col min="2072" max="2072" width="23.5" bestFit="1" customWidth="1"/>
    <col min="2073" max="2073" width="11" bestFit="1" customWidth="1"/>
    <col min="2074" max="2074" width="14" bestFit="1" customWidth="1"/>
    <col min="2075" max="2075" width="23.5" bestFit="1" customWidth="1"/>
    <col min="2076" max="2076" width="11" bestFit="1" customWidth="1"/>
    <col min="2077" max="2077" width="14" bestFit="1" customWidth="1"/>
    <col min="2078" max="2078" width="23.5" bestFit="1" customWidth="1"/>
    <col min="2079" max="2079" width="11" bestFit="1" customWidth="1"/>
    <col min="2080" max="2080" width="14" bestFit="1" customWidth="1"/>
    <col min="2081" max="2081" width="23.5" bestFit="1" customWidth="1"/>
    <col min="2082" max="2082" width="11" bestFit="1" customWidth="1"/>
    <col min="2083" max="2083" width="14" bestFit="1" customWidth="1"/>
    <col min="2084" max="2084" width="23.5" bestFit="1" customWidth="1"/>
    <col min="2085" max="2085" width="11" bestFit="1" customWidth="1"/>
    <col min="2086" max="2086" width="14" bestFit="1" customWidth="1"/>
    <col min="2087" max="2087" width="23.5" bestFit="1" customWidth="1"/>
    <col min="2088" max="2088" width="11" bestFit="1" customWidth="1"/>
    <col min="2089" max="2089" width="14" bestFit="1" customWidth="1"/>
    <col min="2090" max="2090" width="23.5" bestFit="1" customWidth="1"/>
    <col min="2091" max="2091" width="11" bestFit="1" customWidth="1"/>
    <col min="2092" max="2092" width="14" bestFit="1" customWidth="1"/>
    <col min="2093" max="2093" width="23.5" bestFit="1" customWidth="1"/>
    <col min="2094" max="2094" width="11" bestFit="1" customWidth="1"/>
    <col min="2095" max="2095" width="14" bestFit="1" customWidth="1"/>
    <col min="2096" max="2096" width="23.5" bestFit="1" customWidth="1"/>
    <col min="2097" max="2097" width="11" bestFit="1" customWidth="1"/>
    <col min="2098" max="2098" width="14" bestFit="1" customWidth="1"/>
    <col min="2099" max="2099" width="23.5" bestFit="1" customWidth="1"/>
    <col min="2100" max="2100" width="11" bestFit="1" customWidth="1"/>
    <col min="2101" max="2101" width="14" bestFit="1" customWidth="1"/>
    <col min="2102" max="2102" width="23.5" bestFit="1" customWidth="1"/>
    <col min="2103" max="2103" width="11" bestFit="1" customWidth="1"/>
    <col min="2104" max="2104" width="14" bestFit="1" customWidth="1"/>
    <col min="2105" max="2105" width="23.5" bestFit="1" customWidth="1"/>
    <col min="2106" max="2106" width="11" bestFit="1" customWidth="1"/>
    <col min="2107" max="2107" width="14" bestFit="1" customWidth="1"/>
    <col min="2108" max="2108" width="23.5" bestFit="1" customWidth="1"/>
    <col min="2109" max="2109" width="11" bestFit="1" customWidth="1"/>
    <col min="2110" max="2110" width="14" bestFit="1" customWidth="1"/>
    <col min="2111" max="2111" width="23.5" bestFit="1" customWidth="1"/>
    <col min="2112" max="2112" width="11" bestFit="1" customWidth="1"/>
    <col min="2113" max="2113" width="14" bestFit="1" customWidth="1"/>
    <col min="2114" max="2114" width="23.5" bestFit="1" customWidth="1"/>
    <col min="2115" max="2115" width="11" bestFit="1" customWidth="1"/>
    <col min="2116" max="2116" width="14" bestFit="1" customWidth="1"/>
    <col min="2117" max="2117" width="23.5" bestFit="1" customWidth="1"/>
    <col min="2118" max="2118" width="11" bestFit="1" customWidth="1"/>
    <col min="2119" max="2119" width="14" bestFit="1" customWidth="1"/>
    <col min="2120" max="2120" width="23.5" bestFit="1" customWidth="1"/>
    <col min="2121" max="2121" width="11" bestFit="1" customWidth="1"/>
    <col min="2122" max="2122" width="14" bestFit="1" customWidth="1"/>
    <col min="2123" max="2123" width="23.5" bestFit="1" customWidth="1"/>
    <col min="2124" max="2124" width="11" bestFit="1" customWidth="1"/>
    <col min="2125" max="2125" width="14" bestFit="1" customWidth="1"/>
    <col min="2126" max="2126" width="23.5" bestFit="1" customWidth="1"/>
    <col min="2127" max="2127" width="11" bestFit="1" customWidth="1"/>
    <col min="2128" max="2128" width="14" bestFit="1" customWidth="1"/>
    <col min="2129" max="2129" width="23.5" bestFit="1" customWidth="1"/>
    <col min="2130" max="2130" width="11" bestFit="1" customWidth="1"/>
    <col min="2131" max="2131" width="14" bestFit="1" customWidth="1"/>
    <col min="2132" max="2132" width="23.5" bestFit="1" customWidth="1"/>
    <col min="2133" max="2133" width="11" bestFit="1" customWidth="1"/>
    <col min="2134" max="2134" width="14" bestFit="1" customWidth="1"/>
    <col min="2135" max="2135" width="23.5" bestFit="1" customWidth="1"/>
    <col min="2136" max="2136" width="11" bestFit="1" customWidth="1"/>
    <col min="2137" max="2137" width="14" bestFit="1" customWidth="1"/>
    <col min="2138" max="2138" width="23.5" bestFit="1" customWidth="1"/>
    <col min="2139" max="2139" width="11" bestFit="1" customWidth="1"/>
    <col min="2140" max="2140" width="14" bestFit="1" customWidth="1"/>
    <col min="2141" max="2141" width="23.5" bestFit="1" customWidth="1"/>
    <col min="2142" max="2142" width="11" bestFit="1" customWidth="1"/>
    <col min="2143" max="2143" width="14" bestFit="1" customWidth="1"/>
    <col min="2144" max="2144" width="23.5" bestFit="1" customWidth="1"/>
    <col min="2145" max="2145" width="11" bestFit="1" customWidth="1"/>
    <col min="2146" max="2146" width="14" bestFit="1" customWidth="1"/>
    <col min="2147" max="2147" width="23.5" bestFit="1" customWidth="1"/>
    <col min="2148" max="2148" width="11" bestFit="1" customWidth="1"/>
    <col min="2149" max="2149" width="14" bestFit="1" customWidth="1"/>
    <col min="2150" max="2150" width="23.5" bestFit="1" customWidth="1"/>
    <col min="2151" max="2151" width="11" bestFit="1" customWidth="1"/>
    <col min="2152" max="2152" width="14" bestFit="1" customWidth="1"/>
    <col min="2153" max="2153" width="23.5" bestFit="1" customWidth="1"/>
    <col min="2154" max="2154" width="11" bestFit="1" customWidth="1"/>
    <col min="2155" max="2155" width="14" bestFit="1" customWidth="1"/>
    <col min="2156" max="2156" width="23.5" bestFit="1" customWidth="1"/>
    <col min="2157" max="2157" width="11" bestFit="1" customWidth="1"/>
    <col min="2158" max="2158" width="14" bestFit="1" customWidth="1"/>
    <col min="2159" max="2159" width="23.5" bestFit="1" customWidth="1"/>
    <col min="2160" max="2160" width="11" bestFit="1" customWidth="1"/>
    <col min="2161" max="2161" width="14" bestFit="1" customWidth="1"/>
    <col min="2162" max="2162" width="23.5" bestFit="1" customWidth="1"/>
    <col min="2163" max="2163" width="11" bestFit="1" customWidth="1"/>
    <col min="2164" max="2164" width="14" bestFit="1" customWidth="1"/>
    <col min="2165" max="2165" width="23.5" bestFit="1" customWidth="1"/>
    <col min="2166" max="2166" width="11" bestFit="1" customWidth="1"/>
    <col min="2167" max="2167" width="14" bestFit="1" customWidth="1"/>
    <col min="2168" max="2168" width="23.5" bestFit="1" customWidth="1"/>
    <col min="2169" max="2169" width="11" bestFit="1" customWidth="1"/>
    <col min="2170" max="2170" width="14" bestFit="1" customWidth="1"/>
    <col min="2171" max="2171" width="23.5" bestFit="1" customWidth="1"/>
    <col min="2172" max="2172" width="11" bestFit="1" customWidth="1"/>
    <col min="2173" max="2173" width="14" bestFit="1" customWidth="1"/>
    <col min="2174" max="2174" width="23.5" bestFit="1" customWidth="1"/>
    <col min="2175" max="2175" width="11" bestFit="1" customWidth="1"/>
    <col min="2176" max="2176" width="14" bestFit="1" customWidth="1"/>
    <col min="2177" max="2177" width="23.5" bestFit="1" customWidth="1"/>
    <col min="2178" max="2178" width="11" bestFit="1" customWidth="1"/>
    <col min="2179" max="2179" width="14" bestFit="1" customWidth="1"/>
    <col min="2180" max="2180" width="23.5" bestFit="1" customWidth="1"/>
    <col min="2181" max="2181" width="11" bestFit="1" customWidth="1"/>
    <col min="2182" max="2182" width="14" bestFit="1" customWidth="1"/>
    <col min="2183" max="2183" width="23.5" bestFit="1" customWidth="1"/>
    <col min="2184" max="2184" width="11" bestFit="1" customWidth="1"/>
    <col min="2185" max="2185" width="14" bestFit="1" customWidth="1"/>
    <col min="2186" max="2186" width="23.5" bestFit="1" customWidth="1"/>
    <col min="2187" max="2187" width="11" bestFit="1" customWidth="1"/>
    <col min="2188" max="2188" width="14" bestFit="1" customWidth="1"/>
    <col min="2189" max="2189" width="23.5" bestFit="1" customWidth="1"/>
    <col min="2190" max="2190" width="11" bestFit="1" customWidth="1"/>
    <col min="2191" max="2191" width="14" bestFit="1" customWidth="1"/>
    <col min="2192" max="2192" width="23.5" bestFit="1" customWidth="1"/>
    <col min="2193" max="2193" width="11" bestFit="1" customWidth="1"/>
    <col min="2194" max="2194" width="14" bestFit="1" customWidth="1"/>
    <col min="2195" max="2195" width="23.5" bestFit="1" customWidth="1"/>
    <col min="2196" max="2196" width="11" bestFit="1" customWidth="1"/>
    <col min="2197" max="2197" width="14" bestFit="1" customWidth="1"/>
    <col min="2198" max="2198" width="23.5" bestFit="1" customWidth="1"/>
    <col min="2199" max="2199" width="11" bestFit="1" customWidth="1"/>
    <col min="2200" max="2200" width="14" bestFit="1" customWidth="1"/>
    <col min="2201" max="2201" width="23.5" bestFit="1" customWidth="1"/>
    <col min="2202" max="2202" width="11" bestFit="1" customWidth="1"/>
    <col min="2203" max="2203" width="14" bestFit="1" customWidth="1"/>
    <col min="2204" max="2204" width="23.5" bestFit="1" customWidth="1"/>
    <col min="2205" max="2205" width="11" bestFit="1" customWidth="1"/>
    <col min="2206" max="2206" width="14" bestFit="1" customWidth="1"/>
    <col min="2207" max="2207" width="23.5" bestFit="1" customWidth="1"/>
    <col min="2208" max="2208" width="11" bestFit="1" customWidth="1"/>
    <col min="2209" max="2209" width="14" bestFit="1" customWidth="1"/>
    <col min="2210" max="2210" width="23.5" bestFit="1" customWidth="1"/>
    <col min="2211" max="2211" width="11" bestFit="1" customWidth="1"/>
    <col min="2212" max="2212" width="14" bestFit="1" customWidth="1"/>
    <col min="2213" max="2213" width="23.5" bestFit="1" customWidth="1"/>
    <col min="2214" max="2214" width="11" bestFit="1" customWidth="1"/>
    <col min="2215" max="2215" width="14" bestFit="1" customWidth="1"/>
    <col min="2216" max="2216" width="23.5" bestFit="1" customWidth="1"/>
    <col min="2217" max="2217" width="11" bestFit="1" customWidth="1"/>
    <col min="2218" max="2218" width="14" bestFit="1" customWidth="1"/>
    <col min="2219" max="2219" width="23.5" bestFit="1" customWidth="1"/>
    <col min="2220" max="2220" width="11" bestFit="1" customWidth="1"/>
    <col min="2221" max="2221" width="14" bestFit="1" customWidth="1"/>
    <col min="2222" max="2222" width="23.5" bestFit="1" customWidth="1"/>
    <col min="2223" max="2223" width="11" bestFit="1" customWidth="1"/>
    <col min="2224" max="2224" width="14" bestFit="1" customWidth="1"/>
    <col min="2225" max="2225" width="23.5" bestFit="1" customWidth="1"/>
    <col min="2226" max="2226" width="11" bestFit="1" customWidth="1"/>
    <col min="2227" max="2227" width="14" bestFit="1" customWidth="1"/>
    <col min="2228" max="2228" width="23.5" bestFit="1" customWidth="1"/>
    <col min="2229" max="2229" width="11" bestFit="1" customWidth="1"/>
    <col min="2230" max="2230" width="14" bestFit="1" customWidth="1"/>
    <col min="2231" max="2231" width="23.5" bestFit="1" customWidth="1"/>
    <col min="2232" max="2232" width="11" bestFit="1" customWidth="1"/>
    <col min="2233" max="2233" width="14" bestFit="1" customWidth="1"/>
    <col min="2234" max="2234" width="23.5" bestFit="1" customWidth="1"/>
    <col min="2235" max="2235" width="11" bestFit="1" customWidth="1"/>
    <col min="2236" max="2236" width="14" bestFit="1" customWidth="1"/>
    <col min="2237" max="2237" width="23.5" bestFit="1" customWidth="1"/>
    <col min="2238" max="2238" width="11" bestFit="1" customWidth="1"/>
    <col min="2239" max="2239" width="14" bestFit="1" customWidth="1"/>
    <col min="2240" max="2240" width="23.5" bestFit="1" customWidth="1"/>
    <col min="2241" max="2241" width="11" bestFit="1" customWidth="1"/>
    <col min="2242" max="2242" width="14" bestFit="1" customWidth="1"/>
    <col min="2243" max="2243" width="23.5" bestFit="1" customWidth="1"/>
    <col min="2244" max="2244" width="11" bestFit="1" customWidth="1"/>
    <col min="2245" max="2245" width="14" bestFit="1" customWidth="1"/>
    <col min="2246" max="2246" width="23.5" bestFit="1" customWidth="1"/>
    <col min="2247" max="2247" width="11" bestFit="1" customWidth="1"/>
    <col min="2248" max="2248" width="14" bestFit="1" customWidth="1"/>
    <col min="2249" max="2249" width="23.5" bestFit="1" customWidth="1"/>
    <col min="2250" max="2250" width="11" bestFit="1" customWidth="1"/>
    <col min="2251" max="2251" width="14" bestFit="1" customWidth="1"/>
    <col min="2252" max="2252" width="23.5" bestFit="1" customWidth="1"/>
    <col min="2253" max="2253" width="11" bestFit="1" customWidth="1"/>
    <col min="2254" max="2254" width="14" bestFit="1" customWidth="1"/>
    <col min="2255" max="2255" width="23.5" bestFit="1" customWidth="1"/>
    <col min="2256" max="2256" width="11" bestFit="1" customWidth="1"/>
    <col min="2257" max="2257" width="14" bestFit="1" customWidth="1"/>
    <col min="2258" max="2258" width="23.5" bestFit="1" customWidth="1"/>
    <col min="2259" max="2259" width="11" bestFit="1" customWidth="1"/>
    <col min="2260" max="2260" width="14" bestFit="1" customWidth="1"/>
    <col min="2261" max="2261" width="23.5" bestFit="1" customWidth="1"/>
    <col min="2262" max="2262" width="11" bestFit="1" customWidth="1"/>
    <col min="2263" max="2263" width="14" bestFit="1" customWidth="1"/>
    <col min="2264" max="2264" width="23.5" bestFit="1" customWidth="1"/>
    <col min="2265" max="2265" width="11" bestFit="1" customWidth="1"/>
    <col min="2266" max="2266" width="14" bestFit="1" customWidth="1"/>
    <col min="2267" max="2267" width="23.5" bestFit="1" customWidth="1"/>
    <col min="2268" max="2268" width="11" bestFit="1" customWidth="1"/>
    <col min="2269" max="2269" width="14" bestFit="1" customWidth="1"/>
    <col min="2270" max="2270" width="23.5" bestFit="1" customWidth="1"/>
    <col min="2271" max="2271" width="11" bestFit="1" customWidth="1"/>
    <col min="2272" max="2272" width="14" bestFit="1" customWidth="1"/>
    <col min="2273" max="2273" width="23.5" bestFit="1" customWidth="1"/>
    <col min="2274" max="2274" width="11" bestFit="1" customWidth="1"/>
    <col min="2275" max="2275" width="14" bestFit="1" customWidth="1"/>
    <col min="2276" max="2276" width="23.5" bestFit="1" customWidth="1"/>
    <col min="2277" max="2277" width="11" bestFit="1" customWidth="1"/>
    <col min="2278" max="2278" width="14" bestFit="1" customWidth="1"/>
    <col min="2279" max="2279" width="23.5" bestFit="1" customWidth="1"/>
    <col min="2280" max="2280" width="11" bestFit="1" customWidth="1"/>
    <col min="2281" max="2281" width="14" bestFit="1" customWidth="1"/>
    <col min="2282" max="2282" width="23.5" bestFit="1" customWidth="1"/>
    <col min="2283" max="2283" width="11" bestFit="1" customWidth="1"/>
    <col min="2284" max="2284" width="14" bestFit="1" customWidth="1"/>
    <col min="2285" max="2285" width="23.5" bestFit="1" customWidth="1"/>
    <col min="2286" max="2286" width="11" bestFit="1" customWidth="1"/>
    <col min="2287" max="2287" width="14" bestFit="1" customWidth="1"/>
    <col min="2288" max="2288" width="23.5" bestFit="1" customWidth="1"/>
    <col min="2289" max="2289" width="11" bestFit="1" customWidth="1"/>
    <col min="2290" max="2290" width="14" bestFit="1" customWidth="1"/>
    <col min="2291" max="2291" width="23.5" bestFit="1" customWidth="1"/>
    <col min="2292" max="2292" width="11" bestFit="1" customWidth="1"/>
    <col min="2293" max="2293" width="14" bestFit="1" customWidth="1"/>
    <col min="2294" max="2294" width="23.5" bestFit="1" customWidth="1"/>
    <col min="2295" max="2295" width="11" bestFit="1" customWidth="1"/>
    <col min="2296" max="2296" width="14" bestFit="1" customWidth="1"/>
    <col min="2297" max="2297" width="23.5" bestFit="1" customWidth="1"/>
    <col min="2298" max="2298" width="11" bestFit="1" customWidth="1"/>
    <col min="2299" max="2299" width="14" bestFit="1" customWidth="1"/>
    <col min="2300" max="2300" width="23.5" bestFit="1" customWidth="1"/>
    <col min="2301" max="2301" width="11" bestFit="1" customWidth="1"/>
    <col min="2302" max="2302" width="14" bestFit="1" customWidth="1"/>
    <col min="2303" max="2303" width="23.5" bestFit="1" customWidth="1"/>
    <col min="2304" max="2304" width="11" bestFit="1" customWidth="1"/>
    <col min="2305" max="2305" width="14" bestFit="1" customWidth="1"/>
    <col min="2306" max="2306" width="23.5" bestFit="1" customWidth="1"/>
    <col min="2307" max="2307" width="11" bestFit="1" customWidth="1"/>
    <col min="2308" max="2308" width="14" bestFit="1" customWidth="1"/>
    <col min="2309" max="2309" width="23.5" bestFit="1" customWidth="1"/>
    <col min="2310" max="2310" width="11" bestFit="1" customWidth="1"/>
    <col min="2311" max="2311" width="14" bestFit="1" customWidth="1"/>
    <col min="2312" max="2312" width="23.5" bestFit="1" customWidth="1"/>
    <col min="2313" max="2313" width="11" bestFit="1" customWidth="1"/>
    <col min="2314" max="2314" width="14" bestFit="1" customWidth="1"/>
    <col min="2315" max="2315" width="23.5" bestFit="1" customWidth="1"/>
    <col min="2316" max="2316" width="11" bestFit="1" customWidth="1"/>
    <col min="2317" max="2317" width="14" bestFit="1" customWidth="1"/>
    <col min="2318" max="2318" width="23.5" bestFit="1" customWidth="1"/>
    <col min="2319" max="2319" width="11" bestFit="1" customWidth="1"/>
    <col min="2320" max="2320" width="14" bestFit="1" customWidth="1"/>
    <col min="2321" max="2321" width="23.5" bestFit="1" customWidth="1"/>
    <col min="2322" max="2322" width="11" bestFit="1" customWidth="1"/>
    <col min="2323" max="2323" width="14" bestFit="1" customWidth="1"/>
    <col min="2324" max="2324" width="23.5" bestFit="1" customWidth="1"/>
    <col min="2325" max="2325" width="11" bestFit="1" customWidth="1"/>
    <col min="2326" max="2326" width="14" bestFit="1" customWidth="1"/>
    <col min="2327" max="2327" width="23.5" bestFit="1" customWidth="1"/>
    <col min="2328" max="2328" width="11" bestFit="1" customWidth="1"/>
    <col min="2329" max="2329" width="14" bestFit="1" customWidth="1"/>
    <col min="2330" max="2330" width="23.5" bestFit="1" customWidth="1"/>
    <col min="2331" max="2331" width="11" bestFit="1" customWidth="1"/>
    <col min="2332" max="2332" width="14" bestFit="1" customWidth="1"/>
    <col min="2333" max="2333" width="23.5" bestFit="1" customWidth="1"/>
    <col min="2334" max="2334" width="11" bestFit="1" customWidth="1"/>
    <col min="2335" max="2335" width="14" bestFit="1" customWidth="1"/>
    <col min="2336" max="2336" width="23.5" bestFit="1" customWidth="1"/>
    <col min="2337" max="2337" width="11" bestFit="1" customWidth="1"/>
    <col min="2338" max="2338" width="14" bestFit="1" customWidth="1"/>
    <col min="2339" max="2339" width="23.5" bestFit="1" customWidth="1"/>
    <col min="2340" max="2340" width="11" bestFit="1" customWidth="1"/>
    <col min="2341" max="2341" width="14" bestFit="1" customWidth="1"/>
    <col min="2342" max="2342" width="23.5" bestFit="1" customWidth="1"/>
    <col min="2343" max="2343" width="11" bestFit="1" customWidth="1"/>
    <col min="2344" max="2344" width="14" bestFit="1" customWidth="1"/>
    <col min="2345" max="2345" width="23.5" bestFit="1" customWidth="1"/>
    <col min="2346" max="2346" width="11" bestFit="1" customWidth="1"/>
    <col min="2347" max="2347" width="14" bestFit="1" customWidth="1"/>
    <col min="2348" max="2348" width="23.5" bestFit="1" customWidth="1"/>
    <col min="2349" max="2349" width="11" bestFit="1" customWidth="1"/>
    <col min="2350" max="2350" width="14" bestFit="1" customWidth="1"/>
    <col min="2351" max="2351" width="23.5" bestFit="1" customWidth="1"/>
    <col min="2352" max="2352" width="11" bestFit="1" customWidth="1"/>
    <col min="2353" max="2353" width="14" bestFit="1" customWidth="1"/>
    <col min="2354" max="2354" width="23.5" bestFit="1" customWidth="1"/>
    <col min="2355" max="2355" width="11" bestFit="1" customWidth="1"/>
    <col min="2356" max="2356" width="14" bestFit="1" customWidth="1"/>
    <col min="2357" max="2357" width="23.5" bestFit="1" customWidth="1"/>
    <col min="2358" max="2358" width="11" bestFit="1" customWidth="1"/>
    <col min="2359" max="2359" width="14" bestFit="1" customWidth="1"/>
    <col min="2360" max="2360" width="23.5" bestFit="1" customWidth="1"/>
    <col min="2361" max="2361" width="11" bestFit="1" customWidth="1"/>
    <col min="2362" max="2362" width="14" bestFit="1" customWidth="1"/>
    <col min="2363" max="2363" width="23.5" bestFit="1" customWidth="1"/>
    <col min="2364" max="2364" width="11" bestFit="1" customWidth="1"/>
    <col min="2365" max="2365" width="14" bestFit="1" customWidth="1"/>
    <col min="2366" max="2366" width="23.5" bestFit="1" customWidth="1"/>
    <col min="2367" max="2367" width="11" bestFit="1" customWidth="1"/>
    <col min="2368" max="2368" width="14" bestFit="1" customWidth="1"/>
    <col min="2369" max="2369" width="23.5" bestFit="1" customWidth="1"/>
    <col min="2370" max="2370" width="11" bestFit="1" customWidth="1"/>
    <col min="2371" max="2371" width="14" bestFit="1" customWidth="1"/>
    <col min="2372" max="2372" width="23.5" bestFit="1" customWidth="1"/>
    <col min="2373" max="2373" width="11" bestFit="1" customWidth="1"/>
    <col min="2374" max="2374" width="14" bestFit="1" customWidth="1"/>
    <col min="2375" max="2375" width="23.5" bestFit="1" customWidth="1"/>
    <col min="2376" max="2376" width="11" bestFit="1" customWidth="1"/>
    <col min="2377" max="2377" width="14" bestFit="1" customWidth="1"/>
    <col min="2378" max="2378" width="23.5" bestFit="1" customWidth="1"/>
    <col min="2379" max="2379" width="11" bestFit="1" customWidth="1"/>
    <col min="2380" max="2380" width="14" bestFit="1" customWidth="1"/>
    <col min="2381" max="2381" width="23.5" bestFit="1" customWidth="1"/>
    <col min="2382" max="2382" width="11" bestFit="1" customWidth="1"/>
    <col min="2383" max="2383" width="14" bestFit="1" customWidth="1"/>
    <col min="2384" max="2384" width="23.5" bestFit="1" customWidth="1"/>
    <col min="2385" max="2385" width="11" bestFit="1" customWidth="1"/>
    <col min="2386" max="2386" width="14" bestFit="1" customWidth="1"/>
    <col min="2387" max="2387" width="23.5" bestFit="1" customWidth="1"/>
    <col min="2388" max="2388" width="11" bestFit="1" customWidth="1"/>
    <col min="2389" max="2389" width="14" bestFit="1" customWidth="1"/>
    <col min="2390" max="2390" width="23.5" bestFit="1" customWidth="1"/>
    <col min="2391" max="2391" width="11" bestFit="1" customWidth="1"/>
    <col min="2392" max="2392" width="14" bestFit="1" customWidth="1"/>
    <col min="2393" max="2393" width="23.5" bestFit="1" customWidth="1"/>
    <col min="2394" max="2394" width="11" bestFit="1" customWidth="1"/>
    <col min="2395" max="2395" width="14" bestFit="1" customWidth="1"/>
    <col min="2396" max="2396" width="23.5" bestFit="1" customWidth="1"/>
    <col min="2397" max="2397" width="11" bestFit="1" customWidth="1"/>
    <col min="2398" max="2398" width="14" bestFit="1" customWidth="1"/>
    <col min="2399" max="2399" width="23.5" bestFit="1" customWidth="1"/>
    <col min="2400" max="2400" width="11" bestFit="1" customWidth="1"/>
    <col min="2401" max="2401" width="14" bestFit="1" customWidth="1"/>
    <col min="2402" max="2402" width="23.5" bestFit="1" customWidth="1"/>
    <col min="2403" max="2403" width="11" bestFit="1" customWidth="1"/>
    <col min="2404" max="2404" width="14" bestFit="1" customWidth="1"/>
    <col min="2405" max="2405" width="23.5" bestFit="1" customWidth="1"/>
    <col min="2406" max="2406" width="11" bestFit="1" customWidth="1"/>
    <col min="2407" max="2407" width="14" bestFit="1" customWidth="1"/>
    <col min="2408" max="2408" width="23.5" bestFit="1" customWidth="1"/>
    <col min="2409" max="2409" width="11" bestFit="1" customWidth="1"/>
    <col min="2410" max="2410" width="14" bestFit="1" customWidth="1"/>
    <col min="2411" max="2411" width="23.5" bestFit="1" customWidth="1"/>
    <col min="2412" max="2412" width="11" bestFit="1" customWidth="1"/>
    <col min="2413" max="2413" width="14" bestFit="1" customWidth="1"/>
    <col min="2414" max="2414" width="23.5" bestFit="1" customWidth="1"/>
    <col min="2415" max="2415" width="11" bestFit="1" customWidth="1"/>
    <col min="2416" max="2416" width="14" bestFit="1" customWidth="1"/>
    <col min="2417" max="2417" width="23.5" bestFit="1" customWidth="1"/>
    <col min="2418" max="2418" width="11" bestFit="1" customWidth="1"/>
    <col min="2419" max="2419" width="14" bestFit="1" customWidth="1"/>
    <col min="2420" max="2420" width="23.5" bestFit="1" customWidth="1"/>
    <col min="2421" max="2421" width="11" bestFit="1" customWidth="1"/>
    <col min="2422" max="2422" width="14" bestFit="1" customWidth="1"/>
    <col min="2423" max="2423" width="23.5" bestFit="1" customWidth="1"/>
    <col min="2424" max="2424" width="11" bestFit="1" customWidth="1"/>
    <col min="2425" max="2425" width="14" bestFit="1" customWidth="1"/>
    <col min="2426" max="2426" width="23.5" bestFit="1" customWidth="1"/>
    <col min="2427" max="2427" width="11" bestFit="1" customWidth="1"/>
    <col min="2428" max="2428" width="14" bestFit="1" customWidth="1"/>
    <col min="2429" max="2429" width="23.5" bestFit="1" customWidth="1"/>
    <col min="2430" max="2430" width="11" bestFit="1" customWidth="1"/>
    <col min="2431" max="2431" width="14" bestFit="1" customWidth="1"/>
    <col min="2432" max="2432" width="23.5" bestFit="1" customWidth="1"/>
    <col min="2433" max="2433" width="11" bestFit="1" customWidth="1"/>
    <col min="2434" max="2434" width="14" bestFit="1" customWidth="1"/>
    <col min="2435" max="2435" width="23.5" bestFit="1" customWidth="1"/>
    <col min="2436" max="2436" width="11" bestFit="1" customWidth="1"/>
    <col min="2437" max="2437" width="14" bestFit="1" customWidth="1"/>
    <col min="2438" max="2438" width="23.5" bestFit="1" customWidth="1"/>
    <col min="2439" max="2439" width="11" bestFit="1" customWidth="1"/>
    <col min="2440" max="2440" width="14" bestFit="1" customWidth="1"/>
    <col min="2441" max="2441" width="23.5" bestFit="1" customWidth="1"/>
    <col min="2442" max="2442" width="11" bestFit="1" customWidth="1"/>
    <col min="2443" max="2443" width="14" bestFit="1" customWidth="1"/>
    <col min="2444" max="2444" width="23.5" bestFit="1" customWidth="1"/>
    <col min="2445" max="2445" width="11" bestFit="1" customWidth="1"/>
    <col min="2446" max="2446" width="14" bestFit="1" customWidth="1"/>
    <col min="2447" max="2447" width="23.5" bestFit="1" customWidth="1"/>
    <col min="2448" max="2448" width="11" bestFit="1" customWidth="1"/>
    <col min="2449" max="2449" width="14" bestFit="1" customWidth="1"/>
    <col min="2450" max="2450" width="23.5" bestFit="1" customWidth="1"/>
    <col min="2451" max="2451" width="11" bestFit="1" customWidth="1"/>
    <col min="2452" max="2452" width="14" bestFit="1" customWidth="1"/>
    <col min="2453" max="2453" width="23.5" bestFit="1" customWidth="1"/>
    <col min="2454" max="2454" width="11" bestFit="1" customWidth="1"/>
    <col min="2455" max="2455" width="14" bestFit="1" customWidth="1"/>
    <col min="2456" max="2456" width="23.5" bestFit="1" customWidth="1"/>
    <col min="2457" max="2457" width="11" bestFit="1" customWidth="1"/>
    <col min="2458" max="2458" width="14" bestFit="1" customWidth="1"/>
    <col min="2459" max="2459" width="23.5" bestFit="1" customWidth="1"/>
    <col min="2460" max="2460" width="11" bestFit="1" customWidth="1"/>
    <col min="2461" max="2461" width="14" bestFit="1" customWidth="1"/>
    <col min="2462" max="2462" width="23.5" bestFit="1" customWidth="1"/>
    <col min="2463" max="2463" width="11" bestFit="1" customWidth="1"/>
    <col min="2464" max="2464" width="14" bestFit="1" customWidth="1"/>
    <col min="2465" max="2465" width="23.5" bestFit="1" customWidth="1"/>
    <col min="2466" max="2466" width="11" bestFit="1" customWidth="1"/>
    <col min="2467" max="2467" width="14" bestFit="1" customWidth="1"/>
    <col min="2468" max="2468" width="23.5" bestFit="1" customWidth="1"/>
    <col min="2469" max="2469" width="11" bestFit="1" customWidth="1"/>
    <col min="2470" max="2470" width="14" bestFit="1" customWidth="1"/>
    <col min="2471" max="2471" width="23.5" bestFit="1" customWidth="1"/>
    <col min="2472" max="2472" width="11" bestFit="1" customWidth="1"/>
    <col min="2473" max="2473" width="14" bestFit="1" customWidth="1"/>
    <col min="2474" max="2474" width="23.5" bestFit="1" customWidth="1"/>
    <col min="2475" max="2475" width="11" bestFit="1" customWidth="1"/>
    <col min="2476" max="2476" width="14" bestFit="1" customWidth="1"/>
    <col min="2477" max="2477" width="23.5" bestFit="1" customWidth="1"/>
    <col min="2478" max="2478" width="11" bestFit="1" customWidth="1"/>
    <col min="2479" max="2479" width="14" bestFit="1" customWidth="1"/>
    <col min="2480" max="2480" width="23.5" bestFit="1" customWidth="1"/>
    <col min="2481" max="2481" width="11" bestFit="1" customWidth="1"/>
    <col min="2482" max="2482" width="14" bestFit="1" customWidth="1"/>
    <col min="2483" max="2483" width="23.5" bestFit="1" customWidth="1"/>
    <col min="2484" max="2484" width="11" bestFit="1" customWidth="1"/>
    <col min="2485" max="2485" width="14" bestFit="1" customWidth="1"/>
    <col min="2486" max="2486" width="23.5" bestFit="1" customWidth="1"/>
    <col min="2487" max="2487" width="11" bestFit="1" customWidth="1"/>
    <col min="2488" max="2488" width="14" bestFit="1" customWidth="1"/>
    <col min="2489" max="2489" width="23.5" bestFit="1" customWidth="1"/>
    <col min="2490" max="2490" width="11" bestFit="1" customWidth="1"/>
    <col min="2491" max="2491" width="14" bestFit="1" customWidth="1"/>
    <col min="2492" max="2492" width="23.5" bestFit="1" customWidth="1"/>
    <col min="2493" max="2493" width="11" bestFit="1" customWidth="1"/>
    <col min="2494" max="2494" width="14" bestFit="1" customWidth="1"/>
    <col min="2495" max="2495" width="23.5" bestFit="1" customWidth="1"/>
    <col min="2496" max="2496" width="11" bestFit="1" customWidth="1"/>
    <col min="2497" max="2497" width="14" bestFit="1" customWidth="1"/>
    <col min="2498" max="2498" width="23.5" bestFit="1" customWidth="1"/>
    <col min="2499" max="2499" width="11" bestFit="1" customWidth="1"/>
    <col min="2500" max="2500" width="14" bestFit="1" customWidth="1"/>
    <col min="2501" max="2501" width="23.5" bestFit="1" customWidth="1"/>
    <col min="2502" max="2502" width="11" bestFit="1" customWidth="1"/>
    <col min="2503" max="2503" width="14" bestFit="1" customWidth="1"/>
    <col min="2504" max="2504" width="23.5" bestFit="1" customWidth="1"/>
    <col min="2505" max="2505" width="11" bestFit="1" customWidth="1"/>
    <col min="2506" max="2506" width="14" bestFit="1" customWidth="1"/>
    <col min="2507" max="2507" width="23.5" bestFit="1" customWidth="1"/>
    <col min="2508" max="2508" width="11" bestFit="1" customWidth="1"/>
    <col min="2509" max="2509" width="14" bestFit="1" customWidth="1"/>
    <col min="2510" max="2510" width="23.5" bestFit="1" customWidth="1"/>
    <col min="2511" max="2511" width="11" bestFit="1" customWidth="1"/>
    <col min="2512" max="2512" width="14" bestFit="1" customWidth="1"/>
    <col min="2513" max="2513" width="23.5" bestFit="1" customWidth="1"/>
    <col min="2514" max="2514" width="11" bestFit="1" customWidth="1"/>
    <col min="2515" max="2515" width="14" bestFit="1" customWidth="1"/>
    <col min="2516" max="2516" width="23.5" bestFit="1" customWidth="1"/>
    <col min="2517" max="2517" width="11" bestFit="1" customWidth="1"/>
    <col min="2518" max="2518" width="14" bestFit="1" customWidth="1"/>
    <col min="2519" max="2519" width="23.5" bestFit="1" customWidth="1"/>
    <col min="2520" max="2520" width="11" bestFit="1" customWidth="1"/>
    <col min="2521" max="2521" width="14" bestFit="1" customWidth="1"/>
    <col min="2522" max="2522" width="23.5" bestFit="1" customWidth="1"/>
    <col min="2523" max="2523" width="11" bestFit="1" customWidth="1"/>
    <col min="2524" max="2524" width="14" bestFit="1" customWidth="1"/>
    <col min="2525" max="2525" width="23.5" bestFit="1" customWidth="1"/>
    <col min="2526" max="2526" width="11" bestFit="1" customWidth="1"/>
    <col min="2527" max="2527" width="14" bestFit="1" customWidth="1"/>
    <col min="2528" max="2528" width="23.5" bestFit="1" customWidth="1"/>
    <col min="2529" max="2529" width="11" bestFit="1" customWidth="1"/>
    <col min="2530" max="2530" width="14" bestFit="1" customWidth="1"/>
    <col min="2531" max="2531" width="23.5" bestFit="1" customWidth="1"/>
    <col min="2532" max="2532" width="11" bestFit="1" customWidth="1"/>
    <col min="2533" max="2533" width="14" bestFit="1" customWidth="1"/>
    <col min="2534" max="2534" width="23.5" bestFit="1" customWidth="1"/>
    <col min="2535" max="2535" width="11" bestFit="1" customWidth="1"/>
    <col min="2536" max="2536" width="14" bestFit="1" customWidth="1"/>
    <col min="2537" max="2537" width="23.5" bestFit="1" customWidth="1"/>
    <col min="2538" max="2538" width="11" bestFit="1" customWidth="1"/>
    <col min="2539" max="2539" width="14" bestFit="1" customWidth="1"/>
    <col min="2540" max="2540" width="23.5" bestFit="1" customWidth="1"/>
    <col min="2541" max="2541" width="11" bestFit="1" customWidth="1"/>
    <col min="2542" max="2542" width="14" bestFit="1" customWidth="1"/>
    <col min="2543" max="2543" width="23.5" bestFit="1" customWidth="1"/>
    <col min="2544" max="2544" width="11" bestFit="1" customWidth="1"/>
    <col min="2545" max="2545" width="14" bestFit="1" customWidth="1"/>
    <col min="2546" max="2546" width="23.5" bestFit="1" customWidth="1"/>
    <col min="2547" max="2547" width="11" bestFit="1" customWidth="1"/>
    <col min="2548" max="2548" width="14" bestFit="1" customWidth="1"/>
    <col min="2549" max="2549" width="23.5" bestFit="1" customWidth="1"/>
    <col min="2550" max="2550" width="11" bestFit="1" customWidth="1"/>
    <col min="2551" max="2551" width="14" bestFit="1" customWidth="1"/>
    <col min="2552" max="2552" width="23.5" bestFit="1" customWidth="1"/>
    <col min="2553" max="2553" width="11" bestFit="1" customWidth="1"/>
    <col min="2554" max="2554" width="14" bestFit="1" customWidth="1"/>
    <col min="2555" max="2555" width="23.5" bestFit="1" customWidth="1"/>
    <col min="2556" max="2556" width="11" bestFit="1" customWidth="1"/>
    <col min="2557" max="2557" width="14" bestFit="1" customWidth="1"/>
    <col min="2558" max="2558" width="23.5" bestFit="1" customWidth="1"/>
    <col min="2559" max="2559" width="11" bestFit="1" customWidth="1"/>
    <col min="2560" max="2560" width="14" bestFit="1" customWidth="1"/>
    <col min="2561" max="2561" width="23.5" bestFit="1" customWidth="1"/>
    <col min="2562" max="2562" width="11" bestFit="1" customWidth="1"/>
    <col min="2563" max="2563" width="14" bestFit="1" customWidth="1"/>
    <col min="2564" max="2564" width="23.5" bestFit="1" customWidth="1"/>
    <col min="2565" max="2565" width="11" bestFit="1" customWidth="1"/>
    <col min="2566" max="2566" width="14" bestFit="1" customWidth="1"/>
    <col min="2567" max="2567" width="23.5" bestFit="1" customWidth="1"/>
    <col min="2568" max="2568" width="11" bestFit="1" customWidth="1"/>
    <col min="2569" max="2569" width="14" bestFit="1" customWidth="1"/>
    <col min="2570" max="2570" width="23.5" bestFit="1" customWidth="1"/>
    <col min="2571" max="2571" width="11" bestFit="1" customWidth="1"/>
    <col min="2572" max="2572" width="14" bestFit="1" customWidth="1"/>
    <col min="2573" max="2573" width="23.5" bestFit="1" customWidth="1"/>
    <col min="2574" max="2574" width="11" bestFit="1" customWidth="1"/>
    <col min="2575" max="2575" width="14" bestFit="1" customWidth="1"/>
    <col min="2576" max="2576" width="23.5" bestFit="1" customWidth="1"/>
    <col min="2577" max="2577" width="11" bestFit="1" customWidth="1"/>
    <col min="2578" max="2578" width="14" bestFit="1" customWidth="1"/>
    <col min="2579" max="2579" width="23.5" bestFit="1" customWidth="1"/>
    <col min="2580" max="2580" width="11" bestFit="1" customWidth="1"/>
    <col min="2581" max="2581" width="14" bestFit="1" customWidth="1"/>
    <col min="2582" max="2582" width="23.5" bestFit="1" customWidth="1"/>
    <col min="2583" max="2583" width="11" bestFit="1" customWidth="1"/>
    <col min="2584" max="2584" width="14" bestFit="1" customWidth="1"/>
    <col min="2585" max="2585" width="23.5" bestFit="1" customWidth="1"/>
    <col min="2586" max="2586" width="11" bestFit="1" customWidth="1"/>
    <col min="2587" max="2587" width="14" bestFit="1" customWidth="1"/>
    <col min="2588" max="2588" width="23.5" bestFit="1" customWidth="1"/>
    <col min="2589" max="2589" width="11" bestFit="1" customWidth="1"/>
    <col min="2590" max="2590" width="14" bestFit="1" customWidth="1"/>
    <col min="2591" max="2591" width="23.5" bestFit="1" customWidth="1"/>
    <col min="2592" max="2592" width="11" bestFit="1" customWidth="1"/>
    <col min="2593" max="2593" width="14" bestFit="1" customWidth="1"/>
    <col min="2594" max="2594" width="23.5" bestFit="1" customWidth="1"/>
    <col min="2595" max="2595" width="11" bestFit="1" customWidth="1"/>
    <col min="2596" max="2596" width="14" bestFit="1" customWidth="1"/>
    <col min="2597" max="2597" width="23.5" bestFit="1" customWidth="1"/>
    <col min="2598" max="2598" width="11" bestFit="1" customWidth="1"/>
    <col min="2599" max="2599" width="14" bestFit="1" customWidth="1"/>
    <col min="2600" max="2600" width="23.5" bestFit="1" customWidth="1"/>
    <col min="2601" max="2601" width="11" bestFit="1" customWidth="1"/>
    <col min="2602" max="2602" width="14" bestFit="1" customWidth="1"/>
    <col min="2603" max="2603" width="23.5" bestFit="1" customWidth="1"/>
    <col min="2604" max="2604" width="11" bestFit="1" customWidth="1"/>
    <col min="2605" max="2605" width="14" bestFit="1" customWidth="1"/>
    <col min="2606" max="2606" width="23.5" bestFit="1" customWidth="1"/>
    <col min="2607" max="2607" width="11" bestFit="1" customWidth="1"/>
    <col min="2608" max="2608" width="14" bestFit="1" customWidth="1"/>
    <col min="2609" max="2609" width="23.5" bestFit="1" customWidth="1"/>
    <col min="2610" max="2610" width="11" bestFit="1" customWidth="1"/>
    <col min="2611" max="2611" width="14" bestFit="1" customWidth="1"/>
    <col min="2612" max="2612" width="23.5" bestFit="1" customWidth="1"/>
    <col min="2613" max="2613" width="11" bestFit="1" customWidth="1"/>
    <col min="2614" max="2614" width="14" bestFit="1" customWidth="1"/>
    <col min="2615" max="2615" width="23.5" bestFit="1" customWidth="1"/>
    <col min="2616" max="2616" width="11" bestFit="1" customWidth="1"/>
    <col min="2617" max="2617" width="14" bestFit="1" customWidth="1"/>
    <col min="2618" max="2618" width="23.5" bestFit="1" customWidth="1"/>
    <col min="2619" max="2619" width="11" bestFit="1" customWidth="1"/>
    <col min="2620" max="2620" width="14" bestFit="1" customWidth="1"/>
    <col min="2621" max="2621" width="23.5" bestFit="1" customWidth="1"/>
    <col min="2622" max="2622" width="11" bestFit="1" customWidth="1"/>
    <col min="2623" max="2623" width="14" bestFit="1" customWidth="1"/>
    <col min="2624" max="2624" width="23.5" bestFit="1" customWidth="1"/>
    <col min="2625" max="2625" width="11" bestFit="1" customWidth="1"/>
    <col min="2626" max="2626" width="14" bestFit="1" customWidth="1"/>
    <col min="2627" max="2627" width="23.5" bestFit="1" customWidth="1"/>
    <col min="2628" max="2628" width="11" bestFit="1" customWidth="1"/>
    <col min="2629" max="2629" width="14" bestFit="1" customWidth="1"/>
    <col min="2630" max="2630" width="23.5" bestFit="1" customWidth="1"/>
    <col min="2631" max="2631" width="11" bestFit="1" customWidth="1"/>
    <col min="2632" max="2632" width="14" bestFit="1" customWidth="1"/>
    <col min="2633" max="2633" width="23.5" bestFit="1" customWidth="1"/>
    <col min="2634" max="2634" width="11" bestFit="1" customWidth="1"/>
    <col min="2635" max="2635" width="14" bestFit="1" customWidth="1"/>
    <col min="2636" max="2636" width="23.5" bestFit="1" customWidth="1"/>
    <col min="2637" max="2637" width="11" bestFit="1" customWidth="1"/>
    <col min="2638" max="2638" width="14" bestFit="1" customWidth="1"/>
    <col min="2639" max="2639" width="23.5" bestFit="1" customWidth="1"/>
    <col min="2640" max="2640" width="11" bestFit="1" customWidth="1"/>
    <col min="2641" max="2641" width="14" bestFit="1" customWidth="1"/>
    <col min="2642" max="2642" width="23.5" bestFit="1" customWidth="1"/>
    <col min="2643" max="2643" width="11" bestFit="1" customWidth="1"/>
    <col min="2644" max="2644" width="14" bestFit="1" customWidth="1"/>
    <col min="2645" max="2645" width="23.5" bestFit="1" customWidth="1"/>
    <col min="2646" max="2646" width="11" bestFit="1" customWidth="1"/>
    <col min="2647" max="2647" width="14" bestFit="1" customWidth="1"/>
    <col min="2648" max="2648" width="23.5" bestFit="1" customWidth="1"/>
    <col min="2649" max="2649" width="11" bestFit="1" customWidth="1"/>
    <col min="2650" max="2650" width="14" bestFit="1" customWidth="1"/>
    <col min="2651" max="2651" width="23.5" bestFit="1" customWidth="1"/>
    <col min="2652" max="2652" width="11" bestFit="1" customWidth="1"/>
    <col min="2653" max="2653" width="14" bestFit="1" customWidth="1"/>
    <col min="2654" max="2654" width="23.5" bestFit="1" customWidth="1"/>
    <col min="2655" max="2655" width="11" bestFit="1" customWidth="1"/>
    <col min="2656" max="2656" width="14" bestFit="1" customWidth="1"/>
    <col min="2657" max="2657" width="23.5" bestFit="1" customWidth="1"/>
    <col min="2658" max="2658" width="11" bestFit="1" customWidth="1"/>
    <col min="2659" max="2659" width="14" bestFit="1" customWidth="1"/>
    <col min="2660" max="2660" width="23.5" bestFit="1" customWidth="1"/>
    <col min="2661" max="2661" width="11" bestFit="1" customWidth="1"/>
    <col min="2662" max="2662" width="14" bestFit="1" customWidth="1"/>
    <col min="2663" max="2663" width="23.5" bestFit="1" customWidth="1"/>
    <col min="2664" max="2664" width="11" bestFit="1" customWidth="1"/>
    <col min="2665" max="2665" width="14" bestFit="1" customWidth="1"/>
    <col min="2666" max="2666" width="23.5" bestFit="1" customWidth="1"/>
    <col min="2667" max="2667" width="11" bestFit="1" customWidth="1"/>
    <col min="2668" max="2668" width="14" bestFit="1" customWidth="1"/>
    <col min="2669" max="2669" width="23.5" bestFit="1" customWidth="1"/>
    <col min="2670" max="2670" width="11" bestFit="1" customWidth="1"/>
    <col min="2671" max="2671" width="14" bestFit="1" customWidth="1"/>
    <col min="2672" max="2672" width="23.5" bestFit="1" customWidth="1"/>
    <col min="2673" max="2673" width="11" bestFit="1" customWidth="1"/>
    <col min="2674" max="2674" width="14" bestFit="1" customWidth="1"/>
    <col min="2675" max="2675" width="23.5" bestFit="1" customWidth="1"/>
    <col min="2676" max="2676" width="11" bestFit="1" customWidth="1"/>
    <col min="2677" max="2677" width="14" bestFit="1" customWidth="1"/>
    <col min="2678" max="2678" width="23.5" bestFit="1" customWidth="1"/>
    <col min="2679" max="2679" width="11" bestFit="1" customWidth="1"/>
    <col min="2680" max="2680" width="14" bestFit="1" customWidth="1"/>
    <col min="2681" max="2681" width="23.5" bestFit="1" customWidth="1"/>
    <col min="2682" max="2682" width="11" bestFit="1" customWidth="1"/>
    <col min="2683" max="2683" width="14" bestFit="1" customWidth="1"/>
    <col min="2684" max="2684" width="23.5" bestFit="1" customWidth="1"/>
    <col min="2685" max="2685" width="11" bestFit="1" customWidth="1"/>
    <col min="2686" max="2686" width="14" bestFit="1" customWidth="1"/>
    <col min="2687" max="2687" width="23.5" bestFit="1" customWidth="1"/>
    <col min="2688" max="2688" width="11" bestFit="1" customWidth="1"/>
    <col min="2689" max="2689" width="14" bestFit="1" customWidth="1"/>
    <col min="2690" max="2690" width="23.5" bestFit="1" customWidth="1"/>
    <col min="2691" max="2691" width="11" bestFit="1" customWidth="1"/>
    <col min="2692" max="2692" width="14" bestFit="1" customWidth="1"/>
    <col min="2693" max="2693" width="23.5" bestFit="1" customWidth="1"/>
    <col min="2694" max="2694" width="11" bestFit="1" customWidth="1"/>
    <col min="2695" max="2695" width="14" bestFit="1" customWidth="1"/>
    <col min="2696" max="2696" width="23.5" bestFit="1" customWidth="1"/>
    <col min="2697" max="2697" width="11" bestFit="1" customWidth="1"/>
    <col min="2698" max="2698" width="14" bestFit="1" customWidth="1"/>
    <col min="2699" max="2699" width="23.5" bestFit="1" customWidth="1"/>
    <col min="2700" max="2700" width="11" bestFit="1" customWidth="1"/>
    <col min="2701" max="2701" width="14" bestFit="1" customWidth="1"/>
    <col min="2702" max="2702" width="23.5" bestFit="1" customWidth="1"/>
    <col min="2703" max="2703" width="11" bestFit="1" customWidth="1"/>
    <col min="2704" max="2704" width="14" bestFit="1" customWidth="1"/>
    <col min="2705" max="2705" width="23.5" bestFit="1" customWidth="1"/>
    <col min="2706" max="2706" width="11" bestFit="1" customWidth="1"/>
    <col min="2707" max="2707" width="14" bestFit="1" customWidth="1"/>
    <col min="2708" max="2708" width="23.5" bestFit="1" customWidth="1"/>
    <col min="2709" max="2709" width="11" bestFit="1" customWidth="1"/>
    <col min="2710" max="2710" width="14" bestFit="1" customWidth="1"/>
    <col min="2711" max="2711" width="23.5" bestFit="1" customWidth="1"/>
    <col min="2712" max="2712" width="11" bestFit="1" customWidth="1"/>
    <col min="2713" max="2713" width="14" bestFit="1" customWidth="1"/>
    <col min="2714" max="2714" width="23.5" bestFit="1" customWidth="1"/>
    <col min="2715" max="2715" width="11" bestFit="1" customWidth="1"/>
    <col min="2716" max="2716" width="14" bestFit="1" customWidth="1"/>
    <col min="2717" max="2717" width="23.5" bestFit="1" customWidth="1"/>
    <col min="2718" max="2718" width="11" bestFit="1" customWidth="1"/>
    <col min="2719" max="2719" width="14" bestFit="1" customWidth="1"/>
    <col min="2720" max="2720" width="23.5" bestFit="1" customWidth="1"/>
    <col min="2721" max="2721" width="11" bestFit="1" customWidth="1"/>
    <col min="2722" max="2722" width="14" bestFit="1" customWidth="1"/>
    <col min="2723" max="2723" width="23.5" bestFit="1" customWidth="1"/>
    <col min="2724" max="2724" width="11" bestFit="1" customWidth="1"/>
    <col min="2725" max="2725" width="14" bestFit="1" customWidth="1"/>
    <col min="2726" max="2726" width="23.5" bestFit="1" customWidth="1"/>
    <col min="2727" max="2727" width="11" bestFit="1" customWidth="1"/>
    <col min="2728" max="2728" width="14" bestFit="1" customWidth="1"/>
    <col min="2729" max="2729" width="23.5" bestFit="1" customWidth="1"/>
    <col min="2730" max="2730" width="11" bestFit="1" customWidth="1"/>
    <col min="2731" max="2731" width="14" bestFit="1" customWidth="1"/>
    <col min="2732" max="2732" width="23.5" bestFit="1" customWidth="1"/>
    <col min="2733" max="2733" width="11" bestFit="1" customWidth="1"/>
    <col min="2734" max="2734" width="14" bestFit="1" customWidth="1"/>
    <col min="2735" max="2735" width="23.5" bestFit="1" customWidth="1"/>
    <col min="2736" max="2736" width="11" bestFit="1" customWidth="1"/>
    <col min="2737" max="2737" width="14" bestFit="1" customWidth="1"/>
    <col min="2738" max="2738" width="23.5" bestFit="1" customWidth="1"/>
    <col min="2739" max="2739" width="11" bestFit="1" customWidth="1"/>
    <col min="2740" max="2740" width="14" bestFit="1" customWidth="1"/>
    <col min="2741" max="2741" width="23.5" bestFit="1" customWidth="1"/>
    <col min="2742" max="2742" width="11" bestFit="1" customWidth="1"/>
    <col min="2743" max="2743" width="14" bestFit="1" customWidth="1"/>
    <col min="2744" max="2744" width="23.5" bestFit="1" customWidth="1"/>
    <col min="2745" max="2745" width="11" bestFit="1" customWidth="1"/>
    <col min="2746" max="2746" width="14" bestFit="1" customWidth="1"/>
    <col min="2747" max="2747" width="23.5" bestFit="1" customWidth="1"/>
    <col min="2748" max="2748" width="11" bestFit="1" customWidth="1"/>
    <col min="2749" max="2749" width="14" bestFit="1" customWidth="1"/>
    <col min="2750" max="2750" width="23.5" bestFit="1" customWidth="1"/>
    <col min="2751" max="2751" width="11" bestFit="1" customWidth="1"/>
    <col min="2752" max="2752" width="14" bestFit="1" customWidth="1"/>
    <col min="2753" max="2753" width="23.5" bestFit="1" customWidth="1"/>
    <col min="2754" max="2754" width="11" bestFit="1" customWidth="1"/>
    <col min="2755" max="2755" width="14" bestFit="1" customWidth="1"/>
    <col min="2756" max="2756" width="23.5" bestFit="1" customWidth="1"/>
    <col min="2757" max="2757" width="11" bestFit="1" customWidth="1"/>
    <col min="2758" max="2758" width="14" bestFit="1" customWidth="1"/>
    <col min="2759" max="2759" width="23.5" bestFit="1" customWidth="1"/>
    <col min="2760" max="2760" width="11" bestFit="1" customWidth="1"/>
    <col min="2761" max="2761" width="14" bestFit="1" customWidth="1"/>
    <col min="2762" max="2762" width="23.5" bestFit="1" customWidth="1"/>
    <col min="2763" max="2763" width="11" bestFit="1" customWidth="1"/>
    <col min="2764" max="2764" width="14" bestFit="1" customWidth="1"/>
    <col min="2765" max="2765" width="23.5" bestFit="1" customWidth="1"/>
    <col min="2766" max="2766" width="11" bestFit="1" customWidth="1"/>
    <col min="2767" max="2767" width="14" bestFit="1" customWidth="1"/>
    <col min="2768" max="2768" width="23.5" bestFit="1" customWidth="1"/>
    <col min="2769" max="2769" width="11" bestFit="1" customWidth="1"/>
    <col min="2770" max="2770" width="14" bestFit="1" customWidth="1"/>
    <col min="2771" max="2771" width="23.5" bestFit="1" customWidth="1"/>
    <col min="2772" max="2772" width="11" bestFit="1" customWidth="1"/>
    <col min="2773" max="2773" width="14" bestFit="1" customWidth="1"/>
    <col min="2774" max="2774" width="23.5" bestFit="1" customWidth="1"/>
    <col min="2775" max="2775" width="11" bestFit="1" customWidth="1"/>
    <col min="2776" max="2776" width="14" bestFit="1" customWidth="1"/>
    <col min="2777" max="2777" width="23.5" bestFit="1" customWidth="1"/>
    <col min="2778" max="2778" width="11" bestFit="1" customWidth="1"/>
    <col min="2779" max="2779" width="14" bestFit="1" customWidth="1"/>
    <col min="2780" max="2780" width="23.5" bestFit="1" customWidth="1"/>
    <col min="2781" max="2781" width="11" bestFit="1" customWidth="1"/>
    <col min="2782" max="2782" width="14" bestFit="1" customWidth="1"/>
    <col min="2783" max="2783" width="23.5" bestFit="1" customWidth="1"/>
    <col min="2784" max="2784" width="11" bestFit="1" customWidth="1"/>
    <col min="2785" max="2785" width="14" bestFit="1" customWidth="1"/>
    <col min="2786" max="2786" width="23.5" bestFit="1" customWidth="1"/>
    <col min="2787" max="2787" width="11" bestFit="1" customWidth="1"/>
    <col min="2788" max="2788" width="14" bestFit="1" customWidth="1"/>
    <col min="2789" max="2789" width="23.5" bestFit="1" customWidth="1"/>
    <col min="2790" max="2790" width="11" bestFit="1" customWidth="1"/>
    <col min="2791" max="2791" width="14" bestFit="1" customWidth="1"/>
    <col min="2792" max="2792" width="23.5" bestFit="1" customWidth="1"/>
    <col min="2793" max="2793" width="11" bestFit="1" customWidth="1"/>
    <col min="2794" max="2794" width="14" bestFit="1" customWidth="1"/>
    <col min="2795" max="2795" width="23.5" bestFit="1" customWidth="1"/>
    <col min="2796" max="2796" width="11" bestFit="1" customWidth="1"/>
    <col min="2797" max="2797" width="14" bestFit="1" customWidth="1"/>
    <col min="2798" max="2798" width="23.5" bestFit="1" customWidth="1"/>
    <col min="2799" max="2799" width="11" bestFit="1" customWidth="1"/>
    <col min="2800" max="2800" width="14" bestFit="1" customWidth="1"/>
    <col min="2801" max="2801" width="23.5" bestFit="1" customWidth="1"/>
    <col min="2802" max="2802" width="11" bestFit="1" customWidth="1"/>
    <col min="2803" max="2803" width="14" bestFit="1" customWidth="1"/>
    <col min="2804" max="2804" width="23.5" bestFit="1" customWidth="1"/>
    <col min="2805" max="2805" width="11" bestFit="1" customWidth="1"/>
    <col min="2806" max="2806" width="14" bestFit="1" customWidth="1"/>
    <col min="2807" max="2807" width="23.5" bestFit="1" customWidth="1"/>
    <col min="2808" max="2808" width="11" bestFit="1" customWidth="1"/>
    <col min="2809" max="2809" width="14" bestFit="1" customWidth="1"/>
    <col min="2810" max="2810" width="23.5" bestFit="1" customWidth="1"/>
    <col min="2811" max="2811" width="11" bestFit="1" customWidth="1"/>
    <col min="2812" max="2812" width="14" bestFit="1" customWidth="1"/>
    <col min="2813" max="2813" width="23.5" bestFit="1" customWidth="1"/>
    <col min="2814" max="2814" width="11" bestFit="1" customWidth="1"/>
    <col min="2815" max="2815" width="14" bestFit="1" customWidth="1"/>
    <col min="2816" max="2816" width="23.5" bestFit="1" customWidth="1"/>
    <col min="2817" max="2817" width="11" bestFit="1" customWidth="1"/>
    <col min="2818" max="2818" width="14" bestFit="1" customWidth="1"/>
    <col min="2819" max="2819" width="23.5" bestFit="1" customWidth="1"/>
    <col min="2820" max="2820" width="11" bestFit="1" customWidth="1"/>
    <col min="2821" max="2821" width="14" bestFit="1" customWidth="1"/>
    <col min="2822" max="2822" width="23.5" bestFit="1" customWidth="1"/>
    <col min="2823" max="2823" width="11" bestFit="1" customWidth="1"/>
    <col min="2824" max="2824" width="14" bestFit="1" customWidth="1"/>
    <col min="2825" max="2825" width="23.5" bestFit="1" customWidth="1"/>
    <col min="2826" max="2826" width="11" bestFit="1" customWidth="1"/>
    <col min="2827" max="2827" width="14" bestFit="1" customWidth="1"/>
    <col min="2828" max="2828" width="23.5" bestFit="1" customWidth="1"/>
    <col min="2829" max="2829" width="11" bestFit="1" customWidth="1"/>
    <col min="2830" max="2830" width="14" bestFit="1" customWidth="1"/>
    <col min="2831" max="2831" width="23.5" bestFit="1" customWidth="1"/>
    <col min="2832" max="2832" width="11" bestFit="1" customWidth="1"/>
    <col min="2833" max="2833" width="14" bestFit="1" customWidth="1"/>
    <col min="2834" max="2834" width="23.5" bestFit="1" customWidth="1"/>
    <col min="2835" max="2835" width="11" bestFit="1" customWidth="1"/>
    <col min="2836" max="2836" width="14" bestFit="1" customWidth="1"/>
    <col min="2837" max="2837" width="23.5" bestFit="1" customWidth="1"/>
    <col min="2838" max="2838" width="11" bestFit="1" customWidth="1"/>
    <col min="2839" max="2839" width="14" bestFit="1" customWidth="1"/>
    <col min="2840" max="2840" width="23.5" bestFit="1" customWidth="1"/>
    <col min="2841" max="2841" width="11" bestFit="1" customWidth="1"/>
    <col min="2842" max="2842" width="14" bestFit="1" customWidth="1"/>
    <col min="2843" max="2843" width="23.5" bestFit="1" customWidth="1"/>
    <col min="2844" max="2844" width="11" bestFit="1" customWidth="1"/>
    <col min="2845" max="2845" width="14" bestFit="1" customWidth="1"/>
    <col min="2846" max="2846" width="23.5" bestFit="1" customWidth="1"/>
    <col min="2847" max="2847" width="11" bestFit="1" customWidth="1"/>
    <col min="2848" max="2848" width="14" bestFit="1" customWidth="1"/>
    <col min="2849" max="2849" width="23.5" bestFit="1" customWidth="1"/>
    <col min="2850" max="2850" width="11" bestFit="1" customWidth="1"/>
    <col min="2851" max="2851" width="14" bestFit="1" customWidth="1"/>
    <col min="2852" max="2852" width="23.5" bestFit="1" customWidth="1"/>
    <col min="2853" max="2853" width="11" bestFit="1" customWidth="1"/>
    <col min="2854" max="2854" width="14" bestFit="1" customWidth="1"/>
    <col min="2855" max="2855" width="23.5" bestFit="1" customWidth="1"/>
    <col min="2856" max="2856" width="11" bestFit="1" customWidth="1"/>
    <col min="2857" max="2857" width="14" bestFit="1" customWidth="1"/>
    <col min="2858" max="2858" width="23.5" bestFit="1" customWidth="1"/>
    <col min="2859" max="2859" width="11" bestFit="1" customWidth="1"/>
    <col min="2860" max="2860" width="14" bestFit="1" customWidth="1"/>
    <col min="2861" max="2861" width="23.5" bestFit="1" customWidth="1"/>
    <col min="2862" max="2862" width="11" bestFit="1" customWidth="1"/>
    <col min="2863" max="2863" width="14" bestFit="1" customWidth="1"/>
    <col min="2864" max="2864" width="23.5" bestFit="1" customWidth="1"/>
    <col min="2865" max="2865" width="11" bestFit="1" customWidth="1"/>
    <col min="2866" max="2866" width="14" bestFit="1" customWidth="1"/>
    <col min="2867" max="2867" width="23.5" bestFit="1" customWidth="1"/>
    <col min="2868" max="2868" width="11" bestFit="1" customWidth="1"/>
    <col min="2869" max="2869" width="14" bestFit="1" customWidth="1"/>
    <col min="2870" max="2870" width="23.5" bestFit="1" customWidth="1"/>
    <col min="2871" max="2871" width="11" bestFit="1" customWidth="1"/>
    <col min="2872" max="2872" width="14" bestFit="1" customWidth="1"/>
    <col min="2873" max="2873" width="23.5" bestFit="1" customWidth="1"/>
    <col min="2874" max="2874" width="11" bestFit="1" customWidth="1"/>
    <col min="2875" max="2875" width="14" bestFit="1" customWidth="1"/>
    <col min="2876" max="2876" width="23.5" bestFit="1" customWidth="1"/>
    <col min="2877" max="2877" width="11" bestFit="1" customWidth="1"/>
    <col min="2878" max="2878" width="14" bestFit="1" customWidth="1"/>
    <col min="2879" max="2879" width="23.5" bestFit="1" customWidth="1"/>
    <col min="2880" max="2880" width="11" bestFit="1" customWidth="1"/>
    <col min="2881" max="2881" width="14" bestFit="1" customWidth="1"/>
    <col min="2882" max="2882" width="23.5" bestFit="1" customWidth="1"/>
    <col min="2883" max="2883" width="11" bestFit="1" customWidth="1"/>
    <col min="2884" max="2884" width="14" bestFit="1" customWidth="1"/>
    <col min="2885" max="2885" width="23.5" bestFit="1" customWidth="1"/>
    <col min="2886" max="2886" width="11" bestFit="1" customWidth="1"/>
    <col min="2887" max="2887" width="14" bestFit="1" customWidth="1"/>
    <col min="2888" max="2888" width="23.5" bestFit="1" customWidth="1"/>
    <col min="2889" max="2889" width="11" bestFit="1" customWidth="1"/>
    <col min="2890" max="2890" width="14" bestFit="1" customWidth="1"/>
    <col min="2891" max="2891" width="23.5" bestFit="1" customWidth="1"/>
    <col min="2892" max="2892" width="11" bestFit="1" customWidth="1"/>
    <col min="2893" max="2893" width="14" bestFit="1" customWidth="1"/>
    <col min="2894" max="2894" width="23.5" bestFit="1" customWidth="1"/>
    <col min="2895" max="2895" width="11" bestFit="1" customWidth="1"/>
    <col min="2896" max="2896" width="14" bestFit="1" customWidth="1"/>
    <col min="2897" max="2897" width="28.33203125" bestFit="1" customWidth="1"/>
    <col min="2898" max="2898" width="15.6640625" bestFit="1" customWidth="1"/>
    <col min="2899" max="2899" width="18.83203125" bestFit="1" customWidth="1"/>
  </cols>
  <sheetData>
    <row r="1" spans="1:3" x14ac:dyDescent="0.2">
      <c r="A1" s="5" t="s">
        <v>6</v>
      </c>
      <c r="B1" t="s">
        <v>2116</v>
      </c>
    </row>
    <row r="2" spans="1:3" x14ac:dyDescent="0.2">
      <c r="A2" s="5" t="s">
        <v>2074</v>
      </c>
      <c r="B2" t="s">
        <v>2116</v>
      </c>
    </row>
    <row r="4" spans="1:3" x14ac:dyDescent="0.2">
      <c r="A4" s="5" t="s">
        <v>2034</v>
      </c>
      <c r="B4" t="s">
        <v>2120</v>
      </c>
      <c r="C4" t="s">
        <v>2121</v>
      </c>
    </row>
    <row r="5" spans="1:3" x14ac:dyDescent="0.2">
      <c r="A5" s="6" t="s">
        <v>2039</v>
      </c>
      <c r="B5" s="11">
        <v>7510076</v>
      </c>
      <c r="C5" s="11">
        <v>8744700</v>
      </c>
    </row>
    <row r="6" spans="1:3" x14ac:dyDescent="0.2">
      <c r="A6" s="6" t="s">
        <v>2037</v>
      </c>
      <c r="B6" s="11">
        <v>1735179</v>
      </c>
      <c r="C6" s="11">
        <v>1921300</v>
      </c>
    </row>
    <row r="7" spans="1:3" x14ac:dyDescent="0.2">
      <c r="A7" s="6" t="s">
        <v>2044</v>
      </c>
      <c r="B7" s="11">
        <v>2015817</v>
      </c>
      <c r="C7" s="11">
        <v>2858000</v>
      </c>
    </row>
    <row r="8" spans="1:3" x14ac:dyDescent="0.2">
      <c r="A8" s="6" t="s">
        <v>2045</v>
      </c>
      <c r="B8" s="11">
        <v>36176</v>
      </c>
      <c r="C8" s="11">
        <v>25700</v>
      </c>
    </row>
    <row r="9" spans="1:3" x14ac:dyDescent="0.2">
      <c r="A9" s="6" t="s">
        <v>2040</v>
      </c>
      <c r="B9" s="11">
        <v>7480097</v>
      </c>
      <c r="C9" s="11">
        <v>7026300</v>
      </c>
    </row>
    <row r="10" spans="1:3" x14ac:dyDescent="0.2">
      <c r="A10" s="6" t="s">
        <v>2041</v>
      </c>
      <c r="B10" s="11">
        <v>1223931</v>
      </c>
      <c r="C10" s="11">
        <v>1351700</v>
      </c>
    </row>
    <row r="11" spans="1:3" x14ac:dyDescent="0.2">
      <c r="A11" s="6" t="s">
        <v>2042</v>
      </c>
      <c r="B11" s="11">
        <v>3149827</v>
      </c>
      <c r="C11" s="11">
        <v>3240100</v>
      </c>
    </row>
    <row r="12" spans="1:3" x14ac:dyDescent="0.2">
      <c r="A12" s="6" t="s">
        <v>2043</v>
      </c>
      <c r="B12" s="11">
        <v>3833725</v>
      </c>
      <c r="C12" s="11">
        <v>3177400</v>
      </c>
    </row>
    <row r="13" spans="1:3" x14ac:dyDescent="0.2">
      <c r="A13" s="6" t="s">
        <v>2038</v>
      </c>
      <c r="B13" s="11">
        <v>15763227</v>
      </c>
      <c r="C13" s="11">
        <v>15637900</v>
      </c>
    </row>
    <row r="14" spans="1:3" x14ac:dyDescent="0.2">
      <c r="A14" s="6" t="s">
        <v>2035</v>
      </c>
      <c r="B14" s="11">
        <v>42748055</v>
      </c>
      <c r="C14" s="11">
        <v>43983100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127E-4956-1E47-98A8-3EDB29BEBC33}">
  <sheetPr codeName="Sheet9"/>
  <dimension ref="A2:M15"/>
  <sheetViews>
    <sheetView workbookViewId="0">
      <selection activeCell="C11" sqref="C11"/>
    </sheetView>
  </sheetViews>
  <sheetFormatPr baseColWidth="10" defaultRowHeight="16" x14ac:dyDescent="0.2"/>
  <cols>
    <col min="1" max="1" width="23.5" bestFit="1" customWidth="1"/>
    <col min="2" max="2" width="17" bestFit="1" customWidth="1"/>
    <col min="3" max="11" width="8.1640625" bestFit="1" customWidth="1"/>
    <col min="12" max="12" width="7.1640625" bestFit="1" customWidth="1"/>
    <col min="13" max="13" width="10.83203125" bestFit="1" customWidth="1"/>
    <col min="14" max="23" width="5.1640625" bestFit="1" customWidth="1"/>
    <col min="24" max="24" width="28.33203125" bestFit="1" customWidth="1"/>
    <col min="25" max="25" width="17.83203125" bestFit="1" customWidth="1"/>
    <col min="26" max="26" width="4.1640625" bestFit="1" customWidth="1"/>
    <col min="27" max="29" width="6.1640625" bestFit="1" customWidth="1"/>
    <col min="30" max="30" width="4.1640625" bestFit="1" customWidth="1"/>
    <col min="31" max="34" width="6.1640625" bestFit="1" customWidth="1"/>
    <col min="35" max="35" width="3.1640625" bestFit="1" customWidth="1"/>
    <col min="36" max="44" width="6.1640625" bestFit="1" customWidth="1"/>
    <col min="45" max="45" width="4.1640625" bestFit="1" customWidth="1"/>
    <col min="46" max="53" width="6.1640625" bestFit="1" customWidth="1"/>
    <col min="54" max="54" width="4.1640625" bestFit="1" customWidth="1"/>
    <col min="55" max="61" width="6.1640625" bestFit="1" customWidth="1"/>
    <col min="62" max="62" width="3.1640625" bestFit="1" customWidth="1"/>
    <col min="63" max="71" width="6.1640625" bestFit="1" customWidth="1"/>
    <col min="72" max="72" width="4.1640625" bestFit="1" customWidth="1"/>
    <col min="73" max="80" width="6.1640625" bestFit="1" customWidth="1"/>
    <col min="81" max="81" width="4.1640625" bestFit="1" customWidth="1"/>
    <col min="82" max="85" width="6.1640625" bestFit="1" customWidth="1"/>
    <col min="86" max="86" width="3.1640625" bestFit="1" customWidth="1"/>
    <col min="87" max="94" width="6.1640625" bestFit="1" customWidth="1"/>
    <col min="95" max="95" width="3.1640625" bestFit="1" customWidth="1"/>
    <col min="96" max="103" width="6.1640625" bestFit="1" customWidth="1"/>
    <col min="104" max="104" width="4.1640625" bestFit="1" customWidth="1"/>
    <col min="105" max="106" width="6.1640625" bestFit="1" customWidth="1"/>
    <col min="107" max="107" width="3.1640625" bestFit="1" customWidth="1"/>
    <col min="108" max="116" width="6.1640625" bestFit="1" customWidth="1"/>
    <col min="117" max="117" width="4.1640625" bestFit="1" customWidth="1"/>
    <col min="118" max="124" width="6.1640625" bestFit="1" customWidth="1"/>
    <col min="125" max="125" width="3.1640625" bestFit="1" customWidth="1"/>
    <col min="126" max="135" width="6.1640625" bestFit="1" customWidth="1"/>
    <col min="136" max="136" width="4.1640625" bestFit="1" customWidth="1"/>
    <col min="137" max="139" width="6.1640625" bestFit="1" customWidth="1"/>
    <col min="140" max="140" width="5.1640625" bestFit="1" customWidth="1"/>
    <col min="141" max="144" width="6.1640625" bestFit="1" customWidth="1"/>
    <col min="145" max="145" width="3.1640625" bestFit="1" customWidth="1"/>
    <col min="146" max="152" width="6.1640625" bestFit="1" customWidth="1"/>
    <col min="153" max="153" width="4.1640625" bestFit="1" customWidth="1"/>
    <col min="154" max="154" width="7.1640625" bestFit="1" customWidth="1"/>
    <col min="155" max="160" width="6.1640625" bestFit="1" customWidth="1"/>
    <col min="161" max="161" width="3.1640625" bestFit="1" customWidth="1"/>
    <col min="162" max="166" width="6.1640625" bestFit="1" customWidth="1"/>
    <col min="167" max="167" width="5.1640625" bestFit="1" customWidth="1"/>
    <col min="168" max="168" width="6.1640625" bestFit="1" customWidth="1"/>
    <col min="169" max="169" width="3.1640625" bestFit="1" customWidth="1"/>
    <col min="170" max="174" width="6.1640625" bestFit="1" customWidth="1"/>
    <col min="175" max="175" width="5.1640625" bestFit="1" customWidth="1"/>
    <col min="176" max="178" width="6.1640625" bestFit="1" customWidth="1"/>
    <col min="179" max="179" width="4.1640625" bestFit="1" customWidth="1"/>
    <col min="180" max="187" width="6.1640625" bestFit="1" customWidth="1"/>
    <col min="188" max="188" width="4.1640625" bestFit="1" customWidth="1"/>
    <col min="189" max="192" width="6.1640625" bestFit="1" customWidth="1"/>
    <col min="193" max="193" width="4.1640625" bestFit="1" customWidth="1"/>
    <col min="194" max="197" width="6.1640625" bestFit="1" customWidth="1"/>
    <col min="198" max="198" width="7.1640625" bestFit="1" customWidth="1"/>
    <col min="199" max="202" width="6.1640625" bestFit="1" customWidth="1"/>
    <col min="203" max="203" width="5.1640625" bestFit="1" customWidth="1"/>
    <col min="204" max="205" width="6.1640625" bestFit="1" customWidth="1"/>
    <col min="206" max="206" width="7.1640625" bestFit="1" customWidth="1"/>
    <col min="207" max="207" width="4.1640625" bestFit="1" customWidth="1"/>
    <col min="208" max="208" width="7.1640625" bestFit="1" customWidth="1"/>
    <col min="209" max="217" width="6.1640625" bestFit="1" customWidth="1"/>
    <col min="218" max="218" width="4.1640625" bestFit="1" customWidth="1"/>
    <col min="219" max="223" width="6.1640625" bestFit="1" customWidth="1"/>
    <col min="224" max="224" width="4.1640625" bestFit="1" customWidth="1"/>
    <col min="225" max="225" width="7.1640625" bestFit="1" customWidth="1"/>
    <col min="226" max="228" width="6.1640625" bestFit="1" customWidth="1"/>
    <col min="229" max="229" width="5.1640625" bestFit="1" customWidth="1"/>
    <col min="230" max="230" width="6.1640625" bestFit="1" customWidth="1"/>
    <col min="231" max="231" width="4.1640625" bestFit="1" customWidth="1"/>
    <col min="232" max="234" width="6.1640625" bestFit="1" customWidth="1"/>
    <col min="235" max="235" width="5.1640625" bestFit="1" customWidth="1"/>
    <col min="236" max="236" width="7.1640625" bestFit="1" customWidth="1"/>
    <col min="237" max="237" width="6.1640625" bestFit="1" customWidth="1"/>
    <col min="238" max="238" width="5.1640625" bestFit="1" customWidth="1"/>
    <col min="239" max="246" width="6.1640625" bestFit="1" customWidth="1"/>
    <col min="247" max="247" width="7.1640625" bestFit="1" customWidth="1"/>
    <col min="248" max="249" width="6.1640625" bestFit="1" customWidth="1"/>
    <col min="250" max="250" width="7.1640625" bestFit="1" customWidth="1"/>
    <col min="251" max="251" width="3.1640625" bestFit="1" customWidth="1"/>
    <col min="252" max="258" width="6.1640625" bestFit="1" customWidth="1"/>
    <col min="259" max="259" width="4.1640625" bestFit="1" customWidth="1"/>
    <col min="260" max="264" width="6.1640625" bestFit="1" customWidth="1"/>
    <col min="265" max="265" width="5.1640625" bestFit="1" customWidth="1"/>
    <col min="266" max="269" width="6.1640625" bestFit="1" customWidth="1"/>
    <col min="270" max="270" width="7.1640625" bestFit="1" customWidth="1"/>
    <col min="271" max="273" width="6.1640625" bestFit="1" customWidth="1"/>
    <col min="274" max="274" width="5.1640625" bestFit="1" customWidth="1"/>
    <col min="275" max="281" width="6.1640625" bestFit="1" customWidth="1"/>
    <col min="282" max="282" width="4.1640625" bestFit="1" customWidth="1"/>
    <col min="283" max="289" width="6.1640625" bestFit="1" customWidth="1"/>
    <col min="290" max="290" width="7.1640625" bestFit="1" customWidth="1"/>
    <col min="291" max="297" width="6.1640625" bestFit="1" customWidth="1"/>
    <col min="298" max="298" width="7.1640625" bestFit="1" customWidth="1"/>
    <col min="299" max="299" width="6.1640625" bestFit="1" customWidth="1"/>
    <col min="300" max="301" width="7.1640625" bestFit="1" customWidth="1"/>
    <col min="302" max="303" width="6.1640625" bestFit="1" customWidth="1"/>
    <col min="304" max="304" width="5.1640625" bestFit="1" customWidth="1"/>
    <col min="305" max="306" width="6.1640625" bestFit="1" customWidth="1"/>
    <col min="307" max="307" width="4.1640625" bestFit="1" customWidth="1"/>
    <col min="308" max="308" width="7.1640625" bestFit="1" customWidth="1"/>
    <col min="309" max="309" width="6.1640625" bestFit="1" customWidth="1"/>
    <col min="310" max="310" width="5.1640625" bestFit="1" customWidth="1"/>
    <col min="311" max="311" width="6.1640625" bestFit="1" customWidth="1"/>
    <col min="312" max="312" width="7.1640625" bestFit="1" customWidth="1"/>
    <col min="313" max="313" width="6.1640625" bestFit="1" customWidth="1"/>
    <col min="314" max="314" width="7.1640625" bestFit="1" customWidth="1"/>
    <col min="315" max="315" width="3.1640625" bestFit="1" customWidth="1"/>
    <col min="316" max="325" width="6.1640625" bestFit="1" customWidth="1"/>
    <col min="326" max="326" width="7.1640625" bestFit="1" customWidth="1"/>
    <col min="327" max="327" width="3.1640625" bestFit="1" customWidth="1"/>
    <col min="328" max="332" width="6.1640625" bestFit="1" customWidth="1"/>
    <col min="333" max="334" width="7.1640625" bestFit="1" customWidth="1"/>
    <col min="335" max="335" width="4.1640625" bestFit="1" customWidth="1"/>
    <col min="336" max="340" width="6.1640625" bestFit="1" customWidth="1"/>
    <col min="341" max="341" width="7.1640625" bestFit="1" customWidth="1"/>
    <col min="342" max="342" width="3.1640625" bestFit="1" customWidth="1"/>
    <col min="343" max="344" width="7.1640625" bestFit="1" customWidth="1"/>
    <col min="345" max="346" width="6.1640625" bestFit="1" customWidth="1"/>
    <col min="347" max="347" width="4.1640625" bestFit="1" customWidth="1"/>
    <col min="348" max="348" width="6.1640625" bestFit="1" customWidth="1"/>
    <col min="349" max="349" width="5.1640625" bestFit="1" customWidth="1"/>
    <col min="350" max="354" width="6.1640625" bestFit="1" customWidth="1"/>
    <col min="355" max="355" width="4.1640625" bestFit="1" customWidth="1"/>
    <col min="356" max="357" width="6.1640625" bestFit="1" customWidth="1"/>
    <col min="358" max="358" width="5.1640625" bestFit="1" customWidth="1"/>
    <col min="359" max="363" width="6.1640625" bestFit="1" customWidth="1"/>
    <col min="364" max="364" width="7.1640625" bestFit="1" customWidth="1"/>
    <col min="365" max="365" width="6.1640625" bestFit="1" customWidth="1"/>
    <col min="366" max="366" width="7.1640625" bestFit="1" customWidth="1"/>
    <col min="367" max="371" width="6.1640625" bestFit="1" customWidth="1"/>
    <col min="372" max="372" width="7.1640625" bestFit="1" customWidth="1"/>
    <col min="373" max="375" width="6.1640625" bestFit="1" customWidth="1"/>
    <col min="376" max="376" width="7.1640625" bestFit="1" customWidth="1"/>
    <col min="377" max="377" width="3.1640625" bestFit="1" customWidth="1"/>
    <col min="378" max="386" width="6.1640625" bestFit="1" customWidth="1"/>
    <col min="387" max="387" width="7.1640625" bestFit="1" customWidth="1"/>
    <col min="388" max="390" width="6.1640625" bestFit="1" customWidth="1"/>
    <col min="391" max="392" width="5.1640625" bestFit="1" customWidth="1"/>
    <col min="393" max="401" width="6.1640625" bestFit="1" customWidth="1"/>
    <col min="402" max="402" width="5.1640625" bestFit="1" customWidth="1"/>
    <col min="403" max="406" width="6.1640625" bestFit="1" customWidth="1"/>
    <col min="407" max="407" width="3.1640625" bestFit="1" customWidth="1"/>
    <col min="408" max="411" width="6.1640625" bestFit="1" customWidth="1"/>
    <col min="412" max="412" width="5.1640625" bestFit="1" customWidth="1"/>
    <col min="413" max="418" width="6.1640625" bestFit="1" customWidth="1"/>
    <col min="419" max="419" width="7.1640625" bestFit="1" customWidth="1"/>
    <col min="420" max="421" width="6.1640625" bestFit="1" customWidth="1"/>
    <col min="422" max="422" width="3.1640625" bestFit="1" customWidth="1"/>
    <col min="423" max="426" width="6.1640625" bestFit="1" customWidth="1"/>
    <col min="427" max="427" width="5.1640625" bestFit="1" customWidth="1"/>
    <col min="428" max="428" width="4.1640625" bestFit="1" customWidth="1"/>
    <col min="429" max="437" width="6.1640625" bestFit="1" customWidth="1"/>
    <col min="438" max="438" width="7.1640625" bestFit="1" customWidth="1"/>
    <col min="439" max="441" width="6.1640625" bestFit="1" customWidth="1"/>
    <col min="442" max="442" width="5.1640625" bestFit="1" customWidth="1"/>
    <col min="443" max="443" width="6.1640625" bestFit="1" customWidth="1"/>
    <col min="444" max="444" width="7.1640625" bestFit="1" customWidth="1"/>
    <col min="445" max="452" width="6.1640625" bestFit="1" customWidth="1"/>
    <col min="453" max="453" width="7.1640625" bestFit="1" customWidth="1"/>
    <col min="454" max="461" width="6.1640625" bestFit="1" customWidth="1"/>
    <col min="462" max="462" width="7.1640625" bestFit="1" customWidth="1"/>
    <col min="463" max="463" width="6.1640625" bestFit="1" customWidth="1"/>
    <col min="464" max="464" width="3.1640625" bestFit="1" customWidth="1"/>
    <col min="465" max="475" width="6.1640625" bestFit="1" customWidth="1"/>
    <col min="476" max="476" width="5.1640625" bestFit="1" customWidth="1"/>
    <col min="477" max="480" width="6.1640625" bestFit="1" customWidth="1"/>
    <col min="481" max="481" width="7.1640625" bestFit="1" customWidth="1"/>
    <col min="482" max="490" width="6.1640625" bestFit="1" customWidth="1"/>
    <col min="491" max="491" width="4.1640625" bestFit="1" customWidth="1"/>
    <col min="492" max="493" width="7.1640625" bestFit="1" customWidth="1"/>
    <col min="494" max="494" width="6.1640625" bestFit="1" customWidth="1"/>
    <col min="495" max="495" width="5.1640625" bestFit="1" customWidth="1"/>
    <col min="496" max="500" width="6.1640625" bestFit="1" customWidth="1"/>
    <col min="501" max="501" width="3.1640625" bestFit="1" customWidth="1"/>
    <col min="502" max="508" width="6.1640625" bestFit="1" customWidth="1"/>
    <col min="509" max="509" width="3.1640625" bestFit="1" customWidth="1"/>
    <col min="510" max="510" width="7.1640625" bestFit="1" customWidth="1"/>
    <col min="511" max="515" width="6.1640625" bestFit="1" customWidth="1"/>
    <col min="516" max="516" width="3.1640625" bestFit="1" customWidth="1"/>
    <col min="517" max="517" width="7.1640625" bestFit="1" customWidth="1"/>
    <col min="518" max="526" width="6.1640625" bestFit="1" customWidth="1"/>
    <col min="527" max="527" width="7.1640625" bestFit="1" customWidth="1"/>
    <col min="528" max="528" width="6.1640625" bestFit="1" customWidth="1"/>
    <col min="529" max="529" width="4.1640625" bestFit="1" customWidth="1"/>
    <col min="530" max="531" width="6.1640625" bestFit="1" customWidth="1"/>
    <col min="532" max="532" width="7.1640625" bestFit="1" customWidth="1"/>
    <col min="533" max="538" width="6.1640625" bestFit="1" customWidth="1"/>
    <col min="539" max="539" width="3.1640625" bestFit="1" customWidth="1"/>
    <col min="540" max="549" width="6.1640625" bestFit="1" customWidth="1"/>
    <col min="550" max="550" width="4.1640625" bestFit="1" customWidth="1"/>
    <col min="551" max="554" width="6.1640625" bestFit="1" customWidth="1"/>
    <col min="555" max="556" width="7.1640625" bestFit="1" customWidth="1"/>
    <col min="557" max="571" width="6.1640625" bestFit="1" customWidth="1"/>
    <col min="572" max="572" width="7.1640625" bestFit="1" customWidth="1"/>
    <col min="573" max="573" width="6.1640625" bestFit="1" customWidth="1"/>
    <col min="574" max="574" width="7.1640625" bestFit="1" customWidth="1"/>
    <col min="575" max="575" width="4.1640625" bestFit="1" customWidth="1"/>
    <col min="576" max="577" width="6.1640625" bestFit="1" customWidth="1"/>
    <col min="578" max="578" width="5.1640625" bestFit="1" customWidth="1"/>
    <col min="579" max="588" width="6.1640625" bestFit="1" customWidth="1"/>
    <col min="589" max="589" width="7.1640625" bestFit="1" customWidth="1"/>
    <col min="590" max="603" width="6.1640625" bestFit="1" customWidth="1"/>
    <col min="604" max="605" width="5.1640625" bestFit="1" customWidth="1"/>
    <col min="606" max="607" width="6.1640625" bestFit="1" customWidth="1"/>
    <col min="608" max="608" width="3.1640625" bestFit="1" customWidth="1"/>
    <col min="609" max="622" width="6.1640625" bestFit="1" customWidth="1"/>
    <col min="623" max="623" width="3.1640625" bestFit="1" customWidth="1"/>
    <col min="624" max="633" width="6.1640625" bestFit="1" customWidth="1"/>
    <col min="634" max="634" width="5.1640625" bestFit="1" customWidth="1"/>
    <col min="635" max="637" width="6.1640625" bestFit="1" customWidth="1"/>
    <col min="638" max="638" width="5.1640625" bestFit="1" customWidth="1"/>
    <col min="639" max="648" width="6.1640625" bestFit="1" customWidth="1"/>
    <col min="649" max="649" width="7.1640625" bestFit="1" customWidth="1"/>
    <col min="650" max="657" width="6.1640625" bestFit="1" customWidth="1"/>
    <col min="658" max="658" width="3.1640625" bestFit="1" customWidth="1"/>
    <col min="659" max="659" width="6.1640625" bestFit="1" customWidth="1"/>
    <col min="660" max="660" width="7.1640625" bestFit="1" customWidth="1"/>
    <col min="661" max="661" width="5.1640625" bestFit="1" customWidth="1"/>
    <col min="662" max="663" width="6.1640625" bestFit="1" customWidth="1"/>
    <col min="664" max="664" width="5.1640625" bestFit="1" customWidth="1"/>
    <col min="665" max="668" width="6.1640625" bestFit="1" customWidth="1"/>
    <col min="669" max="674" width="7.1640625" bestFit="1" customWidth="1"/>
    <col min="675" max="675" width="6.1640625" bestFit="1" customWidth="1"/>
    <col min="676" max="677" width="7.1640625" bestFit="1" customWidth="1"/>
    <col min="678" max="678" width="6.1640625" bestFit="1" customWidth="1"/>
    <col min="679" max="695" width="7.1640625" bestFit="1" customWidth="1"/>
    <col min="696" max="696" width="6.1640625" bestFit="1" customWidth="1"/>
    <col min="697" max="704" width="7.1640625" bestFit="1" customWidth="1"/>
    <col min="705" max="705" width="6.1640625" bestFit="1" customWidth="1"/>
    <col min="706" max="707" width="7.1640625" bestFit="1" customWidth="1"/>
    <col min="708" max="708" width="6.1640625" bestFit="1" customWidth="1"/>
    <col min="709" max="716" width="7.1640625" bestFit="1" customWidth="1"/>
    <col min="717" max="717" width="6.1640625" bestFit="1" customWidth="1"/>
    <col min="718" max="720" width="7.1640625" bestFit="1" customWidth="1"/>
    <col min="721" max="721" width="6.1640625" bestFit="1" customWidth="1"/>
    <col min="722" max="726" width="7.1640625" bestFit="1" customWidth="1"/>
    <col min="727" max="727" width="4.1640625" bestFit="1" customWidth="1"/>
    <col min="728" max="748" width="7.1640625" bestFit="1" customWidth="1"/>
    <col min="749" max="750" width="6.1640625" bestFit="1" customWidth="1"/>
    <col min="751" max="765" width="7.1640625" bestFit="1" customWidth="1"/>
    <col min="766" max="766" width="4.1640625" bestFit="1" customWidth="1"/>
    <col min="767" max="779" width="7.1640625" bestFit="1" customWidth="1"/>
    <col min="780" max="780" width="4.1640625" bestFit="1" customWidth="1"/>
    <col min="781" max="791" width="7.1640625" bestFit="1" customWidth="1"/>
    <col min="792" max="792" width="4.1640625" bestFit="1" customWidth="1"/>
    <col min="793" max="796" width="7.1640625" bestFit="1" customWidth="1"/>
    <col min="797" max="797" width="6.1640625" bestFit="1" customWidth="1"/>
    <col min="798" max="806" width="7.1640625" bestFit="1" customWidth="1"/>
    <col min="807" max="807" width="10.83203125" bestFit="1" customWidth="1"/>
    <col min="808" max="808" width="15.6640625" bestFit="1" customWidth="1"/>
    <col min="809" max="809" width="22" bestFit="1" customWidth="1"/>
    <col min="810" max="810" width="15.6640625" bestFit="1" customWidth="1"/>
    <col min="811" max="811" width="22" bestFit="1" customWidth="1"/>
    <col min="812" max="812" width="15.6640625" bestFit="1" customWidth="1"/>
    <col min="813" max="813" width="22" bestFit="1" customWidth="1"/>
    <col min="814" max="814" width="15.6640625" bestFit="1" customWidth="1"/>
    <col min="815" max="815" width="22" bestFit="1" customWidth="1"/>
    <col min="816" max="816" width="15.6640625" bestFit="1" customWidth="1"/>
    <col min="817" max="817" width="22" bestFit="1" customWidth="1"/>
    <col min="818" max="818" width="15.6640625" bestFit="1" customWidth="1"/>
    <col min="819" max="819" width="22" bestFit="1" customWidth="1"/>
    <col min="820" max="820" width="15.6640625" bestFit="1" customWidth="1"/>
    <col min="821" max="821" width="22" bestFit="1" customWidth="1"/>
    <col min="822" max="822" width="15.6640625" bestFit="1" customWidth="1"/>
    <col min="823" max="823" width="22" bestFit="1" customWidth="1"/>
    <col min="824" max="824" width="15.6640625" bestFit="1" customWidth="1"/>
    <col min="825" max="825" width="22" bestFit="1" customWidth="1"/>
    <col min="826" max="826" width="15.6640625" bestFit="1" customWidth="1"/>
    <col min="827" max="827" width="22" bestFit="1" customWidth="1"/>
    <col min="828" max="828" width="15.6640625" bestFit="1" customWidth="1"/>
    <col min="829" max="829" width="22" bestFit="1" customWidth="1"/>
    <col min="830" max="830" width="15.6640625" bestFit="1" customWidth="1"/>
    <col min="831" max="831" width="22" bestFit="1" customWidth="1"/>
    <col min="832" max="832" width="15.6640625" bestFit="1" customWidth="1"/>
    <col min="833" max="833" width="22" bestFit="1" customWidth="1"/>
    <col min="834" max="834" width="15.6640625" bestFit="1" customWidth="1"/>
    <col min="835" max="835" width="22" bestFit="1" customWidth="1"/>
    <col min="836" max="836" width="15.6640625" bestFit="1" customWidth="1"/>
    <col min="837" max="837" width="22" bestFit="1" customWidth="1"/>
    <col min="838" max="838" width="15.6640625" bestFit="1" customWidth="1"/>
    <col min="839" max="839" width="22" bestFit="1" customWidth="1"/>
    <col min="840" max="840" width="15.6640625" bestFit="1" customWidth="1"/>
    <col min="841" max="841" width="22" bestFit="1" customWidth="1"/>
    <col min="842" max="842" width="15.6640625" bestFit="1" customWidth="1"/>
    <col min="843" max="843" width="22" bestFit="1" customWidth="1"/>
    <col min="844" max="844" width="15.6640625" bestFit="1" customWidth="1"/>
    <col min="845" max="845" width="22" bestFit="1" customWidth="1"/>
    <col min="846" max="846" width="15.6640625" bestFit="1" customWidth="1"/>
    <col min="847" max="847" width="22" bestFit="1" customWidth="1"/>
    <col min="848" max="848" width="15.6640625" bestFit="1" customWidth="1"/>
    <col min="849" max="849" width="22" bestFit="1" customWidth="1"/>
    <col min="850" max="850" width="15.6640625" bestFit="1" customWidth="1"/>
    <col min="851" max="851" width="22" bestFit="1" customWidth="1"/>
    <col min="852" max="852" width="15.6640625" bestFit="1" customWidth="1"/>
    <col min="853" max="853" width="22" bestFit="1" customWidth="1"/>
    <col min="854" max="854" width="15.6640625" bestFit="1" customWidth="1"/>
    <col min="855" max="855" width="22" bestFit="1" customWidth="1"/>
    <col min="856" max="856" width="15.6640625" bestFit="1" customWidth="1"/>
    <col min="857" max="857" width="22" bestFit="1" customWidth="1"/>
    <col min="858" max="858" width="15.6640625" bestFit="1" customWidth="1"/>
    <col min="859" max="859" width="22" bestFit="1" customWidth="1"/>
    <col min="860" max="860" width="15.6640625" bestFit="1" customWidth="1"/>
    <col min="861" max="861" width="22" bestFit="1" customWidth="1"/>
    <col min="862" max="862" width="15.6640625" bestFit="1" customWidth="1"/>
    <col min="863" max="863" width="22" bestFit="1" customWidth="1"/>
    <col min="864" max="864" width="15.6640625" bestFit="1" customWidth="1"/>
    <col min="865" max="865" width="22" bestFit="1" customWidth="1"/>
    <col min="866" max="866" width="15.6640625" bestFit="1" customWidth="1"/>
    <col min="867" max="867" width="22" bestFit="1" customWidth="1"/>
    <col min="868" max="868" width="15.6640625" bestFit="1" customWidth="1"/>
    <col min="869" max="869" width="22" bestFit="1" customWidth="1"/>
    <col min="870" max="870" width="15.6640625" bestFit="1" customWidth="1"/>
    <col min="871" max="871" width="22" bestFit="1" customWidth="1"/>
    <col min="872" max="872" width="15.6640625" bestFit="1" customWidth="1"/>
    <col min="873" max="873" width="22" bestFit="1" customWidth="1"/>
    <col min="874" max="874" width="15.6640625" bestFit="1" customWidth="1"/>
    <col min="875" max="875" width="22" bestFit="1" customWidth="1"/>
    <col min="876" max="876" width="15.6640625" bestFit="1" customWidth="1"/>
    <col min="877" max="877" width="22" bestFit="1" customWidth="1"/>
    <col min="878" max="878" width="15.6640625" bestFit="1" customWidth="1"/>
    <col min="879" max="879" width="22" bestFit="1" customWidth="1"/>
    <col min="880" max="880" width="15.6640625" bestFit="1" customWidth="1"/>
    <col min="881" max="881" width="22" bestFit="1" customWidth="1"/>
    <col min="882" max="882" width="15.6640625" bestFit="1" customWidth="1"/>
    <col min="883" max="883" width="22" bestFit="1" customWidth="1"/>
    <col min="884" max="884" width="15.6640625" bestFit="1" customWidth="1"/>
    <col min="885" max="885" width="22" bestFit="1" customWidth="1"/>
    <col min="886" max="886" width="15.6640625" bestFit="1" customWidth="1"/>
    <col min="887" max="887" width="22" bestFit="1" customWidth="1"/>
    <col min="888" max="888" width="15.6640625" bestFit="1" customWidth="1"/>
    <col min="889" max="889" width="22" bestFit="1" customWidth="1"/>
    <col min="890" max="890" width="15.6640625" bestFit="1" customWidth="1"/>
    <col min="891" max="891" width="22" bestFit="1" customWidth="1"/>
    <col min="892" max="892" width="15.6640625" bestFit="1" customWidth="1"/>
    <col min="893" max="893" width="22" bestFit="1" customWidth="1"/>
    <col min="894" max="894" width="15.6640625" bestFit="1" customWidth="1"/>
    <col min="895" max="895" width="22" bestFit="1" customWidth="1"/>
    <col min="896" max="896" width="15.6640625" bestFit="1" customWidth="1"/>
    <col min="897" max="897" width="22" bestFit="1" customWidth="1"/>
    <col min="898" max="898" width="15.6640625" bestFit="1" customWidth="1"/>
    <col min="899" max="899" width="22" bestFit="1" customWidth="1"/>
    <col min="900" max="900" width="15.6640625" bestFit="1" customWidth="1"/>
    <col min="901" max="901" width="22" bestFit="1" customWidth="1"/>
    <col min="902" max="902" width="15.6640625" bestFit="1" customWidth="1"/>
    <col min="903" max="903" width="22" bestFit="1" customWidth="1"/>
    <col min="904" max="904" width="15.6640625" bestFit="1" customWidth="1"/>
    <col min="905" max="905" width="22" bestFit="1" customWidth="1"/>
    <col min="906" max="906" width="15.6640625" bestFit="1" customWidth="1"/>
    <col min="907" max="907" width="22" bestFit="1" customWidth="1"/>
    <col min="908" max="908" width="15.6640625" bestFit="1" customWidth="1"/>
    <col min="909" max="909" width="22" bestFit="1" customWidth="1"/>
    <col min="910" max="910" width="15.6640625" bestFit="1" customWidth="1"/>
    <col min="911" max="911" width="22" bestFit="1" customWidth="1"/>
    <col min="912" max="912" width="15.6640625" bestFit="1" customWidth="1"/>
    <col min="913" max="913" width="22" bestFit="1" customWidth="1"/>
    <col min="914" max="914" width="15.6640625" bestFit="1" customWidth="1"/>
    <col min="915" max="915" width="22" bestFit="1" customWidth="1"/>
    <col min="916" max="916" width="15.6640625" bestFit="1" customWidth="1"/>
    <col min="917" max="917" width="22" bestFit="1" customWidth="1"/>
    <col min="918" max="918" width="15.6640625" bestFit="1" customWidth="1"/>
    <col min="919" max="919" width="22" bestFit="1" customWidth="1"/>
    <col min="920" max="920" width="15.6640625" bestFit="1" customWidth="1"/>
    <col min="921" max="921" width="22" bestFit="1" customWidth="1"/>
    <col min="922" max="922" width="15.6640625" bestFit="1" customWidth="1"/>
    <col min="923" max="923" width="22" bestFit="1" customWidth="1"/>
    <col min="924" max="924" width="15.6640625" bestFit="1" customWidth="1"/>
    <col min="925" max="925" width="22" bestFit="1" customWidth="1"/>
    <col min="926" max="926" width="15.6640625" bestFit="1" customWidth="1"/>
    <col min="927" max="927" width="22" bestFit="1" customWidth="1"/>
    <col min="928" max="928" width="15.6640625" bestFit="1" customWidth="1"/>
    <col min="929" max="929" width="22" bestFit="1" customWidth="1"/>
    <col min="930" max="930" width="15.6640625" bestFit="1" customWidth="1"/>
    <col min="931" max="931" width="22" bestFit="1" customWidth="1"/>
    <col min="932" max="932" width="15.6640625" bestFit="1" customWidth="1"/>
    <col min="933" max="933" width="22" bestFit="1" customWidth="1"/>
    <col min="934" max="934" width="15.6640625" bestFit="1" customWidth="1"/>
    <col min="935" max="935" width="22" bestFit="1" customWidth="1"/>
    <col min="936" max="936" width="15.6640625" bestFit="1" customWidth="1"/>
    <col min="937" max="937" width="22" bestFit="1" customWidth="1"/>
    <col min="938" max="938" width="15.6640625" bestFit="1" customWidth="1"/>
    <col min="939" max="939" width="22" bestFit="1" customWidth="1"/>
    <col min="940" max="940" width="15.6640625" bestFit="1" customWidth="1"/>
    <col min="941" max="941" width="22" bestFit="1" customWidth="1"/>
    <col min="942" max="942" width="15.6640625" bestFit="1" customWidth="1"/>
    <col min="943" max="943" width="22" bestFit="1" customWidth="1"/>
    <col min="944" max="944" width="15.6640625" bestFit="1" customWidth="1"/>
    <col min="945" max="945" width="22" bestFit="1" customWidth="1"/>
    <col min="946" max="946" width="15.6640625" bestFit="1" customWidth="1"/>
    <col min="947" max="947" width="22" bestFit="1" customWidth="1"/>
    <col min="948" max="948" width="15.6640625" bestFit="1" customWidth="1"/>
    <col min="949" max="949" width="22" bestFit="1" customWidth="1"/>
    <col min="950" max="950" width="15.6640625" bestFit="1" customWidth="1"/>
    <col min="951" max="951" width="22" bestFit="1" customWidth="1"/>
    <col min="952" max="952" width="15.6640625" bestFit="1" customWidth="1"/>
    <col min="953" max="953" width="22" bestFit="1" customWidth="1"/>
    <col min="954" max="954" width="15.6640625" bestFit="1" customWidth="1"/>
    <col min="955" max="955" width="22" bestFit="1" customWidth="1"/>
    <col min="956" max="956" width="15.6640625" bestFit="1" customWidth="1"/>
    <col min="957" max="957" width="22" bestFit="1" customWidth="1"/>
    <col min="958" max="958" width="15.6640625" bestFit="1" customWidth="1"/>
    <col min="959" max="959" width="22" bestFit="1" customWidth="1"/>
    <col min="960" max="960" width="15.6640625" bestFit="1" customWidth="1"/>
    <col min="961" max="961" width="22" bestFit="1" customWidth="1"/>
    <col min="962" max="962" width="15.6640625" bestFit="1" customWidth="1"/>
    <col min="963" max="963" width="22" bestFit="1" customWidth="1"/>
    <col min="964" max="964" width="15.6640625" bestFit="1" customWidth="1"/>
    <col min="965" max="965" width="22" bestFit="1" customWidth="1"/>
    <col min="966" max="966" width="15.6640625" bestFit="1" customWidth="1"/>
    <col min="967" max="967" width="22" bestFit="1" customWidth="1"/>
    <col min="968" max="968" width="15.6640625" bestFit="1" customWidth="1"/>
    <col min="969" max="969" width="22" bestFit="1" customWidth="1"/>
    <col min="970" max="970" width="15.6640625" bestFit="1" customWidth="1"/>
    <col min="971" max="971" width="22" bestFit="1" customWidth="1"/>
    <col min="972" max="972" width="15.6640625" bestFit="1" customWidth="1"/>
    <col min="973" max="973" width="22" bestFit="1" customWidth="1"/>
    <col min="974" max="974" width="15.6640625" bestFit="1" customWidth="1"/>
    <col min="975" max="975" width="22" bestFit="1" customWidth="1"/>
    <col min="976" max="976" width="15.6640625" bestFit="1" customWidth="1"/>
    <col min="977" max="977" width="22" bestFit="1" customWidth="1"/>
    <col min="978" max="978" width="15.6640625" bestFit="1" customWidth="1"/>
    <col min="979" max="979" width="22" bestFit="1" customWidth="1"/>
    <col min="980" max="980" width="15.6640625" bestFit="1" customWidth="1"/>
    <col min="981" max="981" width="22" bestFit="1" customWidth="1"/>
    <col min="982" max="982" width="15.6640625" bestFit="1" customWidth="1"/>
    <col min="983" max="983" width="22" bestFit="1" customWidth="1"/>
    <col min="984" max="984" width="15.6640625" bestFit="1" customWidth="1"/>
    <col min="985" max="985" width="22" bestFit="1" customWidth="1"/>
    <col min="986" max="986" width="15.6640625" bestFit="1" customWidth="1"/>
    <col min="987" max="987" width="22" bestFit="1" customWidth="1"/>
    <col min="988" max="988" width="15.6640625" bestFit="1" customWidth="1"/>
    <col min="989" max="989" width="22" bestFit="1" customWidth="1"/>
    <col min="990" max="990" width="15.6640625" bestFit="1" customWidth="1"/>
    <col min="991" max="991" width="22" bestFit="1" customWidth="1"/>
    <col min="992" max="992" width="15.6640625" bestFit="1" customWidth="1"/>
    <col min="993" max="993" width="22" bestFit="1" customWidth="1"/>
    <col min="994" max="994" width="15.6640625" bestFit="1" customWidth="1"/>
    <col min="995" max="995" width="22" bestFit="1" customWidth="1"/>
    <col min="996" max="996" width="15.6640625" bestFit="1" customWidth="1"/>
    <col min="997" max="997" width="22" bestFit="1" customWidth="1"/>
    <col min="998" max="998" width="15.6640625" bestFit="1" customWidth="1"/>
    <col min="999" max="999" width="22" bestFit="1" customWidth="1"/>
    <col min="1000" max="1000" width="15.6640625" bestFit="1" customWidth="1"/>
    <col min="1001" max="1001" width="22" bestFit="1" customWidth="1"/>
    <col min="1002" max="1002" width="15.6640625" bestFit="1" customWidth="1"/>
    <col min="1003" max="1003" width="22" bestFit="1" customWidth="1"/>
    <col min="1004" max="1004" width="15.6640625" bestFit="1" customWidth="1"/>
    <col min="1005" max="1005" width="22" bestFit="1" customWidth="1"/>
    <col min="1006" max="1006" width="15.6640625" bestFit="1" customWidth="1"/>
    <col min="1007" max="1007" width="22" bestFit="1" customWidth="1"/>
    <col min="1008" max="1008" width="15.6640625" bestFit="1" customWidth="1"/>
    <col min="1009" max="1009" width="22" bestFit="1" customWidth="1"/>
    <col min="1010" max="1010" width="15.6640625" bestFit="1" customWidth="1"/>
    <col min="1011" max="1011" width="22" bestFit="1" customWidth="1"/>
    <col min="1012" max="1012" width="15.6640625" bestFit="1" customWidth="1"/>
    <col min="1013" max="1013" width="22" bestFit="1" customWidth="1"/>
    <col min="1014" max="1014" width="15.6640625" bestFit="1" customWidth="1"/>
    <col min="1015" max="1015" width="22" bestFit="1" customWidth="1"/>
    <col min="1016" max="1016" width="15.6640625" bestFit="1" customWidth="1"/>
    <col min="1017" max="1017" width="22" bestFit="1" customWidth="1"/>
    <col min="1018" max="1018" width="15.6640625" bestFit="1" customWidth="1"/>
    <col min="1019" max="1019" width="22" bestFit="1" customWidth="1"/>
    <col min="1020" max="1020" width="15.6640625" bestFit="1" customWidth="1"/>
    <col min="1021" max="1021" width="22" bestFit="1" customWidth="1"/>
    <col min="1022" max="1022" width="15.6640625" bestFit="1" customWidth="1"/>
    <col min="1023" max="1023" width="22" bestFit="1" customWidth="1"/>
    <col min="1024" max="1024" width="15.6640625" bestFit="1" customWidth="1"/>
    <col min="1025" max="1025" width="22" bestFit="1" customWidth="1"/>
    <col min="1026" max="1026" width="15.6640625" bestFit="1" customWidth="1"/>
    <col min="1027" max="1027" width="22" bestFit="1" customWidth="1"/>
    <col min="1028" max="1028" width="15.6640625" bestFit="1" customWidth="1"/>
    <col min="1029" max="1029" width="22" bestFit="1" customWidth="1"/>
    <col min="1030" max="1030" width="15.6640625" bestFit="1" customWidth="1"/>
    <col min="1031" max="1031" width="22" bestFit="1" customWidth="1"/>
    <col min="1032" max="1032" width="15.6640625" bestFit="1" customWidth="1"/>
    <col min="1033" max="1033" width="22" bestFit="1" customWidth="1"/>
    <col min="1034" max="1034" width="15.6640625" bestFit="1" customWidth="1"/>
    <col min="1035" max="1035" width="22" bestFit="1" customWidth="1"/>
    <col min="1036" max="1036" width="15.6640625" bestFit="1" customWidth="1"/>
    <col min="1037" max="1037" width="22" bestFit="1" customWidth="1"/>
    <col min="1038" max="1038" width="15.6640625" bestFit="1" customWidth="1"/>
    <col min="1039" max="1039" width="22" bestFit="1" customWidth="1"/>
    <col min="1040" max="1040" width="15.6640625" bestFit="1" customWidth="1"/>
    <col min="1041" max="1041" width="22" bestFit="1" customWidth="1"/>
    <col min="1042" max="1042" width="15.6640625" bestFit="1" customWidth="1"/>
    <col min="1043" max="1043" width="22" bestFit="1" customWidth="1"/>
    <col min="1044" max="1044" width="15.6640625" bestFit="1" customWidth="1"/>
    <col min="1045" max="1045" width="22" bestFit="1" customWidth="1"/>
    <col min="1046" max="1046" width="15.6640625" bestFit="1" customWidth="1"/>
    <col min="1047" max="1047" width="22" bestFit="1" customWidth="1"/>
    <col min="1048" max="1048" width="15.6640625" bestFit="1" customWidth="1"/>
    <col min="1049" max="1049" width="22" bestFit="1" customWidth="1"/>
    <col min="1050" max="1050" width="15.6640625" bestFit="1" customWidth="1"/>
    <col min="1051" max="1051" width="22" bestFit="1" customWidth="1"/>
    <col min="1052" max="1052" width="15.6640625" bestFit="1" customWidth="1"/>
    <col min="1053" max="1053" width="22" bestFit="1" customWidth="1"/>
    <col min="1054" max="1054" width="15.6640625" bestFit="1" customWidth="1"/>
    <col min="1055" max="1055" width="22" bestFit="1" customWidth="1"/>
    <col min="1056" max="1056" width="15.6640625" bestFit="1" customWidth="1"/>
    <col min="1057" max="1057" width="22" bestFit="1" customWidth="1"/>
    <col min="1058" max="1058" width="15.6640625" bestFit="1" customWidth="1"/>
    <col min="1059" max="1059" width="22" bestFit="1" customWidth="1"/>
    <col min="1060" max="1060" width="15.6640625" bestFit="1" customWidth="1"/>
    <col min="1061" max="1061" width="22" bestFit="1" customWidth="1"/>
    <col min="1062" max="1062" width="15.6640625" bestFit="1" customWidth="1"/>
    <col min="1063" max="1063" width="22" bestFit="1" customWidth="1"/>
    <col min="1064" max="1064" width="15.6640625" bestFit="1" customWidth="1"/>
    <col min="1065" max="1065" width="22" bestFit="1" customWidth="1"/>
    <col min="1066" max="1066" width="15.6640625" bestFit="1" customWidth="1"/>
    <col min="1067" max="1067" width="22" bestFit="1" customWidth="1"/>
    <col min="1068" max="1068" width="15.6640625" bestFit="1" customWidth="1"/>
    <col min="1069" max="1069" width="22" bestFit="1" customWidth="1"/>
    <col min="1070" max="1070" width="15.6640625" bestFit="1" customWidth="1"/>
    <col min="1071" max="1071" width="22" bestFit="1" customWidth="1"/>
    <col min="1072" max="1072" width="15.6640625" bestFit="1" customWidth="1"/>
    <col min="1073" max="1073" width="22" bestFit="1" customWidth="1"/>
    <col min="1074" max="1074" width="15.6640625" bestFit="1" customWidth="1"/>
    <col min="1075" max="1075" width="22" bestFit="1" customWidth="1"/>
    <col min="1076" max="1076" width="15.6640625" bestFit="1" customWidth="1"/>
    <col min="1077" max="1077" width="22" bestFit="1" customWidth="1"/>
    <col min="1078" max="1078" width="15.6640625" bestFit="1" customWidth="1"/>
    <col min="1079" max="1079" width="22" bestFit="1" customWidth="1"/>
    <col min="1080" max="1080" width="15.6640625" bestFit="1" customWidth="1"/>
    <col min="1081" max="1081" width="22" bestFit="1" customWidth="1"/>
    <col min="1082" max="1082" width="15.6640625" bestFit="1" customWidth="1"/>
    <col min="1083" max="1083" width="22" bestFit="1" customWidth="1"/>
    <col min="1084" max="1084" width="15.6640625" bestFit="1" customWidth="1"/>
    <col min="1085" max="1085" width="22" bestFit="1" customWidth="1"/>
    <col min="1086" max="1086" width="15.6640625" bestFit="1" customWidth="1"/>
    <col min="1087" max="1087" width="22" bestFit="1" customWidth="1"/>
    <col min="1088" max="1088" width="15.6640625" bestFit="1" customWidth="1"/>
    <col min="1089" max="1089" width="22" bestFit="1" customWidth="1"/>
    <col min="1090" max="1090" width="15.6640625" bestFit="1" customWidth="1"/>
    <col min="1091" max="1091" width="22" bestFit="1" customWidth="1"/>
    <col min="1092" max="1092" width="15.6640625" bestFit="1" customWidth="1"/>
    <col min="1093" max="1093" width="22" bestFit="1" customWidth="1"/>
    <col min="1094" max="1094" width="15.6640625" bestFit="1" customWidth="1"/>
    <col min="1095" max="1095" width="22" bestFit="1" customWidth="1"/>
    <col min="1096" max="1096" width="15.6640625" bestFit="1" customWidth="1"/>
    <col min="1097" max="1097" width="22" bestFit="1" customWidth="1"/>
    <col min="1098" max="1098" width="15.6640625" bestFit="1" customWidth="1"/>
    <col min="1099" max="1099" width="22" bestFit="1" customWidth="1"/>
    <col min="1100" max="1100" width="15.6640625" bestFit="1" customWidth="1"/>
    <col min="1101" max="1101" width="22" bestFit="1" customWidth="1"/>
    <col min="1102" max="1102" width="15.6640625" bestFit="1" customWidth="1"/>
    <col min="1103" max="1103" width="22" bestFit="1" customWidth="1"/>
    <col min="1104" max="1104" width="15.6640625" bestFit="1" customWidth="1"/>
    <col min="1105" max="1105" width="22" bestFit="1" customWidth="1"/>
    <col min="1106" max="1106" width="15.6640625" bestFit="1" customWidth="1"/>
    <col min="1107" max="1107" width="22" bestFit="1" customWidth="1"/>
    <col min="1108" max="1108" width="15.6640625" bestFit="1" customWidth="1"/>
    <col min="1109" max="1109" width="22" bestFit="1" customWidth="1"/>
    <col min="1110" max="1110" width="15.6640625" bestFit="1" customWidth="1"/>
    <col min="1111" max="1111" width="22" bestFit="1" customWidth="1"/>
    <col min="1112" max="1112" width="15.6640625" bestFit="1" customWidth="1"/>
    <col min="1113" max="1113" width="22" bestFit="1" customWidth="1"/>
    <col min="1114" max="1114" width="15.6640625" bestFit="1" customWidth="1"/>
    <col min="1115" max="1115" width="22" bestFit="1" customWidth="1"/>
    <col min="1116" max="1116" width="15.6640625" bestFit="1" customWidth="1"/>
    <col min="1117" max="1117" width="22" bestFit="1" customWidth="1"/>
    <col min="1118" max="1118" width="15.6640625" bestFit="1" customWidth="1"/>
    <col min="1119" max="1119" width="22" bestFit="1" customWidth="1"/>
    <col min="1120" max="1120" width="15.6640625" bestFit="1" customWidth="1"/>
    <col min="1121" max="1121" width="22" bestFit="1" customWidth="1"/>
    <col min="1122" max="1122" width="15.6640625" bestFit="1" customWidth="1"/>
    <col min="1123" max="1123" width="22" bestFit="1" customWidth="1"/>
    <col min="1124" max="1124" width="15.6640625" bestFit="1" customWidth="1"/>
    <col min="1125" max="1125" width="22" bestFit="1" customWidth="1"/>
    <col min="1126" max="1126" width="15.6640625" bestFit="1" customWidth="1"/>
    <col min="1127" max="1127" width="22" bestFit="1" customWidth="1"/>
    <col min="1128" max="1128" width="15.6640625" bestFit="1" customWidth="1"/>
    <col min="1129" max="1129" width="22" bestFit="1" customWidth="1"/>
    <col min="1130" max="1130" width="15.6640625" bestFit="1" customWidth="1"/>
    <col min="1131" max="1131" width="22" bestFit="1" customWidth="1"/>
    <col min="1132" max="1132" width="15.6640625" bestFit="1" customWidth="1"/>
    <col min="1133" max="1133" width="22" bestFit="1" customWidth="1"/>
    <col min="1134" max="1134" width="15.6640625" bestFit="1" customWidth="1"/>
    <col min="1135" max="1135" width="22" bestFit="1" customWidth="1"/>
    <col min="1136" max="1136" width="15.6640625" bestFit="1" customWidth="1"/>
    <col min="1137" max="1137" width="22" bestFit="1" customWidth="1"/>
    <col min="1138" max="1138" width="15.6640625" bestFit="1" customWidth="1"/>
    <col min="1139" max="1139" width="22" bestFit="1" customWidth="1"/>
    <col min="1140" max="1140" width="15.6640625" bestFit="1" customWidth="1"/>
    <col min="1141" max="1141" width="22" bestFit="1" customWidth="1"/>
    <col min="1142" max="1142" width="15.6640625" bestFit="1" customWidth="1"/>
    <col min="1143" max="1143" width="22" bestFit="1" customWidth="1"/>
    <col min="1144" max="1144" width="15.6640625" bestFit="1" customWidth="1"/>
    <col min="1145" max="1145" width="22" bestFit="1" customWidth="1"/>
    <col min="1146" max="1146" width="15.6640625" bestFit="1" customWidth="1"/>
    <col min="1147" max="1147" width="22" bestFit="1" customWidth="1"/>
    <col min="1148" max="1148" width="15.6640625" bestFit="1" customWidth="1"/>
    <col min="1149" max="1149" width="22" bestFit="1" customWidth="1"/>
    <col min="1150" max="1150" width="15.6640625" bestFit="1" customWidth="1"/>
    <col min="1151" max="1151" width="22" bestFit="1" customWidth="1"/>
    <col min="1152" max="1152" width="15.6640625" bestFit="1" customWidth="1"/>
    <col min="1153" max="1153" width="22" bestFit="1" customWidth="1"/>
    <col min="1154" max="1154" width="15.6640625" bestFit="1" customWidth="1"/>
    <col min="1155" max="1155" width="22" bestFit="1" customWidth="1"/>
    <col min="1156" max="1156" width="15.6640625" bestFit="1" customWidth="1"/>
    <col min="1157" max="1157" width="22" bestFit="1" customWidth="1"/>
    <col min="1158" max="1158" width="15.6640625" bestFit="1" customWidth="1"/>
    <col min="1159" max="1159" width="22" bestFit="1" customWidth="1"/>
    <col min="1160" max="1160" width="15.6640625" bestFit="1" customWidth="1"/>
    <col min="1161" max="1161" width="22" bestFit="1" customWidth="1"/>
    <col min="1162" max="1162" width="15.6640625" bestFit="1" customWidth="1"/>
    <col min="1163" max="1163" width="22" bestFit="1" customWidth="1"/>
    <col min="1164" max="1164" width="15.6640625" bestFit="1" customWidth="1"/>
    <col min="1165" max="1165" width="22" bestFit="1" customWidth="1"/>
    <col min="1166" max="1166" width="15.6640625" bestFit="1" customWidth="1"/>
    <col min="1167" max="1167" width="22" bestFit="1" customWidth="1"/>
    <col min="1168" max="1168" width="15.6640625" bestFit="1" customWidth="1"/>
    <col min="1169" max="1169" width="22" bestFit="1" customWidth="1"/>
    <col min="1170" max="1170" width="15.6640625" bestFit="1" customWidth="1"/>
    <col min="1171" max="1171" width="22" bestFit="1" customWidth="1"/>
    <col min="1172" max="1172" width="15.6640625" bestFit="1" customWidth="1"/>
    <col min="1173" max="1173" width="22" bestFit="1" customWidth="1"/>
    <col min="1174" max="1174" width="15.6640625" bestFit="1" customWidth="1"/>
    <col min="1175" max="1175" width="22" bestFit="1" customWidth="1"/>
    <col min="1176" max="1176" width="15.6640625" bestFit="1" customWidth="1"/>
    <col min="1177" max="1177" width="22" bestFit="1" customWidth="1"/>
    <col min="1178" max="1178" width="15.6640625" bestFit="1" customWidth="1"/>
    <col min="1179" max="1179" width="22" bestFit="1" customWidth="1"/>
    <col min="1180" max="1180" width="15.6640625" bestFit="1" customWidth="1"/>
    <col min="1181" max="1181" width="22" bestFit="1" customWidth="1"/>
    <col min="1182" max="1182" width="15.6640625" bestFit="1" customWidth="1"/>
    <col min="1183" max="1183" width="22" bestFit="1" customWidth="1"/>
    <col min="1184" max="1184" width="15.6640625" bestFit="1" customWidth="1"/>
    <col min="1185" max="1185" width="22" bestFit="1" customWidth="1"/>
    <col min="1186" max="1186" width="15.6640625" bestFit="1" customWidth="1"/>
    <col min="1187" max="1187" width="22" bestFit="1" customWidth="1"/>
    <col min="1188" max="1188" width="15.6640625" bestFit="1" customWidth="1"/>
    <col min="1189" max="1189" width="22" bestFit="1" customWidth="1"/>
    <col min="1190" max="1190" width="15.6640625" bestFit="1" customWidth="1"/>
    <col min="1191" max="1191" width="22" bestFit="1" customWidth="1"/>
    <col min="1192" max="1192" width="15.6640625" bestFit="1" customWidth="1"/>
    <col min="1193" max="1193" width="22" bestFit="1" customWidth="1"/>
    <col min="1194" max="1194" width="15.6640625" bestFit="1" customWidth="1"/>
    <col min="1195" max="1195" width="22" bestFit="1" customWidth="1"/>
    <col min="1196" max="1196" width="15.6640625" bestFit="1" customWidth="1"/>
    <col min="1197" max="1197" width="22" bestFit="1" customWidth="1"/>
    <col min="1198" max="1198" width="15.6640625" bestFit="1" customWidth="1"/>
    <col min="1199" max="1199" width="22" bestFit="1" customWidth="1"/>
    <col min="1200" max="1200" width="15.6640625" bestFit="1" customWidth="1"/>
    <col min="1201" max="1201" width="22" bestFit="1" customWidth="1"/>
    <col min="1202" max="1202" width="15.6640625" bestFit="1" customWidth="1"/>
    <col min="1203" max="1203" width="22" bestFit="1" customWidth="1"/>
    <col min="1204" max="1204" width="15.6640625" bestFit="1" customWidth="1"/>
    <col min="1205" max="1205" width="22" bestFit="1" customWidth="1"/>
    <col min="1206" max="1206" width="15.6640625" bestFit="1" customWidth="1"/>
    <col min="1207" max="1207" width="22" bestFit="1" customWidth="1"/>
    <col min="1208" max="1208" width="15.6640625" bestFit="1" customWidth="1"/>
    <col min="1209" max="1209" width="22" bestFit="1" customWidth="1"/>
    <col min="1210" max="1210" width="15.6640625" bestFit="1" customWidth="1"/>
    <col min="1211" max="1211" width="22" bestFit="1" customWidth="1"/>
    <col min="1212" max="1212" width="15.6640625" bestFit="1" customWidth="1"/>
    <col min="1213" max="1213" width="22" bestFit="1" customWidth="1"/>
    <col min="1214" max="1214" width="15.6640625" bestFit="1" customWidth="1"/>
    <col min="1215" max="1215" width="22" bestFit="1" customWidth="1"/>
    <col min="1216" max="1216" width="15.6640625" bestFit="1" customWidth="1"/>
    <col min="1217" max="1217" width="22" bestFit="1" customWidth="1"/>
    <col min="1218" max="1218" width="15.6640625" bestFit="1" customWidth="1"/>
    <col min="1219" max="1219" width="22" bestFit="1" customWidth="1"/>
    <col min="1220" max="1220" width="15.6640625" bestFit="1" customWidth="1"/>
    <col min="1221" max="1221" width="22" bestFit="1" customWidth="1"/>
    <col min="1222" max="1222" width="15.6640625" bestFit="1" customWidth="1"/>
    <col min="1223" max="1223" width="22" bestFit="1" customWidth="1"/>
    <col min="1224" max="1224" width="15.6640625" bestFit="1" customWidth="1"/>
    <col min="1225" max="1225" width="22" bestFit="1" customWidth="1"/>
    <col min="1226" max="1226" width="15.6640625" bestFit="1" customWidth="1"/>
    <col min="1227" max="1227" width="22" bestFit="1" customWidth="1"/>
    <col min="1228" max="1228" width="15.6640625" bestFit="1" customWidth="1"/>
    <col min="1229" max="1229" width="22" bestFit="1" customWidth="1"/>
    <col min="1230" max="1230" width="15.6640625" bestFit="1" customWidth="1"/>
    <col min="1231" max="1231" width="22" bestFit="1" customWidth="1"/>
    <col min="1232" max="1232" width="15.6640625" bestFit="1" customWidth="1"/>
    <col min="1233" max="1233" width="22" bestFit="1" customWidth="1"/>
    <col min="1234" max="1234" width="15.6640625" bestFit="1" customWidth="1"/>
    <col min="1235" max="1235" width="22" bestFit="1" customWidth="1"/>
    <col min="1236" max="1236" width="15.6640625" bestFit="1" customWidth="1"/>
    <col min="1237" max="1237" width="22" bestFit="1" customWidth="1"/>
    <col min="1238" max="1238" width="15.6640625" bestFit="1" customWidth="1"/>
    <col min="1239" max="1239" width="22" bestFit="1" customWidth="1"/>
    <col min="1240" max="1240" width="15.6640625" bestFit="1" customWidth="1"/>
    <col min="1241" max="1241" width="22" bestFit="1" customWidth="1"/>
    <col min="1242" max="1242" width="15.6640625" bestFit="1" customWidth="1"/>
    <col min="1243" max="1243" width="22" bestFit="1" customWidth="1"/>
    <col min="1244" max="1244" width="15.6640625" bestFit="1" customWidth="1"/>
    <col min="1245" max="1245" width="22" bestFit="1" customWidth="1"/>
    <col min="1246" max="1246" width="15.6640625" bestFit="1" customWidth="1"/>
    <col min="1247" max="1247" width="22" bestFit="1" customWidth="1"/>
    <col min="1248" max="1248" width="15.6640625" bestFit="1" customWidth="1"/>
    <col min="1249" max="1249" width="22" bestFit="1" customWidth="1"/>
    <col min="1250" max="1250" width="15.6640625" bestFit="1" customWidth="1"/>
    <col min="1251" max="1251" width="22" bestFit="1" customWidth="1"/>
    <col min="1252" max="1252" width="15.6640625" bestFit="1" customWidth="1"/>
    <col min="1253" max="1253" width="22" bestFit="1" customWidth="1"/>
    <col min="1254" max="1254" width="15.6640625" bestFit="1" customWidth="1"/>
    <col min="1255" max="1255" width="22" bestFit="1" customWidth="1"/>
    <col min="1256" max="1256" width="15.6640625" bestFit="1" customWidth="1"/>
    <col min="1257" max="1257" width="22" bestFit="1" customWidth="1"/>
    <col min="1258" max="1258" width="15.6640625" bestFit="1" customWidth="1"/>
    <col min="1259" max="1259" width="22" bestFit="1" customWidth="1"/>
    <col min="1260" max="1260" width="15.6640625" bestFit="1" customWidth="1"/>
    <col min="1261" max="1261" width="22" bestFit="1" customWidth="1"/>
    <col min="1262" max="1262" width="15.6640625" bestFit="1" customWidth="1"/>
    <col min="1263" max="1263" width="22" bestFit="1" customWidth="1"/>
    <col min="1264" max="1264" width="15.6640625" bestFit="1" customWidth="1"/>
    <col min="1265" max="1265" width="22" bestFit="1" customWidth="1"/>
    <col min="1266" max="1266" width="15.6640625" bestFit="1" customWidth="1"/>
    <col min="1267" max="1267" width="22" bestFit="1" customWidth="1"/>
    <col min="1268" max="1268" width="15.6640625" bestFit="1" customWidth="1"/>
    <col min="1269" max="1269" width="22" bestFit="1" customWidth="1"/>
    <col min="1270" max="1270" width="15.6640625" bestFit="1" customWidth="1"/>
    <col min="1271" max="1271" width="22" bestFit="1" customWidth="1"/>
    <col min="1272" max="1272" width="15.6640625" bestFit="1" customWidth="1"/>
    <col min="1273" max="1273" width="22" bestFit="1" customWidth="1"/>
    <col min="1274" max="1274" width="15.6640625" bestFit="1" customWidth="1"/>
    <col min="1275" max="1275" width="22" bestFit="1" customWidth="1"/>
    <col min="1276" max="1276" width="15.6640625" bestFit="1" customWidth="1"/>
    <col min="1277" max="1277" width="22" bestFit="1" customWidth="1"/>
    <col min="1278" max="1278" width="15.6640625" bestFit="1" customWidth="1"/>
    <col min="1279" max="1279" width="22" bestFit="1" customWidth="1"/>
    <col min="1280" max="1280" width="15.6640625" bestFit="1" customWidth="1"/>
    <col min="1281" max="1281" width="22" bestFit="1" customWidth="1"/>
    <col min="1282" max="1282" width="15.6640625" bestFit="1" customWidth="1"/>
    <col min="1283" max="1283" width="22" bestFit="1" customWidth="1"/>
    <col min="1284" max="1284" width="15.6640625" bestFit="1" customWidth="1"/>
    <col min="1285" max="1285" width="22" bestFit="1" customWidth="1"/>
    <col min="1286" max="1286" width="15.6640625" bestFit="1" customWidth="1"/>
    <col min="1287" max="1287" width="22" bestFit="1" customWidth="1"/>
    <col min="1288" max="1288" width="15.6640625" bestFit="1" customWidth="1"/>
    <col min="1289" max="1289" width="22" bestFit="1" customWidth="1"/>
    <col min="1290" max="1290" width="15.6640625" bestFit="1" customWidth="1"/>
    <col min="1291" max="1291" width="22" bestFit="1" customWidth="1"/>
    <col min="1292" max="1292" width="15.6640625" bestFit="1" customWidth="1"/>
    <col min="1293" max="1293" width="22" bestFit="1" customWidth="1"/>
    <col min="1294" max="1294" width="15.6640625" bestFit="1" customWidth="1"/>
    <col min="1295" max="1295" width="22" bestFit="1" customWidth="1"/>
    <col min="1296" max="1296" width="15.6640625" bestFit="1" customWidth="1"/>
    <col min="1297" max="1297" width="22" bestFit="1" customWidth="1"/>
    <col min="1298" max="1298" width="15.6640625" bestFit="1" customWidth="1"/>
    <col min="1299" max="1299" width="22" bestFit="1" customWidth="1"/>
    <col min="1300" max="1300" width="15.6640625" bestFit="1" customWidth="1"/>
    <col min="1301" max="1301" width="22" bestFit="1" customWidth="1"/>
    <col min="1302" max="1302" width="15.6640625" bestFit="1" customWidth="1"/>
    <col min="1303" max="1303" width="22" bestFit="1" customWidth="1"/>
    <col min="1304" max="1304" width="15.6640625" bestFit="1" customWidth="1"/>
    <col min="1305" max="1305" width="22" bestFit="1" customWidth="1"/>
    <col min="1306" max="1306" width="15.6640625" bestFit="1" customWidth="1"/>
    <col min="1307" max="1307" width="22" bestFit="1" customWidth="1"/>
    <col min="1308" max="1308" width="15.6640625" bestFit="1" customWidth="1"/>
    <col min="1309" max="1309" width="22" bestFit="1" customWidth="1"/>
    <col min="1310" max="1310" width="15.6640625" bestFit="1" customWidth="1"/>
    <col min="1311" max="1311" width="22" bestFit="1" customWidth="1"/>
    <col min="1312" max="1312" width="15.6640625" bestFit="1" customWidth="1"/>
    <col min="1313" max="1313" width="22" bestFit="1" customWidth="1"/>
    <col min="1314" max="1314" width="15.6640625" bestFit="1" customWidth="1"/>
    <col min="1315" max="1315" width="22" bestFit="1" customWidth="1"/>
    <col min="1316" max="1316" width="15.6640625" bestFit="1" customWidth="1"/>
    <col min="1317" max="1317" width="22" bestFit="1" customWidth="1"/>
    <col min="1318" max="1318" width="15.6640625" bestFit="1" customWidth="1"/>
    <col min="1319" max="1319" width="22" bestFit="1" customWidth="1"/>
    <col min="1320" max="1320" width="15.6640625" bestFit="1" customWidth="1"/>
    <col min="1321" max="1321" width="22" bestFit="1" customWidth="1"/>
    <col min="1322" max="1322" width="15.6640625" bestFit="1" customWidth="1"/>
    <col min="1323" max="1323" width="22" bestFit="1" customWidth="1"/>
    <col min="1324" max="1324" width="15.6640625" bestFit="1" customWidth="1"/>
    <col min="1325" max="1325" width="22" bestFit="1" customWidth="1"/>
    <col min="1326" max="1326" width="15.6640625" bestFit="1" customWidth="1"/>
    <col min="1327" max="1327" width="22" bestFit="1" customWidth="1"/>
    <col min="1328" max="1328" width="15.6640625" bestFit="1" customWidth="1"/>
    <col min="1329" max="1329" width="22" bestFit="1" customWidth="1"/>
    <col min="1330" max="1330" width="15.6640625" bestFit="1" customWidth="1"/>
    <col min="1331" max="1331" width="22" bestFit="1" customWidth="1"/>
    <col min="1332" max="1332" width="15.6640625" bestFit="1" customWidth="1"/>
    <col min="1333" max="1333" width="22" bestFit="1" customWidth="1"/>
    <col min="1334" max="1334" width="15.6640625" bestFit="1" customWidth="1"/>
    <col min="1335" max="1335" width="22" bestFit="1" customWidth="1"/>
    <col min="1336" max="1336" width="15.6640625" bestFit="1" customWidth="1"/>
    <col min="1337" max="1337" width="22" bestFit="1" customWidth="1"/>
    <col min="1338" max="1338" width="15.6640625" bestFit="1" customWidth="1"/>
    <col min="1339" max="1339" width="22" bestFit="1" customWidth="1"/>
    <col min="1340" max="1340" width="15.6640625" bestFit="1" customWidth="1"/>
    <col min="1341" max="1341" width="22" bestFit="1" customWidth="1"/>
    <col min="1342" max="1342" width="15.6640625" bestFit="1" customWidth="1"/>
    <col min="1343" max="1343" width="22" bestFit="1" customWidth="1"/>
    <col min="1344" max="1344" width="15.6640625" bestFit="1" customWidth="1"/>
    <col min="1345" max="1345" width="22" bestFit="1" customWidth="1"/>
    <col min="1346" max="1346" width="15.6640625" bestFit="1" customWidth="1"/>
    <col min="1347" max="1347" width="22" bestFit="1" customWidth="1"/>
    <col min="1348" max="1348" width="15.6640625" bestFit="1" customWidth="1"/>
    <col min="1349" max="1349" width="22" bestFit="1" customWidth="1"/>
    <col min="1350" max="1350" width="15.6640625" bestFit="1" customWidth="1"/>
    <col min="1351" max="1351" width="22" bestFit="1" customWidth="1"/>
    <col min="1352" max="1352" width="15.6640625" bestFit="1" customWidth="1"/>
    <col min="1353" max="1353" width="22" bestFit="1" customWidth="1"/>
    <col min="1354" max="1354" width="15.6640625" bestFit="1" customWidth="1"/>
    <col min="1355" max="1355" width="22" bestFit="1" customWidth="1"/>
    <col min="1356" max="1356" width="15.6640625" bestFit="1" customWidth="1"/>
    <col min="1357" max="1357" width="22" bestFit="1" customWidth="1"/>
    <col min="1358" max="1358" width="15.6640625" bestFit="1" customWidth="1"/>
    <col min="1359" max="1359" width="22" bestFit="1" customWidth="1"/>
    <col min="1360" max="1360" width="15.6640625" bestFit="1" customWidth="1"/>
    <col min="1361" max="1361" width="22" bestFit="1" customWidth="1"/>
    <col min="1362" max="1362" width="15.6640625" bestFit="1" customWidth="1"/>
    <col min="1363" max="1363" width="22" bestFit="1" customWidth="1"/>
    <col min="1364" max="1364" width="15.6640625" bestFit="1" customWidth="1"/>
    <col min="1365" max="1365" width="22" bestFit="1" customWidth="1"/>
    <col min="1366" max="1366" width="15.6640625" bestFit="1" customWidth="1"/>
    <col min="1367" max="1367" width="22" bestFit="1" customWidth="1"/>
    <col min="1368" max="1368" width="15.6640625" bestFit="1" customWidth="1"/>
    <col min="1369" max="1369" width="22" bestFit="1" customWidth="1"/>
    <col min="1370" max="1370" width="15.6640625" bestFit="1" customWidth="1"/>
    <col min="1371" max="1371" width="22" bestFit="1" customWidth="1"/>
    <col min="1372" max="1372" width="15.6640625" bestFit="1" customWidth="1"/>
    <col min="1373" max="1373" width="22" bestFit="1" customWidth="1"/>
    <col min="1374" max="1374" width="15.6640625" bestFit="1" customWidth="1"/>
    <col min="1375" max="1375" width="22" bestFit="1" customWidth="1"/>
    <col min="1376" max="1376" width="15.6640625" bestFit="1" customWidth="1"/>
    <col min="1377" max="1377" width="22" bestFit="1" customWidth="1"/>
    <col min="1378" max="1378" width="15.6640625" bestFit="1" customWidth="1"/>
    <col min="1379" max="1379" width="22" bestFit="1" customWidth="1"/>
    <col min="1380" max="1380" width="15.6640625" bestFit="1" customWidth="1"/>
    <col min="1381" max="1381" width="22" bestFit="1" customWidth="1"/>
    <col min="1382" max="1382" width="15.6640625" bestFit="1" customWidth="1"/>
    <col min="1383" max="1383" width="22" bestFit="1" customWidth="1"/>
    <col min="1384" max="1384" width="15.6640625" bestFit="1" customWidth="1"/>
    <col min="1385" max="1385" width="22" bestFit="1" customWidth="1"/>
    <col min="1386" max="1386" width="15.6640625" bestFit="1" customWidth="1"/>
    <col min="1387" max="1387" width="22" bestFit="1" customWidth="1"/>
    <col min="1388" max="1388" width="15.6640625" bestFit="1" customWidth="1"/>
    <col min="1389" max="1389" width="22" bestFit="1" customWidth="1"/>
    <col min="1390" max="1390" width="15.6640625" bestFit="1" customWidth="1"/>
    <col min="1391" max="1391" width="22" bestFit="1" customWidth="1"/>
    <col min="1392" max="1392" width="15.6640625" bestFit="1" customWidth="1"/>
    <col min="1393" max="1393" width="22" bestFit="1" customWidth="1"/>
    <col min="1394" max="1394" width="15.6640625" bestFit="1" customWidth="1"/>
    <col min="1395" max="1395" width="22" bestFit="1" customWidth="1"/>
    <col min="1396" max="1396" width="15.6640625" bestFit="1" customWidth="1"/>
    <col min="1397" max="1397" width="22" bestFit="1" customWidth="1"/>
    <col min="1398" max="1398" width="15.6640625" bestFit="1" customWidth="1"/>
    <col min="1399" max="1399" width="22" bestFit="1" customWidth="1"/>
    <col min="1400" max="1400" width="15.6640625" bestFit="1" customWidth="1"/>
    <col min="1401" max="1401" width="22" bestFit="1" customWidth="1"/>
    <col min="1402" max="1402" width="15.6640625" bestFit="1" customWidth="1"/>
    <col min="1403" max="1403" width="22" bestFit="1" customWidth="1"/>
    <col min="1404" max="1404" width="15.6640625" bestFit="1" customWidth="1"/>
    <col min="1405" max="1405" width="22" bestFit="1" customWidth="1"/>
    <col min="1406" max="1406" width="15.6640625" bestFit="1" customWidth="1"/>
    <col min="1407" max="1407" width="22" bestFit="1" customWidth="1"/>
    <col min="1408" max="1408" width="15.6640625" bestFit="1" customWidth="1"/>
    <col min="1409" max="1409" width="22" bestFit="1" customWidth="1"/>
    <col min="1410" max="1410" width="15.6640625" bestFit="1" customWidth="1"/>
    <col min="1411" max="1411" width="22" bestFit="1" customWidth="1"/>
    <col min="1412" max="1412" width="15.6640625" bestFit="1" customWidth="1"/>
    <col min="1413" max="1413" width="22" bestFit="1" customWidth="1"/>
    <col min="1414" max="1414" width="15.6640625" bestFit="1" customWidth="1"/>
    <col min="1415" max="1415" width="22" bestFit="1" customWidth="1"/>
    <col min="1416" max="1416" width="15.6640625" bestFit="1" customWidth="1"/>
    <col min="1417" max="1417" width="22" bestFit="1" customWidth="1"/>
    <col min="1418" max="1418" width="15.6640625" bestFit="1" customWidth="1"/>
    <col min="1419" max="1419" width="22" bestFit="1" customWidth="1"/>
    <col min="1420" max="1420" width="15.6640625" bestFit="1" customWidth="1"/>
    <col min="1421" max="1421" width="22" bestFit="1" customWidth="1"/>
    <col min="1422" max="1422" width="15.6640625" bestFit="1" customWidth="1"/>
    <col min="1423" max="1423" width="22" bestFit="1" customWidth="1"/>
    <col min="1424" max="1424" width="15.6640625" bestFit="1" customWidth="1"/>
    <col min="1425" max="1425" width="22" bestFit="1" customWidth="1"/>
    <col min="1426" max="1426" width="15.6640625" bestFit="1" customWidth="1"/>
    <col min="1427" max="1427" width="22" bestFit="1" customWidth="1"/>
    <col min="1428" max="1428" width="15.6640625" bestFit="1" customWidth="1"/>
    <col min="1429" max="1429" width="22" bestFit="1" customWidth="1"/>
    <col min="1430" max="1430" width="15.6640625" bestFit="1" customWidth="1"/>
    <col min="1431" max="1431" width="22" bestFit="1" customWidth="1"/>
    <col min="1432" max="1432" width="15.6640625" bestFit="1" customWidth="1"/>
    <col min="1433" max="1433" width="22" bestFit="1" customWidth="1"/>
    <col min="1434" max="1434" width="15.6640625" bestFit="1" customWidth="1"/>
    <col min="1435" max="1435" width="22" bestFit="1" customWidth="1"/>
    <col min="1436" max="1436" width="15.6640625" bestFit="1" customWidth="1"/>
    <col min="1437" max="1437" width="22" bestFit="1" customWidth="1"/>
    <col min="1438" max="1438" width="15.6640625" bestFit="1" customWidth="1"/>
    <col min="1439" max="1439" width="22" bestFit="1" customWidth="1"/>
    <col min="1440" max="1440" width="15.6640625" bestFit="1" customWidth="1"/>
    <col min="1441" max="1441" width="22" bestFit="1" customWidth="1"/>
    <col min="1442" max="1442" width="15.6640625" bestFit="1" customWidth="1"/>
    <col min="1443" max="1443" width="22" bestFit="1" customWidth="1"/>
    <col min="1444" max="1444" width="15.6640625" bestFit="1" customWidth="1"/>
    <col min="1445" max="1445" width="22" bestFit="1" customWidth="1"/>
    <col min="1446" max="1446" width="15.6640625" bestFit="1" customWidth="1"/>
    <col min="1447" max="1447" width="22" bestFit="1" customWidth="1"/>
    <col min="1448" max="1448" width="15.6640625" bestFit="1" customWidth="1"/>
    <col min="1449" max="1449" width="22" bestFit="1" customWidth="1"/>
    <col min="1450" max="1450" width="15.6640625" bestFit="1" customWidth="1"/>
    <col min="1451" max="1451" width="22" bestFit="1" customWidth="1"/>
    <col min="1452" max="1452" width="15.6640625" bestFit="1" customWidth="1"/>
    <col min="1453" max="1453" width="22" bestFit="1" customWidth="1"/>
    <col min="1454" max="1454" width="15.6640625" bestFit="1" customWidth="1"/>
    <col min="1455" max="1455" width="22" bestFit="1" customWidth="1"/>
    <col min="1456" max="1456" width="15.6640625" bestFit="1" customWidth="1"/>
    <col min="1457" max="1457" width="22" bestFit="1" customWidth="1"/>
    <col min="1458" max="1458" width="15.6640625" bestFit="1" customWidth="1"/>
    <col min="1459" max="1459" width="22" bestFit="1" customWidth="1"/>
    <col min="1460" max="1460" width="15.6640625" bestFit="1" customWidth="1"/>
    <col min="1461" max="1461" width="22" bestFit="1" customWidth="1"/>
    <col min="1462" max="1462" width="15.6640625" bestFit="1" customWidth="1"/>
    <col min="1463" max="1463" width="22" bestFit="1" customWidth="1"/>
    <col min="1464" max="1464" width="15.6640625" bestFit="1" customWidth="1"/>
    <col min="1465" max="1465" width="22" bestFit="1" customWidth="1"/>
    <col min="1466" max="1466" width="15.6640625" bestFit="1" customWidth="1"/>
    <col min="1467" max="1467" width="22" bestFit="1" customWidth="1"/>
    <col min="1468" max="1468" width="15.6640625" bestFit="1" customWidth="1"/>
    <col min="1469" max="1469" width="22" bestFit="1" customWidth="1"/>
    <col min="1470" max="1470" width="15.6640625" bestFit="1" customWidth="1"/>
    <col min="1471" max="1471" width="22" bestFit="1" customWidth="1"/>
    <col min="1472" max="1472" width="15.6640625" bestFit="1" customWidth="1"/>
    <col min="1473" max="1473" width="22" bestFit="1" customWidth="1"/>
    <col min="1474" max="1474" width="15.6640625" bestFit="1" customWidth="1"/>
    <col min="1475" max="1475" width="22" bestFit="1" customWidth="1"/>
    <col min="1476" max="1476" width="15.6640625" bestFit="1" customWidth="1"/>
    <col min="1477" max="1477" width="22" bestFit="1" customWidth="1"/>
    <col min="1478" max="1478" width="15.6640625" bestFit="1" customWidth="1"/>
    <col min="1479" max="1479" width="22" bestFit="1" customWidth="1"/>
    <col min="1480" max="1480" width="15.6640625" bestFit="1" customWidth="1"/>
    <col min="1481" max="1481" width="22" bestFit="1" customWidth="1"/>
    <col min="1482" max="1482" width="15.6640625" bestFit="1" customWidth="1"/>
    <col min="1483" max="1483" width="22" bestFit="1" customWidth="1"/>
    <col min="1484" max="1484" width="15.6640625" bestFit="1" customWidth="1"/>
    <col min="1485" max="1485" width="22" bestFit="1" customWidth="1"/>
    <col min="1486" max="1486" width="15.6640625" bestFit="1" customWidth="1"/>
    <col min="1487" max="1487" width="22" bestFit="1" customWidth="1"/>
    <col min="1488" max="1488" width="15.6640625" bestFit="1" customWidth="1"/>
    <col min="1489" max="1489" width="22" bestFit="1" customWidth="1"/>
    <col min="1490" max="1490" width="15.6640625" bestFit="1" customWidth="1"/>
    <col min="1491" max="1491" width="22" bestFit="1" customWidth="1"/>
    <col min="1492" max="1492" width="15.6640625" bestFit="1" customWidth="1"/>
    <col min="1493" max="1493" width="22" bestFit="1" customWidth="1"/>
    <col min="1494" max="1494" width="15.6640625" bestFit="1" customWidth="1"/>
    <col min="1495" max="1495" width="22" bestFit="1" customWidth="1"/>
    <col min="1496" max="1496" width="15.6640625" bestFit="1" customWidth="1"/>
    <col min="1497" max="1497" width="22" bestFit="1" customWidth="1"/>
    <col min="1498" max="1498" width="15.6640625" bestFit="1" customWidth="1"/>
    <col min="1499" max="1499" width="22" bestFit="1" customWidth="1"/>
    <col min="1500" max="1500" width="15.6640625" bestFit="1" customWidth="1"/>
    <col min="1501" max="1501" width="22" bestFit="1" customWidth="1"/>
    <col min="1502" max="1502" width="15.6640625" bestFit="1" customWidth="1"/>
    <col min="1503" max="1503" width="22" bestFit="1" customWidth="1"/>
    <col min="1504" max="1504" width="15.6640625" bestFit="1" customWidth="1"/>
    <col min="1505" max="1505" width="22" bestFit="1" customWidth="1"/>
    <col min="1506" max="1506" width="15.6640625" bestFit="1" customWidth="1"/>
    <col min="1507" max="1507" width="22" bestFit="1" customWidth="1"/>
    <col min="1508" max="1508" width="15.6640625" bestFit="1" customWidth="1"/>
    <col min="1509" max="1509" width="22" bestFit="1" customWidth="1"/>
    <col min="1510" max="1510" width="15.6640625" bestFit="1" customWidth="1"/>
    <col min="1511" max="1511" width="22" bestFit="1" customWidth="1"/>
    <col min="1512" max="1512" width="15.6640625" bestFit="1" customWidth="1"/>
    <col min="1513" max="1513" width="22" bestFit="1" customWidth="1"/>
    <col min="1514" max="1514" width="15.6640625" bestFit="1" customWidth="1"/>
    <col min="1515" max="1515" width="22" bestFit="1" customWidth="1"/>
    <col min="1516" max="1516" width="15.6640625" bestFit="1" customWidth="1"/>
    <col min="1517" max="1517" width="22" bestFit="1" customWidth="1"/>
    <col min="1518" max="1518" width="15.6640625" bestFit="1" customWidth="1"/>
    <col min="1519" max="1519" width="22" bestFit="1" customWidth="1"/>
    <col min="1520" max="1520" width="15.6640625" bestFit="1" customWidth="1"/>
    <col min="1521" max="1521" width="22" bestFit="1" customWidth="1"/>
    <col min="1522" max="1522" width="15.6640625" bestFit="1" customWidth="1"/>
    <col min="1523" max="1523" width="22" bestFit="1" customWidth="1"/>
    <col min="1524" max="1524" width="15.6640625" bestFit="1" customWidth="1"/>
    <col min="1525" max="1525" width="22" bestFit="1" customWidth="1"/>
    <col min="1526" max="1526" width="15.6640625" bestFit="1" customWidth="1"/>
    <col min="1527" max="1527" width="22" bestFit="1" customWidth="1"/>
    <col min="1528" max="1528" width="15.6640625" bestFit="1" customWidth="1"/>
    <col min="1529" max="1529" width="22" bestFit="1" customWidth="1"/>
    <col min="1530" max="1530" width="15.6640625" bestFit="1" customWidth="1"/>
    <col min="1531" max="1531" width="22" bestFit="1" customWidth="1"/>
    <col min="1532" max="1532" width="15.6640625" bestFit="1" customWidth="1"/>
    <col min="1533" max="1533" width="22" bestFit="1" customWidth="1"/>
    <col min="1534" max="1534" width="15.6640625" bestFit="1" customWidth="1"/>
    <col min="1535" max="1535" width="22" bestFit="1" customWidth="1"/>
    <col min="1536" max="1536" width="15.6640625" bestFit="1" customWidth="1"/>
    <col min="1537" max="1537" width="22" bestFit="1" customWidth="1"/>
    <col min="1538" max="1538" width="15.6640625" bestFit="1" customWidth="1"/>
    <col min="1539" max="1539" width="22" bestFit="1" customWidth="1"/>
    <col min="1540" max="1540" width="15.6640625" bestFit="1" customWidth="1"/>
    <col min="1541" max="1541" width="22" bestFit="1" customWidth="1"/>
    <col min="1542" max="1542" width="15.6640625" bestFit="1" customWidth="1"/>
    <col min="1543" max="1543" width="22" bestFit="1" customWidth="1"/>
    <col min="1544" max="1544" width="15.6640625" bestFit="1" customWidth="1"/>
    <col min="1545" max="1545" width="22" bestFit="1" customWidth="1"/>
    <col min="1546" max="1546" width="15.6640625" bestFit="1" customWidth="1"/>
    <col min="1547" max="1547" width="22" bestFit="1" customWidth="1"/>
    <col min="1548" max="1548" width="15.6640625" bestFit="1" customWidth="1"/>
    <col min="1549" max="1549" width="22" bestFit="1" customWidth="1"/>
    <col min="1550" max="1550" width="15.6640625" bestFit="1" customWidth="1"/>
    <col min="1551" max="1551" width="22" bestFit="1" customWidth="1"/>
    <col min="1552" max="1552" width="15.6640625" bestFit="1" customWidth="1"/>
    <col min="1553" max="1553" width="22" bestFit="1" customWidth="1"/>
    <col min="1554" max="1554" width="15.6640625" bestFit="1" customWidth="1"/>
    <col min="1555" max="1555" width="22" bestFit="1" customWidth="1"/>
    <col min="1556" max="1556" width="15.6640625" bestFit="1" customWidth="1"/>
    <col min="1557" max="1557" width="22" bestFit="1" customWidth="1"/>
    <col min="1558" max="1558" width="15.6640625" bestFit="1" customWidth="1"/>
    <col min="1559" max="1559" width="22" bestFit="1" customWidth="1"/>
    <col min="1560" max="1560" width="15.6640625" bestFit="1" customWidth="1"/>
    <col min="1561" max="1561" width="22" bestFit="1" customWidth="1"/>
    <col min="1562" max="1562" width="15.6640625" bestFit="1" customWidth="1"/>
    <col min="1563" max="1563" width="22" bestFit="1" customWidth="1"/>
    <col min="1564" max="1564" width="15.6640625" bestFit="1" customWidth="1"/>
    <col min="1565" max="1565" width="22" bestFit="1" customWidth="1"/>
    <col min="1566" max="1566" width="15.6640625" bestFit="1" customWidth="1"/>
    <col min="1567" max="1567" width="22" bestFit="1" customWidth="1"/>
    <col min="1568" max="1568" width="15.6640625" bestFit="1" customWidth="1"/>
    <col min="1569" max="1569" width="22" bestFit="1" customWidth="1"/>
    <col min="1570" max="1570" width="15.6640625" bestFit="1" customWidth="1"/>
    <col min="1571" max="1571" width="22" bestFit="1" customWidth="1"/>
    <col min="1572" max="1572" width="15.6640625" bestFit="1" customWidth="1"/>
    <col min="1573" max="1573" width="22" bestFit="1" customWidth="1"/>
    <col min="1574" max="1574" width="15.6640625" bestFit="1" customWidth="1"/>
    <col min="1575" max="1575" width="22" bestFit="1" customWidth="1"/>
    <col min="1576" max="1576" width="15.6640625" bestFit="1" customWidth="1"/>
    <col min="1577" max="1577" width="22" bestFit="1" customWidth="1"/>
    <col min="1578" max="1578" width="15.6640625" bestFit="1" customWidth="1"/>
    <col min="1579" max="1579" width="22" bestFit="1" customWidth="1"/>
    <col min="1580" max="1580" width="15.6640625" bestFit="1" customWidth="1"/>
    <col min="1581" max="1581" width="22" bestFit="1" customWidth="1"/>
    <col min="1582" max="1582" width="15.6640625" bestFit="1" customWidth="1"/>
    <col min="1583" max="1583" width="22" bestFit="1" customWidth="1"/>
    <col min="1584" max="1584" width="15.6640625" bestFit="1" customWidth="1"/>
    <col min="1585" max="1585" width="22" bestFit="1" customWidth="1"/>
    <col min="1586" max="1586" width="15.6640625" bestFit="1" customWidth="1"/>
    <col min="1587" max="1587" width="22" bestFit="1" customWidth="1"/>
    <col min="1588" max="1588" width="15.6640625" bestFit="1" customWidth="1"/>
    <col min="1589" max="1589" width="22" bestFit="1" customWidth="1"/>
    <col min="1590" max="1590" width="15.6640625" bestFit="1" customWidth="1"/>
    <col min="1591" max="1591" width="22" bestFit="1" customWidth="1"/>
    <col min="1592" max="1592" width="15.6640625" bestFit="1" customWidth="1"/>
    <col min="1593" max="1593" width="22" bestFit="1" customWidth="1"/>
    <col min="1594" max="1594" width="15.6640625" bestFit="1" customWidth="1"/>
    <col min="1595" max="1595" width="22" bestFit="1" customWidth="1"/>
    <col min="1596" max="1596" width="15.6640625" bestFit="1" customWidth="1"/>
    <col min="1597" max="1597" width="22" bestFit="1" customWidth="1"/>
    <col min="1598" max="1598" width="15.6640625" bestFit="1" customWidth="1"/>
    <col min="1599" max="1599" width="22" bestFit="1" customWidth="1"/>
    <col min="1600" max="1600" width="15.6640625" bestFit="1" customWidth="1"/>
    <col min="1601" max="1601" width="22" bestFit="1" customWidth="1"/>
    <col min="1602" max="1602" width="15.6640625" bestFit="1" customWidth="1"/>
    <col min="1603" max="1603" width="22" bestFit="1" customWidth="1"/>
    <col min="1604" max="1604" width="15.6640625" bestFit="1" customWidth="1"/>
    <col min="1605" max="1605" width="22" bestFit="1" customWidth="1"/>
    <col min="1606" max="1606" width="15.6640625" bestFit="1" customWidth="1"/>
    <col min="1607" max="1607" width="22" bestFit="1" customWidth="1"/>
    <col min="1608" max="1608" width="15.6640625" bestFit="1" customWidth="1"/>
    <col min="1609" max="1609" width="22" bestFit="1" customWidth="1"/>
    <col min="1610" max="1610" width="15.6640625" bestFit="1" customWidth="1"/>
    <col min="1611" max="1611" width="22" bestFit="1" customWidth="1"/>
    <col min="1612" max="1612" width="20.5" bestFit="1" customWidth="1"/>
    <col min="1613" max="1613" width="26.83203125" bestFit="1" customWidth="1"/>
    <col min="1614" max="1614" width="11" bestFit="1" customWidth="1"/>
    <col min="1615" max="1615" width="14" bestFit="1" customWidth="1"/>
    <col min="1616" max="1616" width="23.5" bestFit="1" customWidth="1"/>
    <col min="1617" max="1617" width="11" bestFit="1" customWidth="1"/>
    <col min="1618" max="1618" width="14" bestFit="1" customWidth="1"/>
    <col min="1619" max="1619" width="23.5" bestFit="1" customWidth="1"/>
    <col min="1620" max="1620" width="11" bestFit="1" customWidth="1"/>
    <col min="1621" max="1621" width="14" bestFit="1" customWidth="1"/>
    <col min="1622" max="1622" width="23.5" bestFit="1" customWidth="1"/>
    <col min="1623" max="1623" width="11" bestFit="1" customWidth="1"/>
    <col min="1624" max="1624" width="14" bestFit="1" customWidth="1"/>
    <col min="1625" max="1625" width="23.5" bestFit="1" customWidth="1"/>
    <col min="1626" max="1626" width="11" bestFit="1" customWidth="1"/>
    <col min="1627" max="1627" width="14" bestFit="1" customWidth="1"/>
    <col min="1628" max="1628" width="23.5" bestFit="1" customWidth="1"/>
    <col min="1629" max="1629" width="11" bestFit="1" customWidth="1"/>
    <col min="1630" max="1630" width="14" bestFit="1" customWidth="1"/>
    <col min="1631" max="1631" width="23.5" bestFit="1" customWidth="1"/>
    <col min="1632" max="1632" width="11" bestFit="1" customWidth="1"/>
    <col min="1633" max="1633" width="14" bestFit="1" customWidth="1"/>
    <col min="1634" max="1634" width="23.5" bestFit="1" customWidth="1"/>
    <col min="1635" max="1635" width="11" bestFit="1" customWidth="1"/>
    <col min="1636" max="1636" width="14" bestFit="1" customWidth="1"/>
    <col min="1637" max="1637" width="23.5" bestFit="1" customWidth="1"/>
    <col min="1638" max="1638" width="11" bestFit="1" customWidth="1"/>
    <col min="1639" max="1639" width="14" bestFit="1" customWidth="1"/>
    <col min="1640" max="1640" width="23.5" bestFit="1" customWidth="1"/>
    <col min="1641" max="1641" width="11" bestFit="1" customWidth="1"/>
    <col min="1642" max="1642" width="14" bestFit="1" customWidth="1"/>
    <col min="1643" max="1643" width="23.5" bestFit="1" customWidth="1"/>
    <col min="1644" max="1644" width="11" bestFit="1" customWidth="1"/>
    <col min="1645" max="1645" width="14" bestFit="1" customWidth="1"/>
    <col min="1646" max="1646" width="23.5" bestFit="1" customWidth="1"/>
    <col min="1647" max="1647" width="11" bestFit="1" customWidth="1"/>
    <col min="1648" max="1648" width="14" bestFit="1" customWidth="1"/>
    <col min="1649" max="1649" width="23.5" bestFit="1" customWidth="1"/>
    <col min="1650" max="1650" width="11" bestFit="1" customWidth="1"/>
    <col min="1651" max="1651" width="14" bestFit="1" customWidth="1"/>
    <col min="1652" max="1652" width="23.5" bestFit="1" customWidth="1"/>
    <col min="1653" max="1653" width="11" bestFit="1" customWidth="1"/>
    <col min="1654" max="1654" width="14" bestFit="1" customWidth="1"/>
    <col min="1655" max="1655" width="23.5" bestFit="1" customWidth="1"/>
    <col min="1656" max="1656" width="11" bestFit="1" customWidth="1"/>
    <col min="1657" max="1657" width="14" bestFit="1" customWidth="1"/>
    <col min="1658" max="1658" width="23.5" bestFit="1" customWidth="1"/>
    <col min="1659" max="1659" width="11" bestFit="1" customWidth="1"/>
    <col min="1660" max="1660" width="14" bestFit="1" customWidth="1"/>
    <col min="1661" max="1661" width="23.5" bestFit="1" customWidth="1"/>
    <col min="1662" max="1662" width="11" bestFit="1" customWidth="1"/>
    <col min="1663" max="1663" width="14" bestFit="1" customWidth="1"/>
    <col min="1664" max="1664" width="23.5" bestFit="1" customWidth="1"/>
    <col min="1665" max="1665" width="11" bestFit="1" customWidth="1"/>
    <col min="1666" max="1666" width="14" bestFit="1" customWidth="1"/>
    <col min="1667" max="1667" width="23.5" bestFit="1" customWidth="1"/>
    <col min="1668" max="1668" width="11" bestFit="1" customWidth="1"/>
    <col min="1669" max="1669" width="14" bestFit="1" customWidth="1"/>
    <col min="1670" max="1670" width="23.5" bestFit="1" customWidth="1"/>
    <col min="1671" max="1671" width="11" bestFit="1" customWidth="1"/>
    <col min="1672" max="1672" width="14" bestFit="1" customWidth="1"/>
    <col min="1673" max="1673" width="23.5" bestFit="1" customWidth="1"/>
    <col min="1674" max="1674" width="11" bestFit="1" customWidth="1"/>
    <col min="1675" max="1675" width="14" bestFit="1" customWidth="1"/>
    <col min="1676" max="1676" width="23.5" bestFit="1" customWidth="1"/>
    <col min="1677" max="1677" width="11" bestFit="1" customWidth="1"/>
    <col min="1678" max="1678" width="14" bestFit="1" customWidth="1"/>
    <col min="1679" max="1679" width="23.5" bestFit="1" customWidth="1"/>
    <col min="1680" max="1680" width="11" bestFit="1" customWidth="1"/>
    <col min="1681" max="1681" width="14" bestFit="1" customWidth="1"/>
    <col min="1682" max="1682" width="23.5" bestFit="1" customWidth="1"/>
    <col min="1683" max="1683" width="11" bestFit="1" customWidth="1"/>
    <col min="1684" max="1684" width="14" bestFit="1" customWidth="1"/>
    <col min="1685" max="1685" width="23.5" bestFit="1" customWidth="1"/>
    <col min="1686" max="1686" width="11" bestFit="1" customWidth="1"/>
    <col min="1687" max="1687" width="14" bestFit="1" customWidth="1"/>
    <col min="1688" max="1688" width="23.5" bestFit="1" customWidth="1"/>
    <col min="1689" max="1689" width="11" bestFit="1" customWidth="1"/>
    <col min="1690" max="1690" width="14" bestFit="1" customWidth="1"/>
    <col min="1691" max="1691" width="23.5" bestFit="1" customWidth="1"/>
    <col min="1692" max="1692" width="11" bestFit="1" customWidth="1"/>
    <col min="1693" max="1693" width="14" bestFit="1" customWidth="1"/>
    <col min="1694" max="1694" width="23.5" bestFit="1" customWidth="1"/>
    <col min="1695" max="1695" width="11" bestFit="1" customWidth="1"/>
    <col min="1696" max="1696" width="14" bestFit="1" customWidth="1"/>
    <col min="1697" max="1697" width="23.5" bestFit="1" customWidth="1"/>
    <col min="1698" max="1698" width="11" bestFit="1" customWidth="1"/>
    <col min="1699" max="1699" width="14" bestFit="1" customWidth="1"/>
    <col min="1700" max="1700" width="23.5" bestFit="1" customWidth="1"/>
    <col min="1701" max="1701" width="11" bestFit="1" customWidth="1"/>
    <col min="1702" max="1702" width="14" bestFit="1" customWidth="1"/>
    <col min="1703" max="1703" width="23.5" bestFit="1" customWidth="1"/>
    <col min="1704" max="1704" width="11" bestFit="1" customWidth="1"/>
    <col min="1705" max="1705" width="14" bestFit="1" customWidth="1"/>
    <col min="1706" max="1706" width="23.5" bestFit="1" customWidth="1"/>
    <col min="1707" max="1707" width="11" bestFit="1" customWidth="1"/>
    <col min="1708" max="1708" width="14" bestFit="1" customWidth="1"/>
    <col min="1709" max="1709" width="23.5" bestFit="1" customWidth="1"/>
    <col min="1710" max="1710" width="11" bestFit="1" customWidth="1"/>
    <col min="1711" max="1711" width="14" bestFit="1" customWidth="1"/>
    <col min="1712" max="1712" width="23.5" bestFit="1" customWidth="1"/>
    <col min="1713" max="1713" width="11" bestFit="1" customWidth="1"/>
    <col min="1714" max="1714" width="14" bestFit="1" customWidth="1"/>
    <col min="1715" max="1715" width="23.5" bestFit="1" customWidth="1"/>
    <col min="1716" max="1716" width="11" bestFit="1" customWidth="1"/>
    <col min="1717" max="1717" width="14" bestFit="1" customWidth="1"/>
    <col min="1718" max="1718" width="23.5" bestFit="1" customWidth="1"/>
    <col min="1719" max="1719" width="11" bestFit="1" customWidth="1"/>
    <col min="1720" max="1720" width="14" bestFit="1" customWidth="1"/>
    <col min="1721" max="1721" width="23.5" bestFit="1" customWidth="1"/>
    <col min="1722" max="1722" width="11" bestFit="1" customWidth="1"/>
    <col min="1723" max="1723" width="14" bestFit="1" customWidth="1"/>
    <col min="1724" max="1724" width="23.5" bestFit="1" customWidth="1"/>
    <col min="1725" max="1725" width="11" bestFit="1" customWidth="1"/>
    <col min="1726" max="1726" width="14" bestFit="1" customWidth="1"/>
    <col min="1727" max="1727" width="23.5" bestFit="1" customWidth="1"/>
    <col min="1728" max="1728" width="11" bestFit="1" customWidth="1"/>
    <col min="1729" max="1729" width="14" bestFit="1" customWidth="1"/>
    <col min="1730" max="1730" width="23.5" bestFit="1" customWidth="1"/>
    <col min="1731" max="1731" width="11" bestFit="1" customWidth="1"/>
    <col min="1732" max="1732" width="14" bestFit="1" customWidth="1"/>
    <col min="1733" max="1733" width="23.5" bestFit="1" customWidth="1"/>
    <col min="1734" max="1734" width="11" bestFit="1" customWidth="1"/>
    <col min="1735" max="1735" width="14" bestFit="1" customWidth="1"/>
    <col min="1736" max="1736" width="23.5" bestFit="1" customWidth="1"/>
    <col min="1737" max="1737" width="11" bestFit="1" customWidth="1"/>
    <col min="1738" max="1738" width="14" bestFit="1" customWidth="1"/>
    <col min="1739" max="1739" width="23.5" bestFit="1" customWidth="1"/>
    <col min="1740" max="1740" width="11" bestFit="1" customWidth="1"/>
    <col min="1741" max="1741" width="14" bestFit="1" customWidth="1"/>
    <col min="1742" max="1742" width="23.5" bestFit="1" customWidth="1"/>
    <col min="1743" max="1743" width="11" bestFit="1" customWidth="1"/>
    <col min="1744" max="1744" width="14" bestFit="1" customWidth="1"/>
    <col min="1745" max="1745" width="23.5" bestFit="1" customWidth="1"/>
    <col min="1746" max="1746" width="11" bestFit="1" customWidth="1"/>
    <col min="1747" max="1747" width="14" bestFit="1" customWidth="1"/>
    <col min="1748" max="1748" width="23.5" bestFit="1" customWidth="1"/>
    <col min="1749" max="1749" width="11" bestFit="1" customWidth="1"/>
    <col min="1750" max="1750" width="14" bestFit="1" customWidth="1"/>
    <col min="1751" max="1751" width="23.5" bestFit="1" customWidth="1"/>
    <col min="1752" max="1752" width="11" bestFit="1" customWidth="1"/>
    <col min="1753" max="1753" width="14" bestFit="1" customWidth="1"/>
    <col min="1754" max="1754" width="23.5" bestFit="1" customWidth="1"/>
    <col min="1755" max="1755" width="11" bestFit="1" customWidth="1"/>
    <col min="1756" max="1756" width="14" bestFit="1" customWidth="1"/>
    <col min="1757" max="1757" width="23.5" bestFit="1" customWidth="1"/>
    <col min="1758" max="1758" width="11" bestFit="1" customWidth="1"/>
    <col min="1759" max="1759" width="14" bestFit="1" customWidth="1"/>
    <col min="1760" max="1760" width="23.5" bestFit="1" customWidth="1"/>
    <col min="1761" max="1761" width="11" bestFit="1" customWidth="1"/>
    <col min="1762" max="1762" width="14" bestFit="1" customWidth="1"/>
    <col min="1763" max="1763" width="23.5" bestFit="1" customWidth="1"/>
    <col min="1764" max="1764" width="11" bestFit="1" customWidth="1"/>
    <col min="1765" max="1765" width="14" bestFit="1" customWidth="1"/>
    <col min="1766" max="1766" width="23.5" bestFit="1" customWidth="1"/>
    <col min="1767" max="1767" width="11" bestFit="1" customWidth="1"/>
    <col min="1768" max="1768" width="14" bestFit="1" customWidth="1"/>
    <col min="1769" max="1769" width="23.5" bestFit="1" customWidth="1"/>
    <col min="1770" max="1770" width="11" bestFit="1" customWidth="1"/>
    <col min="1771" max="1771" width="14" bestFit="1" customWidth="1"/>
    <col min="1772" max="1772" width="23.5" bestFit="1" customWidth="1"/>
    <col min="1773" max="1773" width="11" bestFit="1" customWidth="1"/>
    <col min="1774" max="1774" width="14" bestFit="1" customWidth="1"/>
    <col min="1775" max="1775" width="23.5" bestFit="1" customWidth="1"/>
    <col min="1776" max="1776" width="11" bestFit="1" customWidth="1"/>
    <col min="1777" max="1777" width="14" bestFit="1" customWidth="1"/>
    <col min="1778" max="1778" width="23.5" bestFit="1" customWidth="1"/>
    <col min="1779" max="1779" width="11" bestFit="1" customWidth="1"/>
    <col min="1780" max="1780" width="14" bestFit="1" customWidth="1"/>
    <col min="1781" max="1781" width="23.5" bestFit="1" customWidth="1"/>
    <col min="1782" max="1782" width="11" bestFit="1" customWidth="1"/>
    <col min="1783" max="1783" width="14" bestFit="1" customWidth="1"/>
    <col min="1784" max="1784" width="23.5" bestFit="1" customWidth="1"/>
    <col min="1785" max="1785" width="11" bestFit="1" customWidth="1"/>
    <col min="1786" max="1786" width="14" bestFit="1" customWidth="1"/>
    <col min="1787" max="1787" width="23.5" bestFit="1" customWidth="1"/>
    <col min="1788" max="1788" width="11" bestFit="1" customWidth="1"/>
    <col min="1789" max="1789" width="14" bestFit="1" customWidth="1"/>
    <col min="1790" max="1790" width="23.5" bestFit="1" customWidth="1"/>
    <col min="1791" max="1791" width="11" bestFit="1" customWidth="1"/>
    <col min="1792" max="1792" width="14" bestFit="1" customWidth="1"/>
    <col min="1793" max="1793" width="23.5" bestFit="1" customWidth="1"/>
    <col min="1794" max="1794" width="11" bestFit="1" customWidth="1"/>
    <col min="1795" max="1795" width="14" bestFit="1" customWidth="1"/>
    <col min="1796" max="1796" width="23.5" bestFit="1" customWidth="1"/>
    <col min="1797" max="1797" width="11" bestFit="1" customWidth="1"/>
    <col min="1798" max="1798" width="14" bestFit="1" customWidth="1"/>
    <col min="1799" max="1799" width="23.5" bestFit="1" customWidth="1"/>
    <col min="1800" max="1800" width="11" bestFit="1" customWidth="1"/>
    <col min="1801" max="1801" width="14" bestFit="1" customWidth="1"/>
    <col min="1802" max="1802" width="23.5" bestFit="1" customWidth="1"/>
    <col min="1803" max="1803" width="11" bestFit="1" customWidth="1"/>
    <col min="1804" max="1804" width="14" bestFit="1" customWidth="1"/>
    <col min="1805" max="1805" width="23.5" bestFit="1" customWidth="1"/>
    <col min="1806" max="1806" width="11" bestFit="1" customWidth="1"/>
    <col min="1807" max="1807" width="14" bestFit="1" customWidth="1"/>
    <col min="1808" max="1808" width="23.5" bestFit="1" customWidth="1"/>
    <col min="1809" max="1809" width="11" bestFit="1" customWidth="1"/>
    <col min="1810" max="1810" width="14" bestFit="1" customWidth="1"/>
    <col min="1811" max="1811" width="23.5" bestFit="1" customWidth="1"/>
    <col min="1812" max="1812" width="11" bestFit="1" customWidth="1"/>
    <col min="1813" max="1813" width="14" bestFit="1" customWidth="1"/>
    <col min="1814" max="1814" width="23.5" bestFit="1" customWidth="1"/>
    <col min="1815" max="1815" width="11" bestFit="1" customWidth="1"/>
    <col min="1816" max="1816" width="14" bestFit="1" customWidth="1"/>
    <col min="1817" max="1817" width="23.5" bestFit="1" customWidth="1"/>
    <col min="1818" max="1818" width="11" bestFit="1" customWidth="1"/>
    <col min="1819" max="1819" width="14" bestFit="1" customWidth="1"/>
    <col min="1820" max="1820" width="23.5" bestFit="1" customWidth="1"/>
    <col min="1821" max="1821" width="11" bestFit="1" customWidth="1"/>
    <col min="1822" max="1822" width="14" bestFit="1" customWidth="1"/>
    <col min="1823" max="1823" width="23.5" bestFit="1" customWidth="1"/>
    <col min="1824" max="1824" width="11" bestFit="1" customWidth="1"/>
    <col min="1825" max="1825" width="14" bestFit="1" customWidth="1"/>
    <col min="1826" max="1826" width="23.5" bestFit="1" customWidth="1"/>
    <col min="1827" max="1827" width="11" bestFit="1" customWidth="1"/>
    <col min="1828" max="1828" width="14" bestFit="1" customWidth="1"/>
    <col min="1829" max="1829" width="23.5" bestFit="1" customWidth="1"/>
    <col min="1830" max="1830" width="11" bestFit="1" customWidth="1"/>
    <col min="1831" max="1831" width="14" bestFit="1" customWidth="1"/>
    <col min="1832" max="1832" width="23.5" bestFit="1" customWidth="1"/>
    <col min="1833" max="1833" width="11" bestFit="1" customWidth="1"/>
    <col min="1834" max="1834" width="14" bestFit="1" customWidth="1"/>
    <col min="1835" max="1835" width="23.5" bestFit="1" customWidth="1"/>
    <col min="1836" max="1836" width="11" bestFit="1" customWidth="1"/>
    <col min="1837" max="1837" width="14" bestFit="1" customWidth="1"/>
    <col min="1838" max="1838" width="23.5" bestFit="1" customWidth="1"/>
    <col min="1839" max="1839" width="11" bestFit="1" customWidth="1"/>
    <col min="1840" max="1840" width="14" bestFit="1" customWidth="1"/>
    <col min="1841" max="1841" width="23.5" bestFit="1" customWidth="1"/>
    <col min="1842" max="1842" width="11" bestFit="1" customWidth="1"/>
    <col min="1843" max="1843" width="14" bestFit="1" customWidth="1"/>
    <col min="1844" max="1844" width="23.5" bestFit="1" customWidth="1"/>
    <col min="1845" max="1845" width="11" bestFit="1" customWidth="1"/>
    <col min="1846" max="1846" width="14" bestFit="1" customWidth="1"/>
    <col min="1847" max="1847" width="23.5" bestFit="1" customWidth="1"/>
    <col min="1848" max="1848" width="11" bestFit="1" customWidth="1"/>
    <col min="1849" max="1849" width="14" bestFit="1" customWidth="1"/>
    <col min="1850" max="1850" width="23.5" bestFit="1" customWidth="1"/>
    <col min="1851" max="1851" width="11" bestFit="1" customWidth="1"/>
    <col min="1852" max="1852" width="14" bestFit="1" customWidth="1"/>
    <col min="1853" max="1853" width="23.5" bestFit="1" customWidth="1"/>
    <col min="1854" max="1854" width="11" bestFit="1" customWidth="1"/>
    <col min="1855" max="1855" width="14" bestFit="1" customWidth="1"/>
    <col min="1856" max="1856" width="23.5" bestFit="1" customWidth="1"/>
    <col min="1857" max="1857" width="11" bestFit="1" customWidth="1"/>
    <col min="1858" max="1858" width="14" bestFit="1" customWidth="1"/>
    <col min="1859" max="1859" width="23.5" bestFit="1" customWidth="1"/>
    <col min="1860" max="1860" width="11" bestFit="1" customWidth="1"/>
    <col min="1861" max="1861" width="14" bestFit="1" customWidth="1"/>
    <col min="1862" max="1862" width="23.5" bestFit="1" customWidth="1"/>
    <col min="1863" max="1863" width="11" bestFit="1" customWidth="1"/>
    <col min="1864" max="1864" width="14" bestFit="1" customWidth="1"/>
    <col min="1865" max="1865" width="23.5" bestFit="1" customWidth="1"/>
    <col min="1866" max="1866" width="11" bestFit="1" customWidth="1"/>
    <col min="1867" max="1867" width="14" bestFit="1" customWidth="1"/>
    <col min="1868" max="1868" width="23.5" bestFit="1" customWidth="1"/>
    <col min="1869" max="1869" width="11" bestFit="1" customWidth="1"/>
    <col min="1870" max="1870" width="14" bestFit="1" customWidth="1"/>
    <col min="1871" max="1871" width="23.5" bestFit="1" customWidth="1"/>
    <col min="1872" max="1872" width="11" bestFit="1" customWidth="1"/>
    <col min="1873" max="1873" width="14" bestFit="1" customWidth="1"/>
    <col min="1874" max="1874" width="23.5" bestFit="1" customWidth="1"/>
    <col min="1875" max="1875" width="11" bestFit="1" customWidth="1"/>
    <col min="1876" max="1876" width="14" bestFit="1" customWidth="1"/>
    <col min="1877" max="1877" width="23.5" bestFit="1" customWidth="1"/>
    <col min="1878" max="1878" width="11" bestFit="1" customWidth="1"/>
    <col min="1879" max="1879" width="14" bestFit="1" customWidth="1"/>
    <col min="1880" max="1880" width="23.5" bestFit="1" customWidth="1"/>
    <col min="1881" max="1881" width="11" bestFit="1" customWidth="1"/>
    <col min="1882" max="1882" width="14" bestFit="1" customWidth="1"/>
    <col min="1883" max="1883" width="23.5" bestFit="1" customWidth="1"/>
    <col min="1884" max="1884" width="11" bestFit="1" customWidth="1"/>
    <col min="1885" max="1885" width="14" bestFit="1" customWidth="1"/>
    <col min="1886" max="1886" width="23.5" bestFit="1" customWidth="1"/>
    <col min="1887" max="1887" width="11" bestFit="1" customWidth="1"/>
    <col min="1888" max="1888" width="14" bestFit="1" customWidth="1"/>
    <col min="1889" max="1889" width="23.5" bestFit="1" customWidth="1"/>
    <col min="1890" max="1890" width="11" bestFit="1" customWidth="1"/>
    <col min="1891" max="1891" width="14" bestFit="1" customWidth="1"/>
    <col min="1892" max="1892" width="23.5" bestFit="1" customWidth="1"/>
    <col min="1893" max="1893" width="11" bestFit="1" customWidth="1"/>
    <col min="1894" max="1894" width="14" bestFit="1" customWidth="1"/>
    <col min="1895" max="1895" width="23.5" bestFit="1" customWidth="1"/>
    <col min="1896" max="1896" width="11" bestFit="1" customWidth="1"/>
    <col min="1897" max="1897" width="14" bestFit="1" customWidth="1"/>
    <col min="1898" max="1898" width="23.5" bestFit="1" customWidth="1"/>
    <col min="1899" max="1899" width="11" bestFit="1" customWidth="1"/>
    <col min="1900" max="1900" width="14" bestFit="1" customWidth="1"/>
    <col min="1901" max="1901" width="23.5" bestFit="1" customWidth="1"/>
    <col min="1902" max="1902" width="11" bestFit="1" customWidth="1"/>
    <col min="1903" max="1903" width="14" bestFit="1" customWidth="1"/>
    <col min="1904" max="1904" width="23.5" bestFit="1" customWidth="1"/>
    <col min="1905" max="1905" width="11" bestFit="1" customWidth="1"/>
    <col min="1906" max="1906" width="14" bestFit="1" customWidth="1"/>
    <col min="1907" max="1907" width="23.5" bestFit="1" customWidth="1"/>
    <col min="1908" max="1908" width="11" bestFit="1" customWidth="1"/>
    <col min="1909" max="1909" width="14" bestFit="1" customWidth="1"/>
    <col min="1910" max="1910" width="23.5" bestFit="1" customWidth="1"/>
    <col min="1911" max="1911" width="11" bestFit="1" customWidth="1"/>
    <col min="1912" max="1912" width="14" bestFit="1" customWidth="1"/>
    <col min="1913" max="1913" width="23.5" bestFit="1" customWidth="1"/>
    <col min="1914" max="1914" width="11" bestFit="1" customWidth="1"/>
    <col min="1915" max="1915" width="14" bestFit="1" customWidth="1"/>
    <col min="1916" max="1916" width="23.5" bestFit="1" customWidth="1"/>
    <col min="1917" max="1917" width="11" bestFit="1" customWidth="1"/>
    <col min="1918" max="1918" width="14" bestFit="1" customWidth="1"/>
    <col min="1919" max="1919" width="23.5" bestFit="1" customWidth="1"/>
    <col min="1920" max="1920" width="11" bestFit="1" customWidth="1"/>
    <col min="1921" max="1921" width="14" bestFit="1" customWidth="1"/>
    <col min="1922" max="1922" width="23.5" bestFit="1" customWidth="1"/>
    <col min="1923" max="1923" width="11" bestFit="1" customWidth="1"/>
    <col min="1924" max="1924" width="14" bestFit="1" customWidth="1"/>
    <col min="1925" max="1925" width="23.5" bestFit="1" customWidth="1"/>
    <col min="1926" max="1926" width="11" bestFit="1" customWidth="1"/>
    <col min="1927" max="1927" width="14" bestFit="1" customWidth="1"/>
    <col min="1928" max="1928" width="23.5" bestFit="1" customWidth="1"/>
    <col min="1929" max="1929" width="11" bestFit="1" customWidth="1"/>
    <col min="1930" max="1930" width="14" bestFit="1" customWidth="1"/>
    <col min="1931" max="1931" width="23.5" bestFit="1" customWidth="1"/>
    <col min="1932" max="1932" width="11" bestFit="1" customWidth="1"/>
    <col min="1933" max="1933" width="14" bestFit="1" customWidth="1"/>
    <col min="1934" max="1934" width="23.5" bestFit="1" customWidth="1"/>
    <col min="1935" max="1935" width="11" bestFit="1" customWidth="1"/>
    <col min="1936" max="1936" width="14" bestFit="1" customWidth="1"/>
    <col min="1937" max="1937" width="23.5" bestFit="1" customWidth="1"/>
    <col min="1938" max="1938" width="11" bestFit="1" customWidth="1"/>
    <col min="1939" max="1939" width="14" bestFit="1" customWidth="1"/>
    <col min="1940" max="1940" width="23.5" bestFit="1" customWidth="1"/>
    <col min="1941" max="1941" width="11" bestFit="1" customWidth="1"/>
    <col min="1942" max="1942" width="14" bestFit="1" customWidth="1"/>
    <col min="1943" max="1943" width="23.5" bestFit="1" customWidth="1"/>
    <col min="1944" max="1944" width="11" bestFit="1" customWidth="1"/>
    <col min="1945" max="1945" width="14" bestFit="1" customWidth="1"/>
    <col min="1946" max="1946" width="23.5" bestFit="1" customWidth="1"/>
    <col min="1947" max="1947" width="11" bestFit="1" customWidth="1"/>
    <col min="1948" max="1948" width="14" bestFit="1" customWidth="1"/>
    <col min="1949" max="1949" width="23.5" bestFit="1" customWidth="1"/>
    <col min="1950" max="1950" width="11" bestFit="1" customWidth="1"/>
    <col min="1951" max="1951" width="14" bestFit="1" customWidth="1"/>
    <col min="1952" max="1952" width="23.5" bestFit="1" customWidth="1"/>
    <col min="1953" max="1953" width="11" bestFit="1" customWidth="1"/>
    <col min="1954" max="1954" width="14" bestFit="1" customWidth="1"/>
    <col min="1955" max="1955" width="23.5" bestFit="1" customWidth="1"/>
    <col min="1956" max="1956" width="11" bestFit="1" customWidth="1"/>
    <col min="1957" max="1957" width="14" bestFit="1" customWidth="1"/>
    <col min="1958" max="1958" width="23.5" bestFit="1" customWidth="1"/>
    <col min="1959" max="1959" width="11" bestFit="1" customWidth="1"/>
    <col min="1960" max="1960" width="14" bestFit="1" customWidth="1"/>
    <col min="1961" max="1961" width="23.5" bestFit="1" customWidth="1"/>
    <col min="1962" max="1962" width="11" bestFit="1" customWidth="1"/>
    <col min="1963" max="1963" width="14" bestFit="1" customWidth="1"/>
    <col min="1964" max="1964" width="23.5" bestFit="1" customWidth="1"/>
    <col min="1965" max="1965" width="11" bestFit="1" customWidth="1"/>
    <col min="1966" max="1966" width="14" bestFit="1" customWidth="1"/>
    <col min="1967" max="1967" width="23.5" bestFit="1" customWidth="1"/>
    <col min="1968" max="1968" width="11" bestFit="1" customWidth="1"/>
    <col min="1969" max="1969" width="14" bestFit="1" customWidth="1"/>
    <col min="1970" max="1970" width="23.5" bestFit="1" customWidth="1"/>
    <col min="1971" max="1971" width="11" bestFit="1" customWidth="1"/>
    <col min="1972" max="1972" width="14" bestFit="1" customWidth="1"/>
    <col min="1973" max="1973" width="23.5" bestFit="1" customWidth="1"/>
    <col min="1974" max="1974" width="11" bestFit="1" customWidth="1"/>
    <col min="1975" max="1975" width="14" bestFit="1" customWidth="1"/>
    <col min="1976" max="1976" width="23.5" bestFit="1" customWidth="1"/>
    <col min="1977" max="1977" width="11" bestFit="1" customWidth="1"/>
    <col min="1978" max="1978" width="14" bestFit="1" customWidth="1"/>
    <col min="1979" max="1979" width="23.5" bestFit="1" customWidth="1"/>
    <col min="1980" max="1980" width="11" bestFit="1" customWidth="1"/>
    <col min="1981" max="1981" width="14" bestFit="1" customWidth="1"/>
    <col min="1982" max="1982" width="23.5" bestFit="1" customWidth="1"/>
    <col min="1983" max="1983" width="11" bestFit="1" customWidth="1"/>
    <col min="1984" max="1984" width="14" bestFit="1" customWidth="1"/>
    <col min="1985" max="1985" width="23.5" bestFit="1" customWidth="1"/>
    <col min="1986" max="1986" width="11" bestFit="1" customWidth="1"/>
    <col min="1987" max="1987" width="14" bestFit="1" customWidth="1"/>
    <col min="1988" max="1988" width="23.5" bestFit="1" customWidth="1"/>
    <col min="1989" max="1989" width="11" bestFit="1" customWidth="1"/>
    <col min="1990" max="1990" width="14" bestFit="1" customWidth="1"/>
    <col min="1991" max="1991" width="23.5" bestFit="1" customWidth="1"/>
    <col min="1992" max="1992" width="11" bestFit="1" customWidth="1"/>
    <col min="1993" max="1993" width="14" bestFit="1" customWidth="1"/>
    <col min="1994" max="1994" width="23.5" bestFit="1" customWidth="1"/>
    <col min="1995" max="1995" width="11" bestFit="1" customWidth="1"/>
    <col min="1996" max="1996" width="14" bestFit="1" customWidth="1"/>
    <col min="1997" max="1997" width="23.5" bestFit="1" customWidth="1"/>
    <col min="1998" max="1998" width="11" bestFit="1" customWidth="1"/>
    <col min="1999" max="1999" width="14" bestFit="1" customWidth="1"/>
    <col min="2000" max="2000" width="23.5" bestFit="1" customWidth="1"/>
    <col min="2001" max="2001" width="11" bestFit="1" customWidth="1"/>
    <col min="2002" max="2002" width="14" bestFit="1" customWidth="1"/>
    <col min="2003" max="2003" width="23.5" bestFit="1" customWidth="1"/>
    <col min="2004" max="2004" width="11" bestFit="1" customWidth="1"/>
    <col min="2005" max="2005" width="14" bestFit="1" customWidth="1"/>
    <col min="2006" max="2006" width="23.5" bestFit="1" customWidth="1"/>
    <col min="2007" max="2007" width="11" bestFit="1" customWidth="1"/>
    <col min="2008" max="2008" width="14" bestFit="1" customWidth="1"/>
    <col min="2009" max="2009" width="23.5" bestFit="1" customWidth="1"/>
    <col min="2010" max="2010" width="11" bestFit="1" customWidth="1"/>
    <col min="2011" max="2011" width="14" bestFit="1" customWidth="1"/>
    <col min="2012" max="2012" width="23.5" bestFit="1" customWidth="1"/>
    <col min="2013" max="2013" width="11" bestFit="1" customWidth="1"/>
    <col min="2014" max="2014" width="14" bestFit="1" customWidth="1"/>
    <col min="2015" max="2015" width="23.5" bestFit="1" customWidth="1"/>
    <col min="2016" max="2016" width="11" bestFit="1" customWidth="1"/>
    <col min="2017" max="2017" width="14" bestFit="1" customWidth="1"/>
    <col min="2018" max="2018" width="23.5" bestFit="1" customWidth="1"/>
    <col min="2019" max="2019" width="11" bestFit="1" customWidth="1"/>
    <col min="2020" max="2020" width="14" bestFit="1" customWidth="1"/>
    <col min="2021" max="2021" width="23.5" bestFit="1" customWidth="1"/>
    <col min="2022" max="2022" width="11" bestFit="1" customWidth="1"/>
    <col min="2023" max="2023" width="14" bestFit="1" customWidth="1"/>
    <col min="2024" max="2024" width="23.5" bestFit="1" customWidth="1"/>
    <col min="2025" max="2025" width="11" bestFit="1" customWidth="1"/>
    <col min="2026" max="2026" width="14" bestFit="1" customWidth="1"/>
    <col min="2027" max="2027" width="23.5" bestFit="1" customWidth="1"/>
    <col min="2028" max="2028" width="11" bestFit="1" customWidth="1"/>
    <col min="2029" max="2029" width="14" bestFit="1" customWidth="1"/>
    <col min="2030" max="2030" width="23.5" bestFit="1" customWidth="1"/>
    <col min="2031" max="2031" width="11" bestFit="1" customWidth="1"/>
    <col min="2032" max="2032" width="14" bestFit="1" customWidth="1"/>
    <col min="2033" max="2033" width="23.5" bestFit="1" customWidth="1"/>
    <col min="2034" max="2034" width="11" bestFit="1" customWidth="1"/>
    <col min="2035" max="2035" width="14" bestFit="1" customWidth="1"/>
    <col min="2036" max="2036" width="23.5" bestFit="1" customWidth="1"/>
    <col min="2037" max="2037" width="11" bestFit="1" customWidth="1"/>
    <col min="2038" max="2038" width="14" bestFit="1" customWidth="1"/>
    <col min="2039" max="2039" width="23.5" bestFit="1" customWidth="1"/>
    <col min="2040" max="2040" width="11" bestFit="1" customWidth="1"/>
    <col min="2041" max="2041" width="14" bestFit="1" customWidth="1"/>
    <col min="2042" max="2042" width="23.5" bestFit="1" customWidth="1"/>
    <col min="2043" max="2043" width="11" bestFit="1" customWidth="1"/>
    <col min="2044" max="2044" width="14" bestFit="1" customWidth="1"/>
    <col min="2045" max="2045" width="23.5" bestFit="1" customWidth="1"/>
    <col min="2046" max="2046" width="11" bestFit="1" customWidth="1"/>
    <col min="2047" max="2047" width="14" bestFit="1" customWidth="1"/>
    <col min="2048" max="2048" width="23.5" bestFit="1" customWidth="1"/>
    <col min="2049" max="2049" width="11" bestFit="1" customWidth="1"/>
    <col min="2050" max="2050" width="14" bestFit="1" customWidth="1"/>
    <col min="2051" max="2051" width="23.5" bestFit="1" customWidth="1"/>
    <col min="2052" max="2052" width="11" bestFit="1" customWidth="1"/>
    <col min="2053" max="2053" width="14" bestFit="1" customWidth="1"/>
    <col min="2054" max="2054" width="23.5" bestFit="1" customWidth="1"/>
    <col min="2055" max="2055" width="11" bestFit="1" customWidth="1"/>
    <col min="2056" max="2056" width="14" bestFit="1" customWidth="1"/>
    <col min="2057" max="2057" width="23.5" bestFit="1" customWidth="1"/>
    <col min="2058" max="2058" width="11" bestFit="1" customWidth="1"/>
    <col min="2059" max="2059" width="14" bestFit="1" customWidth="1"/>
    <col min="2060" max="2060" width="23.5" bestFit="1" customWidth="1"/>
    <col min="2061" max="2061" width="11" bestFit="1" customWidth="1"/>
    <col min="2062" max="2062" width="14" bestFit="1" customWidth="1"/>
    <col min="2063" max="2063" width="23.5" bestFit="1" customWidth="1"/>
    <col min="2064" max="2064" width="11" bestFit="1" customWidth="1"/>
    <col min="2065" max="2065" width="14" bestFit="1" customWidth="1"/>
    <col min="2066" max="2066" width="23.5" bestFit="1" customWidth="1"/>
    <col min="2067" max="2067" width="11" bestFit="1" customWidth="1"/>
    <col min="2068" max="2068" width="14" bestFit="1" customWidth="1"/>
    <col min="2069" max="2069" width="23.5" bestFit="1" customWidth="1"/>
    <col min="2070" max="2070" width="11" bestFit="1" customWidth="1"/>
    <col min="2071" max="2071" width="14" bestFit="1" customWidth="1"/>
    <col min="2072" max="2072" width="23.5" bestFit="1" customWidth="1"/>
    <col min="2073" max="2073" width="11" bestFit="1" customWidth="1"/>
    <col min="2074" max="2074" width="14" bestFit="1" customWidth="1"/>
    <col min="2075" max="2075" width="23.5" bestFit="1" customWidth="1"/>
    <col min="2076" max="2076" width="11" bestFit="1" customWidth="1"/>
    <col min="2077" max="2077" width="14" bestFit="1" customWidth="1"/>
    <col min="2078" max="2078" width="23.5" bestFit="1" customWidth="1"/>
    <col min="2079" max="2079" width="11" bestFit="1" customWidth="1"/>
    <col min="2080" max="2080" width="14" bestFit="1" customWidth="1"/>
    <col min="2081" max="2081" width="23.5" bestFit="1" customWidth="1"/>
    <col min="2082" max="2082" width="11" bestFit="1" customWidth="1"/>
    <col min="2083" max="2083" width="14" bestFit="1" customWidth="1"/>
    <col min="2084" max="2084" width="23.5" bestFit="1" customWidth="1"/>
    <col min="2085" max="2085" width="11" bestFit="1" customWidth="1"/>
    <col min="2086" max="2086" width="14" bestFit="1" customWidth="1"/>
    <col min="2087" max="2087" width="23.5" bestFit="1" customWidth="1"/>
    <col min="2088" max="2088" width="11" bestFit="1" customWidth="1"/>
    <col min="2089" max="2089" width="14" bestFit="1" customWidth="1"/>
    <col min="2090" max="2090" width="23.5" bestFit="1" customWidth="1"/>
    <col min="2091" max="2091" width="11" bestFit="1" customWidth="1"/>
    <col min="2092" max="2092" width="14" bestFit="1" customWidth="1"/>
    <col min="2093" max="2093" width="23.5" bestFit="1" customWidth="1"/>
    <col min="2094" max="2094" width="11" bestFit="1" customWidth="1"/>
    <col min="2095" max="2095" width="14" bestFit="1" customWidth="1"/>
    <col min="2096" max="2096" width="23.5" bestFit="1" customWidth="1"/>
    <col min="2097" max="2097" width="11" bestFit="1" customWidth="1"/>
    <col min="2098" max="2098" width="14" bestFit="1" customWidth="1"/>
    <col min="2099" max="2099" width="23.5" bestFit="1" customWidth="1"/>
    <col min="2100" max="2100" width="11" bestFit="1" customWidth="1"/>
    <col min="2101" max="2101" width="14" bestFit="1" customWidth="1"/>
    <col min="2102" max="2102" width="23.5" bestFit="1" customWidth="1"/>
    <col min="2103" max="2103" width="11" bestFit="1" customWidth="1"/>
    <col min="2104" max="2104" width="14" bestFit="1" customWidth="1"/>
    <col min="2105" max="2105" width="23.5" bestFit="1" customWidth="1"/>
    <col min="2106" max="2106" width="11" bestFit="1" customWidth="1"/>
    <col min="2107" max="2107" width="14" bestFit="1" customWidth="1"/>
    <col min="2108" max="2108" width="23.5" bestFit="1" customWidth="1"/>
    <col min="2109" max="2109" width="11" bestFit="1" customWidth="1"/>
    <col min="2110" max="2110" width="14" bestFit="1" customWidth="1"/>
    <col min="2111" max="2111" width="23.5" bestFit="1" customWidth="1"/>
    <col min="2112" max="2112" width="11" bestFit="1" customWidth="1"/>
    <col min="2113" max="2113" width="14" bestFit="1" customWidth="1"/>
    <col min="2114" max="2114" width="23.5" bestFit="1" customWidth="1"/>
    <col min="2115" max="2115" width="11" bestFit="1" customWidth="1"/>
    <col min="2116" max="2116" width="14" bestFit="1" customWidth="1"/>
    <col min="2117" max="2117" width="23.5" bestFit="1" customWidth="1"/>
    <col min="2118" max="2118" width="11" bestFit="1" customWidth="1"/>
    <col min="2119" max="2119" width="14" bestFit="1" customWidth="1"/>
    <col min="2120" max="2120" width="23.5" bestFit="1" customWidth="1"/>
    <col min="2121" max="2121" width="11" bestFit="1" customWidth="1"/>
    <col min="2122" max="2122" width="14" bestFit="1" customWidth="1"/>
    <col min="2123" max="2123" width="23.5" bestFit="1" customWidth="1"/>
    <col min="2124" max="2124" width="11" bestFit="1" customWidth="1"/>
    <col min="2125" max="2125" width="14" bestFit="1" customWidth="1"/>
    <col min="2126" max="2126" width="23.5" bestFit="1" customWidth="1"/>
    <col min="2127" max="2127" width="11" bestFit="1" customWidth="1"/>
    <col min="2128" max="2128" width="14" bestFit="1" customWidth="1"/>
    <col min="2129" max="2129" width="23.5" bestFit="1" customWidth="1"/>
    <col min="2130" max="2130" width="11" bestFit="1" customWidth="1"/>
    <col min="2131" max="2131" width="14" bestFit="1" customWidth="1"/>
    <col min="2132" max="2132" width="23.5" bestFit="1" customWidth="1"/>
    <col min="2133" max="2133" width="11" bestFit="1" customWidth="1"/>
    <col min="2134" max="2134" width="14" bestFit="1" customWidth="1"/>
    <col min="2135" max="2135" width="23.5" bestFit="1" customWidth="1"/>
    <col min="2136" max="2136" width="11" bestFit="1" customWidth="1"/>
    <col min="2137" max="2137" width="14" bestFit="1" customWidth="1"/>
    <col min="2138" max="2138" width="23.5" bestFit="1" customWidth="1"/>
    <col min="2139" max="2139" width="11" bestFit="1" customWidth="1"/>
    <col min="2140" max="2140" width="14" bestFit="1" customWidth="1"/>
    <col min="2141" max="2141" width="23.5" bestFit="1" customWidth="1"/>
    <col min="2142" max="2142" width="11" bestFit="1" customWidth="1"/>
    <col min="2143" max="2143" width="14" bestFit="1" customWidth="1"/>
    <col min="2144" max="2144" width="23.5" bestFit="1" customWidth="1"/>
    <col min="2145" max="2145" width="11" bestFit="1" customWidth="1"/>
    <col min="2146" max="2146" width="14" bestFit="1" customWidth="1"/>
    <col min="2147" max="2147" width="23.5" bestFit="1" customWidth="1"/>
    <col min="2148" max="2148" width="11" bestFit="1" customWidth="1"/>
    <col min="2149" max="2149" width="14" bestFit="1" customWidth="1"/>
    <col min="2150" max="2150" width="23.5" bestFit="1" customWidth="1"/>
    <col min="2151" max="2151" width="11" bestFit="1" customWidth="1"/>
    <col min="2152" max="2152" width="14" bestFit="1" customWidth="1"/>
    <col min="2153" max="2153" width="23.5" bestFit="1" customWidth="1"/>
    <col min="2154" max="2154" width="11" bestFit="1" customWidth="1"/>
    <col min="2155" max="2155" width="14" bestFit="1" customWidth="1"/>
    <col min="2156" max="2156" width="23.5" bestFit="1" customWidth="1"/>
    <col min="2157" max="2157" width="11" bestFit="1" customWidth="1"/>
    <col min="2158" max="2158" width="14" bestFit="1" customWidth="1"/>
    <col min="2159" max="2159" width="23.5" bestFit="1" customWidth="1"/>
    <col min="2160" max="2160" width="11" bestFit="1" customWidth="1"/>
    <col min="2161" max="2161" width="14" bestFit="1" customWidth="1"/>
    <col min="2162" max="2162" width="23.5" bestFit="1" customWidth="1"/>
    <col min="2163" max="2163" width="11" bestFit="1" customWidth="1"/>
    <col min="2164" max="2164" width="14" bestFit="1" customWidth="1"/>
    <col min="2165" max="2165" width="23.5" bestFit="1" customWidth="1"/>
    <col min="2166" max="2166" width="11" bestFit="1" customWidth="1"/>
    <col min="2167" max="2167" width="14" bestFit="1" customWidth="1"/>
    <col min="2168" max="2168" width="23.5" bestFit="1" customWidth="1"/>
    <col min="2169" max="2169" width="11" bestFit="1" customWidth="1"/>
    <col min="2170" max="2170" width="14" bestFit="1" customWidth="1"/>
    <col min="2171" max="2171" width="23.5" bestFit="1" customWidth="1"/>
    <col min="2172" max="2172" width="11" bestFit="1" customWidth="1"/>
    <col min="2173" max="2173" width="14" bestFit="1" customWidth="1"/>
    <col min="2174" max="2174" width="23.5" bestFit="1" customWidth="1"/>
    <col min="2175" max="2175" width="11" bestFit="1" customWidth="1"/>
    <col min="2176" max="2176" width="14" bestFit="1" customWidth="1"/>
    <col min="2177" max="2177" width="23.5" bestFit="1" customWidth="1"/>
    <col min="2178" max="2178" width="11" bestFit="1" customWidth="1"/>
    <col min="2179" max="2179" width="14" bestFit="1" customWidth="1"/>
    <col min="2180" max="2180" width="23.5" bestFit="1" customWidth="1"/>
    <col min="2181" max="2181" width="11" bestFit="1" customWidth="1"/>
    <col min="2182" max="2182" width="14" bestFit="1" customWidth="1"/>
    <col min="2183" max="2183" width="23.5" bestFit="1" customWidth="1"/>
    <col min="2184" max="2184" width="11" bestFit="1" customWidth="1"/>
    <col min="2185" max="2185" width="14" bestFit="1" customWidth="1"/>
    <col min="2186" max="2186" width="23.5" bestFit="1" customWidth="1"/>
    <col min="2187" max="2187" width="11" bestFit="1" customWidth="1"/>
    <col min="2188" max="2188" width="14" bestFit="1" customWidth="1"/>
    <col min="2189" max="2189" width="23.5" bestFit="1" customWidth="1"/>
    <col min="2190" max="2190" width="11" bestFit="1" customWidth="1"/>
    <col min="2191" max="2191" width="14" bestFit="1" customWidth="1"/>
    <col min="2192" max="2192" width="23.5" bestFit="1" customWidth="1"/>
    <col min="2193" max="2193" width="11" bestFit="1" customWidth="1"/>
    <col min="2194" max="2194" width="14" bestFit="1" customWidth="1"/>
    <col min="2195" max="2195" width="23.5" bestFit="1" customWidth="1"/>
    <col min="2196" max="2196" width="11" bestFit="1" customWidth="1"/>
    <col min="2197" max="2197" width="14" bestFit="1" customWidth="1"/>
    <col min="2198" max="2198" width="23.5" bestFit="1" customWidth="1"/>
    <col min="2199" max="2199" width="11" bestFit="1" customWidth="1"/>
    <col min="2200" max="2200" width="14" bestFit="1" customWidth="1"/>
    <col min="2201" max="2201" width="23.5" bestFit="1" customWidth="1"/>
    <col min="2202" max="2202" width="11" bestFit="1" customWidth="1"/>
    <col min="2203" max="2203" width="14" bestFit="1" customWidth="1"/>
    <col min="2204" max="2204" width="23.5" bestFit="1" customWidth="1"/>
    <col min="2205" max="2205" width="11" bestFit="1" customWidth="1"/>
    <col min="2206" max="2206" width="14" bestFit="1" customWidth="1"/>
    <col min="2207" max="2207" width="23.5" bestFit="1" customWidth="1"/>
    <col min="2208" max="2208" width="11" bestFit="1" customWidth="1"/>
    <col min="2209" max="2209" width="14" bestFit="1" customWidth="1"/>
    <col min="2210" max="2210" width="23.5" bestFit="1" customWidth="1"/>
    <col min="2211" max="2211" width="11" bestFit="1" customWidth="1"/>
    <col min="2212" max="2212" width="14" bestFit="1" customWidth="1"/>
    <col min="2213" max="2213" width="23.5" bestFit="1" customWidth="1"/>
    <col min="2214" max="2214" width="11" bestFit="1" customWidth="1"/>
    <col min="2215" max="2215" width="14" bestFit="1" customWidth="1"/>
    <col min="2216" max="2216" width="23.5" bestFit="1" customWidth="1"/>
    <col min="2217" max="2217" width="11" bestFit="1" customWidth="1"/>
    <col min="2218" max="2218" width="14" bestFit="1" customWidth="1"/>
    <col min="2219" max="2219" width="23.5" bestFit="1" customWidth="1"/>
    <col min="2220" max="2220" width="11" bestFit="1" customWidth="1"/>
    <col min="2221" max="2221" width="14" bestFit="1" customWidth="1"/>
    <col min="2222" max="2222" width="23.5" bestFit="1" customWidth="1"/>
    <col min="2223" max="2223" width="11" bestFit="1" customWidth="1"/>
    <col min="2224" max="2224" width="14" bestFit="1" customWidth="1"/>
    <col min="2225" max="2225" width="23.5" bestFit="1" customWidth="1"/>
    <col min="2226" max="2226" width="11" bestFit="1" customWidth="1"/>
    <col min="2227" max="2227" width="14" bestFit="1" customWidth="1"/>
    <col min="2228" max="2228" width="23.5" bestFit="1" customWidth="1"/>
    <col min="2229" max="2229" width="11" bestFit="1" customWidth="1"/>
    <col min="2230" max="2230" width="14" bestFit="1" customWidth="1"/>
    <col min="2231" max="2231" width="23.5" bestFit="1" customWidth="1"/>
    <col min="2232" max="2232" width="11" bestFit="1" customWidth="1"/>
    <col min="2233" max="2233" width="14" bestFit="1" customWidth="1"/>
    <col min="2234" max="2234" width="23.5" bestFit="1" customWidth="1"/>
    <col min="2235" max="2235" width="11" bestFit="1" customWidth="1"/>
    <col min="2236" max="2236" width="14" bestFit="1" customWidth="1"/>
    <col min="2237" max="2237" width="23.5" bestFit="1" customWidth="1"/>
    <col min="2238" max="2238" width="11" bestFit="1" customWidth="1"/>
    <col min="2239" max="2239" width="14" bestFit="1" customWidth="1"/>
    <col min="2240" max="2240" width="23.5" bestFit="1" customWidth="1"/>
    <col min="2241" max="2241" width="11" bestFit="1" customWidth="1"/>
    <col min="2242" max="2242" width="14" bestFit="1" customWidth="1"/>
    <col min="2243" max="2243" width="23.5" bestFit="1" customWidth="1"/>
    <col min="2244" max="2244" width="11" bestFit="1" customWidth="1"/>
    <col min="2245" max="2245" width="14" bestFit="1" customWidth="1"/>
    <col min="2246" max="2246" width="23.5" bestFit="1" customWidth="1"/>
    <col min="2247" max="2247" width="11" bestFit="1" customWidth="1"/>
    <col min="2248" max="2248" width="14" bestFit="1" customWidth="1"/>
    <col min="2249" max="2249" width="23.5" bestFit="1" customWidth="1"/>
    <col min="2250" max="2250" width="11" bestFit="1" customWidth="1"/>
    <col min="2251" max="2251" width="14" bestFit="1" customWidth="1"/>
    <col min="2252" max="2252" width="23.5" bestFit="1" customWidth="1"/>
    <col min="2253" max="2253" width="11" bestFit="1" customWidth="1"/>
    <col min="2254" max="2254" width="14" bestFit="1" customWidth="1"/>
    <col min="2255" max="2255" width="23.5" bestFit="1" customWidth="1"/>
    <col min="2256" max="2256" width="11" bestFit="1" customWidth="1"/>
    <col min="2257" max="2257" width="14" bestFit="1" customWidth="1"/>
    <col min="2258" max="2258" width="23.5" bestFit="1" customWidth="1"/>
    <col min="2259" max="2259" width="11" bestFit="1" customWidth="1"/>
    <col min="2260" max="2260" width="14" bestFit="1" customWidth="1"/>
    <col min="2261" max="2261" width="23.5" bestFit="1" customWidth="1"/>
    <col min="2262" max="2262" width="11" bestFit="1" customWidth="1"/>
    <col min="2263" max="2263" width="14" bestFit="1" customWidth="1"/>
    <col min="2264" max="2264" width="23.5" bestFit="1" customWidth="1"/>
    <col min="2265" max="2265" width="11" bestFit="1" customWidth="1"/>
    <col min="2266" max="2266" width="14" bestFit="1" customWidth="1"/>
    <col min="2267" max="2267" width="23.5" bestFit="1" customWidth="1"/>
    <col min="2268" max="2268" width="11" bestFit="1" customWidth="1"/>
    <col min="2269" max="2269" width="14" bestFit="1" customWidth="1"/>
    <col min="2270" max="2270" width="23.5" bestFit="1" customWidth="1"/>
    <col min="2271" max="2271" width="11" bestFit="1" customWidth="1"/>
    <col min="2272" max="2272" width="14" bestFit="1" customWidth="1"/>
    <col min="2273" max="2273" width="23.5" bestFit="1" customWidth="1"/>
    <col min="2274" max="2274" width="11" bestFit="1" customWidth="1"/>
    <col min="2275" max="2275" width="14" bestFit="1" customWidth="1"/>
    <col min="2276" max="2276" width="23.5" bestFit="1" customWidth="1"/>
    <col min="2277" max="2277" width="11" bestFit="1" customWidth="1"/>
    <col min="2278" max="2278" width="14" bestFit="1" customWidth="1"/>
    <col min="2279" max="2279" width="23.5" bestFit="1" customWidth="1"/>
    <col min="2280" max="2280" width="11" bestFit="1" customWidth="1"/>
    <col min="2281" max="2281" width="14" bestFit="1" customWidth="1"/>
    <col min="2282" max="2282" width="23.5" bestFit="1" customWidth="1"/>
    <col min="2283" max="2283" width="11" bestFit="1" customWidth="1"/>
    <col min="2284" max="2284" width="14" bestFit="1" customWidth="1"/>
    <col min="2285" max="2285" width="23.5" bestFit="1" customWidth="1"/>
    <col min="2286" max="2286" width="11" bestFit="1" customWidth="1"/>
    <col min="2287" max="2287" width="14" bestFit="1" customWidth="1"/>
    <col min="2288" max="2288" width="23.5" bestFit="1" customWidth="1"/>
    <col min="2289" max="2289" width="11" bestFit="1" customWidth="1"/>
    <col min="2290" max="2290" width="14" bestFit="1" customWidth="1"/>
    <col min="2291" max="2291" width="23.5" bestFit="1" customWidth="1"/>
    <col min="2292" max="2292" width="11" bestFit="1" customWidth="1"/>
    <col min="2293" max="2293" width="14" bestFit="1" customWidth="1"/>
    <col min="2294" max="2294" width="23.5" bestFit="1" customWidth="1"/>
    <col min="2295" max="2295" width="11" bestFit="1" customWidth="1"/>
    <col min="2296" max="2296" width="14" bestFit="1" customWidth="1"/>
    <col min="2297" max="2297" width="23.5" bestFit="1" customWidth="1"/>
    <col min="2298" max="2298" width="11" bestFit="1" customWidth="1"/>
    <col min="2299" max="2299" width="14" bestFit="1" customWidth="1"/>
    <col min="2300" max="2300" width="23.5" bestFit="1" customWidth="1"/>
    <col min="2301" max="2301" width="11" bestFit="1" customWidth="1"/>
    <col min="2302" max="2302" width="14" bestFit="1" customWidth="1"/>
    <col min="2303" max="2303" width="23.5" bestFit="1" customWidth="1"/>
    <col min="2304" max="2304" width="11" bestFit="1" customWidth="1"/>
    <col min="2305" max="2305" width="14" bestFit="1" customWidth="1"/>
    <col min="2306" max="2306" width="23.5" bestFit="1" customWidth="1"/>
    <col min="2307" max="2307" width="11" bestFit="1" customWidth="1"/>
    <col min="2308" max="2308" width="14" bestFit="1" customWidth="1"/>
    <col min="2309" max="2309" width="23.5" bestFit="1" customWidth="1"/>
    <col min="2310" max="2310" width="11" bestFit="1" customWidth="1"/>
    <col min="2311" max="2311" width="14" bestFit="1" customWidth="1"/>
    <col min="2312" max="2312" width="23.5" bestFit="1" customWidth="1"/>
    <col min="2313" max="2313" width="11" bestFit="1" customWidth="1"/>
    <col min="2314" max="2314" width="14" bestFit="1" customWidth="1"/>
    <col min="2315" max="2315" width="23.5" bestFit="1" customWidth="1"/>
    <col min="2316" max="2316" width="11" bestFit="1" customWidth="1"/>
    <col min="2317" max="2317" width="14" bestFit="1" customWidth="1"/>
    <col min="2318" max="2318" width="23.5" bestFit="1" customWidth="1"/>
    <col min="2319" max="2319" width="11" bestFit="1" customWidth="1"/>
    <col min="2320" max="2320" width="14" bestFit="1" customWidth="1"/>
    <col min="2321" max="2321" width="23.5" bestFit="1" customWidth="1"/>
    <col min="2322" max="2322" width="11" bestFit="1" customWidth="1"/>
    <col min="2323" max="2323" width="14" bestFit="1" customWidth="1"/>
    <col min="2324" max="2324" width="23.5" bestFit="1" customWidth="1"/>
    <col min="2325" max="2325" width="11" bestFit="1" customWidth="1"/>
    <col min="2326" max="2326" width="14" bestFit="1" customWidth="1"/>
    <col min="2327" max="2327" width="23.5" bestFit="1" customWidth="1"/>
    <col min="2328" max="2328" width="11" bestFit="1" customWidth="1"/>
    <col min="2329" max="2329" width="14" bestFit="1" customWidth="1"/>
    <col min="2330" max="2330" width="23.5" bestFit="1" customWidth="1"/>
    <col min="2331" max="2331" width="11" bestFit="1" customWidth="1"/>
    <col min="2332" max="2332" width="14" bestFit="1" customWidth="1"/>
    <col min="2333" max="2333" width="23.5" bestFit="1" customWidth="1"/>
    <col min="2334" max="2334" width="11" bestFit="1" customWidth="1"/>
    <col min="2335" max="2335" width="14" bestFit="1" customWidth="1"/>
    <col min="2336" max="2336" width="23.5" bestFit="1" customWidth="1"/>
    <col min="2337" max="2337" width="11" bestFit="1" customWidth="1"/>
    <col min="2338" max="2338" width="14" bestFit="1" customWidth="1"/>
    <col min="2339" max="2339" width="23.5" bestFit="1" customWidth="1"/>
    <col min="2340" max="2340" width="11" bestFit="1" customWidth="1"/>
    <col min="2341" max="2341" width="14" bestFit="1" customWidth="1"/>
    <col min="2342" max="2342" width="23.5" bestFit="1" customWidth="1"/>
    <col min="2343" max="2343" width="11" bestFit="1" customWidth="1"/>
    <col min="2344" max="2344" width="14" bestFit="1" customWidth="1"/>
    <col min="2345" max="2345" width="23.5" bestFit="1" customWidth="1"/>
    <col min="2346" max="2346" width="11" bestFit="1" customWidth="1"/>
    <col min="2347" max="2347" width="14" bestFit="1" customWidth="1"/>
    <col min="2348" max="2348" width="23.5" bestFit="1" customWidth="1"/>
    <col min="2349" max="2349" width="11" bestFit="1" customWidth="1"/>
    <col min="2350" max="2350" width="14" bestFit="1" customWidth="1"/>
    <col min="2351" max="2351" width="23.5" bestFit="1" customWidth="1"/>
    <col min="2352" max="2352" width="11" bestFit="1" customWidth="1"/>
    <col min="2353" max="2353" width="14" bestFit="1" customWidth="1"/>
    <col min="2354" max="2354" width="23.5" bestFit="1" customWidth="1"/>
    <col min="2355" max="2355" width="11" bestFit="1" customWidth="1"/>
    <col min="2356" max="2356" width="14" bestFit="1" customWidth="1"/>
    <col min="2357" max="2357" width="23.5" bestFit="1" customWidth="1"/>
    <col min="2358" max="2358" width="11" bestFit="1" customWidth="1"/>
    <col min="2359" max="2359" width="14" bestFit="1" customWidth="1"/>
    <col min="2360" max="2360" width="23.5" bestFit="1" customWidth="1"/>
    <col min="2361" max="2361" width="11" bestFit="1" customWidth="1"/>
    <col min="2362" max="2362" width="14" bestFit="1" customWidth="1"/>
    <col min="2363" max="2363" width="23.5" bestFit="1" customWidth="1"/>
    <col min="2364" max="2364" width="11" bestFit="1" customWidth="1"/>
    <col min="2365" max="2365" width="14" bestFit="1" customWidth="1"/>
    <col min="2366" max="2366" width="23.5" bestFit="1" customWidth="1"/>
    <col min="2367" max="2367" width="11" bestFit="1" customWidth="1"/>
    <col min="2368" max="2368" width="14" bestFit="1" customWidth="1"/>
    <col min="2369" max="2369" width="23.5" bestFit="1" customWidth="1"/>
    <col min="2370" max="2370" width="11" bestFit="1" customWidth="1"/>
    <col min="2371" max="2371" width="14" bestFit="1" customWidth="1"/>
    <col min="2372" max="2372" width="23.5" bestFit="1" customWidth="1"/>
    <col min="2373" max="2373" width="11" bestFit="1" customWidth="1"/>
    <col min="2374" max="2374" width="14" bestFit="1" customWidth="1"/>
    <col min="2375" max="2375" width="23.5" bestFit="1" customWidth="1"/>
    <col min="2376" max="2376" width="11" bestFit="1" customWidth="1"/>
    <col min="2377" max="2377" width="14" bestFit="1" customWidth="1"/>
    <col min="2378" max="2378" width="23.5" bestFit="1" customWidth="1"/>
    <col min="2379" max="2379" width="11" bestFit="1" customWidth="1"/>
    <col min="2380" max="2380" width="14" bestFit="1" customWidth="1"/>
    <col min="2381" max="2381" width="23.5" bestFit="1" customWidth="1"/>
    <col min="2382" max="2382" width="11" bestFit="1" customWidth="1"/>
    <col min="2383" max="2383" width="14" bestFit="1" customWidth="1"/>
    <col min="2384" max="2384" width="23.5" bestFit="1" customWidth="1"/>
    <col min="2385" max="2385" width="11" bestFit="1" customWidth="1"/>
    <col min="2386" max="2386" width="14" bestFit="1" customWidth="1"/>
    <col min="2387" max="2387" width="23.5" bestFit="1" customWidth="1"/>
    <col min="2388" max="2388" width="11" bestFit="1" customWidth="1"/>
    <col min="2389" max="2389" width="14" bestFit="1" customWidth="1"/>
    <col min="2390" max="2390" width="23.5" bestFit="1" customWidth="1"/>
    <col min="2391" max="2391" width="11" bestFit="1" customWidth="1"/>
    <col min="2392" max="2392" width="14" bestFit="1" customWidth="1"/>
    <col min="2393" max="2393" width="23.5" bestFit="1" customWidth="1"/>
    <col min="2394" max="2394" width="11" bestFit="1" customWidth="1"/>
    <col min="2395" max="2395" width="14" bestFit="1" customWidth="1"/>
    <col min="2396" max="2396" width="23.5" bestFit="1" customWidth="1"/>
    <col min="2397" max="2397" width="11" bestFit="1" customWidth="1"/>
    <col min="2398" max="2398" width="14" bestFit="1" customWidth="1"/>
    <col min="2399" max="2399" width="23.5" bestFit="1" customWidth="1"/>
    <col min="2400" max="2400" width="11" bestFit="1" customWidth="1"/>
    <col min="2401" max="2401" width="14" bestFit="1" customWidth="1"/>
    <col min="2402" max="2402" width="23.5" bestFit="1" customWidth="1"/>
    <col min="2403" max="2403" width="11" bestFit="1" customWidth="1"/>
    <col min="2404" max="2404" width="14" bestFit="1" customWidth="1"/>
    <col min="2405" max="2405" width="23.5" bestFit="1" customWidth="1"/>
    <col min="2406" max="2406" width="11" bestFit="1" customWidth="1"/>
    <col min="2407" max="2407" width="14" bestFit="1" customWidth="1"/>
    <col min="2408" max="2408" width="23.5" bestFit="1" customWidth="1"/>
    <col min="2409" max="2409" width="11" bestFit="1" customWidth="1"/>
    <col min="2410" max="2410" width="14" bestFit="1" customWidth="1"/>
    <col min="2411" max="2411" width="23.5" bestFit="1" customWidth="1"/>
    <col min="2412" max="2412" width="11" bestFit="1" customWidth="1"/>
    <col min="2413" max="2413" width="14" bestFit="1" customWidth="1"/>
    <col min="2414" max="2414" width="23.5" bestFit="1" customWidth="1"/>
    <col min="2415" max="2415" width="11" bestFit="1" customWidth="1"/>
    <col min="2416" max="2416" width="14" bestFit="1" customWidth="1"/>
    <col min="2417" max="2417" width="23.5" bestFit="1" customWidth="1"/>
    <col min="2418" max="2418" width="11" bestFit="1" customWidth="1"/>
    <col min="2419" max="2419" width="14" bestFit="1" customWidth="1"/>
    <col min="2420" max="2420" width="23.5" bestFit="1" customWidth="1"/>
    <col min="2421" max="2421" width="11" bestFit="1" customWidth="1"/>
    <col min="2422" max="2422" width="14" bestFit="1" customWidth="1"/>
    <col min="2423" max="2423" width="23.5" bestFit="1" customWidth="1"/>
    <col min="2424" max="2424" width="11" bestFit="1" customWidth="1"/>
    <col min="2425" max="2425" width="14" bestFit="1" customWidth="1"/>
    <col min="2426" max="2426" width="23.5" bestFit="1" customWidth="1"/>
    <col min="2427" max="2427" width="11" bestFit="1" customWidth="1"/>
    <col min="2428" max="2428" width="14" bestFit="1" customWidth="1"/>
    <col min="2429" max="2429" width="23.5" bestFit="1" customWidth="1"/>
    <col min="2430" max="2430" width="11" bestFit="1" customWidth="1"/>
    <col min="2431" max="2431" width="14" bestFit="1" customWidth="1"/>
    <col min="2432" max="2432" width="23.5" bestFit="1" customWidth="1"/>
    <col min="2433" max="2433" width="11" bestFit="1" customWidth="1"/>
    <col min="2434" max="2434" width="14" bestFit="1" customWidth="1"/>
    <col min="2435" max="2435" width="23.5" bestFit="1" customWidth="1"/>
    <col min="2436" max="2436" width="11" bestFit="1" customWidth="1"/>
    <col min="2437" max="2437" width="14" bestFit="1" customWidth="1"/>
    <col min="2438" max="2438" width="23.5" bestFit="1" customWidth="1"/>
    <col min="2439" max="2439" width="11" bestFit="1" customWidth="1"/>
    <col min="2440" max="2440" width="14" bestFit="1" customWidth="1"/>
    <col min="2441" max="2441" width="23.5" bestFit="1" customWidth="1"/>
    <col min="2442" max="2442" width="11" bestFit="1" customWidth="1"/>
    <col min="2443" max="2443" width="14" bestFit="1" customWidth="1"/>
    <col min="2444" max="2444" width="23.5" bestFit="1" customWidth="1"/>
    <col min="2445" max="2445" width="11" bestFit="1" customWidth="1"/>
    <col min="2446" max="2446" width="14" bestFit="1" customWidth="1"/>
    <col min="2447" max="2447" width="23.5" bestFit="1" customWidth="1"/>
    <col min="2448" max="2448" width="11" bestFit="1" customWidth="1"/>
    <col min="2449" max="2449" width="14" bestFit="1" customWidth="1"/>
    <col min="2450" max="2450" width="23.5" bestFit="1" customWidth="1"/>
    <col min="2451" max="2451" width="11" bestFit="1" customWidth="1"/>
    <col min="2452" max="2452" width="14" bestFit="1" customWidth="1"/>
    <col min="2453" max="2453" width="23.5" bestFit="1" customWidth="1"/>
    <col min="2454" max="2454" width="11" bestFit="1" customWidth="1"/>
    <col min="2455" max="2455" width="14" bestFit="1" customWidth="1"/>
    <col min="2456" max="2456" width="23.5" bestFit="1" customWidth="1"/>
    <col min="2457" max="2457" width="11" bestFit="1" customWidth="1"/>
    <col min="2458" max="2458" width="14" bestFit="1" customWidth="1"/>
    <col min="2459" max="2459" width="23.5" bestFit="1" customWidth="1"/>
    <col min="2460" max="2460" width="11" bestFit="1" customWidth="1"/>
    <col min="2461" max="2461" width="14" bestFit="1" customWidth="1"/>
    <col min="2462" max="2462" width="23.5" bestFit="1" customWidth="1"/>
    <col min="2463" max="2463" width="11" bestFit="1" customWidth="1"/>
    <col min="2464" max="2464" width="14" bestFit="1" customWidth="1"/>
    <col min="2465" max="2465" width="23.5" bestFit="1" customWidth="1"/>
    <col min="2466" max="2466" width="11" bestFit="1" customWidth="1"/>
    <col min="2467" max="2467" width="14" bestFit="1" customWidth="1"/>
    <col min="2468" max="2468" width="23.5" bestFit="1" customWidth="1"/>
    <col min="2469" max="2469" width="11" bestFit="1" customWidth="1"/>
    <col min="2470" max="2470" width="14" bestFit="1" customWidth="1"/>
    <col min="2471" max="2471" width="23.5" bestFit="1" customWidth="1"/>
    <col min="2472" max="2472" width="11" bestFit="1" customWidth="1"/>
    <col min="2473" max="2473" width="14" bestFit="1" customWidth="1"/>
    <col min="2474" max="2474" width="23.5" bestFit="1" customWidth="1"/>
    <col min="2475" max="2475" width="11" bestFit="1" customWidth="1"/>
    <col min="2476" max="2476" width="14" bestFit="1" customWidth="1"/>
    <col min="2477" max="2477" width="23.5" bestFit="1" customWidth="1"/>
    <col min="2478" max="2478" width="11" bestFit="1" customWidth="1"/>
    <col min="2479" max="2479" width="14" bestFit="1" customWidth="1"/>
    <col min="2480" max="2480" width="23.5" bestFit="1" customWidth="1"/>
    <col min="2481" max="2481" width="11" bestFit="1" customWidth="1"/>
    <col min="2482" max="2482" width="14" bestFit="1" customWidth="1"/>
    <col min="2483" max="2483" width="23.5" bestFit="1" customWidth="1"/>
    <col min="2484" max="2484" width="11" bestFit="1" customWidth="1"/>
    <col min="2485" max="2485" width="14" bestFit="1" customWidth="1"/>
    <col min="2486" max="2486" width="23.5" bestFit="1" customWidth="1"/>
    <col min="2487" max="2487" width="11" bestFit="1" customWidth="1"/>
    <col min="2488" max="2488" width="14" bestFit="1" customWidth="1"/>
    <col min="2489" max="2489" width="23.5" bestFit="1" customWidth="1"/>
    <col min="2490" max="2490" width="11" bestFit="1" customWidth="1"/>
    <col min="2491" max="2491" width="14" bestFit="1" customWidth="1"/>
    <col min="2492" max="2492" width="23.5" bestFit="1" customWidth="1"/>
    <col min="2493" max="2493" width="11" bestFit="1" customWidth="1"/>
    <col min="2494" max="2494" width="14" bestFit="1" customWidth="1"/>
    <col min="2495" max="2495" width="23.5" bestFit="1" customWidth="1"/>
    <col min="2496" max="2496" width="11" bestFit="1" customWidth="1"/>
    <col min="2497" max="2497" width="14" bestFit="1" customWidth="1"/>
    <col min="2498" max="2498" width="23.5" bestFit="1" customWidth="1"/>
    <col min="2499" max="2499" width="11" bestFit="1" customWidth="1"/>
    <col min="2500" max="2500" width="14" bestFit="1" customWidth="1"/>
    <col min="2501" max="2501" width="23.5" bestFit="1" customWidth="1"/>
    <col min="2502" max="2502" width="11" bestFit="1" customWidth="1"/>
    <col min="2503" max="2503" width="14" bestFit="1" customWidth="1"/>
    <col min="2504" max="2504" width="23.5" bestFit="1" customWidth="1"/>
    <col min="2505" max="2505" width="11" bestFit="1" customWidth="1"/>
    <col min="2506" max="2506" width="14" bestFit="1" customWidth="1"/>
    <col min="2507" max="2507" width="23.5" bestFit="1" customWidth="1"/>
    <col min="2508" max="2508" width="11" bestFit="1" customWidth="1"/>
    <col min="2509" max="2509" width="14" bestFit="1" customWidth="1"/>
    <col min="2510" max="2510" width="23.5" bestFit="1" customWidth="1"/>
    <col min="2511" max="2511" width="11" bestFit="1" customWidth="1"/>
    <col min="2512" max="2512" width="14" bestFit="1" customWidth="1"/>
    <col min="2513" max="2513" width="23.5" bestFit="1" customWidth="1"/>
    <col min="2514" max="2514" width="11" bestFit="1" customWidth="1"/>
    <col min="2515" max="2515" width="14" bestFit="1" customWidth="1"/>
    <col min="2516" max="2516" width="23.5" bestFit="1" customWidth="1"/>
    <col min="2517" max="2517" width="11" bestFit="1" customWidth="1"/>
    <col min="2518" max="2518" width="14" bestFit="1" customWidth="1"/>
    <col min="2519" max="2519" width="23.5" bestFit="1" customWidth="1"/>
    <col min="2520" max="2520" width="11" bestFit="1" customWidth="1"/>
    <col min="2521" max="2521" width="14" bestFit="1" customWidth="1"/>
    <col min="2522" max="2522" width="23.5" bestFit="1" customWidth="1"/>
    <col min="2523" max="2523" width="11" bestFit="1" customWidth="1"/>
    <col min="2524" max="2524" width="14" bestFit="1" customWidth="1"/>
    <col min="2525" max="2525" width="23.5" bestFit="1" customWidth="1"/>
    <col min="2526" max="2526" width="11" bestFit="1" customWidth="1"/>
    <col min="2527" max="2527" width="14" bestFit="1" customWidth="1"/>
    <col min="2528" max="2528" width="23.5" bestFit="1" customWidth="1"/>
    <col min="2529" max="2529" width="11" bestFit="1" customWidth="1"/>
    <col min="2530" max="2530" width="14" bestFit="1" customWidth="1"/>
    <col min="2531" max="2531" width="23.5" bestFit="1" customWidth="1"/>
    <col min="2532" max="2532" width="11" bestFit="1" customWidth="1"/>
    <col min="2533" max="2533" width="14" bestFit="1" customWidth="1"/>
    <col min="2534" max="2534" width="23.5" bestFit="1" customWidth="1"/>
    <col min="2535" max="2535" width="11" bestFit="1" customWidth="1"/>
    <col min="2536" max="2536" width="14" bestFit="1" customWidth="1"/>
    <col min="2537" max="2537" width="23.5" bestFit="1" customWidth="1"/>
    <col min="2538" max="2538" width="11" bestFit="1" customWidth="1"/>
    <col min="2539" max="2539" width="14" bestFit="1" customWidth="1"/>
    <col min="2540" max="2540" width="23.5" bestFit="1" customWidth="1"/>
    <col min="2541" max="2541" width="11" bestFit="1" customWidth="1"/>
    <col min="2542" max="2542" width="14" bestFit="1" customWidth="1"/>
    <col min="2543" max="2543" width="23.5" bestFit="1" customWidth="1"/>
    <col min="2544" max="2544" width="11" bestFit="1" customWidth="1"/>
    <col min="2545" max="2545" width="14" bestFit="1" customWidth="1"/>
    <col min="2546" max="2546" width="23.5" bestFit="1" customWidth="1"/>
    <col min="2547" max="2547" width="11" bestFit="1" customWidth="1"/>
    <col min="2548" max="2548" width="14" bestFit="1" customWidth="1"/>
    <col min="2549" max="2549" width="23.5" bestFit="1" customWidth="1"/>
    <col min="2550" max="2550" width="11" bestFit="1" customWidth="1"/>
    <col min="2551" max="2551" width="14" bestFit="1" customWidth="1"/>
    <col min="2552" max="2552" width="23.5" bestFit="1" customWidth="1"/>
    <col min="2553" max="2553" width="11" bestFit="1" customWidth="1"/>
    <col min="2554" max="2554" width="14" bestFit="1" customWidth="1"/>
    <col min="2555" max="2555" width="23.5" bestFit="1" customWidth="1"/>
    <col min="2556" max="2556" width="11" bestFit="1" customWidth="1"/>
    <col min="2557" max="2557" width="14" bestFit="1" customWidth="1"/>
    <col min="2558" max="2558" width="23.5" bestFit="1" customWidth="1"/>
    <col min="2559" max="2559" width="11" bestFit="1" customWidth="1"/>
    <col min="2560" max="2560" width="14" bestFit="1" customWidth="1"/>
    <col min="2561" max="2561" width="23.5" bestFit="1" customWidth="1"/>
    <col min="2562" max="2562" width="11" bestFit="1" customWidth="1"/>
    <col min="2563" max="2563" width="14" bestFit="1" customWidth="1"/>
    <col min="2564" max="2564" width="23.5" bestFit="1" customWidth="1"/>
    <col min="2565" max="2565" width="11" bestFit="1" customWidth="1"/>
    <col min="2566" max="2566" width="14" bestFit="1" customWidth="1"/>
    <col min="2567" max="2567" width="23.5" bestFit="1" customWidth="1"/>
    <col min="2568" max="2568" width="11" bestFit="1" customWidth="1"/>
    <col min="2569" max="2569" width="14" bestFit="1" customWidth="1"/>
    <col min="2570" max="2570" width="23.5" bestFit="1" customWidth="1"/>
    <col min="2571" max="2571" width="11" bestFit="1" customWidth="1"/>
    <col min="2572" max="2572" width="14" bestFit="1" customWidth="1"/>
    <col min="2573" max="2573" width="23.5" bestFit="1" customWidth="1"/>
    <col min="2574" max="2574" width="11" bestFit="1" customWidth="1"/>
    <col min="2575" max="2575" width="14" bestFit="1" customWidth="1"/>
    <col min="2576" max="2576" width="23.5" bestFit="1" customWidth="1"/>
    <col min="2577" max="2577" width="11" bestFit="1" customWidth="1"/>
    <col min="2578" max="2578" width="14" bestFit="1" customWidth="1"/>
    <col min="2579" max="2579" width="23.5" bestFit="1" customWidth="1"/>
    <col min="2580" max="2580" width="11" bestFit="1" customWidth="1"/>
    <col min="2581" max="2581" width="14" bestFit="1" customWidth="1"/>
    <col min="2582" max="2582" width="23.5" bestFit="1" customWidth="1"/>
    <col min="2583" max="2583" width="11" bestFit="1" customWidth="1"/>
    <col min="2584" max="2584" width="14" bestFit="1" customWidth="1"/>
    <col min="2585" max="2585" width="23.5" bestFit="1" customWidth="1"/>
    <col min="2586" max="2586" width="11" bestFit="1" customWidth="1"/>
    <col min="2587" max="2587" width="14" bestFit="1" customWidth="1"/>
    <col min="2588" max="2588" width="23.5" bestFit="1" customWidth="1"/>
    <col min="2589" max="2589" width="11" bestFit="1" customWidth="1"/>
    <col min="2590" max="2590" width="14" bestFit="1" customWidth="1"/>
    <col min="2591" max="2591" width="23.5" bestFit="1" customWidth="1"/>
    <col min="2592" max="2592" width="11" bestFit="1" customWidth="1"/>
    <col min="2593" max="2593" width="14" bestFit="1" customWidth="1"/>
    <col min="2594" max="2594" width="23.5" bestFit="1" customWidth="1"/>
    <col min="2595" max="2595" width="11" bestFit="1" customWidth="1"/>
    <col min="2596" max="2596" width="14" bestFit="1" customWidth="1"/>
    <col min="2597" max="2597" width="23.5" bestFit="1" customWidth="1"/>
    <col min="2598" max="2598" width="11" bestFit="1" customWidth="1"/>
    <col min="2599" max="2599" width="14" bestFit="1" customWidth="1"/>
    <col min="2600" max="2600" width="23.5" bestFit="1" customWidth="1"/>
    <col min="2601" max="2601" width="11" bestFit="1" customWidth="1"/>
    <col min="2602" max="2602" width="14" bestFit="1" customWidth="1"/>
    <col min="2603" max="2603" width="23.5" bestFit="1" customWidth="1"/>
    <col min="2604" max="2604" width="11" bestFit="1" customWidth="1"/>
    <col min="2605" max="2605" width="14" bestFit="1" customWidth="1"/>
    <col min="2606" max="2606" width="23.5" bestFit="1" customWidth="1"/>
    <col min="2607" max="2607" width="11" bestFit="1" customWidth="1"/>
    <col min="2608" max="2608" width="14" bestFit="1" customWidth="1"/>
    <col min="2609" max="2609" width="23.5" bestFit="1" customWidth="1"/>
    <col min="2610" max="2610" width="11" bestFit="1" customWidth="1"/>
    <col min="2611" max="2611" width="14" bestFit="1" customWidth="1"/>
    <col min="2612" max="2612" width="23.5" bestFit="1" customWidth="1"/>
    <col min="2613" max="2613" width="11" bestFit="1" customWidth="1"/>
    <col min="2614" max="2614" width="14" bestFit="1" customWidth="1"/>
    <col min="2615" max="2615" width="23.5" bestFit="1" customWidth="1"/>
    <col min="2616" max="2616" width="11" bestFit="1" customWidth="1"/>
    <col min="2617" max="2617" width="14" bestFit="1" customWidth="1"/>
    <col min="2618" max="2618" width="23.5" bestFit="1" customWidth="1"/>
    <col min="2619" max="2619" width="11" bestFit="1" customWidth="1"/>
    <col min="2620" max="2620" width="14" bestFit="1" customWidth="1"/>
    <col min="2621" max="2621" width="23.5" bestFit="1" customWidth="1"/>
    <col min="2622" max="2622" width="11" bestFit="1" customWidth="1"/>
    <col min="2623" max="2623" width="14" bestFit="1" customWidth="1"/>
    <col min="2624" max="2624" width="23.5" bestFit="1" customWidth="1"/>
    <col min="2625" max="2625" width="11" bestFit="1" customWidth="1"/>
    <col min="2626" max="2626" width="14" bestFit="1" customWidth="1"/>
    <col min="2627" max="2627" width="23.5" bestFit="1" customWidth="1"/>
    <col min="2628" max="2628" width="11" bestFit="1" customWidth="1"/>
    <col min="2629" max="2629" width="14" bestFit="1" customWidth="1"/>
    <col min="2630" max="2630" width="23.5" bestFit="1" customWidth="1"/>
    <col min="2631" max="2631" width="11" bestFit="1" customWidth="1"/>
    <col min="2632" max="2632" width="14" bestFit="1" customWidth="1"/>
    <col min="2633" max="2633" width="23.5" bestFit="1" customWidth="1"/>
    <col min="2634" max="2634" width="11" bestFit="1" customWidth="1"/>
    <col min="2635" max="2635" width="14" bestFit="1" customWidth="1"/>
    <col min="2636" max="2636" width="23.5" bestFit="1" customWidth="1"/>
    <col min="2637" max="2637" width="11" bestFit="1" customWidth="1"/>
    <col min="2638" max="2638" width="14" bestFit="1" customWidth="1"/>
    <col min="2639" max="2639" width="23.5" bestFit="1" customWidth="1"/>
    <col min="2640" max="2640" width="11" bestFit="1" customWidth="1"/>
    <col min="2641" max="2641" width="14" bestFit="1" customWidth="1"/>
    <col min="2642" max="2642" width="23.5" bestFit="1" customWidth="1"/>
    <col min="2643" max="2643" width="11" bestFit="1" customWidth="1"/>
    <col min="2644" max="2644" width="14" bestFit="1" customWidth="1"/>
    <col min="2645" max="2645" width="23.5" bestFit="1" customWidth="1"/>
    <col min="2646" max="2646" width="11" bestFit="1" customWidth="1"/>
    <col min="2647" max="2647" width="14" bestFit="1" customWidth="1"/>
    <col min="2648" max="2648" width="23.5" bestFit="1" customWidth="1"/>
    <col min="2649" max="2649" width="11" bestFit="1" customWidth="1"/>
    <col min="2650" max="2650" width="14" bestFit="1" customWidth="1"/>
    <col min="2651" max="2651" width="23.5" bestFit="1" customWidth="1"/>
    <col min="2652" max="2652" width="11" bestFit="1" customWidth="1"/>
    <col min="2653" max="2653" width="14" bestFit="1" customWidth="1"/>
    <col min="2654" max="2654" width="23.5" bestFit="1" customWidth="1"/>
    <col min="2655" max="2655" width="11" bestFit="1" customWidth="1"/>
    <col min="2656" max="2656" width="14" bestFit="1" customWidth="1"/>
    <col min="2657" max="2657" width="23.5" bestFit="1" customWidth="1"/>
    <col min="2658" max="2658" width="11" bestFit="1" customWidth="1"/>
    <col min="2659" max="2659" width="14" bestFit="1" customWidth="1"/>
    <col min="2660" max="2660" width="23.5" bestFit="1" customWidth="1"/>
    <col min="2661" max="2661" width="11" bestFit="1" customWidth="1"/>
    <col min="2662" max="2662" width="14" bestFit="1" customWidth="1"/>
    <col min="2663" max="2663" width="23.5" bestFit="1" customWidth="1"/>
    <col min="2664" max="2664" width="11" bestFit="1" customWidth="1"/>
    <col min="2665" max="2665" width="14" bestFit="1" customWidth="1"/>
    <col min="2666" max="2666" width="23.5" bestFit="1" customWidth="1"/>
    <col min="2667" max="2667" width="11" bestFit="1" customWidth="1"/>
    <col min="2668" max="2668" width="14" bestFit="1" customWidth="1"/>
    <col min="2669" max="2669" width="23.5" bestFit="1" customWidth="1"/>
    <col min="2670" max="2670" width="11" bestFit="1" customWidth="1"/>
    <col min="2671" max="2671" width="14" bestFit="1" customWidth="1"/>
    <col min="2672" max="2672" width="23.5" bestFit="1" customWidth="1"/>
    <col min="2673" max="2673" width="11" bestFit="1" customWidth="1"/>
    <col min="2674" max="2674" width="14" bestFit="1" customWidth="1"/>
    <col min="2675" max="2675" width="23.5" bestFit="1" customWidth="1"/>
    <col min="2676" max="2676" width="11" bestFit="1" customWidth="1"/>
    <col min="2677" max="2677" width="14" bestFit="1" customWidth="1"/>
    <col min="2678" max="2678" width="23.5" bestFit="1" customWidth="1"/>
    <col min="2679" max="2679" width="11" bestFit="1" customWidth="1"/>
    <col min="2680" max="2680" width="14" bestFit="1" customWidth="1"/>
    <col min="2681" max="2681" width="23.5" bestFit="1" customWidth="1"/>
    <col min="2682" max="2682" width="11" bestFit="1" customWidth="1"/>
    <col min="2683" max="2683" width="14" bestFit="1" customWidth="1"/>
    <col min="2684" max="2684" width="23.5" bestFit="1" customWidth="1"/>
    <col min="2685" max="2685" width="11" bestFit="1" customWidth="1"/>
    <col min="2686" max="2686" width="14" bestFit="1" customWidth="1"/>
    <col min="2687" max="2687" width="23.5" bestFit="1" customWidth="1"/>
    <col min="2688" max="2688" width="11" bestFit="1" customWidth="1"/>
    <col min="2689" max="2689" width="14" bestFit="1" customWidth="1"/>
    <col min="2690" max="2690" width="23.5" bestFit="1" customWidth="1"/>
    <col min="2691" max="2691" width="11" bestFit="1" customWidth="1"/>
    <col min="2692" max="2692" width="14" bestFit="1" customWidth="1"/>
    <col min="2693" max="2693" width="23.5" bestFit="1" customWidth="1"/>
    <col min="2694" max="2694" width="11" bestFit="1" customWidth="1"/>
    <col min="2695" max="2695" width="14" bestFit="1" customWidth="1"/>
    <col min="2696" max="2696" width="23.5" bestFit="1" customWidth="1"/>
    <col min="2697" max="2697" width="11" bestFit="1" customWidth="1"/>
    <col min="2698" max="2698" width="14" bestFit="1" customWidth="1"/>
    <col min="2699" max="2699" width="23.5" bestFit="1" customWidth="1"/>
    <col min="2700" max="2700" width="11" bestFit="1" customWidth="1"/>
    <col min="2701" max="2701" width="14" bestFit="1" customWidth="1"/>
    <col min="2702" max="2702" width="23.5" bestFit="1" customWidth="1"/>
    <col min="2703" max="2703" width="11" bestFit="1" customWidth="1"/>
    <col min="2704" max="2704" width="14" bestFit="1" customWidth="1"/>
    <col min="2705" max="2705" width="23.5" bestFit="1" customWidth="1"/>
    <col min="2706" max="2706" width="11" bestFit="1" customWidth="1"/>
    <col min="2707" max="2707" width="14" bestFit="1" customWidth="1"/>
    <col min="2708" max="2708" width="23.5" bestFit="1" customWidth="1"/>
    <col min="2709" max="2709" width="11" bestFit="1" customWidth="1"/>
    <col min="2710" max="2710" width="14" bestFit="1" customWidth="1"/>
    <col min="2711" max="2711" width="23.5" bestFit="1" customWidth="1"/>
    <col min="2712" max="2712" width="11" bestFit="1" customWidth="1"/>
    <col min="2713" max="2713" width="14" bestFit="1" customWidth="1"/>
    <col min="2714" max="2714" width="23.5" bestFit="1" customWidth="1"/>
    <col min="2715" max="2715" width="11" bestFit="1" customWidth="1"/>
    <col min="2716" max="2716" width="14" bestFit="1" customWidth="1"/>
    <col min="2717" max="2717" width="23.5" bestFit="1" customWidth="1"/>
    <col min="2718" max="2718" width="11" bestFit="1" customWidth="1"/>
    <col min="2719" max="2719" width="14" bestFit="1" customWidth="1"/>
    <col min="2720" max="2720" width="23.5" bestFit="1" customWidth="1"/>
    <col min="2721" max="2721" width="11" bestFit="1" customWidth="1"/>
    <col min="2722" max="2722" width="14" bestFit="1" customWidth="1"/>
    <col min="2723" max="2723" width="23.5" bestFit="1" customWidth="1"/>
    <col min="2724" max="2724" width="11" bestFit="1" customWidth="1"/>
    <col min="2725" max="2725" width="14" bestFit="1" customWidth="1"/>
    <col min="2726" max="2726" width="23.5" bestFit="1" customWidth="1"/>
    <col min="2727" max="2727" width="11" bestFit="1" customWidth="1"/>
    <col min="2728" max="2728" width="14" bestFit="1" customWidth="1"/>
    <col min="2729" max="2729" width="23.5" bestFit="1" customWidth="1"/>
    <col min="2730" max="2730" width="11" bestFit="1" customWidth="1"/>
    <col min="2731" max="2731" width="14" bestFit="1" customWidth="1"/>
    <col min="2732" max="2732" width="23.5" bestFit="1" customWidth="1"/>
    <col min="2733" max="2733" width="11" bestFit="1" customWidth="1"/>
    <col min="2734" max="2734" width="14" bestFit="1" customWidth="1"/>
    <col min="2735" max="2735" width="23.5" bestFit="1" customWidth="1"/>
    <col min="2736" max="2736" width="11" bestFit="1" customWidth="1"/>
    <col min="2737" max="2737" width="14" bestFit="1" customWidth="1"/>
    <col min="2738" max="2738" width="23.5" bestFit="1" customWidth="1"/>
    <col min="2739" max="2739" width="11" bestFit="1" customWidth="1"/>
    <col min="2740" max="2740" width="14" bestFit="1" customWidth="1"/>
    <col min="2741" max="2741" width="23.5" bestFit="1" customWidth="1"/>
    <col min="2742" max="2742" width="11" bestFit="1" customWidth="1"/>
    <col min="2743" max="2743" width="14" bestFit="1" customWidth="1"/>
    <col min="2744" max="2744" width="23.5" bestFit="1" customWidth="1"/>
    <col min="2745" max="2745" width="11" bestFit="1" customWidth="1"/>
    <col min="2746" max="2746" width="14" bestFit="1" customWidth="1"/>
    <col min="2747" max="2747" width="23.5" bestFit="1" customWidth="1"/>
    <col min="2748" max="2748" width="11" bestFit="1" customWidth="1"/>
    <col min="2749" max="2749" width="14" bestFit="1" customWidth="1"/>
    <col min="2750" max="2750" width="23.5" bestFit="1" customWidth="1"/>
    <col min="2751" max="2751" width="11" bestFit="1" customWidth="1"/>
    <col min="2752" max="2752" width="14" bestFit="1" customWidth="1"/>
    <col min="2753" max="2753" width="23.5" bestFit="1" customWidth="1"/>
    <col min="2754" max="2754" width="11" bestFit="1" customWidth="1"/>
    <col min="2755" max="2755" width="14" bestFit="1" customWidth="1"/>
    <col min="2756" max="2756" width="23.5" bestFit="1" customWidth="1"/>
    <col min="2757" max="2757" width="11" bestFit="1" customWidth="1"/>
    <col min="2758" max="2758" width="14" bestFit="1" customWidth="1"/>
    <col min="2759" max="2759" width="23.5" bestFit="1" customWidth="1"/>
    <col min="2760" max="2760" width="11" bestFit="1" customWidth="1"/>
    <col min="2761" max="2761" width="14" bestFit="1" customWidth="1"/>
    <col min="2762" max="2762" width="23.5" bestFit="1" customWidth="1"/>
    <col min="2763" max="2763" width="11" bestFit="1" customWidth="1"/>
    <col min="2764" max="2764" width="14" bestFit="1" customWidth="1"/>
    <col min="2765" max="2765" width="23.5" bestFit="1" customWidth="1"/>
    <col min="2766" max="2766" width="11" bestFit="1" customWidth="1"/>
    <col min="2767" max="2767" width="14" bestFit="1" customWidth="1"/>
    <col min="2768" max="2768" width="23.5" bestFit="1" customWidth="1"/>
    <col min="2769" max="2769" width="11" bestFit="1" customWidth="1"/>
    <col min="2770" max="2770" width="14" bestFit="1" customWidth="1"/>
    <col min="2771" max="2771" width="23.5" bestFit="1" customWidth="1"/>
    <col min="2772" max="2772" width="11" bestFit="1" customWidth="1"/>
    <col min="2773" max="2773" width="14" bestFit="1" customWidth="1"/>
    <col min="2774" max="2774" width="23.5" bestFit="1" customWidth="1"/>
    <col min="2775" max="2775" width="11" bestFit="1" customWidth="1"/>
    <col min="2776" max="2776" width="14" bestFit="1" customWidth="1"/>
    <col min="2777" max="2777" width="23.5" bestFit="1" customWidth="1"/>
    <col min="2778" max="2778" width="11" bestFit="1" customWidth="1"/>
    <col min="2779" max="2779" width="14" bestFit="1" customWidth="1"/>
    <col min="2780" max="2780" width="23.5" bestFit="1" customWidth="1"/>
    <col min="2781" max="2781" width="11" bestFit="1" customWidth="1"/>
    <col min="2782" max="2782" width="14" bestFit="1" customWidth="1"/>
    <col min="2783" max="2783" width="23.5" bestFit="1" customWidth="1"/>
    <col min="2784" max="2784" width="11" bestFit="1" customWidth="1"/>
    <col min="2785" max="2785" width="14" bestFit="1" customWidth="1"/>
    <col min="2786" max="2786" width="23.5" bestFit="1" customWidth="1"/>
    <col min="2787" max="2787" width="11" bestFit="1" customWidth="1"/>
    <col min="2788" max="2788" width="14" bestFit="1" customWidth="1"/>
    <col min="2789" max="2789" width="23.5" bestFit="1" customWidth="1"/>
    <col min="2790" max="2790" width="11" bestFit="1" customWidth="1"/>
    <col min="2791" max="2791" width="14" bestFit="1" customWidth="1"/>
    <col min="2792" max="2792" width="23.5" bestFit="1" customWidth="1"/>
    <col min="2793" max="2793" width="11" bestFit="1" customWidth="1"/>
    <col min="2794" max="2794" width="14" bestFit="1" customWidth="1"/>
    <col min="2795" max="2795" width="23.5" bestFit="1" customWidth="1"/>
    <col min="2796" max="2796" width="11" bestFit="1" customWidth="1"/>
    <col min="2797" max="2797" width="14" bestFit="1" customWidth="1"/>
    <col min="2798" max="2798" width="23.5" bestFit="1" customWidth="1"/>
    <col min="2799" max="2799" width="11" bestFit="1" customWidth="1"/>
    <col min="2800" max="2800" width="14" bestFit="1" customWidth="1"/>
    <col min="2801" max="2801" width="23.5" bestFit="1" customWidth="1"/>
    <col min="2802" max="2802" width="11" bestFit="1" customWidth="1"/>
    <col min="2803" max="2803" width="14" bestFit="1" customWidth="1"/>
    <col min="2804" max="2804" width="23.5" bestFit="1" customWidth="1"/>
    <col min="2805" max="2805" width="11" bestFit="1" customWidth="1"/>
    <col min="2806" max="2806" width="14" bestFit="1" customWidth="1"/>
    <col min="2807" max="2807" width="23.5" bestFit="1" customWidth="1"/>
    <col min="2808" max="2808" width="11" bestFit="1" customWidth="1"/>
    <col min="2809" max="2809" width="14" bestFit="1" customWidth="1"/>
    <col min="2810" max="2810" width="23.5" bestFit="1" customWidth="1"/>
    <col min="2811" max="2811" width="11" bestFit="1" customWidth="1"/>
    <col min="2812" max="2812" width="14" bestFit="1" customWidth="1"/>
    <col min="2813" max="2813" width="23.5" bestFit="1" customWidth="1"/>
    <col min="2814" max="2814" width="11" bestFit="1" customWidth="1"/>
    <col min="2815" max="2815" width="14" bestFit="1" customWidth="1"/>
    <col min="2816" max="2816" width="23.5" bestFit="1" customWidth="1"/>
    <col min="2817" max="2817" width="11" bestFit="1" customWidth="1"/>
    <col min="2818" max="2818" width="14" bestFit="1" customWidth="1"/>
    <col min="2819" max="2819" width="23.5" bestFit="1" customWidth="1"/>
    <col min="2820" max="2820" width="11" bestFit="1" customWidth="1"/>
    <col min="2821" max="2821" width="14" bestFit="1" customWidth="1"/>
    <col min="2822" max="2822" width="23.5" bestFit="1" customWidth="1"/>
    <col min="2823" max="2823" width="11" bestFit="1" customWidth="1"/>
    <col min="2824" max="2824" width="14" bestFit="1" customWidth="1"/>
    <col min="2825" max="2825" width="23.5" bestFit="1" customWidth="1"/>
    <col min="2826" max="2826" width="11" bestFit="1" customWidth="1"/>
    <col min="2827" max="2827" width="14" bestFit="1" customWidth="1"/>
    <col min="2828" max="2828" width="23.5" bestFit="1" customWidth="1"/>
    <col min="2829" max="2829" width="11" bestFit="1" customWidth="1"/>
    <col min="2830" max="2830" width="14" bestFit="1" customWidth="1"/>
    <col min="2831" max="2831" width="23.5" bestFit="1" customWidth="1"/>
    <col min="2832" max="2832" width="11" bestFit="1" customWidth="1"/>
    <col min="2833" max="2833" width="14" bestFit="1" customWidth="1"/>
    <col min="2834" max="2834" width="23.5" bestFit="1" customWidth="1"/>
    <col min="2835" max="2835" width="11" bestFit="1" customWidth="1"/>
    <col min="2836" max="2836" width="14" bestFit="1" customWidth="1"/>
    <col min="2837" max="2837" width="23.5" bestFit="1" customWidth="1"/>
    <col min="2838" max="2838" width="11" bestFit="1" customWidth="1"/>
    <col min="2839" max="2839" width="14" bestFit="1" customWidth="1"/>
    <col min="2840" max="2840" width="23.5" bestFit="1" customWidth="1"/>
    <col min="2841" max="2841" width="11" bestFit="1" customWidth="1"/>
    <col min="2842" max="2842" width="14" bestFit="1" customWidth="1"/>
    <col min="2843" max="2843" width="23.5" bestFit="1" customWidth="1"/>
    <col min="2844" max="2844" width="11" bestFit="1" customWidth="1"/>
    <col min="2845" max="2845" width="14" bestFit="1" customWidth="1"/>
    <col min="2846" max="2846" width="23.5" bestFit="1" customWidth="1"/>
    <col min="2847" max="2847" width="11" bestFit="1" customWidth="1"/>
    <col min="2848" max="2848" width="14" bestFit="1" customWidth="1"/>
    <col min="2849" max="2849" width="23.5" bestFit="1" customWidth="1"/>
    <col min="2850" max="2850" width="11" bestFit="1" customWidth="1"/>
    <col min="2851" max="2851" width="14" bestFit="1" customWidth="1"/>
    <col min="2852" max="2852" width="23.5" bestFit="1" customWidth="1"/>
    <col min="2853" max="2853" width="11" bestFit="1" customWidth="1"/>
    <col min="2854" max="2854" width="14" bestFit="1" customWidth="1"/>
    <col min="2855" max="2855" width="23.5" bestFit="1" customWidth="1"/>
    <col min="2856" max="2856" width="11" bestFit="1" customWidth="1"/>
    <col min="2857" max="2857" width="14" bestFit="1" customWidth="1"/>
    <col min="2858" max="2858" width="23.5" bestFit="1" customWidth="1"/>
    <col min="2859" max="2859" width="11" bestFit="1" customWidth="1"/>
    <col min="2860" max="2860" width="14" bestFit="1" customWidth="1"/>
    <col min="2861" max="2861" width="23.5" bestFit="1" customWidth="1"/>
    <col min="2862" max="2862" width="11" bestFit="1" customWidth="1"/>
    <col min="2863" max="2863" width="14" bestFit="1" customWidth="1"/>
    <col min="2864" max="2864" width="23.5" bestFit="1" customWidth="1"/>
    <col min="2865" max="2865" width="11" bestFit="1" customWidth="1"/>
    <col min="2866" max="2866" width="14" bestFit="1" customWidth="1"/>
    <col min="2867" max="2867" width="23.5" bestFit="1" customWidth="1"/>
    <col min="2868" max="2868" width="11" bestFit="1" customWidth="1"/>
    <col min="2869" max="2869" width="14" bestFit="1" customWidth="1"/>
    <col min="2870" max="2870" width="23.5" bestFit="1" customWidth="1"/>
    <col min="2871" max="2871" width="11" bestFit="1" customWidth="1"/>
    <col min="2872" max="2872" width="14" bestFit="1" customWidth="1"/>
    <col min="2873" max="2873" width="23.5" bestFit="1" customWidth="1"/>
    <col min="2874" max="2874" width="11" bestFit="1" customWidth="1"/>
    <col min="2875" max="2875" width="14" bestFit="1" customWidth="1"/>
    <col min="2876" max="2876" width="23.5" bestFit="1" customWidth="1"/>
    <col min="2877" max="2877" width="11" bestFit="1" customWidth="1"/>
    <col min="2878" max="2878" width="14" bestFit="1" customWidth="1"/>
    <col min="2879" max="2879" width="23.5" bestFit="1" customWidth="1"/>
    <col min="2880" max="2880" width="11" bestFit="1" customWidth="1"/>
    <col min="2881" max="2881" width="14" bestFit="1" customWidth="1"/>
    <col min="2882" max="2882" width="23.5" bestFit="1" customWidth="1"/>
    <col min="2883" max="2883" width="11" bestFit="1" customWidth="1"/>
    <col min="2884" max="2884" width="14" bestFit="1" customWidth="1"/>
    <col min="2885" max="2885" width="23.5" bestFit="1" customWidth="1"/>
    <col min="2886" max="2886" width="11" bestFit="1" customWidth="1"/>
    <col min="2887" max="2887" width="14" bestFit="1" customWidth="1"/>
    <col min="2888" max="2888" width="23.5" bestFit="1" customWidth="1"/>
    <col min="2889" max="2889" width="11" bestFit="1" customWidth="1"/>
    <col min="2890" max="2890" width="14" bestFit="1" customWidth="1"/>
    <col min="2891" max="2891" width="23.5" bestFit="1" customWidth="1"/>
    <col min="2892" max="2892" width="11" bestFit="1" customWidth="1"/>
    <col min="2893" max="2893" width="14" bestFit="1" customWidth="1"/>
    <col min="2894" max="2894" width="23.5" bestFit="1" customWidth="1"/>
    <col min="2895" max="2895" width="11" bestFit="1" customWidth="1"/>
    <col min="2896" max="2896" width="14" bestFit="1" customWidth="1"/>
    <col min="2897" max="2897" width="28.33203125" bestFit="1" customWidth="1"/>
    <col min="2898" max="2898" width="15.6640625" bestFit="1" customWidth="1"/>
    <col min="2899" max="2899" width="18.83203125" bestFit="1" customWidth="1"/>
  </cols>
  <sheetData>
    <row r="2" spans="1:13" x14ac:dyDescent="0.2">
      <c r="A2" s="5" t="s">
        <v>6</v>
      </c>
      <c r="B2" t="s">
        <v>2116</v>
      </c>
    </row>
    <row r="4" spans="1:13" x14ac:dyDescent="0.2">
      <c r="A4" s="5" t="s">
        <v>2119</v>
      </c>
      <c r="B4" s="5" t="s">
        <v>2046</v>
      </c>
    </row>
    <row r="5" spans="1:13" x14ac:dyDescent="0.2">
      <c r="A5" s="5" t="s">
        <v>2034</v>
      </c>
      <c r="B5" t="s">
        <v>2117</v>
      </c>
      <c r="C5" t="s">
        <v>2122</v>
      </c>
      <c r="D5" t="s">
        <v>2123</v>
      </c>
      <c r="E5" t="s">
        <v>2124</v>
      </c>
      <c r="F5" t="s">
        <v>2125</v>
      </c>
      <c r="G5" t="s">
        <v>2126</v>
      </c>
      <c r="H5" t="s">
        <v>2127</v>
      </c>
      <c r="I5" t="s">
        <v>2128</v>
      </c>
      <c r="J5" t="s">
        <v>2118</v>
      </c>
      <c r="K5" t="s">
        <v>2129</v>
      </c>
      <c r="L5" t="s">
        <v>2130</v>
      </c>
      <c r="M5" t="s">
        <v>2035</v>
      </c>
    </row>
    <row r="6" spans="1:13" x14ac:dyDescent="0.2">
      <c r="A6" s="6" t="s">
        <v>2039</v>
      </c>
      <c r="B6" s="11">
        <v>912.58999999999992</v>
      </c>
      <c r="C6" s="11">
        <v>1588.3100000000002</v>
      </c>
      <c r="D6" s="11">
        <v>1143.5600000000002</v>
      </c>
      <c r="E6" s="11">
        <v>1137.1400000000001</v>
      </c>
      <c r="F6" s="11">
        <v>1058.04</v>
      </c>
      <c r="G6" s="11">
        <v>1210.9199999999998</v>
      </c>
      <c r="H6" s="11">
        <v>1025.9399999999998</v>
      </c>
      <c r="I6" s="11">
        <v>1161.0600000000002</v>
      </c>
      <c r="J6" s="11">
        <v>1337.5900000000001</v>
      </c>
      <c r="K6" s="11">
        <v>1432.4899999999998</v>
      </c>
      <c r="L6" s="11"/>
      <c r="M6" s="11">
        <v>12007.64</v>
      </c>
    </row>
    <row r="7" spans="1:13" x14ac:dyDescent="0.2">
      <c r="A7" s="6" t="s">
        <v>2037</v>
      </c>
      <c r="B7" s="11">
        <v>101.13</v>
      </c>
      <c r="C7" s="11">
        <v>466.15000000000003</v>
      </c>
      <c r="D7" s="11">
        <v>231.82</v>
      </c>
      <c r="E7" s="11">
        <v>116.05</v>
      </c>
      <c r="F7" s="11">
        <v>235.01</v>
      </c>
      <c r="G7" s="11">
        <v>193.07999999999998</v>
      </c>
      <c r="H7" s="11">
        <v>477.35</v>
      </c>
      <c r="I7" s="11">
        <v>509.78</v>
      </c>
      <c r="J7" s="11">
        <v>431.19</v>
      </c>
      <c r="K7" s="11">
        <v>379.99000000000007</v>
      </c>
      <c r="L7" s="11"/>
      <c r="M7" s="11">
        <v>3141.55</v>
      </c>
    </row>
    <row r="8" spans="1:13" x14ac:dyDescent="0.2">
      <c r="A8" s="6" t="s">
        <v>2044</v>
      </c>
      <c r="B8" s="11">
        <v>333.15999999999997</v>
      </c>
      <c r="C8" s="11">
        <v>211.14</v>
      </c>
      <c r="D8" s="11">
        <v>396.81</v>
      </c>
      <c r="E8" s="11">
        <v>414.94</v>
      </c>
      <c r="F8" s="11">
        <v>402.79</v>
      </c>
      <c r="G8" s="11">
        <v>569.65</v>
      </c>
      <c r="H8" s="11">
        <v>348.76000000000005</v>
      </c>
      <c r="I8" s="11">
        <v>206.17</v>
      </c>
      <c r="J8" s="11">
        <v>99.95</v>
      </c>
      <c r="K8" s="11">
        <v>411.22</v>
      </c>
      <c r="L8" s="11"/>
      <c r="M8" s="11">
        <v>3394.59</v>
      </c>
    </row>
    <row r="9" spans="1:13" x14ac:dyDescent="0.2">
      <c r="A9" s="6" t="s">
        <v>2045</v>
      </c>
      <c r="B9" s="11"/>
      <c r="C9" s="11"/>
      <c r="D9" s="11"/>
      <c r="E9" s="11"/>
      <c r="F9" s="11">
        <v>54</v>
      </c>
      <c r="G9" s="11"/>
      <c r="H9" s="11"/>
      <c r="I9" s="11"/>
      <c r="J9" s="11"/>
      <c r="K9" s="11">
        <v>67.960000000000008</v>
      </c>
      <c r="L9" s="11"/>
      <c r="M9" s="11">
        <v>121.96000000000001</v>
      </c>
    </row>
    <row r="10" spans="1:13" x14ac:dyDescent="0.2">
      <c r="A10" s="6" t="s">
        <v>2040</v>
      </c>
      <c r="B10" s="11">
        <v>1213.9799999999996</v>
      </c>
      <c r="C10" s="11">
        <v>1296.3500000000001</v>
      </c>
      <c r="D10" s="11">
        <v>791.77</v>
      </c>
      <c r="E10" s="11">
        <v>756.89</v>
      </c>
      <c r="F10" s="11">
        <v>1293.03</v>
      </c>
      <c r="G10" s="11">
        <v>1152.31</v>
      </c>
      <c r="H10" s="11">
        <v>1307.5100000000002</v>
      </c>
      <c r="I10" s="11">
        <v>996.05</v>
      </c>
      <c r="J10" s="11">
        <v>1411.21</v>
      </c>
      <c r="K10" s="11">
        <v>957.4799999999999</v>
      </c>
      <c r="L10" s="11">
        <v>84.33</v>
      </c>
      <c r="M10" s="11">
        <v>11260.909999999998</v>
      </c>
    </row>
    <row r="11" spans="1:13" x14ac:dyDescent="0.2">
      <c r="A11" s="6" t="s">
        <v>2041</v>
      </c>
      <c r="B11" s="11">
        <v>502.16</v>
      </c>
      <c r="C11" s="11">
        <v>267.82</v>
      </c>
      <c r="D11" s="11">
        <v>236.97000000000003</v>
      </c>
      <c r="E11" s="11">
        <v>165.27</v>
      </c>
      <c r="F11" s="11">
        <v>291.63</v>
      </c>
      <c r="G11" s="11">
        <v>250.85999999999999</v>
      </c>
      <c r="H11" s="11">
        <v>156.04000000000002</v>
      </c>
      <c r="I11" s="11">
        <v>203.65</v>
      </c>
      <c r="J11" s="11">
        <v>274.73</v>
      </c>
      <c r="K11" s="11">
        <v>370.6</v>
      </c>
      <c r="L11" s="11"/>
      <c r="M11" s="11">
        <v>2719.7299999999996</v>
      </c>
    </row>
    <row r="12" spans="1:13" x14ac:dyDescent="0.2">
      <c r="A12" s="6" t="s">
        <v>2042</v>
      </c>
      <c r="B12" s="11">
        <v>753.77</v>
      </c>
      <c r="C12" s="11">
        <v>312.2</v>
      </c>
      <c r="D12" s="11">
        <v>592.49</v>
      </c>
      <c r="E12" s="11">
        <v>312.02999999999997</v>
      </c>
      <c r="F12" s="11">
        <v>659.19</v>
      </c>
      <c r="G12" s="11">
        <v>600.73</v>
      </c>
      <c r="H12" s="11">
        <v>463.95</v>
      </c>
      <c r="I12" s="11">
        <v>248.25</v>
      </c>
      <c r="J12" s="11">
        <v>492.45</v>
      </c>
      <c r="K12" s="11">
        <v>546.79</v>
      </c>
      <c r="L12" s="11"/>
      <c r="M12" s="11">
        <v>4981.8500000000004</v>
      </c>
    </row>
    <row r="13" spans="1:13" x14ac:dyDescent="0.2">
      <c r="A13" s="6" t="s">
        <v>2043</v>
      </c>
      <c r="B13" s="11">
        <v>439.35</v>
      </c>
      <c r="C13" s="11">
        <v>299.91999999999996</v>
      </c>
      <c r="D13" s="11">
        <v>993.6099999999999</v>
      </c>
      <c r="E13" s="11">
        <v>917.7299999999999</v>
      </c>
      <c r="F13" s="11">
        <v>444.18</v>
      </c>
      <c r="G13" s="11">
        <v>958.39</v>
      </c>
      <c r="H13" s="11">
        <v>516.53</v>
      </c>
      <c r="I13" s="11">
        <v>335.25</v>
      </c>
      <c r="J13" s="11">
        <v>675.91000000000008</v>
      </c>
      <c r="K13" s="11">
        <v>609.33000000000004</v>
      </c>
      <c r="L13" s="11"/>
      <c r="M13" s="11">
        <v>6190.1999999999989</v>
      </c>
    </row>
    <row r="14" spans="1:13" x14ac:dyDescent="0.2">
      <c r="A14" s="6" t="s">
        <v>2038</v>
      </c>
      <c r="B14" s="11">
        <v>2983.5300000000007</v>
      </c>
      <c r="C14" s="11">
        <v>2279.65</v>
      </c>
      <c r="D14" s="11">
        <v>1248.3900000000001</v>
      </c>
      <c r="E14" s="11">
        <v>2094.8200000000006</v>
      </c>
      <c r="F14" s="11">
        <v>2166.79</v>
      </c>
      <c r="G14" s="11">
        <v>2279.579999999999</v>
      </c>
      <c r="H14" s="11">
        <v>2692.3800000000006</v>
      </c>
      <c r="I14" s="11">
        <v>2975.03</v>
      </c>
      <c r="J14" s="11">
        <v>2107.2499999999995</v>
      </c>
      <c r="K14" s="11">
        <v>2807.4600000000009</v>
      </c>
      <c r="L14" s="11">
        <v>93.6</v>
      </c>
      <c r="M14" s="11">
        <v>23728.479999999996</v>
      </c>
    </row>
    <row r="15" spans="1:13" x14ac:dyDescent="0.2">
      <c r="A15" s="6" t="s">
        <v>2035</v>
      </c>
      <c r="B15" s="11">
        <v>7239.67</v>
      </c>
      <c r="C15" s="11">
        <v>6721.5400000000009</v>
      </c>
      <c r="D15" s="11">
        <v>5635.42</v>
      </c>
      <c r="E15" s="11">
        <v>5914.8700000000008</v>
      </c>
      <c r="F15" s="11">
        <v>6604.66</v>
      </c>
      <c r="G15" s="11">
        <v>7215.5199999999986</v>
      </c>
      <c r="H15" s="11">
        <v>6988.4600000000009</v>
      </c>
      <c r="I15" s="11">
        <v>6635.2400000000007</v>
      </c>
      <c r="J15" s="11">
        <v>6830.2800000000007</v>
      </c>
      <c r="K15" s="11">
        <v>7583.3200000000006</v>
      </c>
      <c r="L15" s="11">
        <v>177.93</v>
      </c>
      <c r="M15" s="11">
        <v>67546.909999999989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10C4-1E43-E445-A3D9-9369B9088AD5}">
  <sheetPr codeName="Sheet10"/>
  <dimension ref="A1:B14"/>
  <sheetViews>
    <sheetView workbookViewId="0">
      <selection activeCell="A4" sqref="A4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0" bestFit="1" customWidth="1"/>
    <col min="4" max="4" width="23.33203125" bestFit="1" customWidth="1"/>
    <col min="5" max="5" width="12.33203125" bestFit="1" customWidth="1"/>
    <col min="6" max="6" width="13" bestFit="1" customWidth="1"/>
    <col min="7" max="7" width="23" bestFit="1" customWidth="1"/>
    <col min="8" max="8" width="23.5" bestFit="1" customWidth="1"/>
    <col min="9" max="9" width="17.6640625" bestFit="1" customWidth="1"/>
    <col min="10" max="10" width="8.1640625" bestFit="1" customWidth="1"/>
    <col min="11" max="11" width="10.6640625" bestFit="1" customWidth="1"/>
    <col min="12" max="12" width="10.5" bestFit="1" customWidth="1"/>
    <col min="13" max="13" width="15.1640625" bestFit="1" customWidth="1"/>
    <col min="14" max="14" width="12.83203125" bestFit="1" customWidth="1"/>
    <col min="15" max="15" width="16.83203125" bestFit="1" customWidth="1"/>
    <col min="16" max="16" width="14.33203125" bestFit="1" customWidth="1"/>
    <col min="17" max="17" width="12" bestFit="1" customWidth="1"/>
    <col min="18" max="18" width="16" bestFit="1" customWidth="1"/>
    <col min="19" max="19" width="14" bestFit="1" customWidth="1"/>
    <col min="20" max="20" width="14.1640625" bestFit="1" customWidth="1"/>
    <col min="21" max="21" width="24.83203125" bestFit="1" customWidth="1"/>
    <col min="22" max="22" width="24.5" bestFit="1" customWidth="1"/>
    <col min="23" max="23" width="13.1640625" bestFit="1" customWidth="1"/>
    <col min="24" max="24" width="19.5" bestFit="1" customWidth="1"/>
    <col min="25" max="25" width="21.6640625" bestFit="1" customWidth="1"/>
    <col min="26" max="26" width="22" bestFit="1" customWidth="1"/>
    <col min="27" max="27" width="10.5" bestFit="1" customWidth="1"/>
    <col min="28" max="28" width="11.6640625" bestFit="1" customWidth="1"/>
    <col min="29" max="29" width="19.33203125" bestFit="1" customWidth="1"/>
    <col min="30" max="30" width="11.33203125" bestFit="1" customWidth="1"/>
    <col min="31" max="31" width="23.83203125" bestFit="1" customWidth="1"/>
    <col min="32" max="32" width="14.1640625" bestFit="1" customWidth="1"/>
    <col min="33" max="33" width="9.6640625" bestFit="1" customWidth="1"/>
    <col min="34" max="34" width="11.83203125" bestFit="1" customWidth="1"/>
    <col min="35" max="35" width="25.33203125" bestFit="1" customWidth="1"/>
    <col min="36" max="36" width="9" bestFit="1" customWidth="1"/>
    <col min="37" max="37" width="12.83203125" bestFit="1" customWidth="1"/>
    <col min="38" max="38" width="12" bestFit="1" customWidth="1"/>
    <col min="39" max="39" width="21.5" bestFit="1" customWidth="1"/>
    <col min="40" max="40" width="23" bestFit="1" customWidth="1"/>
    <col min="41" max="41" width="23.6640625" bestFit="1" customWidth="1"/>
    <col min="42" max="42" width="7.5" bestFit="1" customWidth="1"/>
    <col min="43" max="43" width="10" bestFit="1" customWidth="1"/>
    <col min="44" max="44" width="9.5" bestFit="1" customWidth="1"/>
    <col min="45" max="45" width="14.83203125" bestFit="1" customWidth="1"/>
    <col min="46" max="46" width="22" bestFit="1" customWidth="1"/>
    <col min="47" max="47" width="15.1640625" bestFit="1" customWidth="1"/>
    <col min="48" max="48" width="9.83203125" bestFit="1" customWidth="1"/>
    <col min="49" max="49" width="10.33203125" bestFit="1" customWidth="1"/>
    <col min="50" max="50" width="11.1640625" bestFit="1" customWidth="1"/>
    <col min="51" max="51" width="13" bestFit="1" customWidth="1"/>
    <col min="52" max="52" width="11.1640625" bestFit="1" customWidth="1"/>
    <col min="53" max="53" width="11.33203125" bestFit="1" customWidth="1"/>
    <col min="54" max="54" width="26.33203125" bestFit="1" customWidth="1"/>
    <col min="55" max="55" width="11.6640625" bestFit="1" customWidth="1"/>
    <col min="56" max="56" width="20.5" bestFit="1" customWidth="1"/>
    <col min="57" max="57" width="7.6640625" bestFit="1" customWidth="1"/>
    <col min="58" max="58" width="24.33203125" bestFit="1" customWidth="1"/>
    <col min="59" max="59" width="19" bestFit="1" customWidth="1"/>
    <col min="60" max="60" width="25.33203125" bestFit="1" customWidth="1"/>
    <col min="61" max="61" width="15.5" bestFit="1" customWidth="1"/>
    <col min="62" max="62" width="25.6640625" bestFit="1" customWidth="1"/>
    <col min="63" max="63" width="11.1640625" bestFit="1" customWidth="1"/>
    <col min="64" max="64" width="12.33203125" bestFit="1" customWidth="1"/>
    <col min="65" max="65" width="15.33203125" bestFit="1" customWidth="1"/>
    <col min="66" max="66" width="10.5" bestFit="1" customWidth="1"/>
    <col min="67" max="67" width="20.6640625" bestFit="1" customWidth="1"/>
    <col min="68" max="68" width="21.5" bestFit="1" customWidth="1"/>
    <col min="69" max="69" width="13" bestFit="1" customWidth="1"/>
    <col min="70" max="70" width="27.5" bestFit="1" customWidth="1"/>
    <col min="71" max="71" width="10.5" bestFit="1" customWidth="1"/>
    <col min="72" max="72" width="7.83203125" bestFit="1" customWidth="1"/>
    <col min="73" max="73" width="20.5" bestFit="1" customWidth="1"/>
    <col min="74" max="74" width="20.83203125" bestFit="1" customWidth="1"/>
    <col min="75" max="75" width="24.33203125" bestFit="1" customWidth="1"/>
    <col min="76" max="76" width="22.5" bestFit="1" customWidth="1"/>
    <col min="77" max="77" width="23.5" bestFit="1" customWidth="1"/>
    <col min="78" max="78" width="8.83203125" bestFit="1" customWidth="1"/>
    <col min="79" max="79" width="13" bestFit="1" customWidth="1"/>
    <col min="80" max="80" width="21.5" bestFit="1" customWidth="1"/>
    <col min="81" max="81" width="24.83203125" bestFit="1" customWidth="1"/>
    <col min="82" max="82" width="23.6640625" bestFit="1" customWidth="1"/>
    <col min="83" max="83" width="9" bestFit="1" customWidth="1"/>
    <col min="84" max="84" width="24.6640625" bestFit="1" customWidth="1"/>
    <col min="85" max="85" width="21.83203125" bestFit="1" customWidth="1"/>
    <col min="86" max="86" width="9.33203125" bestFit="1" customWidth="1"/>
    <col min="87" max="87" width="23.33203125" bestFit="1" customWidth="1"/>
    <col min="88" max="88" width="9.6640625" bestFit="1" customWidth="1"/>
    <col min="89" max="89" width="14" bestFit="1" customWidth="1"/>
    <col min="90" max="90" width="15.6640625" bestFit="1" customWidth="1"/>
    <col min="91" max="91" width="22.5" bestFit="1" customWidth="1"/>
    <col min="92" max="92" width="14.33203125" bestFit="1" customWidth="1"/>
    <col min="93" max="93" width="12" bestFit="1" customWidth="1"/>
    <col min="94" max="94" width="9.33203125" bestFit="1" customWidth="1"/>
    <col min="95" max="95" width="9.5" bestFit="1" customWidth="1"/>
    <col min="96" max="96" width="12.5" bestFit="1" customWidth="1"/>
    <col min="97" max="97" width="13.1640625" bestFit="1" customWidth="1"/>
    <col min="98" max="98" width="12.6640625" bestFit="1" customWidth="1"/>
    <col min="99" max="99" width="12.1640625" bestFit="1" customWidth="1"/>
    <col min="100" max="100" width="12.5" bestFit="1" customWidth="1"/>
    <col min="101" max="101" width="11.1640625" bestFit="1" customWidth="1"/>
    <col min="102" max="102" width="11.33203125" bestFit="1" customWidth="1"/>
    <col min="103" max="103" width="14.5" bestFit="1" customWidth="1"/>
    <col min="104" max="104" width="24.1640625" bestFit="1" customWidth="1"/>
    <col min="105" max="105" width="23.5" bestFit="1" customWidth="1"/>
    <col min="106" max="106" width="21.83203125" bestFit="1" customWidth="1"/>
    <col min="107" max="107" width="21.5" bestFit="1" customWidth="1"/>
    <col min="108" max="109" width="11.33203125" bestFit="1" customWidth="1"/>
    <col min="110" max="110" width="10" bestFit="1" customWidth="1"/>
    <col min="111" max="111" width="13.1640625" bestFit="1" customWidth="1"/>
    <col min="112" max="112" width="12.33203125" bestFit="1" customWidth="1"/>
    <col min="113" max="113" width="12.6640625" bestFit="1" customWidth="1"/>
    <col min="114" max="114" width="14.1640625" bestFit="1" customWidth="1"/>
    <col min="115" max="115" width="9.33203125" bestFit="1" customWidth="1"/>
    <col min="116" max="116" width="10.33203125" bestFit="1" customWidth="1"/>
    <col min="117" max="117" width="23.6640625" bestFit="1" customWidth="1"/>
    <col min="118" max="118" width="10.5" bestFit="1" customWidth="1"/>
    <col min="119" max="119" width="25.1640625" bestFit="1" customWidth="1"/>
    <col min="120" max="120" width="11.33203125" bestFit="1" customWidth="1"/>
    <col min="121" max="121" width="11.5" bestFit="1" customWidth="1"/>
    <col min="122" max="122" width="27.6640625" bestFit="1" customWidth="1"/>
    <col min="123" max="123" width="22.5" bestFit="1" customWidth="1"/>
    <col min="124" max="124" width="14.5" bestFit="1" customWidth="1"/>
    <col min="125" max="125" width="25" bestFit="1" customWidth="1"/>
    <col min="126" max="126" width="26.1640625" bestFit="1" customWidth="1"/>
    <col min="127" max="127" width="27.33203125" bestFit="1" customWidth="1"/>
    <col min="128" max="128" width="10" bestFit="1" customWidth="1"/>
    <col min="129" max="129" width="16.83203125" bestFit="1" customWidth="1"/>
    <col min="130" max="130" width="21.83203125" bestFit="1" customWidth="1"/>
    <col min="131" max="131" width="15.1640625" bestFit="1" customWidth="1"/>
    <col min="132" max="132" width="10" bestFit="1" customWidth="1"/>
    <col min="133" max="133" width="13.6640625" bestFit="1" customWidth="1"/>
    <col min="134" max="134" width="19.5" bestFit="1" customWidth="1"/>
    <col min="135" max="135" width="8.1640625" bestFit="1" customWidth="1"/>
    <col min="136" max="136" width="10.83203125" bestFit="1" customWidth="1"/>
    <col min="137" max="137" width="12.5" bestFit="1" customWidth="1"/>
    <col min="138" max="138" width="27.5" bestFit="1" customWidth="1"/>
    <col min="139" max="139" width="13.5" bestFit="1" customWidth="1"/>
    <col min="140" max="140" width="10" bestFit="1" customWidth="1"/>
    <col min="141" max="141" width="14.33203125" bestFit="1" customWidth="1"/>
    <col min="142" max="142" width="23.1640625" bestFit="1" customWidth="1"/>
    <col min="143" max="143" width="22.33203125" bestFit="1" customWidth="1"/>
    <col min="144" max="144" width="21.1640625" bestFit="1" customWidth="1"/>
    <col min="145" max="145" width="23.6640625" bestFit="1" customWidth="1"/>
    <col min="146" max="146" width="22.83203125" bestFit="1" customWidth="1"/>
    <col min="147" max="147" width="13.1640625" bestFit="1" customWidth="1"/>
    <col min="148" max="148" width="11" bestFit="1" customWidth="1"/>
    <col min="149" max="149" width="14.1640625" bestFit="1" customWidth="1"/>
    <col min="150" max="150" width="13.1640625" bestFit="1" customWidth="1"/>
    <col min="151" max="151" width="10.83203125" bestFit="1" customWidth="1"/>
    <col min="152" max="152" width="8.1640625" bestFit="1" customWidth="1"/>
    <col min="153" max="153" width="13.33203125" bestFit="1" customWidth="1"/>
    <col min="154" max="154" width="11.6640625" bestFit="1" customWidth="1"/>
    <col min="155" max="155" width="11" bestFit="1" customWidth="1"/>
    <col min="156" max="156" width="27.33203125" bestFit="1" customWidth="1"/>
    <col min="157" max="157" width="22.1640625" bestFit="1" customWidth="1"/>
    <col min="158" max="158" width="14.33203125" bestFit="1" customWidth="1"/>
    <col min="159" max="159" width="11.83203125" bestFit="1" customWidth="1"/>
    <col min="160" max="160" width="23.6640625" bestFit="1" customWidth="1"/>
    <col min="161" max="161" width="10.6640625" bestFit="1" customWidth="1"/>
    <col min="162" max="162" width="14.6640625" bestFit="1" customWidth="1"/>
    <col min="163" max="163" width="7.83203125" bestFit="1" customWidth="1"/>
    <col min="164" max="164" width="27.1640625" bestFit="1" customWidth="1"/>
    <col min="165" max="165" width="21.6640625" bestFit="1" customWidth="1"/>
    <col min="166" max="166" width="22.33203125" bestFit="1" customWidth="1"/>
    <col min="167" max="167" width="19.5" bestFit="1" customWidth="1"/>
    <col min="168" max="168" width="9.1640625" bestFit="1" customWidth="1"/>
    <col min="169" max="169" width="9.5" bestFit="1" customWidth="1"/>
    <col min="170" max="170" width="9.6640625" bestFit="1" customWidth="1"/>
    <col min="171" max="171" width="15.1640625" bestFit="1" customWidth="1"/>
    <col min="172" max="172" width="14.5" bestFit="1" customWidth="1"/>
    <col min="173" max="173" width="8.33203125" bestFit="1" customWidth="1"/>
    <col min="174" max="174" width="9.83203125" bestFit="1" customWidth="1"/>
    <col min="175" max="175" width="9.5" bestFit="1" customWidth="1"/>
    <col min="176" max="176" width="9.6640625" bestFit="1" customWidth="1"/>
    <col min="177" max="177" width="10" bestFit="1" customWidth="1"/>
    <col min="178" max="178" width="23.83203125" bestFit="1" customWidth="1"/>
    <col min="179" max="179" width="10.83203125" bestFit="1" customWidth="1"/>
    <col min="180" max="180" width="13.6640625" bestFit="1" customWidth="1"/>
    <col min="181" max="181" width="22.5" bestFit="1" customWidth="1"/>
    <col min="182" max="182" width="9.6640625" bestFit="1" customWidth="1"/>
    <col min="183" max="183" width="7.33203125" bestFit="1" customWidth="1"/>
    <col min="184" max="184" width="18.6640625" bestFit="1" customWidth="1"/>
    <col min="185" max="185" width="14.5" bestFit="1" customWidth="1"/>
    <col min="186" max="186" width="7.6640625" bestFit="1" customWidth="1"/>
    <col min="187" max="187" width="9.83203125" bestFit="1" customWidth="1"/>
    <col min="188" max="188" width="18.6640625" bestFit="1" customWidth="1"/>
    <col min="189" max="189" width="14.33203125" bestFit="1" customWidth="1"/>
    <col min="190" max="190" width="12.6640625" bestFit="1" customWidth="1"/>
    <col min="191" max="191" width="15.6640625" bestFit="1" customWidth="1"/>
    <col min="192" max="192" width="11.1640625" bestFit="1" customWidth="1"/>
    <col min="193" max="193" width="11" bestFit="1" customWidth="1"/>
    <col min="194" max="194" width="20.6640625" bestFit="1" customWidth="1"/>
    <col min="195" max="195" width="10.83203125" bestFit="1" customWidth="1"/>
    <col min="196" max="196" width="24.5" bestFit="1" customWidth="1"/>
    <col min="197" max="197" width="13.6640625" bestFit="1" customWidth="1"/>
    <col min="198" max="198" width="9" bestFit="1" customWidth="1"/>
    <col min="199" max="199" width="8.83203125" bestFit="1" customWidth="1"/>
    <col min="200" max="200" width="10.6640625" bestFit="1" customWidth="1"/>
    <col min="201" max="201" width="13.1640625" bestFit="1" customWidth="1"/>
    <col min="202" max="202" width="14" bestFit="1" customWidth="1"/>
    <col min="203" max="204" width="13" bestFit="1" customWidth="1"/>
    <col min="205" max="205" width="14.6640625" bestFit="1" customWidth="1"/>
    <col min="206" max="206" width="11.33203125" bestFit="1" customWidth="1"/>
    <col min="207" max="207" width="17" bestFit="1" customWidth="1"/>
    <col min="208" max="208" width="23.33203125" bestFit="1" customWidth="1"/>
    <col min="209" max="209" width="13.33203125" bestFit="1" customWidth="1"/>
    <col min="210" max="210" width="12.6640625" bestFit="1" customWidth="1"/>
    <col min="211" max="211" width="23.6640625" bestFit="1" customWidth="1"/>
    <col min="212" max="212" width="19.5" bestFit="1" customWidth="1"/>
    <col min="213" max="213" width="9.83203125" bestFit="1" customWidth="1"/>
    <col min="214" max="214" width="14.83203125" bestFit="1" customWidth="1"/>
    <col min="215" max="215" width="15.33203125" bestFit="1" customWidth="1"/>
    <col min="216" max="216" width="10.83203125" bestFit="1" customWidth="1"/>
    <col min="217" max="217" width="9.6640625" bestFit="1" customWidth="1"/>
    <col min="218" max="218" width="20.6640625" bestFit="1" customWidth="1"/>
    <col min="219" max="219" width="17" bestFit="1" customWidth="1"/>
    <col min="220" max="220" width="24.33203125" bestFit="1" customWidth="1"/>
    <col min="221" max="221" width="11" bestFit="1" customWidth="1"/>
    <col min="222" max="222" width="9.5" bestFit="1" customWidth="1"/>
    <col min="223" max="223" width="25.5" bestFit="1" customWidth="1"/>
    <col min="224" max="224" width="22.1640625" bestFit="1" customWidth="1"/>
    <col min="225" max="225" width="8" bestFit="1" customWidth="1"/>
    <col min="226" max="226" width="11.33203125" bestFit="1" customWidth="1"/>
    <col min="227" max="227" width="13" bestFit="1" customWidth="1"/>
    <col min="228" max="228" width="13.5" bestFit="1" customWidth="1"/>
    <col min="229" max="229" width="23.33203125" bestFit="1" customWidth="1"/>
    <col min="230" max="230" width="9.83203125" bestFit="1" customWidth="1"/>
    <col min="231" max="231" width="17.1640625" bestFit="1" customWidth="1"/>
    <col min="232" max="232" width="14.33203125" bestFit="1" customWidth="1"/>
    <col min="233" max="233" width="13.83203125" bestFit="1" customWidth="1"/>
    <col min="234" max="234" width="12.83203125" bestFit="1" customWidth="1"/>
    <col min="235" max="235" width="11.5" bestFit="1" customWidth="1"/>
    <col min="236" max="236" width="11.1640625" bestFit="1" customWidth="1"/>
    <col min="237" max="237" width="12.83203125" bestFit="1" customWidth="1"/>
    <col min="238" max="238" width="14.33203125" bestFit="1" customWidth="1"/>
    <col min="239" max="239" width="12" bestFit="1" customWidth="1"/>
    <col min="240" max="240" width="23.6640625" bestFit="1" customWidth="1"/>
    <col min="241" max="241" width="25.33203125" bestFit="1" customWidth="1"/>
    <col min="242" max="242" width="9" bestFit="1" customWidth="1"/>
    <col min="243" max="243" width="12" bestFit="1" customWidth="1"/>
    <col min="244" max="244" width="11.33203125" bestFit="1" customWidth="1"/>
    <col min="245" max="245" width="23.33203125" bestFit="1" customWidth="1"/>
    <col min="246" max="246" width="23.5" bestFit="1" customWidth="1"/>
    <col min="247" max="247" width="14.83203125" bestFit="1" customWidth="1"/>
    <col min="248" max="248" width="12.6640625" bestFit="1" customWidth="1"/>
    <col min="249" max="249" width="13.5" bestFit="1" customWidth="1"/>
    <col min="250" max="250" width="27.1640625" bestFit="1" customWidth="1"/>
    <col min="251" max="251" width="9.5" bestFit="1" customWidth="1"/>
    <col min="252" max="252" width="13.6640625" bestFit="1" customWidth="1"/>
    <col min="253" max="253" width="22.83203125" bestFit="1" customWidth="1"/>
    <col min="254" max="254" width="15.5" bestFit="1" customWidth="1"/>
    <col min="255" max="255" width="10.33203125" bestFit="1" customWidth="1"/>
    <col min="256" max="256" width="9.33203125" bestFit="1" customWidth="1"/>
    <col min="257" max="257" width="8" bestFit="1" customWidth="1"/>
    <col min="258" max="258" width="12.33203125" bestFit="1" customWidth="1"/>
    <col min="259" max="259" width="9.6640625" bestFit="1" customWidth="1"/>
    <col min="260" max="260" width="7.1640625" bestFit="1" customWidth="1"/>
    <col min="261" max="261" width="9.6640625" bestFit="1" customWidth="1"/>
    <col min="262" max="262" width="12.1640625" bestFit="1" customWidth="1"/>
    <col min="263" max="263" width="10.6640625" bestFit="1" customWidth="1"/>
    <col min="264" max="264" width="22.6640625" bestFit="1" customWidth="1"/>
    <col min="265" max="265" width="25.5" bestFit="1" customWidth="1"/>
    <col min="266" max="266" width="16.83203125" bestFit="1" customWidth="1"/>
    <col min="267" max="267" width="14.6640625" bestFit="1" customWidth="1"/>
    <col min="268" max="268" width="19.5" bestFit="1" customWidth="1"/>
    <col min="269" max="269" width="10.83203125" bestFit="1" customWidth="1"/>
    <col min="270" max="270" width="11.1640625" bestFit="1" customWidth="1"/>
    <col min="271" max="271" width="13" bestFit="1" customWidth="1"/>
    <col min="272" max="272" width="25.83203125" bestFit="1" customWidth="1"/>
    <col min="273" max="273" width="12" bestFit="1" customWidth="1"/>
    <col min="274" max="274" width="9.33203125" bestFit="1" customWidth="1"/>
    <col min="275" max="275" width="9.5" bestFit="1" customWidth="1"/>
    <col min="276" max="276" width="9.83203125" bestFit="1" customWidth="1"/>
    <col min="277" max="277" width="25.1640625" bestFit="1" customWidth="1"/>
    <col min="278" max="278" width="21.83203125" bestFit="1" customWidth="1"/>
    <col min="279" max="279" width="13.33203125" bestFit="1" customWidth="1"/>
    <col min="280" max="280" width="10.6640625" bestFit="1" customWidth="1"/>
    <col min="281" max="281" width="25" bestFit="1" customWidth="1"/>
    <col min="282" max="282" width="14.6640625" bestFit="1" customWidth="1"/>
    <col min="283" max="283" width="11.33203125" bestFit="1" customWidth="1"/>
    <col min="284" max="284" width="12.1640625" bestFit="1" customWidth="1"/>
    <col min="285" max="285" width="9.33203125" bestFit="1" customWidth="1"/>
    <col min="286" max="286" width="21" bestFit="1" customWidth="1"/>
    <col min="287" max="287" width="16.5" bestFit="1" customWidth="1"/>
    <col min="288" max="288" width="10.83203125" bestFit="1" customWidth="1"/>
    <col min="289" max="289" width="11" bestFit="1" customWidth="1"/>
    <col min="290" max="290" width="20.1640625" bestFit="1" customWidth="1"/>
    <col min="291" max="291" width="24.1640625" bestFit="1" customWidth="1"/>
    <col min="292" max="292" width="13" bestFit="1" customWidth="1"/>
    <col min="293" max="293" width="10.1640625" bestFit="1" customWidth="1"/>
    <col min="294" max="294" width="22.5" bestFit="1" customWidth="1"/>
    <col min="295" max="295" width="14.83203125" bestFit="1" customWidth="1"/>
    <col min="296" max="296" width="16.83203125" bestFit="1" customWidth="1"/>
    <col min="297" max="297" width="15.83203125" bestFit="1" customWidth="1"/>
    <col min="298" max="298" width="13.83203125" bestFit="1" customWidth="1"/>
    <col min="299" max="299" width="14.33203125" bestFit="1" customWidth="1"/>
    <col min="300" max="300" width="27.5" bestFit="1" customWidth="1"/>
    <col min="301" max="301" width="10.5" bestFit="1" customWidth="1"/>
    <col min="302" max="302" width="25.5" bestFit="1" customWidth="1"/>
    <col min="303" max="303" width="10.5" bestFit="1" customWidth="1"/>
    <col min="304" max="304" width="11.83203125" bestFit="1" customWidth="1"/>
    <col min="305" max="305" width="9.1640625" bestFit="1" customWidth="1"/>
    <col min="306" max="306" width="10.1640625" bestFit="1" customWidth="1"/>
    <col min="307" max="307" width="22.6640625" bestFit="1" customWidth="1"/>
    <col min="308" max="308" width="21.1640625" bestFit="1" customWidth="1"/>
    <col min="309" max="309" width="20.6640625" bestFit="1" customWidth="1"/>
    <col min="310" max="310" width="13.6640625" bestFit="1" customWidth="1"/>
    <col min="311" max="311" width="23.33203125" bestFit="1" customWidth="1"/>
    <col min="312" max="312" width="9.1640625" bestFit="1" customWidth="1"/>
    <col min="313" max="313" width="14.5" bestFit="1" customWidth="1"/>
    <col min="314" max="314" width="24.83203125" bestFit="1" customWidth="1"/>
    <col min="315" max="315" width="13.5" bestFit="1" customWidth="1"/>
    <col min="316" max="316" width="10.83203125" bestFit="1" customWidth="1"/>
    <col min="317" max="317" width="22.83203125" bestFit="1" customWidth="1"/>
    <col min="318" max="319" width="12.33203125" bestFit="1" customWidth="1"/>
    <col min="320" max="320" width="23.6640625" bestFit="1" customWidth="1"/>
    <col min="321" max="321" width="22.1640625" bestFit="1" customWidth="1"/>
    <col min="322" max="322" width="25.6640625" bestFit="1" customWidth="1"/>
    <col min="323" max="323" width="22" bestFit="1" customWidth="1"/>
    <col min="324" max="324" width="12.83203125" bestFit="1" customWidth="1"/>
    <col min="325" max="325" width="13.1640625" bestFit="1" customWidth="1"/>
    <col min="326" max="326" width="10.1640625" bestFit="1" customWidth="1"/>
    <col min="327" max="327" width="12.1640625" bestFit="1" customWidth="1"/>
    <col min="328" max="328" width="11.83203125" bestFit="1" customWidth="1"/>
    <col min="329" max="329" width="15.1640625" bestFit="1" customWidth="1"/>
    <col min="330" max="330" width="12.33203125" bestFit="1" customWidth="1"/>
    <col min="331" max="331" width="12.1640625" bestFit="1" customWidth="1"/>
    <col min="332" max="332" width="16.5" bestFit="1" customWidth="1"/>
    <col min="333" max="333" width="11.6640625" bestFit="1" customWidth="1"/>
    <col min="334" max="334" width="9" bestFit="1" customWidth="1"/>
    <col min="335" max="335" width="12.6640625" bestFit="1" customWidth="1"/>
    <col min="336" max="336" width="13.83203125" bestFit="1" customWidth="1"/>
    <col min="337" max="337" width="11.1640625" bestFit="1" customWidth="1"/>
    <col min="338" max="338" width="19.6640625" bestFit="1" customWidth="1"/>
    <col min="339" max="339" width="24.33203125" bestFit="1" customWidth="1"/>
    <col min="340" max="340" width="24" bestFit="1" customWidth="1"/>
    <col min="341" max="341" width="15" bestFit="1" customWidth="1"/>
    <col min="342" max="342" width="28.1640625" bestFit="1" customWidth="1"/>
    <col min="343" max="343" width="10.6640625" bestFit="1" customWidth="1"/>
    <col min="344" max="344" width="10.5" bestFit="1" customWidth="1"/>
    <col min="345" max="345" width="24" bestFit="1" customWidth="1"/>
    <col min="346" max="346" width="11.83203125" bestFit="1" customWidth="1"/>
    <col min="347" max="347" width="10.6640625" bestFit="1" customWidth="1"/>
    <col min="348" max="348" width="15.33203125" bestFit="1" customWidth="1"/>
    <col min="349" max="349" width="12.33203125" bestFit="1" customWidth="1"/>
    <col min="350" max="350" width="13" bestFit="1" customWidth="1"/>
    <col min="351" max="351" width="24.33203125" bestFit="1" customWidth="1"/>
    <col min="352" max="352" width="10.83203125" bestFit="1" customWidth="1"/>
    <col min="353" max="353" width="10.6640625" bestFit="1" customWidth="1"/>
    <col min="354" max="354" width="15.5" bestFit="1" customWidth="1"/>
    <col min="355" max="355" width="12.83203125" bestFit="1" customWidth="1"/>
    <col min="356" max="356" width="16.83203125" bestFit="1" customWidth="1"/>
    <col min="357" max="357" width="19.83203125" bestFit="1" customWidth="1"/>
    <col min="358" max="358" width="26.1640625" bestFit="1" customWidth="1"/>
    <col min="359" max="359" width="27.83203125" bestFit="1" customWidth="1"/>
    <col min="360" max="360" width="13.83203125" bestFit="1" customWidth="1"/>
    <col min="361" max="361" width="23.33203125" bestFit="1" customWidth="1"/>
    <col min="362" max="362" width="13.1640625" bestFit="1" customWidth="1"/>
    <col min="363" max="363" width="19.5" bestFit="1" customWidth="1"/>
    <col min="364" max="364" width="23.33203125" bestFit="1" customWidth="1"/>
    <col min="365" max="365" width="23.6640625" bestFit="1" customWidth="1"/>
    <col min="366" max="366" width="20" bestFit="1" customWidth="1"/>
    <col min="367" max="367" width="20.83203125" bestFit="1" customWidth="1"/>
    <col min="368" max="368" width="8.6640625" bestFit="1" customWidth="1"/>
    <col min="369" max="369" width="6.5" bestFit="1" customWidth="1"/>
    <col min="370" max="370" width="9.1640625" bestFit="1" customWidth="1"/>
    <col min="371" max="371" width="19.6640625" bestFit="1" customWidth="1"/>
    <col min="372" max="372" width="21.6640625" bestFit="1" customWidth="1"/>
    <col min="373" max="373" width="15.6640625" bestFit="1" customWidth="1"/>
    <col min="374" max="374" width="12" bestFit="1" customWidth="1"/>
    <col min="375" max="375" width="9.5" bestFit="1" customWidth="1"/>
    <col min="376" max="376" width="22.1640625" bestFit="1" customWidth="1"/>
    <col min="377" max="377" width="24" bestFit="1" customWidth="1"/>
    <col min="378" max="378" width="10.83203125" bestFit="1" customWidth="1"/>
    <col min="379" max="379" width="23" bestFit="1" customWidth="1"/>
    <col min="380" max="380" width="23.33203125" bestFit="1" customWidth="1"/>
    <col min="381" max="381" width="16.5" bestFit="1" customWidth="1"/>
    <col min="382" max="382" width="23.6640625" bestFit="1" customWidth="1"/>
    <col min="383" max="383" width="24.33203125" bestFit="1" customWidth="1"/>
    <col min="384" max="384" width="10.6640625" bestFit="1" customWidth="1"/>
    <col min="385" max="385" width="15" bestFit="1" customWidth="1"/>
    <col min="386" max="386" width="24" bestFit="1" customWidth="1"/>
    <col min="387" max="387" width="14.83203125" bestFit="1" customWidth="1"/>
    <col min="388" max="388" width="22.1640625" bestFit="1" customWidth="1"/>
    <col min="389" max="389" width="16" bestFit="1" customWidth="1"/>
    <col min="390" max="390" width="14.33203125" bestFit="1" customWidth="1"/>
    <col min="391" max="391" width="26.83203125" bestFit="1" customWidth="1"/>
    <col min="392" max="392" width="8" bestFit="1" customWidth="1"/>
    <col min="393" max="393" width="12" bestFit="1" customWidth="1"/>
    <col min="394" max="394" width="10.1640625" bestFit="1" customWidth="1"/>
    <col min="395" max="395" width="27.1640625" bestFit="1" customWidth="1"/>
    <col min="396" max="396" width="22" bestFit="1" customWidth="1"/>
    <col min="397" max="397" width="10.6640625" bestFit="1" customWidth="1"/>
    <col min="398" max="398" width="8.33203125" bestFit="1" customWidth="1"/>
    <col min="399" max="399" width="20.6640625" bestFit="1" customWidth="1"/>
    <col min="400" max="400" width="12.33203125" bestFit="1" customWidth="1"/>
    <col min="401" max="401" width="23" bestFit="1" customWidth="1"/>
    <col min="402" max="402" width="10.33203125" bestFit="1" customWidth="1"/>
    <col min="403" max="403" width="10.6640625" bestFit="1" customWidth="1"/>
    <col min="404" max="404" width="10.83203125" bestFit="1" customWidth="1"/>
    <col min="405" max="405" width="13.5" bestFit="1" customWidth="1"/>
    <col min="406" max="406" width="12.83203125" bestFit="1" customWidth="1"/>
    <col min="407" max="407" width="23.33203125" bestFit="1" customWidth="1"/>
    <col min="408" max="408" width="13.6640625" bestFit="1" customWidth="1"/>
    <col min="409" max="409" width="9.83203125" bestFit="1" customWidth="1"/>
    <col min="410" max="410" width="12.6640625" bestFit="1" customWidth="1"/>
    <col min="411" max="411" width="13" bestFit="1" customWidth="1"/>
    <col min="412" max="412" width="9" bestFit="1" customWidth="1"/>
    <col min="413" max="413" width="12.83203125" bestFit="1" customWidth="1"/>
    <col min="414" max="414" width="13.1640625" bestFit="1" customWidth="1"/>
    <col min="415" max="415" width="10.5" bestFit="1" customWidth="1"/>
    <col min="416" max="416" width="10.83203125" bestFit="1" customWidth="1"/>
    <col min="417" max="417" width="16.33203125" bestFit="1" customWidth="1"/>
    <col min="418" max="418" width="13.1640625" bestFit="1" customWidth="1"/>
    <col min="419" max="419" width="11.1640625" bestFit="1" customWidth="1"/>
    <col min="420" max="420" width="15" bestFit="1" customWidth="1"/>
    <col min="421" max="421" width="12.1640625" bestFit="1" customWidth="1"/>
    <col min="422" max="422" width="28.1640625" bestFit="1" customWidth="1"/>
    <col min="423" max="423" width="26.6640625" bestFit="1" customWidth="1"/>
    <col min="424" max="424" width="24.5" bestFit="1" customWidth="1"/>
    <col min="425" max="425" width="28.33203125" bestFit="1" customWidth="1"/>
    <col min="426" max="426" width="23.6640625" bestFit="1" customWidth="1"/>
    <col min="427" max="427" width="9" bestFit="1" customWidth="1"/>
    <col min="428" max="428" width="13.83203125" bestFit="1" customWidth="1"/>
    <col min="429" max="429" width="11.83203125" bestFit="1" customWidth="1"/>
    <col min="430" max="430" width="11.6640625" bestFit="1" customWidth="1"/>
    <col min="431" max="431" width="11.5" bestFit="1" customWidth="1"/>
    <col min="432" max="432" width="10.5" bestFit="1" customWidth="1"/>
    <col min="433" max="433" width="12.6640625" bestFit="1" customWidth="1"/>
    <col min="434" max="434" width="20.1640625" bestFit="1" customWidth="1"/>
    <col min="435" max="435" width="25" bestFit="1" customWidth="1"/>
    <col min="436" max="436" width="21.5" bestFit="1" customWidth="1"/>
    <col min="437" max="437" width="22.33203125" bestFit="1" customWidth="1"/>
    <col min="438" max="438" width="12.6640625" bestFit="1" customWidth="1"/>
    <col min="439" max="439" width="13" bestFit="1" customWidth="1"/>
    <col min="440" max="440" width="12.1640625" bestFit="1" customWidth="1"/>
    <col min="441" max="441" width="23.1640625" bestFit="1" customWidth="1"/>
    <col min="442" max="442" width="9.83203125" bestFit="1" customWidth="1"/>
    <col min="443" max="443" width="9" bestFit="1" customWidth="1"/>
    <col min="444" max="444" width="20.33203125" bestFit="1" customWidth="1"/>
    <col min="445" max="445" width="22" bestFit="1" customWidth="1"/>
    <col min="446" max="446" width="24.6640625" bestFit="1" customWidth="1"/>
    <col min="447" max="447" width="8.6640625" bestFit="1" customWidth="1"/>
    <col min="448" max="448" width="10.5" bestFit="1" customWidth="1"/>
    <col min="449" max="449" width="13.83203125" bestFit="1" customWidth="1"/>
    <col min="450" max="450" width="7.5" bestFit="1" customWidth="1"/>
    <col min="451" max="451" width="8.6640625" bestFit="1" customWidth="1"/>
    <col min="452" max="452" width="7.6640625" bestFit="1" customWidth="1"/>
    <col min="453" max="453" width="8" bestFit="1" customWidth="1"/>
    <col min="454" max="454" width="7.83203125" bestFit="1" customWidth="1"/>
    <col min="455" max="455" width="10.83203125" bestFit="1" customWidth="1"/>
    <col min="456" max="456" width="11.83203125" bestFit="1" customWidth="1"/>
    <col min="457" max="457" width="23.33203125" bestFit="1" customWidth="1"/>
    <col min="458" max="458" width="11.6640625" bestFit="1" customWidth="1"/>
    <col min="459" max="459" width="12.83203125" bestFit="1" customWidth="1"/>
    <col min="460" max="460" width="13" bestFit="1" customWidth="1"/>
    <col min="461" max="461" width="8.5" bestFit="1" customWidth="1"/>
    <col min="462" max="462" width="12.83203125" bestFit="1" customWidth="1"/>
    <col min="463" max="463" width="12.1640625" bestFit="1" customWidth="1"/>
    <col min="464" max="464" width="9.5" bestFit="1" customWidth="1"/>
    <col min="465" max="465" width="11.1640625" bestFit="1" customWidth="1"/>
    <col min="466" max="466" width="22.1640625" bestFit="1" customWidth="1"/>
    <col min="467" max="467" width="12.1640625" bestFit="1" customWidth="1"/>
    <col min="468" max="468" width="11.33203125" bestFit="1" customWidth="1"/>
    <col min="469" max="469" width="14.5" bestFit="1" customWidth="1"/>
    <col min="470" max="470" width="15.1640625" bestFit="1" customWidth="1"/>
    <col min="471" max="472" width="18.5" bestFit="1" customWidth="1"/>
    <col min="473" max="473" width="13.5" bestFit="1" customWidth="1"/>
    <col min="474" max="474" width="11.83203125" bestFit="1" customWidth="1"/>
    <col min="475" max="475" width="7.1640625" bestFit="1" customWidth="1"/>
    <col min="476" max="476" width="7.33203125" bestFit="1" customWidth="1"/>
    <col min="477" max="477" width="8.6640625" bestFit="1" customWidth="1"/>
    <col min="478" max="478" width="18.1640625" bestFit="1" customWidth="1"/>
    <col min="479" max="479" width="21.1640625" bestFit="1" customWidth="1"/>
    <col min="480" max="480" width="14.6640625" bestFit="1" customWidth="1"/>
    <col min="481" max="481" width="12.1640625" bestFit="1" customWidth="1"/>
    <col min="482" max="482" width="26.1640625" bestFit="1" customWidth="1"/>
    <col min="483" max="483" width="13.6640625" bestFit="1" customWidth="1"/>
    <col min="484" max="484" width="13.83203125" bestFit="1" customWidth="1"/>
    <col min="485" max="485" width="21.5" bestFit="1" customWidth="1"/>
    <col min="486" max="486" width="8.33203125" bestFit="1" customWidth="1"/>
    <col min="487" max="487" width="11.1640625" bestFit="1" customWidth="1"/>
    <col min="488" max="488" width="22.6640625" bestFit="1" customWidth="1"/>
    <col min="489" max="489" width="11.33203125" bestFit="1" customWidth="1"/>
    <col min="490" max="490" width="13.5" bestFit="1" customWidth="1"/>
    <col min="491" max="491" width="11.6640625" bestFit="1" customWidth="1"/>
    <col min="492" max="492" width="23.33203125" bestFit="1" customWidth="1"/>
    <col min="493" max="493" width="13.6640625" bestFit="1" customWidth="1"/>
    <col min="494" max="494" width="8.6640625" bestFit="1" customWidth="1"/>
    <col min="495" max="495" width="10.1640625" bestFit="1" customWidth="1"/>
    <col min="496" max="496" width="23.33203125" bestFit="1" customWidth="1"/>
    <col min="497" max="497" width="21.1640625" bestFit="1" customWidth="1"/>
    <col min="498" max="498" width="12.6640625" bestFit="1" customWidth="1"/>
    <col min="499" max="499" width="22.33203125" bestFit="1" customWidth="1"/>
    <col min="500" max="500" width="12.33203125" bestFit="1" customWidth="1"/>
    <col min="501" max="501" width="19.83203125" bestFit="1" customWidth="1"/>
    <col min="502" max="502" width="12" bestFit="1" customWidth="1"/>
    <col min="503" max="503" width="10.6640625" bestFit="1" customWidth="1"/>
    <col min="504" max="504" width="20.83203125" bestFit="1" customWidth="1"/>
    <col min="505" max="505" width="10" bestFit="1" customWidth="1"/>
    <col min="506" max="506" width="8.83203125" bestFit="1" customWidth="1"/>
    <col min="507" max="507" width="8.6640625" bestFit="1" customWidth="1"/>
    <col min="508" max="508" width="9" bestFit="1" customWidth="1"/>
    <col min="509" max="509" width="9.83203125" bestFit="1" customWidth="1"/>
    <col min="510" max="510" width="8.6640625" bestFit="1" customWidth="1"/>
    <col min="511" max="511" width="24.33203125" bestFit="1" customWidth="1"/>
    <col min="512" max="512" width="18.33203125" bestFit="1" customWidth="1"/>
    <col min="513" max="513" width="18.6640625" bestFit="1" customWidth="1"/>
    <col min="514" max="514" width="16.83203125" bestFit="1" customWidth="1"/>
    <col min="515" max="515" width="9.33203125" bestFit="1" customWidth="1"/>
    <col min="516" max="516" width="12.5" bestFit="1" customWidth="1"/>
    <col min="517" max="517" width="14.1640625" bestFit="1" customWidth="1"/>
    <col min="518" max="518" width="11.1640625" bestFit="1" customWidth="1"/>
    <col min="519" max="519" width="12.5" bestFit="1" customWidth="1"/>
    <col min="520" max="520" width="14.5" bestFit="1" customWidth="1"/>
    <col min="521" max="521" width="23.83203125" bestFit="1" customWidth="1"/>
    <col min="522" max="522" width="20.1640625" bestFit="1" customWidth="1"/>
    <col min="523" max="523" width="23.5" bestFit="1" customWidth="1"/>
    <col min="524" max="524" width="22.33203125" bestFit="1" customWidth="1"/>
    <col min="525" max="525" width="21.1640625" bestFit="1" customWidth="1"/>
    <col min="526" max="526" width="22.6640625" bestFit="1" customWidth="1"/>
    <col min="527" max="527" width="11.33203125" bestFit="1" customWidth="1"/>
    <col min="528" max="528" width="11.6640625" bestFit="1" customWidth="1"/>
    <col min="529" max="529" width="11.5" bestFit="1" customWidth="1"/>
    <col min="530" max="530" width="11.83203125" bestFit="1" customWidth="1"/>
    <col min="531" max="531" width="15.6640625" bestFit="1" customWidth="1"/>
    <col min="532" max="532" width="14.33203125" bestFit="1" customWidth="1"/>
    <col min="533" max="533" width="23.6640625" bestFit="1" customWidth="1"/>
    <col min="534" max="534" width="25.1640625" bestFit="1" customWidth="1"/>
    <col min="535" max="535" width="13.83203125" bestFit="1" customWidth="1"/>
    <col min="536" max="536" width="12.1640625" bestFit="1" customWidth="1"/>
    <col min="537" max="537" width="19.33203125" bestFit="1" customWidth="1"/>
    <col min="538" max="538" width="15.6640625" bestFit="1" customWidth="1"/>
    <col min="539" max="539" width="21.6640625" bestFit="1" customWidth="1"/>
    <col min="540" max="540" width="12.6640625" bestFit="1" customWidth="1"/>
    <col min="541" max="541" width="15.33203125" bestFit="1" customWidth="1"/>
    <col min="542" max="542" width="8.83203125" bestFit="1" customWidth="1"/>
    <col min="543" max="543" width="11.1640625" bestFit="1" customWidth="1"/>
    <col min="544" max="544" width="10" bestFit="1" customWidth="1"/>
    <col min="545" max="545" width="10.6640625" bestFit="1" customWidth="1"/>
    <col min="546" max="546" width="10.83203125" bestFit="1" customWidth="1"/>
    <col min="547" max="547" width="9.5" bestFit="1" customWidth="1"/>
    <col min="548" max="548" width="25.83203125" bestFit="1" customWidth="1"/>
    <col min="549" max="549" width="12.1640625" bestFit="1" customWidth="1"/>
    <col min="550" max="550" width="10.1640625" bestFit="1" customWidth="1"/>
    <col min="551" max="551" width="17" bestFit="1" customWidth="1"/>
    <col min="552" max="552" width="14.33203125" bestFit="1" customWidth="1"/>
    <col min="553" max="553" width="23.5" bestFit="1" customWidth="1"/>
    <col min="554" max="554" width="14.6640625" bestFit="1" customWidth="1"/>
    <col min="555" max="555" width="27.33203125" bestFit="1" customWidth="1"/>
    <col min="556" max="556" width="11.33203125" bestFit="1" customWidth="1"/>
    <col min="557" max="557" width="12" bestFit="1" customWidth="1"/>
    <col min="558" max="558" width="19.33203125" bestFit="1" customWidth="1"/>
    <col min="559" max="559" width="27" bestFit="1" customWidth="1"/>
    <col min="560" max="560" width="13.5" bestFit="1" customWidth="1"/>
    <col min="561" max="561" width="9" bestFit="1" customWidth="1"/>
    <col min="562" max="562" width="13.6640625" bestFit="1" customWidth="1"/>
    <col min="563" max="564" width="10.83203125" bestFit="1" customWidth="1"/>
    <col min="565" max="565" width="11.1640625" bestFit="1" customWidth="1"/>
    <col min="566" max="566" width="21.83203125" bestFit="1" customWidth="1"/>
    <col min="567" max="567" width="10.6640625" bestFit="1" customWidth="1"/>
    <col min="568" max="568" width="9" bestFit="1" customWidth="1"/>
    <col min="569" max="569" width="20.5" bestFit="1" customWidth="1"/>
    <col min="570" max="570" width="21" bestFit="1" customWidth="1"/>
    <col min="571" max="571" width="23.5" bestFit="1" customWidth="1"/>
    <col min="572" max="572" width="26.83203125" bestFit="1" customWidth="1"/>
    <col min="573" max="573" width="15.6640625" bestFit="1" customWidth="1"/>
    <col min="574" max="574" width="11.33203125" bestFit="1" customWidth="1"/>
    <col min="575" max="575" width="17.83203125" bestFit="1" customWidth="1"/>
    <col min="576" max="576" width="29.1640625" bestFit="1" customWidth="1"/>
    <col min="577" max="577" width="12" bestFit="1" customWidth="1"/>
    <col min="578" max="578" width="21.5" bestFit="1" customWidth="1"/>
    <col min="579" max="579" width="24.33203125" bestFit="1" customWidth="1"/>
    <col min="580" max="580" width="12.5" bestFit="1" customWidth="1"/>
    <col min="581" max="581" width="21.1640625" bestFit="1" customWidth="1"/>
    <col min="582" max="582" width="13.33203125" bestFit="1" customWidth="1"/>
    <col min="583" max="583" width="15.83203125" bestFit="1" customWidth="1"/>
    <col min="584" max="584" width="14.33203125" bestFit="1" customWidth="1"/>
    <col min="585" max="585" width="10.5" bestFit="1" customWidth="1"/>
    <col min="586" max="586" width="13.5" bestFit="1" customWidth="1"/>
    <col min="587" max="587" width="14.1640625" bestFit="1" customWidth="1"/>
    <col min="588" max="588" width="15.5" bestFit="1" customWidth="1"/>
    <col min="589" max="589" width="14.33203125" bestFit="1" customWidth="1"/>
    <col min="590" max="590" width="12" bestFit="1" customWidth="1"/>
    <col min="591" max="591" width="18.1640625" bestFit="1" customWidth="1"/>
    <col min="592" max="592" width="10.5" bestFit="1" customWidth="1"/>
    <col min="593" max="593" width="23.83203125" bestFit="1" customWidth="1"/>
    <col min="594" max="594" width="11.5" bestFit="1" customWidth="1"/>
    <col min="595" max="595" width="13.5" bestFit="1" customWidth="1"/>
    <col min="596" max="596" width="13" bestFit="1" customWidth="1"/>
    <col min="597" max="597" width="11.6640625" bestFit="1" customWidth="1"/>
    <col min="598" max="598" width="23.33203125" bestFit="1" customWidth="1"/>
    <col min="599" max="599" width="14.83203125" bestFit="1" customWidth="1"/>
    <col min="600" max="600" width="20.33203125" bestFit="1" customWidth="1"/>
    <col min="601" max="601" width="16" bestFit="1" customWidth="1"/>
    <col min="602" max="602" width="10.6640625" bestFit="1" customWidth="1"/>
    <col min="603" max="603" width="10.83203125" bestFit="1" customWidth="1"/>
    <col min="604" max="604" width="13.5" bestFit="1" customWidth="1"/>
    <col min="605" max="605" width="11.1640625" bestFit="1" customWidth="1"/>
    <col min="606" max="606" width="10.1640625" bestFit="1" customWidth="1"/>
    <col min="607" max="607" width="9.5" bestFit="1" customWidth="1"/>
    <col min="608" max="608" width="15.6640625" bestFit="1" customWidth="1"/>
    <col min="609" max="609" width="13" bestFit="1" customWidth="1"/>
    <col min="610" max="610" width="23.6640625" bestFit="1" customWidth="1"/>
    <col min="611" max="611" width="15.33203125" bestFit="1" customWidth="1"/>
    <col min="612" max="612" width="10.33203125" bestFit="1" customWidth="1"/>
    <col min="613" max="613" width="10.1640625" bestFit="1" customWidth="1"/>
    <col min="614" max="614" width="8.83203125" bestFit="1" customWidth="1"/>
    <col min="615" max="615" width="11.83203125" bestFit="1" customWidth="1"/>
    <col min="616" max="616" width="22.83203125" bestFit="1" customWidth="1"/>
    <col min="617" max="617" width="9.1640625" bestFit="1" customWidth="1"/>
    <col min="618" max="618" width="10.6640625" bestFit="1" customWidth="1"/>
    <col min="619" max="619" width="14" bestFit="1" customWidth="1"/>
    <col min="620" max="620" width="14.5" bestFit="1" customWidth="1"/>
    <col min="621" max="621" width="13.33203125" bestFit="1" customWidth="1"/>
    <col min="622" max="622" width="9" bestFit="1" customWidth="1"/>
    <col min="623" max="623" width="10.6640625" bestFit="1" customWidth="1"/>
    <col min="624" max="624" width="21.83203125" bestFit="1" customWidth="1"/>
    <col min="625" max="625" width="12" bestFit="1" customWidth="1"/>
    <col min="626" max="626" width="10" bestFit="1" customWidth="1"/>
    <col min="627" max="627" width="8" bestFit="1" customWidth="1"/>
    <col min="628" max="628" width="12.1640625" bestFit="1" customWidth="1"/>
    <col min="629" max="629" width="24.33203125" bestFit="1" customWidth="1"/>
    <col min="630" max="630" width="24.83203125" bestFit="1" customWidth="1"/>
    <col min="631" max="631" width="23.5" bestFit="1" customWidth="1"/>
    <col min="632" max="632" width="9.33203125" bestFit="1" customWidth="1"/>
    <col min="633" max="633" width="23" bestFit="1" customWidth="1"/>
    <col min="634" max="634" width="24.1640625" bestFit="1" customWidth="1"/>
    <col min="635" max="635" width="24.83203125" bestFit="1" customWidth="1"/>
    <col min="636" max="636" width="12.33203125" bestFit="1" customWidth="1"/>
    <col min="637" max="637" width="18.33203125" bestFit="1" customWidth="1"/>
    <col min="638" max="638" width="9.83203125" bestFit="1" customWidth="1"/>
    <col min="639" max="639" width="10" bestFit="1" customWidth="1"/>
    <col min="640" max="640" width="13.5" bestFit="1" customWidth="1"/>
    <col min="641" max="641" width="12" bestFit="1" customWidth="1"/>
    <col min="642" max="642" width="9.6640625" bestFit="1" customWidth="1"/>
    <col min="643" max="643" width="9.83203125" bestFit="1" customWidth="1"/>
    <col min="644" max="644" width="12.5" bestFit="1" customWidth="1"/>
    <col min="645" max="645" width="21.83203125" bestFit="1" customWidth="1"/>
    <col min="646" max="646" width="16.33203125" bestFit="1" customWidth="1"/>
    <col min="647" max="647" width="24.6640625" bestFit="1" customWidth="1"/>
    <col min="648" max="648" width="24" bestFit="1" customWidth="1"/>
    <col min="649" max="649" width="21" bestFit="1" customWidth="1"/>
    <col min="650" max="650" width="21.1640625" bestFit="1" customWidth="1"/>
    <col min="651" max="651" width="11.1640625" bestFit="1" customWidth="1"/>
    <col min="652" max="652" width="9" bestFit="1" customWidth="1"/>
    <col min="653" max="653" width="10.33203125" bestFit="1" customWidth="1"/>
    <col min="654" max="654" width="22.5" bestFit="1" customWidth="1"/>
    <col min="655" max="655" width="21.1640625" bestFit="1" customWidth="1"/>
    <col min="656" max="656" width="24.1640625" bestFit="1" customWidth="1"/>
    <col min="657" max="657" width="17.83203125" bestFit="1" customWidth="1"/>
    <col min="658" max="658" width="13.33203125" bestFit="1" customWidth="1"/>
    <col min="659" max="659" width="8.83203125" bestFit="1" customWidth="1"/>
    <col min="660" max="660" width="12.6640625" bestFit="1" customWidth="1"/>
    <col min="661" max="661" width="16.33203125" bestFit="1" customWidth="1"/>
    <col min="662" max="662" width="17.33203125" bestFit="1" customWidth="1"/>
    <col min="663" max="663" width="11.33203125" bestFit="1" customWidth="1"/>
    <col min="664" max="664" width="11.6640625" bestFit="1" customWidth="1"/>
    <col min="665" max="665" width="27.1640625" bestFit="1" customWidth="1"/>
    <col min="666" max="666" width="27.83203125" bestFit="1" customWidth="1"/>
    <col min="667" max="667" width="19.33203125" bestFit="1" customWidth="1"/>
    <col min="668" max="668" width="13.6640625" bestFit="1" customWidth="1"/>
    <col min="669" max="669" width="12.1640625" bestFit="1" customWidth="1"/>
    <col min="670" max="671" width="9.6640625" bestFit="1" customWidth="1"/>
    <col min="672" max="672" width="12.83203125" bestFit="1" customWidth="1"/>
    <col min="673" max="673" width="11.33203125" bestFit="1" customWidth="1"/>
    <col min="674" max="674" width="23.1640625" bestFit="1" customWidth="1"/>
    <col min="675" max="675" width="14.5" bestFit="1" customWidth="1"/>
    <col min="676" max="676" width="23.1640625" bestFit="1" customWidth="1"/>
    <col min="677" max="677" width="8.33203125" bestFit="1" customWidth="1"/>
    <col min="678" max="678" width="13" bestFit="1" customWidth="1"/>
    <col min="679" max="679" width="14" bestFit="1" customWidth="1"/>
    <col min="680" max="680" width="8.33203125" bestFit="1" customWidth="1"/>
    <col min="681" max="681" width="21.5" bestFit="1" customWidth="1"/>
    <col min="682" max="682" width="13.5" bestFit="1" customWidth="1"/>
    <col min="683" max="683" width="11.1640625" bestFit="1" customWidth="1"/>
    <col min="684" max="684" width="15.83203125" bestFit="1" customWidth="1"/>
    <col min="685" max="685" width="13.83203125" bestFit="1" customWidth="1"/>
    <col min="686" max="686" width="25" bestFit="1" customWidth="1"/>
    <col min="687" max="687" width="14.6640625" bestFit="1" customWidth="1"/>
    <col min="688" max="688" width="14.1640625" bestFit="1" customWidth="1"/>
    <col min="689" max="689" width="23.1640625" bestFit="1" customWidth="1"/>
    <col min="690" max="690" width="15.6640625" bestFit="1" customWidth="1"/>
    <col min="691" max="691" width="20" bestFit="1" customWidth="1"/>
    <col min="692" max="692" width="12" bestFit="1" customWidth="1"/>
    <col min="693" max="693" width="30.1640625" bestFit="1" customWidth="1"/>
    <col min="694" max="694" width="8.83203125" bestFit="1" customWidth="1"/>
    <col min="695" max="695" width="14.83203125" bestFit="1" customWidth="1"/>
    <col min="696" max="696" width="19.6640625" bestFit="1" customWidth="1"/>
    <col min="697" max="697" width="23.6640625" bestFit="1" customWidth="1"/>
    <col min="698" max="698" width="9.5" bestFit="1" customWidth="1"/>
    <col min="699" max="699" width="10.6640625" bestFit="1" customWidth="1"/>
    <col min="700" max="700" width="19.6640625" bestFit="1" customWidth="1"/>
    <col min="701" max="701" width="13.5" bestFit="1" customWidth="1"/>
    <col min="702" max="702" width="26.83203125" bestFit="1" customWidth="1"/>
    <col min="703" max="703" width="13" bestFit="1" customWidth="1"/>
    <col min="704" max="704" width="30.83203125" bestFit="1" customWidth="1"/>
    <col min="705" max="705" width="11.1640625" bestFit="1" customWidth="1"/>
    <col min="706" max="706" width="23.6640625" bestFit="1" customWidth="1"/>
    <col min="707" max="707" width="9.1640625" bestFit="1" customWidth="1"/>
    <col min="708" max="708" width="13.6640625" bestFit="1" customWidth="1"/>
    <col min="709" max="709" width="15.5" bestFit="1" customWidth="1"/>
    <col min="710" max="710" width="13.1640625" bestFit="1" customWidth="1"/>
    <col min="711" max="711" width="15.33203125" bestFit="1" customWidth="1"/>
    <col min="712" max="712" width="13" bestFit="1" customWidth="1"/>
    <col min="713" max="713" width="25.6640625" bestFit="1" customWidth="1"/>
    <col min="714" max="714" width="14.1640625" bestFit="1" customWidth="1"/>
    <col min="715" max="715" width="13.5" bestFit="1" customWidth="1"/>
    <col min="716" max="716" width="28.33203125" bestFit="1" customWidth="1"/>
    <col min="717" max="717" width="9.6640625" bestFit="1" customWidth="1"/>
    <col min="718" max="718" width="13.5" bestFit="1" customWidth="1"/>
    <col min="719" max="719" width="22.6640625" bestFit="1" customWidth="1"/>
    <col min="720" max="720" width="12.6640625" bestFit="1" customWidth="1"/>
    <col min="721" max="721" width="15.33203125" bestFit="1" customWidth="1"/>
    <col min="722" max="722" width="16.33203125" bestFit="1" customWidth="1"/>
    <col min="723" max="723" width="18" bestFit="1" customWidth="1"/>
    <col min="724" max="724" width="17.6640625" bestFit="1" customWidth="1"/>
    <col min="725" max="725" width="14.1640625" bestFit="1" customWidth="1"/>
    <col min="726" max="726" width="14.33203125" bestFit="1" customWidth="1"/>
    <col min="727" max="727" width="27.5" bestFit="1" customWidth="1"/>
    <col min="728" max="728" width="25.83203125" bestFit="1" customWidth="1"/>
    <col min="729" max="729" width="27.6640625" bestFit="1" customWidth="1"/>
    <col min="730" max="730" width="25.1640625" bestFit="1" customWidth="1"/>
    <col min="731" max="731" width="24" bestFit="1" customWidth="1"/>
    <col min="732" max="732" width="23.83203125" bestFit="1" customWidth="1"/>
    <col min="733" max="733" width="15.5" bestFit="1" customWidth="1"/>
    <col min="734" max="734" width="15.6640625" bestFit="1" customWidth="1"/>
    <col min="735" max="735" width="10.6640625" bestFit="1" customWidth="1"/>
    <col min="736" max="736" width="25.1640625" bestFit="1" customWidth="1"/>
    <col min="737" max="737" width="12.83203125" bestFit="1" customWidth="1"/>
    <col min="738" max="738" width="10.5" bestFit="1" customWidth="1"/>
    <col min="739" max="739" width="9.83203125" bestFit="1" customWidth="1"/>
    <col min="740" max="740" width="10.5" bestFit="1" customWidth="1"/>
    <col min="741" max="741" width="19.6640625" bestFit="1" customWidth="1"/>
    <col min="742" max="742" width="11.33203125" bestFit="1" customWidth="1"/>
    <col min="743" max="743" width="11.6640625" bestFit="1" customWidth="1"/>
    <col min="744" max="744" width="7.6640625" bestFit="1" customWidth="1"/>
    <col min="745" max="745" width="22.5" bestFit="1" customWidth="1"/>
    <col min="746" max="746" width="12" bestFit="1" customWidth="1"/>
    <col min="747" max="747" width="17.83203125" bestFit="1" customWidth="1"/>
    <col min="748" max="748" width="14.33203125" bestFit="1" customWidth="1"/>
    <col min="749" max="749" width="19.83203125" bestFit="1" customWidth="1"/>
    <col min="750" max="750" width="14" bestFit="1" customWidth="1"/>
    <col min="751" max="751" width="12.5" bestFit="1" customWidth="1"/>
    <col min="752" max="752" width="11" bestFit="1" customWidth="1"/>
    <col min="753" max="753" width="10.83203125" bestFit="1" customWidth="1"/>
    <col min="754" max="755" width="14.83203125" bestFit="1" customWidth="1"/>
    <col min="756" max="756" width="24.5" bestFit="1" customWidth="1"/>
    <col min="757" max="757" width="23.5" bestFit="1" customWidth="1"/>
    <col min="758" max="758" width="10.83203125" bestFit="1" customWidth="1"/>
    <col min="759" max="759" width="12.5" bestFit="1" customWidth="1"/>
    <col min="760" max="760" width="25.5" bestFit="1" customWidth="1"/>
    <col min="761" max="761" width="14.1640625" bestFit="1" customWidth="1"/>
    <col min="762" max="762" width="14.83203125" bestFit="1" customWidth="1"/>
    <col min="763" max="763" width="14.5" bestFit="1" customWidth="1"/>
    <col min="764" max="764" width="12.1640625" bestFit="1" customWidth="1"/>
    <col min="765" max="765" width="12.33203125" bestFit="1" customWidth="1"/>
    <col min="766" max="766" width="19.33203125" bestFit="1" customWidth="1"/>
    <col min="767" max="767" width="23.83203125" bestFit="1" customWidth="1"/>
    <col min="768" max="768" width="24.6640625" bestFit="1" customWidth="1"/>
    <col min="769" max="769" width="14.1640625" bestFit="1" customWidth="1"/>
    <col min="770" max="770" width="11.6640625" bestFit="1" customWidth="1"/>
    <col min="771" max="771" width="25.6640625" bestFit="1" customWidth="1"/>
    <col min="772" max="772" width="14.33203125" bestFit="1" customWidth="1"/>
    <col min="773" max="773" width="15.6640625" bestFit="1" customWidth="1"/>
    <col min="774" max="774" width="12.33203125" bestFit="1" customWidth="1"/>
    <col min="775" max="775" width="9.83203125" bestFit="1" customWidth="1"/>
    <col min="776" max="776" width="21.83203125" bestFit="1" customWidth="1"/>
    <col min="777" max="777" width="24" bestFit="1" customWidth="1"/>
    <col min="778" max="778" width="27" bestFit="1" customWidth="1"/>
    <col min="779" max="779" width="13.33203125" bestFit="1" customWidth="1"/>
    <col min="780" max="780" width="11.1640625" bestFit="1" customWidth="1"/>
    <col min="781" max="781" width="13.5" bestFit="1" customWidth="1"/>
    <col min="782" max="782" width="8.6640625" bestFit="1" customWidth="1"/>
    <col min="783" max="783" width="24.83203125" bestFit="1" customWidth="1"/>
    <col min="784" max="784" width="13" bestFit="1" customWidth="1"/>
    <col min="785" max="785" width="22" bestFit="1" customWidth="1"/>
    <col min="786" max="787" width="17.1640625" bestFit="1" customWidth="1"/>
    <col min="788" max="788" width="10.5" bestFit="1" customWidth="1"/>
    <col min="789" max="789" width="11.83203125" bestFit="1" customWidth="1"/>
    <col min="790" max="790" width="10.6640625" bestFit="1" customWidth="1"/>
    <col min="791" max="791" width="13" bestFit="1" customWidth="1"/>
    <col min="792" max="792" width="13.83203125" bestFit="1" customWidth="1"/>
    <col min="793" max="793" width="11.5" bestFit="1" customWidth="1"/>
    <col min="794" max="794" width="12" bestFit="1" customWidth="1"/>
    <col min="795" max="795" width="14.1640625" bestFit="1" customWidth="1"/>
    <col min="796" max="796" width="10.6640625" bestFit="1" customWidth="1"/>
    <col min="797" max="797" width="9.5" bestFit="1" customWidth="1"/>
    <col min="798" max="798" width="12.6640625" bestFit="1" customWidth="1"/>
    <col min="799" max="799" width="11.1640625" bestFit="1" customWidth="1"/>
    <col min="800" max="800" width="13.83203125" bestFit="1" customWidth="1"/>
    <col min="801" max="801" width="11.5" bestFit="1" customWidth="1"/>
    <col min="802" max="802" width="12.6640625" bestFit="1" customWidth="1"/>
    <col min="803" max="803" width="13" bestFit="1" customWidth="1"/>
    <col min="804" max="804" width="12.1640625" bestFit="1" customWidth="1"/>
    <col min="805" max="805" width="12.33203125" bestFit="1" customWidth="1"/>
    <col min="806" max="806" width="10.33203125" bestFit="1" customWidth="1"/>
    <col min="807" max="807" width="13.33203125" bestFit="1" customWidth="1"/>
    <col min="808" max="808" width="11.5" bestFit="1" customWidth="1"/>
    <col min="809" max="809" width="12.1640625" bestFit="1" customWidth="1"/>
    <col min="810" max="810" width="13.33203125" bestFit="1" customWidth="1"/>
    <col min="811" max="811" width="21.1640625" bestFit="1" customWidth="1"/>
    <col min="812" max="812" width="24" bestFit="1" customWidth="1"/>
    <col min="813" max="813" width="19.83203125" bestFit="1" customWidth="1"/>
    <col min="814" max="814" width="23.1640625" bestFit="1" customWidth="1"/>
    <col min="815" max="815" width="23.6640625" bestFit="1" customWidth="1"/>
    <col min="816" max="816" width="22.33203125" bestFit="1" customWidth="1"/>
    <col min="817" max="817" width="11.6640625" bestFit="1" customWidth="1"/>
    <col min="818" max="818" width="8" bestFit="1" customWidth="1"/>
    <col min="819" max="819" width="12.33203125" bestFit="1" customWidth="1"/>
    <col min="820" max="820" width="11.6640625" bestFit="1" customWidth="1"/>
    <col min="821" max="821" width="22.83203125" bestFit="1" customWidth="1"/>
    <col min="822" max="822" width="13" bestFit="1" customWidth="1"/>
    <col min="823" max="823" width="13.83203125" bestFit="1" customWidth="1"/>
    <col min="824" max="824" width="25" bestFit="1" customWidth="1"/>
    <col min="825" max="825" width="24.83203125" bestFit="1" customWidth="1"/>
    <col min="826" max="826" width="10.5" bestFit="1" customWidth="1"/>
    <col min="827" max="827" width="13" bestFit="1" customWidth="1"/>
    <col min="828" max="828" width="19" bestFit="1" customWidth="1"/>
    <col min="829" max="829" width="15.5" bestFit="1" customWidth="1"/>
    <col min="830" max="830" width="10.5" bestFit="1" customWidth="1"/>
    <col min="831" max="831" width="10.83203125" bestFit="1" customWidth="1"/>
    <col min="832" max="832" width="15.5" bestFit="1" customWidth="1"/>
    <col min="833" max="833" width="9.1640625" bestFit="1" customWidth="1"/>
    <col min="834" max="834" width="12.1640625" bestFit="1" customWidth="1"/>
    <col min="835" max="835" width="14.83203125" bestFit="1" customWidth="1"/>
    <col min="836" max="836" width="13.1640625" bestFit="1" customWidth="1"/>
    <col min="837" max="837" width="22.5" bestFit="1" customWidth="1"/>
    <col min="838" max="838" width="12.33203125" bestFit="1" customWidth="1"/>
    <col min="839" max="839" width="25.6640625" bestFit="1" customWidth="1"/>
    <col min="840" max="840" width="9.83203125" bestFit="1" customWidth="1"/>
    <col min="841" max="841" width="23.1640625" bestFit="1" customWidth="1"/>
    <col min="842" max="842" width="24.33203125" bestFit="1" customWidth="1"/>
    <col min="843" max="843" width="21.6640625" bestFit="1" customWidth="1"/>
    <col min="844" max="844" width="24" bestFit="1" customWidth="1"/>
    <col min="845" max="845" width="19" bestFit="1" customWidth="1"/>
    <col min="846" max="846" width="9.1640625" bestFit="1" customWidth="1"/>
    <col min="847" max="847" width="9.6640625" bestFit="1" customWidth="1"/>
    <col min="848" max="848" width="11.6640625" bestFit="1" customWidth="1"/>
    <col min="849" max="849" width="25" bestFit="1" customWidth="1"/>
    <col min="850" max="850" width="27.1640625" bestFit="1" customWidth="1"/>
    <col min="851" max="851" width="23.83203125" bestFit="1" customWidth="1"/>
    <col min="852" max="852" width="21.6640625" bestFit="1" customWidth="1"/>
    <col min="853" max="853" width="12" bestFit="1" customWidth="1"/>
    <col min="854" max="854" width="15.5" bestFit="1" customWidth="1"/>
    <col min="855" max="855" width="10.6640625" bestFit="1" customWidth="1"/>
    <col min="856" max="856" width="13" bestFit="1" customWidth="1"/>
    <col min="857" max="857" width="16" bestFit="1" customWidth="1"/>
    <col min="858" max="858" width="24" bestFit="1" customWidth="1"/>
    <col min="859" max="859" width="24.83203125" bestFit="1" customWidth="1"/>
    <col min="860" max="860" width="12.83203125" bestFit="1" customWidth="1"/>
    <col min="861" max="861" width="15" bestFit="1" customWidth="1"/>
    <col min="862" max="862" width="16.83203125" bestFit="1" customWidth="1"/>
    <col min="863" max="863" width="22.83203125" bestFit="1" customWidth="1"/>
    <col min="864" max="864" width="12.5" bestFit="1" customWidth="1"/>
    <col min="865" max="865" width="8" bestFit="1" customWidth="1"/>
    <col min="866" max="866" width="20.83203125" bestFit="1" customWidth="1"/>
    <col min="867" max="867" width="19.83203125" bestFit="1" customWidth="1"/>
    <col min="868" max="868" width="24.5" bestFit="1" customWidth="1"/>
    <col min="869" max="869" width="22.33203125" bestFit="1" customWidth="1"/>
    <col min="870" max="870" width="11.83203125" bestFit="1" customWidth="1"/>
    <col min="871" max="871" width="12.5" bestFit="1" customWidth="1"/>
    <col min="872" max="872" width="22.5" bestFit="1" customWidth="1"/>
    <col min="873" max="873" width="21.6640625" bestFit="1" customWidth="1"/>
    <col min="874" max="874" width="22.1640625" bestFit="1" customWidth="1"/>
    <col min="875" max="875" width="25.6640625" bestFit="1" customWidth="1"/>
    <col min="876" max="876" width="9.6640625" bestFit="1" customWidth="1"/>
    <col min="877" max="877" width="24.6640625" bestFit="1" customWidth="1"/>
    <col min="878" max="878" width="11.5" bestFit="1" customWidth="1"/>
    <col min="879" max="879" width="14.83203125" bestFit="1" customWidth="1"/>
    <col min="880" max="880" width="28.5" bestFit="1" customWidth="1"/>
    <col min="881" max="881" width="12.33203125" bestFit="1" customWidth="1"/>
    <col min="882" max="882" width="10.5" bestFit="1" customWidth="1"/>
    <col min="883" max="883" width="23" bestFit="1" customWidth="1"/>
    <col min="884" max="884" width="10.83203125" bestFit="1" customWidth="1"/>
    <col min="885" max="885" width="23.6640625" bestFit="1" customWidth="1"/>
    <col min="886" max="886" width="22.6640625" bestFit="1" customWidth="1"/>
    <col min="887" max="887" width="10.83203125" bestFit="1" customWidth="1"/>
    <col min="888" max="888" width="20.1640625" bestFit="1" customWidth="1"/>
    <col min="889" max="889" width="22.83203125" bestFit="1" customWidth="1"/>
    <col min="890" max="890" width="30" bestFit="1" customWidth="1"/>
    <col min="891" max="891" width="10.6640625" bestFit="1" customWidth="1"/>
    <col min="892" max="892" width="10.1640625" bestFit="1" customWidth="1"/>
    <col min="893" max="893" width="13" bestFit="1" customWidth="1"/>
    <col min="894" max="894" width="25.1640625" bestFit="1" customWidth="1"/>
    <col min="895" max="895" width="24.83203125" bestFit="1" customWidth="1"/>
    <col min="896" max="896" width="11" bestFit="1" customWidth="1"/>
    <col min="897" max="897" width="12" bestFit="1" customWidth="1"/>
    <col min="898" max="898" width="9.6640625" bestFit="1" customWidth="1"/>
    <col min="899" max="899" width="13.33203125" bestFit="1" customWidth="1"/>
    <col min="900" max="900" width="14.83203125" bestFit="1" customWidth="1"/>
    <col min="901" max="901" width="21.83203125" bestFit="1" customWidth="1"/>
    <col min="902" max="902" width="23.33203125" bestFit="1" customWidth="1"/>
    <col min="903" max="903" width="19" bestFit="1" customWidth="1"/>
    <col min="904" max="904" width="9" bestFit="1" customWidth="1"/>
    <col min="905" max="905" width="22.5" bestFit="1" customWidth="1"/>
    <col min="906" max="906" width="10.5" bestFit="1" customWidth="1"/>
    <col min="907" max="907" width="10.33203125" bestFit="1" customWidth="1"/>
    <col min="908" max="909" width="15" bestFit="1" customWidth="1"/>
    <col min="910" max="910" width="11" bestFit="1" customWidth="1"/>
    <col min="911" max="911" width="14.83203125" bestFit="1" customWidth="1"/>
    <col min="912" max="912" width="11.6640625" bestFit="1" customWidth="1"/>
    <col min="913" max="913" width="10.6640625" bestFit="1" customWidth="1"/>
    <col min="914" max="914" width="15.5" bestFit="1" customWidth="1"/>
    <col min="915" max="916" width="11.5" bestFit="1" customWidth="1"/>
    <col min="917" max="917" width="9.5" bestFit="1" customWidth="1"/>
    <col min="918" max="918" width="9.1640625" bestFit="1" customWidth="1"/>
    <col min="919" max="919" width="13.5" bestFit="1" customWidth="1"/>
    <col min="920" max="920" width="12.6640625" bestFit="1" customWidth="1"/>
    <col min="921" max="921" width="27.1640625" bestFit="1" customWidth="1"/>
    <col min="922" max="922" width="9.33203125" bestFit="1" customWidth="1"/>
    <col min="923" max="923" width="12.33203125" bestFit="1" customWidth="1"/>
    <col min="924" max="924" width="13" bestFit="1" customWidth="1"/>
    <col min="925" max="925" width="22.5" bestFit="1" customWidth="1"/>
    <col min="926" max="926" width="22" bestFit="1" customWidth="1"/>
    <col min="927" max="927" width="26.1640625" bestFit="1" customWidth="1"/>
    <col min="928" max="928" width="29.5" bestFit="1" customWidth="1"/>
    <col min="929" max="929" width="22.1640625" bestFit="1" customWidth="1"/>
    <col min="930" max="930" width="24.83203125" bestFit="1" customWidth="1"/>
    <col min="931" max="931" width="10.83203125" bestFit="1" customWidth="1"/>
    <col min="932" max="932" width="16.5" bestFit="1" customWidth="1"/>
    <col min="933" max="933" width="11.33203125" bestFit="1" customWidth="1"/>
    <col min="934" max="934" width="11.6640625" bestFit="1" customWidth="1"/>
    <col min="935" max="935" width="13.6640625" bestFit="1" customWidth="1"/>
    <col min="936" max="936" width="16" bestFit="1" customWidth="1"/>
    <col min="937" max="937" width="14.6640625" bestFit="1" customWidth="1"/>
    <col min="938" max="938" width="14.33203125" bestFit="1" customWidth="1"/>
    <col min="939" max="939" width="26.33203125" bestFit="1" customWidth="1"/>
    <col min="940" max="940" width="28.1640625" bestFit="1" customWidth="1"/>
    <col min="941" max="941" width="24.6640625" bestFit="1" customWidth="1"/>
    <col min="942" max="942" width="25.33203125" bestFit="1" customWidth="1"/>
    <col min="943" max="943" width="24.83203125" bestFit="1" customWidth="1"/>
    <col min="944" max="944" width="23.33203125" bestFit="1" customWidth="1"/>
    <col min="945" max="945" width="13.6640625" bestFit="1" customWidth="1"/>
    <col min="946" max="946" width="14.6640625" bestFit="1" customWidth="1"/>
    <col min="947" max="947" width="12.33203125" bestFit="1" customWidth="1"/>
    <col min="948" max="948" width="9.83203125" bestFit="1" customWidth="1"/>
    <col min="949" max="949" width="22" bestFit="1" customWidth="1"/>
    <col min="950" max="950" width="22.33203125" bestFit="1" customWidth="1"/>
    <col min="951" max="951" width="27.5" bestFit="1" customWidth="1"/>
    <col min="952" max="952" width="23.5" bestFit="1" customWidth="1"/>
    <col min="953" max="953" width="13.1640625" bestFit="1" customWidth="1"/>
    <col min="954" max="954" width="23.33203125" bestFit="1" customWidth="1"/>
    <col min="955" max="955" width="12.6640625" bestFit="1" customWidth="1"/>
    <col min="956" max="956" width="8.83203125" bestFit="1" customWidth="1"/>
    <col min="957" max="957" width="22.33203125" bestFit="1" customWidth="1"/>
    <col min="958" max="958" width="9.6640625" bestFit="1" customWidth="1"/>
    <col min="959" max="959" width="11.6640625" bestFit="1" customWidth="1"/>
    <col min="960" max="960" width="10" bestFit="1" customWidth="1"/>
    <col min="961" max="961" width="13" bestFit="1" customWidth="1"/>
    <col min="962" max="962" width="25.33203125" bestFit="1" customWidth="1"/>
    <col min="963" max="963" width="20.1640625" bestFit="1" customWidth="1"/>
    <col min="964" max="964" width="21.5" bestFit="1" customWidth="1"/>
    <col min="965" max="965" width="20.6640625" bestFit="1" customWidth="1"/>
    <col min="966" max="966" width="13" bestFit="1" customWidth="1"/>
    <col min="967" max="967" width="9.1640625" bestFit="1" customWidth="1"/>
    <col min="968" max="968" width="18.1640625" bestFit="1" customWidth="1"/>
    <col min="969" max="969" width="14" bestFit="1" customWidth="1"/>
    <col min="970" max="970" width="9.33203125" bestFit="1" customWidth="1"/>
    <col min="971" max="971" width="9.5" bestFit="1" customWidth="1"/>
    <col min="972" max="972" width="23.5" bestFit="1" customWidth="1"/>
    <col min="973" max="973" width="19.1640625" bestFit="1" customWidth="1"/>
    <col min="974" max="974" width="23.6640625" bestFit="1" customWidth="1"/>
    <col min="975" max="975" width="11" bestFit="1" customWidth="1"/>
    <col min="976" max="976" width="10.83203125" bestFit="1" customWidth="1"/>
    <col min="977" max="1001" width="30.83203125" bestFit="1" customWidth="1"/>
    <col min="1002" max="1002" width="11.83203125" bestFit="1" customWidth="1"/>
    <col min="1003" max="1003" width="10.83203125" bestFit="1" customWidth="1"/>
    <col min="1004" max="1004" width="15.6640625" bestFit="1" customWidth="1"/>
    <col min="1005" max="1005" width="22" bestFit="1" customWidth="1"/>
    <col min="1006" max="1006" width="15.6640625" bestFit="1" customWidth="1"/>
    <col min="1007" max="1007" width="22" bestFit="1" customWidth="1"/>
    <col min="1008" max="1008" width="15.6640625" bestFit="1" customWidth="1"/>
    <col min="1009" max="1009" width="22" bestFit="1" customWidth="1"/>
    <col min="1010" max="1010" width="15.6640625" bestFit="1" customWidth="1"/>
    <col min="1011" max="1011" width="22" bestFit="1" customWidth="1"/>
    <col min="1012" max="1012" width="15.6640625" bestFit="1" customWidth="1"/>
    <col min="1013" max="1013" width="22" bestFit="1" customWidth="1"/>
    <col min="1014" max="1014" width="15.6640625" bestFit="1" customWidth="1"/>
    <col min="1015" max="1015" width="22" bestFit="1" customWidth="1"/>
    <col min="1016" max="1016" width="15.6640625" bestFit="1" customWidth="1"/>
    <col min="1017" max="1017" width="22" bestFit="1" customWidth="1"/>
    <col min="1018" max="1018" width="15.6640625" bestFit="1" customWidth="1"/>
    <col min="1019" max="1019" width="22" bestFit="1" customWidth="1"/>
    <col min="1020" max="1020" width="15.6640625" bestFit="1" customWidth="1"/>
    <col min="1021" max="1021" width="22" bestFit="1" customWidth="1"/>
    <col min="1022" max="1022" width="15.6640625" bestFit="1" customWidth="1"/>
    <col min="1023" max="1023" width="22" bestFit="1" customWidth="1"/>
    <col min="1024" max="1024" width="15.6640625" bestFit="1" customWidth="1"/>
    <col min="1025" max="1025" width="22" bestFit="1" customWidth="1"/>
    <col min="1026" max="1026" width="15.6640625" bestFit="1" customWidth="1"/>
    <col min="1027" max="1027" width="22" bestFit="1" customWidth="1"/>
    <col min="1028" max="1028" width="15.6640625" bestFit="1" customWidth="1"/>
    <col min="1029" max="1029" width="22" bestFit="1" customWidth="1"/>
    <col min="1030" max="1030" width="15.6640625" bestFit="1" customWidth="1"/>
    <col min="1031" max="1031" width="22" bestFit="1" customWidth="1"/>
    <col min="1032" max="1032" width="15.6640625" bestFit="1" customWidth="1"/>
    <col min="1033" max="1033" width="22" bestFit="1" customWidth="1"/>
    <col min="1034" max="1034" width="15.6640625" bestFit="1" customWidth="1"/>
    <col min="1035" max="1035" width="22" bestFit="1" customWidth="1"/>
    <col min="1036" max="1036" width="15.6640625" bestFit="1" customWidth="1"/>
    <col min="1037" max="1037" width="22" bestFit="1" customWidth="1"/>
    <col min="1038" max="1038" width="15.6640625" bestFit="1" customWidth="1"/>
    <col min="1039" max="1039" width="22" bestFit="1" customWidth="1"/>
    <col min="1040" max="1040" width="15.6640625" bestFit="1" customWidth="1"/>
    <col min="1041" max="1041" width="22" bestFit="1" customWidth="1"/>
    <col min="1042" max="1042" width="15.6640625" bestFit="1" customWidth="1"/>
    <col min="1043" max="1043" width="22" bestFit="1" customWidth="1"/>
    <col min="1044" max="1044" width="15.6640625" bestFit="1" customWidth="1"/>
    <col min="1045" max="1045" width="22" bestFit="1" customWidth="1"/>
    <col min="1046" max="1046" width="15.6640625" bestFit="1" customWidth="1"/>
    <col min="1047" max="1047" width="22" bestFit="1" customWidth="1"/>
    <col min="1048" max="1048" width="15.6640625" bestFit="1" customWidth="1"/>
    <col min="1049" max="1049" width="22" bestFit="1" customWidth="1"/>
    <col min="1050" max="1050" width="15.6640625" bestFit="1" customWidth="1"/>
    <col min="1051" max="1051" width="22" bestFit="1" customWidth="1"/>
    <col min="1052" max="1052" width="15.6640625" bestFit="1" customWidth="1"/>
    <col min="1053" max="1053" width="22" bestFit="1" customWidth="1"/>
    <col min="1054" max="1054" width="15.6640625" bestFit="1" customWidth="1"/>
    <col min="1055" max="1055" width="22" bestFit="1" customWidth="1"/>
    <col min="1056" max="1056" width="15.6640625" bestFit="1" customWidth="1"/>
    <col min="1057" max="1057" width="22" bestFit="1" customWidth="1"/>
    <col min="1058" max="1058" width="15.6640625" bestFit="1" customWidth="1"/>
    <col min="1059" max="1059" width="22" bestFit="1" customWidth="1"/>
    <col min="1060" max="1060" width="15.6640625" bestFit="1" customWidth="1"/>
    <col min="1061" max="1061" width="22" bestFit="1" customWidth="1"/>
    <col min="1062" max="1062" width="15.6640625" bestFit="1" customWidth="1"/>
    <col min="1063" max="1063" width="22" bestFit="1" customWidth="1"/>
    <col min="1064" max="1064" width="15.6640625" bestFit="1" customWidth="1"/>
    <col min="1065" max="1065" width="22" bestFit="1" customWidth="1"/>
    <col min="1066" max="1066" width="15.6640625" bestFit="1" customWidth="1"/>
    <col min="1067" max="1067" width="22" bestFit="1" customWidth="1"/>
    <col min="1068" max="1068" width="15.6640625" bestFit="1" customWidth="1"/>
    <col min="1069" max="1069" width="22" bestFit="1" customWidth="1"/>
    <col min="1070" max="1070" width="15.6640625" bestFit="1" customWidth="1"/>
    <col min="1071" max="1071" width="22" bestFit="1" customWidth="1"/>
    <col min="1072" max="1072" width="15.6640625" bestFit="1" customWidth="1"/>
    <col min="1073" max="1073" width="22" bestFit="1" customWidth="1"/>
    <col min="1074" max="1074" width="15.6640625" bestFit="1" customWidth="1"/>
    <col min="1075" max="1075" width="22" bestFit="1" customWidth="1"/>
    <col min="1076" max="1076" width="15.6640625" bestFit="1" customWidth="1"/>
    <col min="1077" max="1077" width="22" bestFit="1" customWidth="1"/>
    <col min="1078" max="1078" width="15.6640625" bestFit="1" customWidth="1"/>
    <col min="1079" max="1079" width="22" bestFit="1" customWidth="1"/>
    <col min="1080" max="1080" width="15.6640625" bestFit="1" customWidth="1"/>
    <col min="1081" max="1081" width="22" bestFit="1" customWidth="1"/>
    <col min="1082" max="1082" width="15.6640625" bestFit="1" customWidth="1"/>
    <col min="1083" max="1083" width="22" bestFit="1" customWidth="1"/>
    <col min="1084" max="1084" width="15.6640625" bestFit="1" customWidth="1"/>
    <col min="1085" max="1085" width="22" bestFit="1" customWidth="1"/>
    <col min="1086" max="1086" width="15.6640625" bestFit="1" customWidth="1"/>
    <col min="1087" max="1087" width="22" bestFit="1" customWidth="1"/>
    <col min="1088" max="1088" width="15.6640625" bestFit="1" customWidth="1"/>
    <col min="1089" max="1089" width="22" bestFit="1" customWidth="1"/>
    <col min="1090" max="1090" width="15.6640625" bestFit="1" customWidth="1"/>
    <col min="1091" max="1091" width="22" bestFit="1" customWidth="1"/>
    <col min="1092" max="1092" width="15.6640625" bestFit="1" customWidth="1"/>
    <col min="1093" max="1093" width="22" bestFit="1" customWidth="1"/>
    <col min="1094" max="1094" width="15.6640625" bestFit="1" customWidth="1"/>
    <col min="1095" max="1095" width="22" bestFit="1" customWidth="1"/>
    <col min="1096" max="1096" width="15.6640625" bestFit="1" customWidth="1"/>
    <col min="1097" max="1097" width="22" bestFit="1" customWidth="1"/>
    <col min="1098" max="1098" width="15.6640625" bestFit="1" customWidth="1"/>
    <col min="1099" max="1099" width="22" bestFit="1" customWidth="1"/>
    <col min="1100" max="1100" width="15.6640625" bestFit="1" customWidth="1"/>
    <col min="1101" max="1101" width="22" bestFit="1" customWidth="1"/>
    <col min="1102" max="1102" width="15.6640625" bestFit="1" customWidth="1"/>
    <col min="1103" max="1103" width="22" bestFit="1" customWidth="1"/>
    <col min="1104" max="1104" width="15.6640625" bestFit="1" customWidth="1"/>
    <col min="1105" max="1105" width="22" bestFit="1" customWidth="1"/>
    <col min="1106" max="1106" width="15.6640625" bestFit="1" customWidth="1"/>
    <col min="1107" max="1107" width="22" bestFit="1" customWidth="1"/>
    <col min="1108" max="1108" width="15.6640625" bestFit="1" customWidth="1"/>
    <col min="1109" max="1109" width="22" bestFit="1" customWidth="1"/>
    <col min="1110" max="1110" width="15.6640625" bestFit="1" customWidth="1"/>
    <col min="1111" max="1111" width="22" bestFit="1" customWidth="1"/>
    <col min="1112" max="1112" width="15.6640625" bestFit="1" customWidth="1"/>
    <col min="1113" max="1113" width="22" bestFit="1" customWidth="1"/>
    <col min="1114" max="1114" width="15.6640625" bestFit="1" customWidth="1"/>
    <col min="1115" max="1115" width="22" bestFit="1" customWidth="1"/>
    <col min="1116" max="1116" width="15.6640625" bestFit="1" customWidth="1"/>
    <col min="1117" max="1117" width="22" bestFit="1" customWidth="1"/>
    <col min="1118" max="1118" width="15.6640625" bestFit="1" customWidth="1"/>
    <col min="1119" max="1119" width="22" bestFit="1" customWidth="1"/>
    <col min="1120" max="1120" width="15.6640625" bestFit="1" customWidth="1"/>
    <col min="1121" max="1121" width="22" bestFit="1" customWidth="1"/>
    <col min="1122" max="1122" width="15.6640625" bestFit="1" customWidth="1"/>
    <col min="1123" max="1123" width="22" bestFit="1" customWidth="1"/>
    <col min="1124" max="1124" width="15.6640625" bestFit="1" customWidth="1"/>
    <col min="1125" max="1125" width="22" bestFit="1" customWidth="1"/>
    <col min="1126" max="1126" width="15.6640625" bestFit="1" customWidth="1"/>
    <col min="1127" max="1127" width="22" bestFit="1" customWidth="1"/>
    <col min="1128" max="1128" width="15.6640625" bestFit="1" customWidth="1"/>
    <col min="1129" max="1129" width="22" bestFit="1" customWidth="1"/>
    <col min="1130" max="1130" width="15.6640625" bestFit="1" customWidth="1"/>
    <col min="1131" max="1131" width="22" bestFit="1" customWidth="1"/>
    <col min="1132" max="1132" width="15.6640625" bestFit="1" customWidth="1"/>
    <col min="1133" max="1133" width="22" bestFit="1" customWidth="1"/>
    <col min="1134" max="1134" width="15.6640625" bestFit="1" customWidth="1"/>
    <col min="1135" max="1135" width="22" bestFit="1" customWidth="1"/>
    <col min="1136" max="1136" width="15.6640625" bestFit="1" customWidth="1"/>
    <col min="1137" max="1137" width="22" bestFit="1" customWidth="1"/>
    <col min="1138" max="1138" width="15.6640625" bestFit="1" customWidth="1"/>
    <col min="1139" max="1139" width="22" bestFit="1" customWidth="1"/>
    <col min="1140" max="1140" width="15.6640625" bestFit="1" customWidth="1"/>
    <col min="1141" max="1141" width="22" bestFit="1" customWidth="1"/>
    <col min="1142" max="1142" width="15.6640625" bestFit="1" customWidth="1"/>
    <col min="1143" max="1143" width="22" bestFit="1" customWidth="1"/>
    <col min="1144" max="1144" width="15.6640625" bestFit="1" customWidth="1"/>
    <col min="1145" max="1145" width="22" bestFit="1" customWidth="1"/>
    <col min="1146" max="1146" width="15.6640625" bestFit="1" customWidth="1"/>
    <col min="1147" max="1147" width="22" bestFit="1" customWidth="1"/>
    <col min="1148" max="1148" width="15.6640625" bestFit="1" customWidth="1"/>
    <col min="1149" max="1149" width="22" bestFit="1" customWidth="1"/>
    <col min="1150" max="1150" width="15.6640625" bestFit="1" customWidth="1"/>
    <col min="1151" max="1151" width="22" bestFit="1" customWidth="1"/>
    <col min="1152" max="1152" width="15.6640625" bestFit="1" customWidth="1"/>
    <col min="1153" max="1153" width="22" bestFit="1" customWidth="1"/>
    <col min="1154" max="1154" width="15.6640625" bestFit="1" customWidth="1"/>
    <col min="1155" max="1155" width="22" bestFit="1" customWidth="1"/>
    <col min="1156" max="1156" width="15.6640625" bestFit="1" customWidth="1"/>
    <col min="1157" max="1157" width="22" bestFit="1" customWidth="1"/>
    <col min="1158" max="1158" width="15.6640625" bestFit="1" customWidth="1"/>
    <col min="1159" max="1159" width="22" bestFit="1" customWidth="1"/>
    <col min="1160" max="1160" width="15.6640625" bestFit="1" customWidth="1"/>
    <col min="1161" max="1161" width="22" bestFit="1" customWidth="1"/>
    <col min="1162" max="1162" width="15.6640625" bestFit="1" customWidth="1"/>
    <col min="1163" max="1163" width="22" bestFit="1" customWidth="1"/>
    <col min="1164" max="1164" width="15.6640625" bestFit="1" customWidth="1"/>
    <col min="1165" max="1165" width="22" bestFit="1" customWidth="1"/>
    <col min="1166" max="1166" width="15.6640625" bestFit="1" customWidth="1"/>
    <col min="1167" max="1167" width="22" bestFit="1" customWidth="1"/>
    <col min="1168" max="1168" width="15.6640625" bestFit="1" customWidth="1"/>
    <col min="1169" max="1169" width="22" bestFit="1" customWidth="1"/>
    <col min="1170" max="1170" width="15.6640625" bestFit="1" customWidth="1"/>
    <col min="1171" max="1171" width="22" bestFit="1" customWidth="1"/>
    <col min="1172" max="1172" width="15.6640625" bestFit="1" customWidth="1"/>
    <col min="1173" max="1173" width="22" bestFit="1" customWidth="1"/>
    <col min="1174" max="1174" width="15.6640625" bestFit="1" customWidth="1"/>
    <col min="1175" max="1175" width="22" bestFit="1" customWidth="1"/>
    <col min="1176" max="1176" width="15.6640625" bestFit="1" customWidth="1"/>
    <col min="1177" max="1177" width="22" bestFit="1" customWidth="1"/>
    <col min="1178" max="1178" width="15.6640625" bestFit="1" customWidth="1"/>
    <col min="1179" max="1179" width="22" bestFit="1" customWidth="1"/>
    <col min="1180" max="1180" width="15.6640625" bestFit="1" customWidth="1"/>
    <col min="1181" max="1181" width="22" bestFit="1" customWidth="1"/>
    <col min="1182" max="1182" width="15.6640625" bestFit="1" customWidth="1"/>
    <col min="1183" max="1183" width="22" bestFit="1" customWidth="1"/>
    <col min="1184" max="1184" width="15.6640625" bestFit="1" customWidth="1"/>
    <col min="1185" max="1185" width="22" bestFit="1" customWidth="1"/>
    <col min="1186" max="1186" width="15.6640625" bestFit="1" customWidth="1"/>
    <col min="1187" max="1187" width="22" bestFit="1" customWidth="1"/>
    <col min="1188" max="1188" width="15.6640625" bestFit="1" customWidth="1"/>
    <col min="1189" max="1189" width="22" bestFit="1" customWidth="1"/>
    <col min="1190" max="1190" width="15.6640625" bestFit="1" customWidth="1"/>
    <col min="1191" max="1191" width="22" bestFit="1" customWidth="1"/>
    <col min="1192" max="1192" width="15.6640625" bestFit="1" customWidth="1"/>
    <col min="1193" max="1193" width="22" bestFit="1" customWidth="1"/>
    <col min="1194" max="1194" width="15.6640625" bestFit="1" customWidth="1"/>
    <col min="1195" max="1195" width="22" bestFit="1" customWidth="1"/>
    <col min="1196" max="1196" width="15.6640625" bestFit="1" customWidth="1"/>
    <col min="1197" max="1197" width="22" bestFit="1" customWidth="1"/>
    <col min="1198" max="1198" width="15.6640625" bestFit="1" customWidth="1"/>
    <col min="1199" max="1199" width="22" bestFit="1" customWidth="1"/>
    <col min="1200" max="1200" width="15.6640625" bestFit="1" customWidth="1"/>
    <col min="1201" max="1201" width="22" bestFit="1" customWidth="1"/>
    <col min="1202" max="1202" width="15.6640625" bestFit="1" customWidth="1"/>
    <col min="1203" max="1203" width="22" bestFit="1" customWidth="1"/>
    <col min="1204" max="1204" width="15.6640625" bestFit="1" customWidth="1"/>
    <col min="1205" max="1205" width="22" bestFit="1" customWidth="1"/>
    <col min="1206" max="1206" width="15.6640625" bestFit="1" customWidth="1"/>
    <col min="1207" max="1207" width="22" bestFit="1" customWidth="1"/>
    <col min="1208" max="1208" width="15.6640625" bestFit="1" customWidth="1"/>
    <col min="1209" max="1209" width="22" bestFit="1" customWidth="1"/>
    <col min="1210" max="1210" width="15.6640625" bestFit="1" customWidth="1"/>
    <col min="1211" max="1211" width="22" bestFit="1" customWidth="1"/>
    <col min="1212" max="1212" width="15.6640625" bestFit="1" customWidth="1"/>
    <col min="1213" max="1213" width="22" bestFit="1" customWidth="1"/>
    <col min="1214" max="1214" width="15.6640625" bestFit="1" customWidth="1"/>
    <col min="1215" max="1215" width="22" bestFit="1" customWidth="1"/>
    <col min="1216" max="1216" width="15.6640625" bestFit="1" customWidth="1"/>
    <col min="1217" max="1217" width="22" bestFit="1" customWidth="1"/>
    <col min="1218" max="1218" width="15.6640625" bestFit="1" customWidth="1"/>
    <col min="1219" max="1219" width="22" bestFit="1" customWidth="1"/>
    <col min="1220" max="1220" width="15.6640625" bestFit="1" customWidth="1"/>
    <col min="1221" max="1221" width="22" bestFit="1" customWidth="1"/>
    <col min="1222" max="1222" width="15.6640625" bestFit="1" customWidth="1"/>
    <col min="1223" max="1223" width="22" bestFit="1" customWidth="1"/>
    <col min="1224" max="1224" width="15.6640625" bestFit="1" customWidth="1"/>
    <col min="1225" max="1225" width="22" bestFit="1" customWidth="1"/>
    <col min="1226" max="1226" width="15.6640625" bestFit="1" customWidth="1"/>
    <col min="1227" max="1227" width="22" bestFit="1" customWidth="1"/>
    <col min="1228" max="1228" width="15.6640625" bestFit="1" customWidth="1"/>
    <col min="1229" max="1229" width="22" bestFit="1" customWidth="1"/>
    <col min="1230" max="1230" width="15.6640625" bestFit="1" customWidth="1"/>
    <col min="1231" max="1231" width="22" bestFit="1" customWidth="1"/>
    <col min="1232" max="1232" width="15.6640625" bestFit="1" customWidth="1"/>
    <col min="1233" max="1233" width="22" bestFit="1" customWidth="1"/>
    <col min="1234" max="1234" width="15.6640625" bestFit="1" customWidth="1"/>
    <col min="1235" max="1235" width="22" bestFit="1" customWidth="1"/>
    <col min="1236" max="1236" width="15.6640625" bestFit="1" customWidth="1"/>
    <col min="1237" max="1237" width="22" bestFit="1" customWidth="1"/>
    <col min="1238" max="1238" width="15.6640625" bestFit="1" customWidth="1"/>
    <col min="1239" max="1239" width="22" bestFit="1" customWidth="1"/>
    <col min="1240" max="1240" width="15.6640625" bestFit="1" customWidth="1"/>
    <col min="1241" max="1241" width="22" bestFit="1" customWidth="1"/>
    <col min="1242" max="1242" width="15.6640625" bestFit="1" customWidth="1"/>
    <col min="1243" max="1243" width="22" bestFit="1" customWidth="1"/>
    <col min="1244" max="1244" width="15.6640625" bestFit="1" customWidth="1"/>
    <col min="1245" max="1245" width="22" bestFit="1" customWidth="1"/>
    <col min="1246" max="1246" width="15.6640625" bestFit="1" customWidth="1"/>
    <col min="1247" max="1247" width="22" bestFit="1" customWidth="1"/>
    <col min="1248" max="1248" width="15.6640625" bestFit="1" customWidth="1"/>
    <col min="1249" max="1249" width="22" bestFit="1" customWidth="1"/>
    <col min="1250" max="1250" width="15.6640625" bestFit="1" customWidth="1"/>
    <col min="1251" max="1251" width="22" bestFit="1" customWidth="1"/>
    <col min="1252" max="1252" width="15.6640625" bestFit="1" customWidth="1"/>
    <col min="1253" max="1253" width="22" bestFit="1" customWidth="1"/>
    <col min="1254" max="1254" width="15.6640625" bestFit="1" customWidth="1"/>
    <col min="1255" max="1255" width="22" bestFit="1" customWidth="1"/>
    <col min="1256" max="1256" width="15.6640625" bestFit="1" customWidth="1"/>
    <col min="1257" max="1257" width="22" bestFit="1" customWidth="1"/>
    <col min="1258" max="1258" width="15.6640625" bestFit="1" customWidth="1"/>
    <col min="1259" max="1259" width="22" bestFit="1" customWidth="1"/>
    <col min="1260" max="1260" width="15.6640625" bestFit="1" customWidth="1"/>
    <col min="1261" max="1261" width="22" bestFit="1" customWidth="1"/>
    <col min="1262" max="1262" width="15.6640625" bestFit="1" customWidth="1"/>
    <col min="1263" max="1263" width="22" bestFit="1" customWidth="1"/>
    <col min="1264" max="1264" width="15.6640625" bestFit="1" customWidth="1"/>
    <col min="1265" max="1265" width="22" bestFit="1" customWidth="1"/>
    <col min="1266" max="1266" width="15.6640625" bestFit="1" customWidth="1"/>
    <col min="1267" max="1267" width="22" bestFit="1" customWidth="1"/>
    <col min="1268" max="1268" width="15.6640625" bestFit="1" customWidth="1"/>
    <col min="1269" max="1269" width="22" bestFit="1" customWidth="1"/>
    <col min="1270" max="1270" width="15.6640625" bestFit="1" customWidth="1"/>
    <col min="1271" max="1271" width="22" bestFit="1" customWidth="1"/>
    <col min="1272" max="1272" width="15.6640625" bestFit="1" customWidth="1"/>
    <col min="1273" max="1273" width="22" bestFit="1" customWidth="1"/>
    <col min="1274" max="1274" width="15.6640625" bestFit="1" customWidth="1"/>
    <col min="1275" max="1275" width="22" bestFit="1" customWidth="1"/>
    <col min="1276" max="1276" width="15.6640625" bestFit="1" customWidth="1"/>
    <col min="1277" max="1277" width="22" bestFit="1" customWidth="1"/>
    <col min="1278" max="1278" width="15.6640625" bestFit="1" customWidth="1"/>
    <col min="1279" max="1279" width="22" bestFit="1" customWidth="1"/>
    <col min="1280" max="1280" width="15.6640625" bestFit="1" customWidth="1"/>
    <col min="1281" max="1281" width="22" bestFit="1" customWidth="1"/>
    <col min="1282" max="1282" width="15.6640625" bestFit="1" customWidth="1"/>
    <col min="1283" max="1283" width="22" bestFit="1" customWidth="1"/>
    <col min="1284" max="1284" width="15.6640625" bestFit="1" customWidth="1"/>
    <col min="1285" max="1285" width="22" bestFit="1" customWidth="1"/>
    <col min="1286" max="1286" width="15.6640625" bestFit="1" customWidth="1"/>
    <col min="1287" max="1287" width="22" bestFit="1" customWidth="1"/>
    <col min="1288" max="1288" width="15.6640625" bestFit="1" customWidth="1"/>
    <col min="1289" max="1289" width="22" bestFit="1" customWidth="1"/>
    <col min="1290" max="1290" width="15.6640625" bestFit="1" customWidth="1"/>
    <col min="1291" max="1291" width="22" bestFit="1" customWidth="1"/>
    <col min="1292" max="1292" width="15.6640625" bestFit="1" customWidth="1"/>
    <col min="1293" max="1293" width="22" bestFit="1" customWidth="1"/>
    <col min="1294" max="1294" width="15.6640625" bestFit="1" customWidth="1"/>
    <col min="1295" max="1295" width="22" bestFit="1" customWidth="1"/>
    <col min="1296" max="1296" width="15.6640625" bestFit="1" customWidth="1"/>
    <col min="1297" max="1297" width="22" bestFit="1" customWidth="1"/>
    <col min="1298" max="1298" width="15.6640625" bestFit="1" customWidth="1"/>
    <col min="1299" max="1299" width="22" bestFit="1" customWidth="1"/>
    <col min="1300" max="1300" width="15.6640625" bestFit="1" customWidth="1"/>
    <col min="1301" max="1301" width="22" bestFit="1" customWidth="1"/>
    <col min="1302" max="1302" width="15.6640625" bestFit="1" customWidth="1"/>
    <col min="1303" max="1303" width="22" bestFit="1" customWidth="1"/>
    <col min="1304" max="1304" width="15.6640625" bestFit="1" customWidth="1"/>
    <col min="1305" max="1305" width="22" bestFit="1" customWidth="1"/>
    <col min="1306" max="1306" width="15.6640625" bestFit="1" customWidth="1"/>
    <col min="1307" max="1307" width="22" bestFit="1" customWidth="1"/>
    <col min="1308" max="1308" width="15.6640625" bestFit="1" customWidth="1"/>
    <col min="1309" max="1309" width="22" bestFit="1" customWidth="1"/>
    <col min="1310" max="1310" width="15.6640625" bestFit="1" customWidth="1"/>
    <col min="1311" max="1311" width="22" bestFit="1" customWidth="1"/>
    <col min="1312" max="1312" width="15.6640625" bestFit="1" customWidth="1"/>
    <col min="1313" max="1313" width="22" bestFit="1" customWidth="1"/>
    <col min="1314" max="1314" width="15.6640625" bestFit="1" customWidth="1"/>
    <col min="1315" max="1315" width="22" bestFit="1" customWidth="1"/>
    <col min="1316" max="1316" width="15.6640625" bestFit="1" customWidth="1"/>
    <col min="1317" max="1317" width="22" bestFit="1" customWidth="1"/>
    <col min="1318" max="1318" width="15.6640625" bestFit="1" customWidth="1"/>
    <col min="1319" max="1319" width="22" bestFit="1" customWidth="1"/>
    <col min="1320" max="1320" width="15.6640625" bestFit="1" customWidth="1"/>
    <col min="1321" max="1321" width="22" bestFit="1" customWidth="1"/>
    <col min="1322" max="1322" width="15.6640625" bestFit="1" customWidth="1"/>
    <col min="1323" max="1323" width="22" bestFit="1" customWidth="1"/>
    <col min="1324" max="1324" width="15.6640625" bestFit="1" customWidth="1"/>
    <col min="1325" max="1325" width="22" bestFit="1" customWidth="1"/>
    <col min="1326" max="1326" width="15.6640625" bestFit="1" customWidth="1"/>
    <col min="1327" max="1327" width="22" bestFit="1" customWidth="1"/>
    <col min="1328" max="1328" width="15.6640625" bestFit="1" customWidth="1"/>
    <col min="1329" max="1329" width="22" bestFit="1" customWidth="1"/>
    <col min="1330" max="1330" width="15.6640625" bestFit="1" customWidth="1"/>
    <col min="1331" max="1331" width="22" bestFit="1" customWidth="1"/>
    <col min="1332" max="1332" width="15.6640625" bestFit="1" customWidth="1"/>
    <col min="1333" max="1333" width="22" bestFit="1" customWidth="1"/>
    <col min="1334" max="1334" width="15.6640625" bestFit="1" customWidth="1"/>
    <col min="1335" max="1335" width="22" bestFit="1" customWidth="1"/>
    <col min="1336" max="1336" width="15.6640625" bestFit="1" customWidth="1"/>
    <col min="1337" max="1337" width="22" bestFit="1" customWidth="1"/>
    <col min="1338" max="1338" width="15.6640625" bestFit="1" customWidth="1"/>
    <col min="1339" max="1339" width="22" bestFit="1" customWidth="1"/>
    <col min="1340" max="1340" width="15.6640625" bestFit="1" customWidth="1"/>
    <col min="1341" max="1341" width="22" bestFit="1" customWidth="1"/>
    <col min="1342" max="1342" width="15.6640625" bestFit="1" customWidth="1"/>
    <col min="1343" max="1343" width="22" bestFit="1" customWidth="1"/>
    <col min="1344" max="1344" width="15.6640625" bestFit="1" customWidth="1"/>
    <col min="1345" max="1345" width="22" bestFit="1" customWidth="1"/>
    <col min="1346" max="1346" width="15.6640625" bestFit="1" customWidth="1"/>
    <col min="1347" max="1347" width="22" bestFit="1" customWidth="1"/>
    <col min="1348" max="1348" width="15.6640625" bestFit="1" customWidth="1"/>
    <col min="1349" max="1349" width="22" bestFit="1" customWidth="1"/>
    <col min="1350" max="1350" width="15.6640625" bestFit="1" customWidth="1"/>
    <col min="1351" max="1351" width="22" bestFit="1" customWidth="1"/>
    <col min="1352" max="1352" width="15.6640625" bestFit="1" customWidth="1"/>
    <col min="1353" max="1353" width="22" bestFit="1" customWidth="1"/>
    <col min="1354" max="1354" width="15.6640625" bestFit="1" customWidth="1"/>
    <col min="1355" max="1355" width="22" bestFit="1" customWidth="1"/>
    <col min="1356" max="1356" width="15.6640625" bestFit="1" customWidth="1"/>
    <col min="1357" max="1357" width="22" bestFit="1" customWidth="1"/>
    <col min="1358" max="1358" width="15.6640625" bestFit="1" customWidth="1"/>
    <col min="1359" max="1359" width="22" bestFit="1" customWidth="1"/>
    <col min="1360" max="1360" width="15.6640625" bestFit="1" customWidth="1"/>
    <col min="1361" max="1361" width="22" bestFit="1" customWidth="1"/>
    <col min="1362" max="1362" width="15.6640625" bestFit="1" customWidth="1"/>
    <col min="1363" max="1363" width="22" bestFit="1" customWidth="1"/>
    <col min="1364" max="1364" width="15.6640625" bestFit="1" customWidth="1"/>
    <col min="1365" max="1365" width="22" bestFit="1" customWidth="1"/>
    <col min="1366" max="1366" width="15.6640625" bestFit="1" customWidth="1"/>
    <col min="1367" max="1367" width="22" bestFit="1" customWidth="1"/>
    <col min="1368" max="1368" width="15.6640625" bestFit="1" customWidth="1"/>
    <col min="1369" max="1369" width="22" bestFit="1" customWidth="1"/>
    <col min="1370" max="1370" width="15.6640625" bestFit="1" customWidth="1"/>
    <col min="1371" max="1371" width="22" bestFit="1" customWidth="1"/>
    <col min="1372" max="1372" width="15.6640625" bestFit="1" customWidth="1"/>
    <col min="1373" max="1373" width="22" bestFit="1" customWidth="1"/>
    <col min="1374" max="1374" width="15.6640625" bestFit="1" customWidth="1"/>
    <col min="1375" max="1375" width="22" bestFit="1" customWidth="1"/>
    <col min="1376" max="1376" width="15.6640625" bestFit="1" customWidth="1"/>
    <col min="1377" max="1377" width="22" bestFit="1" customWidth="1"/>
    <col min="1378" max="1378" width="15.6640625" bestFit="1" customWidth="1"/>
    <col min="1379" max="1379" width="22" bestFit="1" customWidth="1"/>
    <col min="1380" max="1380" width="15.6640625" bestFit="1" customWidth="1"/>
    <col min="1381" max="1381" width="22" bestFit="1" customWidth="1"/>
    <col min="1382" max="1382" width="15.6640625" bestFit="1" customWidth="1"/>
    <col min="1383" max="1383" width="22" bestFit="1" customWidth="1"/>
    <col min="1384" max="1384" width="15.6640625" bestFit="1" customWidth="1"/>
    <col min="1385" max="1385" width="22" bestFit="1" customWidth="1"/>
    <col min="1386" max="1386" width="15.6640625" bestFit="1" customWidth="1"/>
    <col min="1387" max="1387" width="22" bestFit="1" customWidth="1"/>
    <col min="1388" max="1388" width="15.6640625" bestFit="1" customWidth="1"/>
    <col min="1389" max="1389" width="22" bestFit="1" customWidth="1"/>
    <col min="1390" max="1390" width="15.6640625" bestFit="1" customWidth="1"/>
    <col min="1391" max="1391" width="22" bestFit="1" customWidth="1"/>
    <col min="1392" max="1392" width="15.6640625" bestFit="1" customWidth="1"/>
    <col min="1393" max="1393" width="22" bestFit="1" customWidth="1"/>
    <col min="1394" max="1394" width="15.6640625" bestFit="1" customWidth="1"/>
    <col min="1395" max="1395" width="22" bestFit="1" customWidth="1"/>
    <col min="1396" max="1396" width="15.6640625" bestFit="1" customWidth="1"/>
    <col min="1397" max="1397" width="22" bestFit="1" customWidth="1"/>
    <col min="1398" max="1398" width="15.6640625" bestFit="1" customWidth="1"/>
    <col min="1399" max="1399" width="22" bestFit="1" customWidth="1"/>
    <col min="1400" max="1400" width="15.6640625" bestFit="1" customWidth="1"/>
    <col min="1401" max="1401" width="22" bestFit="1" customWidth="1"/>
    <col min="1402" max="1402" width="15.6640625" bestFit="1" customWidth="1"/>
    <col min="1403" max="1403" width="22" bestFit="1" customWidth="1"/>
    <col min="1404" max="1404" width="15.6640625" bestFit="1" customWidth="1"/>
    <col min="1405" max="1405" width="22" bestFit="1" customWidth="1"/>
    <col min="1406" max="1406" width="15.6640625" bestFit="1" customWidth="1"/>
    <col min="1407" max="1407" width="22" bestFit="1" customWidth="1"/>
    <col min="1408" max="1408" width="15.6640625" bestFit="1" customWidth="1"/>
    <col min="1409" max="1409" width="22" bestFit="1" customWidth="1"/>
    <col min="1410" max="1410" width="15.6640625" bestFit="1" customWidth="1"/>
    <col min="1411" max="1411" width="22" bestFit="1" customWidth="1"/>
    <col min="1412" max="1412" width="15.6640625" bestFit="1" customWidth="1"/>
    <col min="1413" max="1413" width="22" bestFit="1" customWidth="1"/>
    <col min="1414" max="1414" width="15.6640625" bestFit="1" customWidth="1"/>
    <col min="1415" max="1415" width="22" bestFit="1" customWidth="1"/>
    <col min="1416" max="1416" width="15.6640625" bestFit="1" customWidth="1"/>
    <col min="1417" max="1417" width="22" bestFit="1" customWidth="1"/>
    <col min="1418" max="1418" width="15.6640625" bestFit="1" customWidth="1"/>
    <col min="1419" max="1419" width="22" bestFit="1" customWidth="1"/>
    <col min="1420" max="1420" width="15.6640625" bestFit="1" customWidth="1"/>
    <col min="1421" max="1421" width="22" bestFit="1" customWidth="1"/>
    <col min="1422" max="1422" width="15.6640625" bestFit="1" customWidth="1"/>
    <col min="1423" max="1423" width="22" bestFit="1" customWidth="1"/>
    <col min="1424" max="1424" width="15.6640625" bestFit="1" customWidth="1"/>
    <col min="1425" max="1425" width="22" bestFit="1" customWidth="1"/>
    <col min="1426" max="1426" width="15.6640625" bestFit="1" customWidth="1"/>
    <col min="1427" max="1427" width="22" bestFit="1" customWidth="1"/>
    <col min="1428" max="1428" width="15.6640625" bestFit="1" customWidth="1"/>
    <col min="1429" max="1429" width="22" bestFit="1" customWidth="1"/>
    <col min="1430" max="1430" width="15.6640625" bestFit="1" customWidth="1"/>
    <col min="1431" max="1431" width="22" bestFit="1" customWidth="1"/>
    <col min="1432" max="1432" width="15.6640625" bestFit="1" customWidth="1"/>
    <col min="1433" max="1433" width="22" bestFit="1" customWidth="1"/>
    <col min="1434" max="1434" width="15.6640625" bestFit="1" customWidth="1"/>
    <col min="1435" max="1435" width="22" bestFit="1" customWidth="1"/>
    <col min="1436" max="1436" width="15.6640625" bestFit="1" customWidth="1"/>
    <col min="1437" max="1437" width="22" bestFit="1" customWidth="1"/>
    <col min="1438" max="1438" width="15.6640625" bestFit="1" customWidth="1"/>
    <col min="1439" max="1439" width="22" bestFit="1" customWidth="1"/>
    <col min="1440" max="1440" width="15.6640625" bestFit="1" customWidth="1"/>
    <col min="1441" max="1441" width="22" bestFit="1" customWidth="1"/>
    <col min="1442" max="1442" width="15.6640625" bestFit="1" customWidth="1"/>
    <col min="1443" max="1443" width="22" bestFit="1" customWidth="1"/>
    <col min="1444" max="1444" width="15.6640625" bestFit="1" customWidth="1"/>
    <col min="1445" max="1445" width="22" bestFit="1" customWidth="1"/>
    <col min="1446" max="1446" width="15.6640625" bestFit="1" customWidth="1"/>
    <col min="1447" max="1447" width="22" bestFit="1" customWidth="1"/>
    <col min="1448" max="1448" width="15.6640625" bestFit="1" customWidth="1"/>
    <col min="1449" max="1449" width="22" bestFit="1" customWidth="1"/>
    <col min="1450" max="1450" width="15.6640625" bestFit="1" customWidth="1"/>
    <col min="1451" max="1451" width="22" bestFit="1" customWidth="1"/>
    <col min="1452" max="1452" width="15.6640625" bestFit="1" customWidth="1"/>
    <col min="1453" max="1453" width="22" bestFit="1" customWidth="1"/>
    <col min="1454" max="1454" width="15.6640625" bestFit="1" customWidth="1"/>
    <col min="1455" max="1455" width="22" bestFit="1" customWidth="1"/>
    <col min="1456" max="1456" width="15.6640625" bestFit="1" customWidth="1"/>
    <col min="1457" max="1457" width="22" bestFit="1" customWidth="1"/>
    <col min="1458" max="1458" width="15.6640625" bestFit="1" customWidth="1"/>
    <col min="1459" max="1459" width="22" bestFit="1" customWidth="1"/>
    <col min="1460" max="1460" width="15.6640625" bestFit="1" customWidth="1"/>
    <col min="1461" max="1461" width="22" bestFit="1" customWidth="1"/>
    <col min="1462" max="1462" width="15.6640625" bestFit="1" customWidth="1"/>
    <col min="1463" max="1463" width="22" bestFit="1" customWidth="1"/>
    <col min="1464" max="1464" width="15.6640625" bestFit="1" customWidth="1"/>
    <col min="1465" max="1465" width="22" bestFit="1" customWidth="1"/>
    <col min="1466" max="1466" width="15.6640625" bestFit="1" customWidth="1"/>
    <col min="1467" max="1467" width="22" bestFit="1" customWidth="1"/>
    <col min="1468" max="1468" width="15.6640625" bestFit="1" customWidth="1"/>
    <col min="1469" max="1469" width="22" bestFit="1" customWidth="1"/>
    <col min="1470" max="1470" width="15.6640625" bestFit="1" customWidth="1"/>
    <col min="1471" max="1471" width="22" bestFit="1" customWidth="1"/>
    <col min="1472" max="1472" width="15.6640625" bestFit="1" customWidth="1"/>
    <col min="1473" max="1473" width="22" bestFit="1" customWidth="1"/>
    <col min="1474" max="1474" width="15.6640625" bestFit="1" customWidth="1"/>
    <col min="1475" max="1475" width="22" bestFit="1" customWidth="1"/>
    <col min="1476" max="1476" width="15.6640625" bestFit="1" customWidth="1"/>
    <col min="1477" max="1477" width="22" bestFit="1" customWidth="1"/>
    <col min="1478" max="1478" width="15.6640625" bestFit="1" customWidth="1"/>
    <col min="1479" max="1479" width="22" bestFit="1" customWidth="1"/>
    <col min="1480" max="1480" width="15.6640625" bestFit="1" customWidth="1"/>
    <col min="1481" max="1481" width="22" bestFit="1" customWidth="1"/>
    <col min="1482" max="1482" width="15.6640625" bestFit="1" customWidth="1"/>
    <col min="1483" max="1483" width="22" bestFit="1" customWidth="1"/>
    <col min="1484" max="1484" width="15.6640625" bestFit="1" customWidth="1"/>
    <col min="1485" max="1485" width="22" bestFit="1" customWidth="1"/>
    <col min="1486" max="1486" width="15.6640625" bestFit="1" customWidth="1"/>
    <col min="1487" max="1487" width="22" bestFit="1" customWidth="1"/>
    <col min="1488" max="1488" width="15.6640625" bestFit="1" customWidth="1"/>
    <col min="1489" max="1489" width="22" bestFit="1" customWidth="1"/>
    <col min="1490" max="1490" width="15.6640625" bestFit="1" customWidth="1"/>
    <col min="1491" max="1491" width="22" bestFit="1" customWidth="1"/>
    <col min="1492" max="1492" width="15.6640625" bestFit="1" customWidth="1"/>
    <col min="1493" max="1493" width="22" bestFit="1" customWidth="1"/>
    <col min="1494" max="1494" width="15.6640625" bestFit="1" customWidth="1"/>
    <col min="1495" max="1495" width="22" bestFit="1" customWidth="1"/>
    <col min="1496" max="1496" width="15.6640625" bestFit="1" customWidth="1"/>
    <col min="1497" max="1497" width="22" bestFit="1" customWidth="1"/>
    <col min="1498" max="1498" width="15.6640625" bestFit="1" customWidth="1"/>
    <col min="1499" max="1499" width="22" bestFit="1" customWidth="1"/>
    <col min="1500" max="1500" width="15.6640625" bestFit="1" customWidth="1"/>
    <col min="1501" max="1501" width="22" bestFit="1" customWidth="1"/>
    <col min="1502" max="1502" width="15.6640625" bestFit="1" customWidth="1"/>
    <col min="1503" max="1503" width="22" bestFit="1" customWidth="1"/>
    <col min="1504" max="1504" width="15.6640625" bestFit="1" customWidth="1"/>
    <col min="1505" max="1505" width="22" bestFit="1" customWidth="1"/>
    <col min="1506" max="1506" width="15.6640625" bestFit="1" customWidth="1"/>
    <col min="1507" max="1507" width="22" bestFit="1" customWidth="1"/>
    <col min="1508" max="1508" width="15.6640625" bestFit="1" customWidth="1"/>
    <col min="1509" max="1509" width="22" bestFit="1" customWidth="1"/>
    <col min="1510" max="1510" width="15.6640625" bestFit="1" customWidth="1"/>
    <col min="1511" max="1511" width="22" bestFit="1" customWidth="1"/>
    <col min="1512" max="1512" width="15.6640625" bestFit="1" customWidth="1"/>
    <col min="1513" max="1513" width="22" bestFit="1" customWidth="1"/>
    <col min="1514" max="1514" width="15.6640625" bestFit="1" customWidth="1"/>
    <col min="1515" max="1515" width="22" bestFit="1" customWidth="1"/>
    <col min="1516" max="1516" width="15.6640625" bestFit="1" customWidth="1"/>
    <col min="1517" max="1517" width="22" bestFit="1" customWidth="1"/>
    <col min="1518" max="1518" width="15.6640625" bestFit="1" customWidth="1"/>
    <col min="1519" max="1519" width="22" bestFit="1" customWidth="1"/>
    <col min="1520" max="1520" width="15.6640625" bestFit="1" customWidth="1"/>
    <col min="1521" max="1521" width="22" bestFit="1" customWidth="1"/>
    <col min="1522" max="1522" width="15.6640625" bestFit="1" customWidth="1"/>
    <col min="1523" max="1523" width="22" bestFit="1" customWidth="1"/>
    <col min="1524" max="1524" width="15.6640625" bestFit="1" customWidth="1"/>
    <col min="1525" max="1525" width="22" bestFit="1" customWidth="1"/>
    <col min="1526" max="1526" width="15.6640625" bestFit="1" customWidth="1"/>
    <col min="1527" max="1527" width="22" bestFit="1" customWidth="1"/>
    <col min="1528" max="1528" width="15.6640625" bestFit="1" customWidth="1"/>
    <col min="1529" max="1529" width="22" bestFit="1" customWidth="1"/>
    <col min="1530" max="1530" width="15.6640625" bestFit="1" customWidth="1"/>
    <col min="1531" max="1531" width="22" bestFit="1" customWidth="1"/>
    <col min="1532" max="1532" width="15.6640625" bestFit="1" customWidth="1"/>
    <col min="1533" max="1533" width="22" bestFit="1" customWidth="1"/>
    <col min="1534" max="1534" width="15.6640625" bestFit="1" customWidth="1"/>
    <col min="1535" max="1535" width="22" bestFit="1" customWidth="1"/>
    <col min="1536" max="1536" width="15.6640625" bestFit="1" customWidth="1"/>
    <col min="1537" max="1537" width="22" bestFit="1" customWidth="1"/>
    <col min="1538" max="1538" width="15.6640625" bestFit="1" customWidth="1"/>
    <col min="1539" max="1539" width="22" bestFit="1" customWidth="1"/>
    <col min="1540" max="1540" width="15.6640625" bestFit="1" customWidth="1"/>
    <col min="1541" max="1541" width="22" bestFit="1" customWidth="1"/>
    <col min="1542" max="1542" width="15.6640625" bestFit="1" customWidth="1"/>
    <col min="1543" max="1543" width="22" bestFit="1" customWidth="1"/>
    <col min="1544" max="1544" width="15.6640625" bestFit="1" customWidth="1"/>
    <col min="1545" max="1545" width="22" bestFit="1" customWidth="1"/>
    <col min="1546" max="1546" width="15.6640625" bestFit="1" customWidth="1"/>
    <col min="1547" max="1547" width="22" bestFit="1" customWidth="1"/>
    <col min="1548" max="1548" width="15.6640625" bestFit="1" customWidth="1"/>
    <col min="1549" max="1549" width="22" bestFit="1" customWidth="1"/>
    <col min="1550" max="1550" width="15.6640625" bestFit="1" customWidth="1"/>
    <col min="1551" max="1551" width="22" bestFit="1" customWidth="1"/>
    <col min="1552" max="1552" width="15.6640625" bestFit="1" customWidth="1"/>
    <col min="1553" max="1553" width="22" bestFit="1" customWidth="1"/>
    <col min="1554" max="1554" width="15.6640625" bestFit="1" customWidth="1"/>
    <col min="1555" max="1555" width="22" bestFit="1" customWidth="1"/>
    <col min="1556" max="1556" width="15.6640625" bestFit="1" customWidth="1"/>
    <col min="1557" max="1557" width="22" bestFit="1" customWidth="1"/>
    <col min="1558" max="1558" width="15.6640625" bestFit="1" customWidth="1"/>
    <col min="1559" max="1559" width="22" bestFit="1" customWidth="1"/>
    <col min="1560" max="1560" width="15.6640625" bestFit="1" customWidth="1"/>
    <col min="1561" max="1561" width="22" bestFit="1" customWidth="1"/>
    <col min="1562" max="1562" width="15.6640625" bestFit="1" customWidth="1"/>
    <col min="1563" max="1563" width="22" bestFit="1" customWidth="1"/>
    <col min="1564" max="1564" width="15.6640625" bestFit="1" customWidth="1"/>
    <col min="1565" max="1565" width="22" bestFit="1" customWidth="1"/>
    <col min="1566" max="1566" width="15.6640625" bestFit="1" customWidth="1"/>
    <col min="1567" max="1567" width="22" bestFit="1" customWidth="1"/>
    <col min="1568" max="1568" width="15.6640625" bestFit="1" customWidth="1"/>
    <col min="1569" max="1569" width="22" bestFit="1" customWidth="1"/>
    <col min="1570" max="1570" width="15.6640625" bestFit="1" customWidth="1"/>
    <col min="1571" max="1571" width="22" bestFit="1" customWidth="1"/>
    <col min="1572" max="1572" width="15.6640625" bestFit="1" customWidth="1"/>
    <col min="1573" max="1573" width="22" bestFit="1" customWidth="1"/>
    <col min="1574" max="1574" width="15.6640625" bestFit="1" customWidth="1"/>
    <col min="1575" max="1575" width="22" bestFit="1" customWidth="1"/>
    <col min="1576" max="1576" width="15.6640625" bestFit="1" customWidth="1"/>
    <col min="1577" max="1577" width="22" bestFit="1" customWidth="1"/>
    <col min="1578" max="1578" width="15.6640625" bestFit="1" customWidth="1"/>
    <col min="1579" max="1579" width="22" bestFit="1" customWidth="1"/>
    <col min="1580" max="1580" width="15.6640625" bestFit="1" customWidth="1"/>
    <col min="1581" max="1581" width="22" bestFit="1" customWidth="1"/>
    <col min="1582" max="1582" width="15.6640625" bestFit="1" customWidth="1"/>
    <col min="1583" max="1583" width="22" bestFit="1" customWidth="1"/>
    <col min="1584" max="1584" width="15.6640625" bestFit="1" customWidth="1"/>
    <col min="1585" max="1585" width="22" bestFit="1" customWidth="1"/>
    <col min="1586" max="1586" width="15.6640625" bestFit="1" customWidth="1"/>
    <col min="1587" max="1587" width="22" bestFit="1" customWidth="1"/>
    <col min="1588" max="1588" width="15.6640625" bestFit="1" customWidth="1"/>
    <col min="1589" max="1589" width="22" bestFit="1" customWidth="1"/>
    <col min="1590" max="1590" width="15.6640625" bestFit="1" customWidth="1"/>
    <col min="1591" max="1591" width="22" bestFit="1" customWidth="1"/>
    <col min="1592" max="1592" width="15.6640625" bestFit="1" customWidth="1"/>
    <col min="1593" max="1593" width="22" bestFit="1" customWidth="1"/>
    <col min="1594" max="1594" width="15.6640625" bestFit="1" customWidth="1"/>
    <col min="1595" max="1595" width="22" bestFit="1" customWidth="1"/>
    <col min="1596" max="1596" width="15.6640625" bestFit="1" customWidth="1"/>
    <col min="1597" max="1597" width="22" bestFit="1" customWidth="1"/>
    <col min="1598" max="1598" width="15.6640625" bestFit="1" customWidth="1"/>
    <col min="1599" max="1599" width="22" bestFit="1" customWidth="1"/>
    <col min="1600" max="1600" width="15.6640625" bestFit="1" customWidth="1"/>
    <col min="1601" max="1601" width="22" bestFit="1" customWidth="1"/>
    <col min="1602" max="1602" width="15.6640625" bestFit="1" customWidth="1"/>
    <col min="1603" max="1603" width="22" bestFit="1" customWidth="1"/>
    <col min="1604" max="1604" width="15.6640625" bestFit="1" customWidth="1"/>
    <col min="1605" max="1605" width="22" bestFit="1" customWidth="1"/>
    <col min="1606" max="1606" width="15.6640625" bestFit="1" customWidth="1"/>
    <col min="1607" max="1607" width="22" bestFit="1" customWidth="1"/>
    <col min="1608" max="1608" width="15.6640625" bestFit="1" customWidth="1"/>
    <col min="1609" max="1609" width="22" bestFit="1" customWidth="1"/>
    <col min="1610" max="1610" width="15.6640625" bestFit="1" customWidth="1"/>
    <col min="1611" max="1611" width="22" bestFit="1" customWidth="1"/>
    <col min="1612" max="1612" width="20.5" bestFit="1" customWidth="1"/>
    <col min="1613" max="1613" width="26.83203125" bestFit="1" customWidth="1"/>
    <col min="1614" max="1614" width="11" bestFit="1" customWidth="1"/>
    <col min="1615" max="1615" width="14" bestFit="1" customWidth="1"/>
    <col min="1616" max="1616" width="23.5" bestFit="1" customWidth="1"/>
    <col min="1617" max="1617" width="11" bestFit="1" customWidth="1"/>
    <col min="1618" max="1618" width="14" bestFit="1" customWidth="1"/>
    <col min="1619" max="1619" width="23.5" bestFit="1" customWidth="1"/>
    <col min="1620" max="1620" width="11" bestFit="1" customWidth="1"/>
    <col min="1621" max="1621" width="14" bestFit="1" customWidth="1"/>
    <col min="1622" max="1622" width="23.5" bestFit="1" customWidth="1"/>
    <col min="1623" max="1623" width="11" bestFit="1" customWidth="1"/>
    <col min="1624" max="1624" width="14" bestFit="1" customWidth="1"/>
    <col min="1625" max="1625" width="23.5" bestFit="1" customWidth="1"/>
    <col min="1626" max="1626" width="11" bestFit="1" customWidth="1"/>
    <col min="1627" max="1627" width="14" bestFit="1" customWidth="1"/>
    <col min="1628" max="1628" width="23.5" bestFit="1" customWidth="1"/>
    <col min="1629" max="1629" width="11" bestFit="1" customWidth="1"/>
    <col min="1630" max="1630" width="14" bestFit="1" customWidth="1"/>
    <col min="1631" max="1631" width="23.5" bestFit="1" customWidth="1"/>
    <col min="1632" max="1632" width="11" bestFit="1" customWidth="1"/>
    <col min="1633" max="1633" width="14" bestFit="1" customWidth="1"/>
    <col min="1634" max="1634" width="23.5" bestFit="1" customWidth="1"/>
    <col min="1635" max="1635" width="11" bestFit="1" customWidth="1"/>
    <col min="1636" max="1636" width="14" bestFit="1" customWidth="1"/>
    <col min="1637" max="1637" width="23.5" bestFit="1" customWidth="1"/>
    <col min="1638" max="1638" width="11" bestFit="1" customWidth="1"/>
    <col min="1639" max="1639" width="14" bestFit="1" customWidth="1"/>
    <col min="1640" max="1640" width="23.5" bestFit="1" customWidth="1"/>
    <col min="1641" max="1641" width="11" bestFit="1" customWidth="1"/>
    <col min="1642" max="1642" width="14" bestFit="1" customWidth="1"/>
    <col min="1643" max="1643" width="23.5" bestFit="1" customWidth="1"/>
    <col min="1644" max="1644" width="11" bestFit="1" customWidth="1"/>
    <col min="1645" max="1645" width="14" bestFit="1" customWidth="1"/>
    <col min="1646" max="1646" width="23.5" bestFit="1" customWidth="1"/>
    <col min="1647" max="1647" width="11" bestFit="1" customWidth="1"/>
    <col min="1648" max="1648" width="14" bestFit="1" customWidth="1"/>
    <col min="1649" max="1649" width="23.5" bestFit="1" customWidth="1"/>
    <col min="1650" max="1650" width="11" bestFit="1" customWidth="1"/>
    <col min="1651" max="1651" width="14" bestFit="1" customWidth="1"/>
    <col min="1652" max="1652" width="23.5" bestFit="1" customWidth="1"/>
    <col min="1653" max="1653" width="11" bestFit="1" customWidth="1"/>
    <col min="1654" max="1654" width="14" bestFit="1" customWidth="1"/>
    <col min="1655" max="1655" width="23.5" bestFit="1" customWidth="1"/>
    <col min="1656" max="1656" width="11" bestFit="1" customWidth="1"/>
    <col min="1657" max="1657" width="14" bestFit="1" customWidth="1"/>
    <col min="1658" max="1658" width="23.5" bestFit="1" customWidth="1"/>
    <col min="1659" max="1659" width="11" bestFit="1" customWidth="1"/>
    <col min="1660" max="1660" width="14" bestFit="1" customWidth="1"/>
    <col min="1661" max="1661" width="23.5" bestFit="1" customWidth="1"/>
    <col min="1662" max="1662" width="11" bestFit="1" customWidth="1"/>
    <col min="1663" max="1663" width="14" bestFit="1" customWidth="1"/>
    <col min="1664" max="1664" width="23.5" bestFit="1" customWidth="1"/>
    <col min="1665" max="1665" width="11" bestFit="1" customWidth="1"/>
    <col min="1666" max="1666" width="14" bestFit="1" customWidth="1"/>
    <col min="1667" max="1667" width="23.5" bestFit="1" customWidth="1"/>
    <col min="1668" max="1668" width="11" bestFit="1" customWidth="1"/>
    <col min="1669" max="1669" width="14" bestFit="1" customWidth="1"/>
    <col min="1670" max="1670" width="23.5" bestFit="1" customWidth="1"/>
    <col min="1671" max="1671" width="11" bestFit="1" customWidth="1"/>
    <col min="1672" max="1672" width="14" bestFit="1" customWidth="1"/>
    <col min="1673" max="1673" width="23.5" bestFit="1" customWidth="1"/>
    <col min="1674" max="1674" width="11" bestFit="1" customWidth="1"/>
    <col min="1675" max="1675" width="14" bestFit="1" customWidth="1"/>
    <col min="1676" max="1676" width="23.5" bestFit="1" customWidth="1"/>
    <col min="1677" max="1677" width="11" bestFit="1" customWidth="1"/>
    <col min="1678" max="1678" width="14" bestFit="1" customWidth="1"/>
    <col min="1679" max="1679" width="23.5" bestFit="1" customWidth="1"/>
    <col min="1680" max="1680" width="11" bestFit="1" customWidth="1"/>
    <col min="1681" max="1681" width="14" bestFit="1" customWidth="1"/>
    <col min="1682" max="1682" width="23.5" bestFit="1" customWidth="1"/>
    <col min="1683" max="1683" width="11" bestFit="1" customWidth="1"/>
    <col min="1684" max="1684" width="14" bestFit="1" customWidth="1"/>
    <col min="1685" max="1685" width="23.5" bestFit="1" customWidth="1"/>
    <col min="1686" max="1686" width="11" bestFit="1" customWidth="1"/>
    <col min="1687" max="1687" width="14" bestFit="1" customWidth="1"/>
    <col min="1688" max="1688" width="23.5" bestFit="1" customWidth="1"/>
    <col min="1689" max="1689" width="11" bestFit="1" customWidth="1"/>
    <col min="1690" max="1690" width="14" bestFit="1" customWidth="1"/>
    <col min="1691" max="1691" width="23.5" bestFit="1" customWidth="1"/>
    <col min="1692" max="1692" width="11" bestFit="1" customWidth="1"/>
    <col min="1693" max="1693" width="14" bestFit="1" customWidth="1"/>
    <col min="1694" max="1694" width="23.5" bestFit="1" customWidth="1"/>
    <col min="1695" max="1695" width="11" bestFit="1" customWidth="1"/>
    <col min="1696" max="1696" width="14" bestFit="1" customWidth="1"/>
    <col min="1697" max="1697" width="23.5" bestFit="1" customWidth="1"/>
    <col min="1698" max="1698" width="11" bestFit="1" customWidth="1"/>
    <col min="1699" max="1699" width="14" bestFit="1" customWidth="1"/>
    <col min="1700" max="1700" width="23.5" bestFit="1" customWidth="1"/>
    <col min="1701" max="1701" width="11" bestFit="1" customWidth="1"/>
    <col min="1702" max="1702" width="14" bestFit="1" customWidth="1"/>
    <col min="1703" max="1703" width="23.5" bestFit="1" customWidth="1"/>
    <col min="1704" max="1704" width="11" bestFit="1" customWidth="1"/>
    <col min="1705" max="1705" width="14" bestFit="1" customWidth="1"/>
    <col min="1706" max="1706" width="23.5" bestFit="1" customWidth="1"/>
    <col min="1707" max="1707" width="11" bestFit="1" customWidth="1"/>
    <col min="1708" max="1708" width="14" bestFit="1" customWidth="1"/>
    <col min="1709" max="1709" width="23.5" bestFit="1" customWidth="1"/>
    <col min="1710" max="1710" width="11" bestFit="1" customWidth="1"/>
    <col min="1711" max="1711" width="14" bestFit="1" customWidth="1"/>
    <col min="1712" max="1712" width="23.5" bestFit="1" customWidth="1"/>
    <col min="1713" max="1713" width="11" bestFit="1" customWidth="1"/>
    <col min="1714" max="1714" width="14" bestFit="1" customWidth="1"/>
    <col min="1715" max="1715" width="23.5" bestFit="1" customWidth="1"/>
    <col min="1716" max="1716" width="11" bestFit="1" customWidth="1"/>
    <col min="1717" max="1717" width="14" bestFit="1" customWidth="1"/>
    <col min="1718" max="1718" width="23.5" bestFit="1" customWidth="1"/>
    <col min="1719" max="1719" width="11" bestFit="1" customWidth="1"/>
    <col min="1720" max="1720" width="14" bestFit="1" customWidth="1"/>
    <col min="1721" max="1721" width="23.5" bestFit="1" customWidth="1"/>
    <col min="1722" max="1722" width="11" bestFit="1" customWidth="1"/>
    <col min="1723" max="1723" width="14" bestFit="1" customWidth="1"/>
    <col min="1724" max="1724" width="23.5" bestFit="1" customWidth="1"/>
    <col min="1725" max="1725" width="11" bestFit="1" customWidth="1"/>
    <col min="1726" max="1726" width="14" bestFit="1" customWidth="1"/>
    <col min="1727" max="1727" width="23.5" bestFit="1" customWidth="1"/>
    <col min="1728" max="1728" width="11" bestFit="1" customWidth="1"/>
    <col min="1729" max="1729" width="14" bestFit="1" customWidth="1"/>
    <col min="1730" max="1730" width="23.5" bestFit="1" customWidth="1"/>
    <col min="1731" max="1731" width="11" bestFit="1" customWidth="1"/>
    <col min="1732" max="1732" width="14" bestFit="1" customWidth="1"/>
    <col min="1733" max="1733" width="23.5" bestFit="1" customWidth="1"/>
    <col min="1734" max="1734" width="11" bestFit="1" customWidth="1"/>
    <col min="1735" max="1735" width="14" bestFit="1" customWidth="1"/>
    <col min="1736" max="1736" width="23.5" bestFit="1" customWidth="1"/>
    <col min="1737" max="1737" width="11" bestFit="1" customWidth="1"/>
    <col min="1738" max="1738" width="14" bestFit="1" customWidth="1"/>
    <col min="1739" max="1739" width="23.5" bestFit="1" customWidth="1"/>
    <col min="1740" max="1740" width="11" bestFit="1" customWidth="1"/>
    <col min="1741" max="1741" width="14" bestFit="1" customWidth="1"/>
    <col min="1742" max="1742" width="23.5" bestFit="1" customWidth="1"/>
    <col min="1743" max="1743" width="11" bestFit="1" customWidth="1"/>
    <col min="1744" max="1744" width="14" bestFit="1" customWidth="1"/>
    <col min="1745" max="1745" width="23.5" bestFit="1" customWidth="1"/>
    <col min="1746" max="1746" width="11" bestFit="1" customWidth="1"/>
    <col min="1747" max="1747" width="14" bestFit="1" customWidth="1"/>
    <col min="1748" max="1748" width="23.5" bestFit="1" customWidth="1"/>
    <col min="1749" max="1749" width="11" bestFit="1" customWidth="1"/>
    <col min="1750" max="1750" width="14" bestFit="1" customWidth="1"/>
    <col min="1751" max="1751" width="23.5" bestFit="1" customWidth="1"/>
    <col min="1752" max="1752" width="11" bestFit="1" customWidth="1"/>
    <col min="1753" max="1753" width="14" bestFit="1" customWidth="1"/>
    <col min="1754" max="1754" width="23.5" bestFit="1" customWidth="1"/>
    <col min="1755" max="1755" width="11" bestFit="1" customWidth="1"/>
    <col min="1756" max="1756" width="14" bestFit="1" customWidth="1"/>
    <col min="1757" max="1757" width="23.5" bestFit="1" customWidth="1"/>
    <col min="1758" max="1758" width="11" bestFit="1" customWidth="1"/>
    <col min="1759" max="1759" width="14" bestFit="1" customWidth="1"/>
    <col min="1760" max="1760" width="23.5" bestFit="1" customWidth="1"/>
    <col min="1761" max="1761" width="11" bestFit="1" customWidth="1"/>
    <col min="1762" max="1762" width="14" bestFit="1" customWidth="1"/>
    <col min="1763" max="1763" width="23.5" bestFit="1" customWidth="1"/>
    <col min="1764" max="1764" width="11" bestFit="1" customWidth="1"/>
    <col min="1765" max="1765" width="14" bestFit="1" customWidth="1"/>
    <col min="1766" max="1766" width="23.5" bestFit="1" customWidth="1"/>
    <col min="1767" max="1767" width="11" bestFit="1" customWidth="1"/>
    <col min="1768" max="1768" width="14" bestFit="1" customWidth="1"/>
    <col min="1769" max="1769" width="23.5" bestFit="1" customWidth="1"/>
    <col min="1770" max="1770" width="11" bestFit="1" customWidth="1"/>
    <col min="1771" max="1771" width="14" bestFit="1" customWidth="1"/>
    <col min="1772" max="1772" width="23.5" bestFit="1" customWidth="1"/>
    <col min="1773" max="1773" width="11" bestFit="1" customWidth="1"/>
    <col min="1774" max="1774" width="14" bestFit="1" customWidth="1"/>
    <col min="1775" max="1775" width="23.5" bestFit="1" customWidth="1"/>
    <col min="1776" max="1776" width="11" bestFit="1" customWidth="1"/>
    <col min="1777" max="1777" width="14" bestFit="1" customWidth="1"/>
    <col min="1778" max="1778" width="23.5" bestFit="1" customWidth="1"/>
    <col min="1779" max="1779" width="11" bestFit="1" customWidth="1"/>
    <col min="1780" max="1780" width="14" bestFit="1" customWidth="1"/>
    <col min="1781" max="1781" width="23.5" bestFit="1" customWidth="1"/>
    <col min="1782" max="1782" width="11" bestFit="1" customWidth="1"/>
    <col min="1783" max="1783" width="14" bestFit="1" customWidth="1"/>
    <col min="1784" max="1784" width="23.5" bestFit="1" customWidth="1"/>
    <col min="1785" max="1785" width="11" bestFit="1" customWidth="1"/>
    <col min="1786" max="1786" width="14" bestFit="1" customWidth="1"/>
    <col min="1787" max="1787" width="23.5" bestFit="1" customWidth="1"/>
    <col min="1788" max="1788" width="11" bestFit="1" customWidth="1"/>
    <col min="1789" max="1789" width="14" bestFit="1" customWidth="1"/>
    <col min="1790" max="1790" width="23.5" bestFit="1" customWidth="1"/>
    <col min="1791" max="1791" width="11" bestFit="1" customWidth="1"/>
    <col min="1792" max="1792" width="14" bestFit="1" customWidth="1"/>
    <col min="1793" max="1793" width="23.5" bestFit="1" customWidth="1"/>
    <col min="1794" max="1794" width="11" bestFit="1" customWidth="1"/>
    <col min="1795" max="1795" width="14" bestFit="1" customWidth="1"/>
    <col min="1796" max="1796" width="23.5" bestFit="1" customWidth="1"/>
    <col min="1797" max="1797" width="11" bestFit="1" customWidth="1"/>
    <col min="1798" max="1798" width="14" bestFit="1" customWidth="1"/>
    <col min="1799" max="1799" width="23.5" bestFit="1" customWidth="1"/>
    <col min="1800" max="1800" width="11" bestFit="1" customWidth="1"/>
    <col min="1801" max="1801" width="14" bestFit="1" customWidth="1"/>
    <col min="1802" max="1802" width="23.5" bestFit="1" customWidth="1"/>
    <col min="1803" max="1803" width="11" bestFit="1" customWidth="1"/>
    <col min="1804" max="1804" width="14" bestFit="1" customWidth="1"/>
    <col min="1805" max="1805" width="23.5" bestFit="1" customWidth="1"/>
    <col min="1806" max="1806" width="11" bestFit="1" customWidth="1"/>
    <col min="1807" max="1807" width="14" bestFit="1" customWidth="1"/>
    <col min="1808" max="1808" width="23.5" bestFit="1" customWidth="1"/>
    <col min="1809" max="1809" width="11" bestFit="1" customWidth="1"/>
    <col min="1810" max="1810" width="14" bestFit="1" customWidth="1"/>
    <col min="1811" max="1811" width="23.5" bestFit="1" customWidth="1"/>
    <col min="1812" max="1812" width="11" bestFit="1" customWidth="1"/>
    <col min="1813" max="1813" width="14" bestFit="1" customWidth="1"/>
    <col min="1814" max="1814" width="23.5" bestFit="1" customWidth="1"/>
    <col min="1815" max="1815" width="11" bestFit="1" customWidth="1"/>
    <col min="1816" max="1816" width="14" bestFit="1" customWidth="1"/>
    <col min="1817" max="1817" width="23.5" bestFit="1" customWidth="1"/>
    <col min="1818" max="1818" width="11" bestFit="1" customWidth="1"/>
    <col min="1819" max="1819" width="14" bestFit="1" customWidth="1"/>
    <col min="1820" max="1820" width="23.5" bestFit="1" customWidth="1"/>
    <col min="1821" max="1821" width="11" bestFit="1" customWidth="1"/>
    <col min="1822" max="1822" width="14" bestFit="1" customWidth="1"/>
    <col min="1823" max="1823" width="23.5" bestFit="1" customWidth="1"/>
    <col min="1824" max="1824" width="11" bestFit="1" customWidth="1"/>
    <col min="1825" max="1825" width="14" bestFit="1" customWidth="1"/>
    <col min="1826" max="1826" width="23.5" bestFit="1" customWidth="1"/>
    <col min="1827" max="1827" width="11" bestFit="1" customWidth="1"/>
    <col min="1828" max="1828" width="14" bestFit="1" customWidth="1"/>
    <col min="1829" max="1829" width="23.5" bestFit="1" customWidth="1"/>
    <col min="1830" max="1830" width="11" bestFit="1" customWidth="1"/>
    <col min="1831" max="1831" width="14" bestFit="1" customWidth="1"/>
    <col min="1832" max="1832" width="23.5" bestFit="1" customWidth="1"/>
    <col min="1833" max="1833" width="11" bestFit="1" customWidth="1"/>
    <col min="1834" max="1834" width="14" bestFit="1" customWidth="1"/>
    <col min="1835" max="1835" width="23.5" bestFit="1" customWidth="1"/>
    <col min="1836" max="1836" width="11" bestFit="1" customWidth="1"/>
    <col min="1837" max="1837" width="14" bestFit="1" customWidth="1"/>
    <col min="1838" max="1838" width="23.5" bestFit="1" customWidth="1"/>
    <col min="1839" max="1839" width="11" bestFit="1" customWidth="1"/>
    <col min="1840" max="1840" width="14" bestFit="1" customWidth="1"/>
    <col min="1841" max="1841" width="23.5" bestFit="1" customWidth="1"/>
    <col min="1842" max="1842" width="11" bestFit="1" customWidth="1"/>
    <col min="1843" max="1843" width="14" bestFit="1" customWidth="1"/>
    <col min="1844" max="1844" width="23.5" bestFit="1" customWidth="1"/>
    <col min="1845" max="1845" width="11" bestFit="1" customWidth="1"/>
    <col min="1846" max="1846" width="14" bestFit="1" customWidth="1"/>
    <col min="1847" max="1847" width="23.5" bestFit="1" customWidth="1"/>
    <col min="1848" max="1848" width="11" bestFit="1" customWidth="1"/>
    <col min="1849" max="1849" width="14" bestFit="1" customWidth="1"/>
    <col min="1850" max="1850" width="23.5" bestFit="1" customWidth="1"/>
    <col min="1851" max="1851" width="11" bestFit="1" customWidth="1"/>
    <col min="1852" max="1852" width="14" bestFit="1" customWidth="1"/>
    <col min="1853" max="1853" width="23.5" bestFit="1" customWidth="1"/>
    <col min="1854" max="1854" width="11" bestFit="1" customWidth="1"/>
    <col min="1855" max="1855" width="14" bestFit="1" customWidth="1"/>
    <col min="1856" max="1856" width="23.5" bestFit="1" customWidth="1"/>
    <col min="1857" max="1857" width="11" bestFit="1" customWidth="1"/>
    <col min="1858" max="1858" width="14" bestFit="1" customWidth="1"/>
    <col min="1859" max="1859" width="23.5" bestFit="1" customWidth="1"/>
    <col min="1860" max="1860" width="11" bestFit="1" customWidth="1"/>
    <col min="1861" max="1861" width="14" bestFit="1" customWidth="1"/>
    <col min="1862" max="1862" width="23.5" bestFit="1" customWidth="1"/>
    <col min="1863" max="1863" width="11" bestFit="1" customWidth="1"/>
    <col min="1864" max="1864" width="14" bestFit="1" customWidth="1"/>
    <col min="1865" max="1865" width="23.5" bestFit="1" customWidth="1"/>
    <col min="1866" max="1866" width="11" bestFit="1" customWidth="1"/>
    <col min="1867" max="1867" width="14" bestFit="1" customWidth="1"/>
    <col min="1868" max="1868" width="23.5" bestFit="1" customWidth="1"/>
    <col min="1869" max="1869" width="11" bestFit="1" customWidth="1"/>
    <col min="1870" max="1870" width="14" bestFit="1" customWidth="1"/>
    <col min="1871" max="1871" width="23.5" bestFit="1" customWidth="1"/>
    <col min="1872" max="1872" width="11" bestFit="1" customWidth="1"/>
    <col min="1873" max="1873" width="14" bestFit="1" customWidth="1"/>
    <col min="1874" max="1874" width="23.5" bestFit="1" customWidth="1"/>
    <col min="1875" max="1875" width="11" bestFit="1" customWidth="1"/>
    <col min="1876" max="1876" width="14" bestFit="1" customWidth="1"/>
    <col min="1877" max="1877" width="23.5" bestFit="1" customWidth="1"/>
    <col min="1878" max="1878" width="11" bestFit="1" customWidth="1"/>
    <col min="1879" max="1879" width="14" bestFit="1" customWidth="1"/>
    <col min="1880" max="1880" width="23.5" bestFit="1" customWidth="1"/>
    <col min="1881" max="1881" width="11" bestFit="1" customWidth="1"/>
    <col min="1882" max="1882" width="14" bestFit="1" customWidth="1"/>
    <col min="1883" max="1883" width="23.5" bestFit="1" customWidth="1"/>
    <col min="1884" max="1884" width="11" bestFit="1" customWidth="1"/>
    <col min="1885" max="1885" width="14" bestFit="1" customWidth="1"/>
    <col min="1886" max="1886" width="23.5" bestFit="1" customWidth="1"/>
    <col min="1887" max="1887" width="11" bestFit="1" customWidth="1"/>
    <col min="1888" max="1888" width="14" bestFit="1" customWidth="1"/>
    <col min="1889" max="1889" width="23.5" bestFit="1" customWidth="1"/>
    <col min="1890" max="1890" width="11" bestFit="1" customWidth="1"/>
    <col min="1891" max="1891" width="14" bestFit="1" customWidth="1"/>
    <col min="1892" max="1892" width="23.5" bestFit="1" customWidth="1"/>
    <col min="1893" max="1893" width="11" bestFit="1" customWidth="1"/>
    <col min="1894" max="1894" width="14" bestFit="1" customWidth="1"/>
    <col min="1895" max="1895" width="23.5" bestFit="1" customWidth="1"/>
    <col min="1896" max="1896" width="11" bestFit="1" customWidth="1"/>
    <col min="1897" max="1897" width="14" bestFit="1" customWidth="1"/>
    <col min="1898" max="1898" width="23.5" bestFit="1" customWidth="1"/>
    <col min="1899" max="1899" width="11" bestFit="1" customWidth="1"/>
    <col min="1900" max="1900" width="14" bestFit="1" customWidth="1"/>
    <col min="1901" max="1901" width="23.5" bestFit="1" customWidth="1"/>
    <col min="1902" max="1902" width="11" bestFit="1" customWidth="1"/>
    <col min="1903" max="1903" width="14" bestFit="1" customWidth="1"/>
    <col min="1904" max="1904" width="23.5" bestFit="1" customWidth="1"/>
    <col min="1905" max="1905" width="11" bestFit="1" customWidth="1"/>
    <col min="1906" max="1906" width="14" bestFit="1" customWidth="1"/>
    <col min="1907" max="1907" width="23.5" bestFit="1" customWidth="1"/>
    <col min="1908" max="1908" width="11" bestFit="1" customWidth="1"/>
    <col min="1909" max="1909" width="14" bestFit="1" customWidth="1"/>
    <col min="1910" max="1910" width="23.5" bestFit="1" customWidth="1"/>
    <col min="1911" max="1911" width="11" bestFit="1" customWidth="1"/>
    <col min="1912" max="1912" width="14" bestFit="1" customWidth="1"/>
    <col min="1913" max="1913" width="23.5" bestFit="1" customWidth="1"/>
    <col min="1914" max="1914" width="11" bestFit="1" customWidth="1"/>
    <col min="1915" max="1915" width="14" bestFit="1" customWidth="1"/>
    <col min="1916" max="1916" width="23.5" bestFit="1" customWidth="1"/>
    <col min="1917" max="1917" width="11" bestFit="1" customWidth="1"/>
    <col min="1918" max="1918" width="14" bestFit="1" customWidth="1"/>
    <col min="1919" max="1919" width="23.5" bestFit="1" customWidth="1"/>
    <col min="1920" max="1920" width="11" bestFit="1" customWidth="1"/>
    <col min="1921" max="1921" width="14" bestFit="1" customWidth="1"/>
    <col min="1922" max="1922" width="23.5" bestFit="1" customWidth="1"/>
    <col min="1923" max="1923" width="11" bestFit="1" customWidth="1"/>
    <col min="1924" max="1924" width="14" bestFit="1" customWidth="1"/>
    <col min="1925" max="1925" width="23.5" bestFit="1" customWidth="1"/>
    <col min="1926" max="1926" width="11" bestFit="1" customWidth="1"/>
    <col min="1927" max="1927" width="14" bestFit="1" customWidth="1"/>
    <col min="1928" max="1928" width="23.5" bestFit="1" customWidth="1"/>
    <col min="1929" max="1929" width="11" bestFit="1" customWidth="1"/>
    <col min="1930" max="1930" width="14" bestFit="1" customWidth="1"/>
    <col min="1931" max="1931" width="23.5" bestFit="1" customWidth="1"/>
    <col min="1932" max="1932" width="11" bestFit="1" customWidth="1"/>
    <col min="1933" max="1933" width="14" bestFit="1" customWidth="1"/>
    <col min="1934" max="1934" width="23.5" bestFit="1" customWidth="1"/>
    <col min="1935" max="1935" width="11" bestFit="1" customWidth="1"/>
    <col min="1936" max="1936" width="14" bestFit="1" customWidth="1"/>
    <col min="1937" max="1937" width="23.5" bestFit="1" customWidth="1"/>
    <col min="1938" max="1938" width="11" bestFit="1" customWidth="1"/>
    <col min="1939" max="1939" width="14" bestFit="1" customWidth="1"/>
    <col min="1940" max="1940" width="23.5" bestFit="1" customWidth="1"/>
    <col min="1941" max="1941" width="11" bestFit="1" customWidth="1"/>
    <col min="1942" max="1942" width="14" bestFit="1" customWidth="1"/>
    <col min="1943" max="1943" width="23.5" bestFit="1" customWidth="1"/>
    <col min="1944" max="1944" width="11" bestFit="1" customWidth="1"/>
    <col min="1945" max="1945" width="14" bestFit="1" customWidth="1"/>
    <col min="1946" max="1946" width="23.5" bestFit="1" customWidth="1"/>
    <col min="1947" max="1947" width="11" bestFit="1" customWidth="1"/>
    <col min="1948" max="1948" width="14" bestFit="1" customWidth="1"/>
    <col min="1949" max="1949" width="23.5" bestFit="1" customWidth="1"/>
    <col min="1950" max="1950" width="11" bestFit="1" customWidth="1"/>
    <col min="1951" max="1951" width="14" bestFit="1" customWidth="1"/>
    <col min="1952" max="1952" width="23.5" bestFit="1" customWidth="1"/>
    <col min="1953" max="1953" width="11" bestFit="1" customWidth="1"/>
    <col min="1954" max="1954" width="14" bestFit="1" customWidth="1"/>
    <col min="1955" max="1955" width="23.5" bestFit="1" customWidth="1"/>
    <col min="1956" max="1956" width="11" bestFit="1" customWidth="1"/>
    <col min="1957" max="1957" width="14" bestFit="1" customWidth="1"/>
    <col min="1958" max="1958" width="23.5" bestFit="1" customWidth="1"/>
    <col min="1959" max="1959" width="11" bestFit="1" customWidth="1"/>
    <col min="1960" max="1960" width="14" bestFit="1" customWidth="1"/>
    <col min="1961" max="1961" width="23.5" bestFit="1" customWidth="1"/>
    <col min="1962" max="1962" width="11" bestFit="1" customWidth="1"/>
    <col min="1963" max="1963" width="14" bestFit="1" customWidth="1"/>
    <col min="1964" max="1964" width="23.5" bestFit="1" customWidth="1"/>
    <col min="1965" max="1965" width="11" bestFit="1" customWidth="1"/>
    <col min="1966" max="1966" width="14" bestFit="1" customWidth="1"/>
    <col min="1967" max="1967" width="23.5" bestFit="1" customWidth="1"/>
    <col min="1968" max="1968" width="11" bestFit="1" customWidth="1"/>
    <col min="1969" max="1969" width="14" bestFit="1" customWidth="1"/>
    <col min="1970" max="1970" width="23.5" bestFit="1" customWidth="1"/>
    <col min="1971" max="1971" width="11" bestFit="1" customWidth="1"/>
    <col min="1972" max="1972" width="14" bestFit="1" customWidth="1"/>
    <col min="1973" max="1973" width="23.5" bestFit="1" customWidth="1"/>
    <col min="1974" max="1974" width="11" bestFit="1" customWidth="1"/>
    <col min="1975" max="1975" width="14" bestFit="1" customWidth="1"/>
    <col min="1976" max="1976" width="23.5" bestFit="1" customWidth="1"/>
    <col min="1977" max="1977" width="11" bestFit="1" customWidth="1"/>
    <col min="1978" max="1978" width="14" bestFit="1" customWidth="1"/>
    <col min="1979" max="1979" width="23.5" bestFit="1" customWidth="1"/>
    <col min="1980" max="1980" width="11" bestFit="1" customWidth="1"/>
    <col min="1981" max="1981" width="14" bestFit="1" customWidth="1"/>
    <col min="1982" max="1982" width="23.5" bestFit="1" customWidth="1"/>
    <col min="1983" max="1983" width="11" bestFit="1" customWidth="1"/>
    <col min="1984" max="1984" width="14" bestFit="1" customWidth="1"/>
    <col min="1985" max="1985" width="23.5" bestFit="1" customWidth="1"/>
    <col min="1986" max="1986" width="11" bestFit="1" customWidth="1"/>
    <col min="1987" max="1987" width="14" bestFit="1" customWidth="1"/>
    <col min="1988" max="1988" width="23.5" bestFit="1" customWidth="1"/>
    <col min="1989" max="1989" width="11" bestFit="1" customWidth="1"/>
    <col min="1990" max="1990" width="14" bestFit="1" customWidth="1"/>
    <col min="1991" max="1991" width="23.5" bestFit="1" customWidth="1"/>
    <col min="1992" max="1992" width="11" bestFit="1" customWidth="1"/>
    <col min="1993" max="1993" width="14" bestFit="1" customWidth="1"/>
    <col min="1994" max="1994" width="23.5" bestFit="1" customWidth="1"/>
    <col min="1995" max="1995" width="11" bestFit="1" customWidth="1"/>
    <col min="1996" max="1996" width="14" bestFit="1" customWidth="1"/>
    <col min="1997" max="1997" width="23.5" bestFit="1" customWidth="1"/>
    <col min="1998" max="1998" width="11" bestFit="1" customWidth="1"/>
    <col min="1999" max="1999" width="14" bestFit="1" customWidth="1"/>
    <col min="2000" max="2000" width="23.5" bestFit="1" customWidth="1"/>
    <col min="2001" max="2001" width="11" bestFit="1" customWidth="1"/>
    <col min="2002" max="2002" width="14" bestFit="1" customWidth="1"/>
    <col min="2003" max="2003" width="23.5" bestFit="1" customWidth="1"/>
    <col min="2004" max="2004" width="11" bestFit="1" customWidth="1"/>
    <col min="2005" max="2005" width="14" bestFit="1" customWidth="1"/>
    <col min="2006" max="2006" width="23.5" bestFit="1" customWidth="1"/>
    <col min="2007" max="2007" width="11" bestFit="1" customWidth="1"/>
    <col min="2008" max="2008" width="14" bestFit="1" customWidth="1"/>
    <col min="2009" max="2009" width="23.5" bestFit="1" customWidth="1"/>
    <col min="2010" max="2010" width="11" bestFit="1" customWidth="1"/>
    <col min="2011" max="2011" width="14" bestFit="1" customWidth="1"/>
    <col min="2012" max="2012" width="23.5" bestFit="1" customWidth="1"/>
    <col min="2013" max="2013" width="11" bestFit="1" customWidth="1"/>
    <col min="2014" max="2014" width="14" bestFit="1" customWidth="1"/>
    <col min="2015" max="2015" width="23.5" bestFit="1" customWidth="1"/>
    <col min="2016" max="2016" width="11" bestFit="1" customWidth="1"/>
    <col min="2017" max="2017" width="14" bestFit="1" customWidth="1"/>
    <col min="2018" max="2018" width="23.5" bestFit="1" customWidth="1"/>
    <col min="2019" max="2019" width="11" bestFit="1" customWidth="1"/>
    <col min="2020" max="2020" width="14" bestFit="1" customWidth="1"/>
    <col min="2021" max="2021" width="23.5" bestFit="1" customWidth="1"/>
    <col min="2022" max="2022" width="11" bestFit="1" customWidth="1"/>
    <col min="2023" max="2023" width="14" bestFit="1" customWidth="1"/>
    <col min="2024" max="2024" width="23.5" bestFit="1" customWidth="1"/>
    <col min="2025" max="2025" width="11" bestFit="1" customWidth="1"/>
    <col min="2026" max="2026" width="14" bestFit="1" customWidth="1"/>
    <col min="2027" max="2027" width="23.5" bestFit="1" customWidth="1"/>
    <col min="2028" max="2028" width="11" bestFit="1" customWidth="1"/>
    <col min="2029" max="2029" width="14" bestFit="1" customWidth="1"/>
    <col min="2030" max="2030" width="23.5" bestFit="1" customWidth="1"/>
    <col min="2031" max="2031" width="11" bestFit="1" customWidth="1"/>
    <col min="2032" max="2032" width="14" bestFit="1" customWidth="1"/>
    <col min="2033" max="2033" width="23.5" bestFit="1" customWidth="1"/>
    <col min="2034" max="2034" width="11" bestFit="1" customWidth="1"/>
    <col min="2035" max="2035" width="14" bestFit="1" customWidth="1"/>
    <col min="2036" max="2036" width="23.5" bestFit="1" customWidth="1"/>
    <col min="2037" max="2037" width="11" bestFit="1" customWidth="1"/>
    <col min="2038" max="2038" width="14" bestFit="1" customWidth="1"/>
    <col min="2039" max="2039" width="23.5" bestFit="1" customWidth="1"/>
    <col min="2040" max="2040" width="11" bestFit="1" customWidth="1"/>
    <col min="2041" max="2041" width="14" bestFit="1" customWidth="1"/>
    <col min="2042" max="2042" width="23.5" bestFit="1" customWidth="1"/>
    <col min="2043" max="2043" width="11" bestFit="1" customWidth="1"/>
    <col min="2044" max="2044" width="14" bestFit="1" customWidth="1"/>
    <col min="2045" max="2045" width="23.5" bestFit="1" customWidth="1"/>
    <col min="2046" max="2046" width="11" bestFit="1" customWidth="1"/>
    <col min="2047" max="2047" width="14" bestFit="1" customWidth="1"/>
    <col min="2048" max="2048" width="23.5" bestFit="1" customWidth="1"/>
    <col min="2049" max="2049" width="11" bestFit="1" customWidth="1"/>
    <col min="2050" max="2050" width="14" bestFit="1" customWidth="1"/>
    <col min="2051" max="2051" width="23.5" bestFit="1" customWidth="1"/>
    <col min="2052" max="2052" width="11" bestFit="1" customWidth="1"/>
    <col min="2053" max="2053" width="14" bestFit="1" customWidth="1"/>
    <col min="2054" max="2054" width="23.5" bestFit="1" customWidth="1"/>
    <col min="2055" max="2055" width="11" bestFit="1" customWidth="1"/>
    <col min="2056" max="2056" width="14" bestFit="1" customWidth="1"/>
    <col min="2057" max="2057" width="23.5" bestFit="1" customWidth="1"/>
    <col min="2058" max="2058" width="11" bestFit="1" customWidth="1"/>
    <col min="2059" max="2059" width="14" bestFit="1" customWidth="1"/>
    <col min="2060" max="2060" width="23.5" bestFit="1" customWidth="1"/>
    <col min="2061" max="2061" width="11" bestFit="1" customWidth="1"/>
    <col min="2062" max="2062" width="14" bestFit="1" customWidth="1"/>
    <col min="2063" max="2063" width="23.5" bestFit="1" customWidth="1"/>
    <col min="2064" max="2064" width="11" bestFit="1" customWidth="1"/>
    <col min="2065" max="2065" width="14" bestFit="1" customWidth="1"/>
    <col min="2066" max="2066" width="23.5" bestFit="1" customWidth="1"/>
    <col min="2067" max="2067" width="11" bestFit="1" customWidth="1"/>
    <col min="2068" max="2068" width="14" bestFit="1" customWidth="1"/>
    <col min="2069" max="2069" width="23.5" bestFit="1" customWidth="1"/>
    <col min="2070" max="2070" width="11" bestFit="1" customWidth="1"/>
    <col min="2071" max="2071" width="14" bestFit="1" customWidth="1"/>
    <col min="2072" max="2072" width="23.5" bestFit="1" customWidth="1"/>
    <col min="2073" max="2073" width="11" bestFit="1" customWidth="1"/>
    <col min="2074" max="2074" width="14" bestFit="1" customWidth="1"/>
    <col min="2075" max="2075" width="23.5" bestFit="1" customWidth="1"/>
    <col min="2076" max="2076" width="11" bestFit="1" customWidth="1"/>
    <col min="2077" max="2077" width="14" bestFit="1" customWidth="1"/>
    <col min="2078" max="2078" width="23.5" bestFit="1" customWidth="1"/>
    <col min="2079" max="2079" width="11" bestFit="1" customWidth="1"/>
    <col min="2080" max="2080" width="14" bestFit="1" customWidth="1"/>
    <col min="2081" max="2081" width="23.5" bestFit="1" customWidth="1"/>
    <col min="2082" max="2082" width="11" bestFit="1" customWidth="1"/>
    <col min="2083" max="2083" width="14" bestFit="1" customWidth="1"/>
    <col min="2084" max="2084" width="23.5" bestFit="1" customWidth="1"/>
    <col min="2085" max="2085" width="11" bestFit="1" customWidth="1"/>
    <col min="2086" max="2086" width="14" bestFit="1" customWidth="1"/>
    <col min="2087" max="2087" width="23.5" bestFit="1" customWidth="1"/>
    <col min="2088" max="2088" width="11" bestFit="1" customWidth="1"/>
    <col min="2089" max="2089" width="14" bestFit="1" customWidth="1"/>
    <col min="2090" max="2090" width="23.5" bestFit="1" customWidth="1"/>
    <col min="2091" max="2091" width="11" bestFit="1" customWidth="1"/>
    <col min="2092" max="2092" width="14" bestFit="1" customWidth="1"/>
    <col min="2093" max="2093" width="23.5" bestFit="1" customWidth="1"/>
    <col min="2094" max="2094" width="11" bestFit="1" customWidth="1"/>
    <col min="2095" max="2095" width="14" bestFit="1" customWidth="1"/>
    <col min="2096" max="2096" width="23.5" bestFit="1" customWidth="1"/>
    <col min="2097" max="2097" width="11" bestFit="1" customWidth="1"/>
    <col min="2098" max="2098" width="14" bestFit="1" customWidth="1"/>
    <col min="2099" max="2099" width="23.5" bestFit="1" customWidth="1"/>
    <col min="2100" max="2100" width="11" bestFit="1" customWidth="1"/>
    <col min="2101" max="2101" width="14" bestFit="1" customWidth="1"/>
    <col min="2102" max="2102" width="23.5" bestFit="1" customWidth="1"/>
    <col min="2103" max="2103" width="11" bestFit="1" customWidth="1"/>
    <col min="2104" max="2104" width="14" bestFit="1" customWidth="1"/>
    <col min="2105" max="2105" width="23.5" bestFit="1" customWidth="1"/>
    <col min="2106" max="2106" width="11" bestFit="1" customWidth="1"/>
    <col min="2107" max="2107" width="14" bestFit="1" customWidth="1"/>
    <col min="2108" max="2108" width="23.5" bestFit="1" customWidth="1"/>
    <col min="2109" max="2109" width="11" bestFit="1" customWidth="1"/>
    <col min="2110" max="2110" width="14" bestFit="1" customWidth="1"/>
    <col min="2111" max="2111" width="23.5" bestFit="1" customWidth="1"/>
    <col min="2112" max="2112" width="11" bestFit="1" customWidth="1"/>
    <col min="2113" max="2113" width="14" bestFit="1" customWidth="1"/>
    <col min="2114" max="2114" width="23.5" bestFit="1" customWidth="1"/>
    <col min="2115" max="2115" width="11" bestFit="1" customWidth="1"/>
    <col min="2116" max="2116" width="14" bestFit="1" customWidth="1"/>
    <col min="2117" max="2117" width="23.5" bestFit="1" customWidth="1"/>
    <col min="2118" max="2118" width="11" bestFit="1" customWidth="1"/>
    <col min="2119" max="2119" width="14" bestFit="1" customWidth="1"/>
    <col min="2120" max="2120" width="23.5" bestFit="1" customWidth="1"/>
    <col min="2121" max="2121" width="11" bestFit="1" customWidth="1"/>
    <col min="2122" max="2122" width="14" bestFit="1" customWidth="1"/>
    <col min="2123" max="2123" width="23.5" bestFit="1" customWidth="1"/>
    <col min="2124" max="2124" width="11" bestFit="1" customWidth="1"/>
    <col min="2125" max="2125" width="14" bestFit="1" customWidth="1"/>
    <col min="2126" max="2126" width="23.5" bestFit="1" customWidth="1"/>
    <col min="2127" max="2127" width="11" bestFit="1" customWidth="1"/>
    <col min="2128" max="2128" width="14" bestFit="1" customWidth="1"/>
    <col min="2129" max="2129" width="23.5" bestFit="1" customWidth="1"/>
    <col min="2130" max="2130" width="11" bestFit="1" customWidth="1"/>
    <col min="2131" max="2131" width="14" bestFit="1" customWidth="1"/>
    <col min="2132" max="2132" width="23.5" bestFit="1" customWidth="1"/>
    <col min="2133" max="2133" width="11" bestFit="1" customWidth="1"/>
    <col min="2134" max="2134" width="14" bestFit="1" customWidth="1"/>
    <col min="2135" max="2135" width="23.5" bestFit="1" customWidth="1"/>
    <col min="2136" max="2136" width="11" bestFit="1" customWidth="1"/>
    <col min="2137" max="2137" width="14" bestFit="1" customWidth="1"/>
    <col min="2138" max="2138" width="23.5" bestFit="1" customWidth="1"/>
    <col min="2139" max="2139" width="11" bestFit="1" customWidth="1"/>
    <col min="2140" max="2140" width="14" bestFit="1" customWidth="1"/>
    <col min="2141" max="2141" width="23.5" bestFit="1" customWidth="1"/>
    <col min="2142" max="2142" width="11" bestFit="1" customWidth="1"/>
    <col min="2143" max="2143" width="14" bestFit="1" customWidth="1"/>
    <col min="2144" max="2144" width="23.5" bestFit="1" customWidth="1"/>
    <col min="2145" max="2145" width="11" bestFit="1" customWidth="1"/>
    <col min="2146" max="2146" width="14" bestFit="1" customWidth="1"/>
    <col min="2147" max="2147" width="23.5" bestFit="1" customWidth="1"/>
    <col min="2148" max="2148" width="11" bestFit="1" customWidth="1"/>
    <col min="2149" max="2149" width="14" bestFit="1" customWidth="1"/>
    <col min="2150" max="2150" width="23.5" bestFit="1" customWidth="1"/>
    <col min="2151" max="2151" width="11" bestFit="1" customWidth="1"/>
    <col min="2152" max="2152" width="14" bestFit="1" customWidth="1"/>
    <col min="2153" max="2153" width="23.5" bestFit="1" customWidth="1"/>
    <col min="2154" max="2154" width="11" bestFit="1" customWidth="1"/>
    <col min="2155" max="2155" width="14" bestFit="1" customWidth="1"/>
    <col min="2156" max="2156" width="23.5" bestFit="1" customWidth="1"/>
    <col min="2157" max="2157" width="11" bestFit="1" customWidth="1"/>
    <col min="2158" max="2158" width="14" bestFit="1" customWidth="1"/>
    <col min="2159" max="2159" width="23.5" bestFit="1" customWidth="1"/>
    <col min="2160" max="2160" width="11" bestFit="1" customWidth="1"/>
    <col min="2161" max="2161" width="14" bestFit="1" customWidth="1"/>
    <col min="2162" max="2162" width="23.5" bestFit="1" customWidth="1"/>
    <col min="2163" max="2163" width="11" bestFit="1" customWidth="1"/>
    <col min="2164" max="2164" width="14" bestFit="1" customWidth="1"/>
    <col min="2165" max="2165" width="23.5" bestFit="1" customWidth="1"/>
    <col min="2166" max="2166" width="11" bestFit="1" customWidth="1"/>
    <col min="2167" max="2167" width="14" bestFit="1" customWidth="1"/>
    <col min="2168" max="2168" width="23.5" bestFit="1" customWidth="1"/>
    <col min="2169" max="2169" width="11" bestFit="1" customWidth="1"/>
    <col min="2170" max="2170" width="14" bestFit="1" customWidth="1"/>
    <col min="2171" max="2171" width="23.5" bestFit="1" customWidth="1"/>
    <col min="2172" max="2172" width="11" bestFit="1" customWidth="1"/>
    <col min="2173" max="2173" width="14" bestFit="1" customWidth="1"/>
    <col min="2174" max="2174" width="23.5" bestFit="1" customWidth="1"/>
    <col min="2175" max="2175" width="11" bestFit="1" customWidth="1"/>
    <col min="2176" max="2176" width="14" bestFit="1" customWidth="1"/>
    <col min="2177" max="2177" width="23.5" bestFit="1" customWidth="1"/>
    <col min="2178" max="2178" width="11" bestFit="1" customWidth="1"/>
    <col min="2179" max="2179" width="14" bestFit="1" customWidth="1"/>
    <col min="2180" max="2180" width="23.5" bestFit="1" customWidth="1"/>
    <col min="2181" max="2181" width="11" bestFit="1" customWidth="1"/>
    <col min="2182" max="2182" width="14" bestFit="1" customWidth="1"/>
    <col min="2183" max="2183" width="23.5" bestFit="1" customWidth="1"/>
    <col min="2184" max="2184" width="11" bestFit="1" customWidth="1"/>
    <col min="2185" max="2185" width="14" bestFit="1" customWidth="1"/>
    <col min="2186" max="2186" width="23.5" bestFit="1" customWidth="1"/>
    <col min="2187" max="2187" width="11" bestFit="1" customWidth="1"/>
    <col min="2188" max="2188" width="14" bestFit="1" customWidth="1"/>
    <col min="2189" max="2189" width="23.5" bestFit="1" customWidth="1"/>
    <col min="2190" max="2190" width="11" bestFit="1" customWidth="1"/>
    <col min="2191" max="2191" width="14" bestFit="1" customWidth="1"/>
    <col min="2192" max="2192" width="23.5" bestFit="1" customWidth="1"/>
    <col min="2193" max="2193" width="11" bestFit="1" customWidth="1"/>
    <col min="2194" max="2194" width="14" bestFit="1" customWidth="1"/>
    <col min="2195" max="2195" width="23.5" bestFit="1" customWidth="1"/>
    <col min="2196" max="2196" width="11" bestFit="1" customWidth="1"/>
    <col min="2197" max="2197" width="14" bestFit="1" customWidth="1"/>
    <col min="2198" max="2198" width="23.5" bestFit="1" customWidth="1"/>
    <col min="2199" max="2199" width="11" bestFit="1" customWidth="1"/>
    <col min="2200" max="2200" width="14" bestFit="1" customWidth="1"/>
    <col min="2201" max="2201" width="23.5" bestFit="1" customWidth="1"/>
    <col min="2202" max="2202" width="11" bestFit="1" customWidth="1"/>
    <col min="2203" max="2203" width="14" bestFit="1" customWidth="1"/>
    <col min="2204" max="2204" width="23.5" bestFit="1" customWidth="1"/>
    <col min="2205" max="2205" width="11" bestFit="1" customWidth="1"/>
    <col min="2206" max="2206" width="14" bestFit="1" customWidth="1"/>
    <col min="2207" max="2207" width="23.5" bestFit="1" customWidth="1"/>
    <col min="2208" max="2208" width="11" bestFit="1" customWidth="1"/>
    <col min="2209" max="2209" width="14" bestFit="1" customWidth="1"/>
    <col min="2210" max="2210" width="23.5" bestFit="1" customWidth="1"/>
    <col min="2211" max="2211" width="11" bestFit="1" customWidth="1"/>
    <col min="2212" max="2212" width="14" bestFit="1" customWidth="1"/>
    <col min="2213" max="2213" width="23.5" bestFit="1" customWidth="1"/>
    <col min="2214" max="2214" width="11" bestFit="1" customWidth="1"/>
    <col min="2215" max="2215" width="14" bestFit="1" customWidth="1"/>
    <col min="2216" max="2216" width="23.5" bestFit="1" customWidth="1"/>
    <col min="2217" max="2217" width="11" bestFit="1" customWidth="1"/>
    <col min="2218" max="2218" width="14" bestFit="1" customWidth="1"/>
    <col min="2219" max="2219" width="23.5" bestFit="1" customWidth="1"/>
    <col min="2220" max="2220" width="11" bestFit="1" customWidth="1"/>
    <col min="2221" max="2221" width="14" bestFit="1" customWidth="1"/>
    <col min="2222" max="2222" width="23.5" bestFit="1" customWidth="1"/>
    <col min="2223" max="2223" width="11" bestFit="1" customWidth="1"/>
    <col min="2224" max="2224" width="14" bestFit="1" customWidth="1"/>
    <col min="2225" max="2225" width="23.5" bestFit="1" customWidth="1"/>
    <col min="2226" max="2226" width="11" bestFit="1" customWidth="1"/>
    <col min="2227" max="2227" width="14" bestFit="1" customWidth="1"/>
    <col min="2228" max="2228" width="23.5" bestFit="1" customWidth="1"/>
    <col min="2229" max="2229" width="11" bestFit="1" customWidth="1"/>
    <col min="2230" max="2230" width="14" bestFit="1" customWidth="1"/>
    <col min="2231" max="2231" width="23.5" bestFit="1" customWidth="1"/>
    <col min="2232" max="2232" width="11" bestFit="1" customWidth="1"/>
    <col min="2233" max="2233" width="14" bestFit="1" customWidth="1"/>
    <col min="2234" max="2234" width="23.5" bestFit="1" customWidth="1"/>
    <col min="2235" max="2235" width="11" bestFit="1" customWidth="1"/>
    <col min="2236" max="2236" width="14" bestFit="1" customWidth="1"/>
    <col min="2237" max="2237" width="23.5" bestFit="1" customWidth="1"/>
    <col min="2238" max="2238" width="11" bestFit="1" customWidth="1"/>
    <col min="2239" max="2239" width="14" bestFit="1" customWidth="1"/>
    <col min="2240" max="2240" width="23.5" bestFit="1" customWidth="1"/>
    <col min="2241" max="2241" width="11" bestFit="1" customWidth="1"/>
    <col min="2242" max="2242" width="14" bestFit="1" customWidth="1"/>
    <col min="2243" max="2243" width="23.5" bestFit="1" customWidth="1"/>
    <col min="2244" max="2244" width="11" bestFit="1" customWidth="1"/>
    <col min="2245" max="2245" width="14" bestFit="1" customWidth="1"/>
    <col min="2246" max="2246" width="23.5" bestFit="1" customWidth="1"/>
    <col min="2247" max="2247" width="11" bestFit="1" customWidth="1"/>
    <col min="2248" max="2248" width="14" bestFit="1" customWidth="1"/>
    <col min="2249" max="2249" width="23.5" bestFit="1" customWidth="1"/>
    <col min="2250" max="2250" width="11" bestFit="1" customWidth="1"/>
    <col min="2251" max="2251" width="14" bestFit="1" customWidth="1"/>
    <col min="2252" max="2252" width="23.5" bestFit="1" customWidth="1"/>
    <col min="2253" max="2253" width="11" bestFit="1" customWidth="1"/>
    <col min="2254" max="2254" width="14" bestFit="1" customWidth="1"/>
    <col min="2255" max="2255" width="23.5" bestFit="1" customWidth="1"/>
    <col min="2256" max="2256" width="11" bestFit="1" customWidth="1"/>
    <col min="2257" max="2257" width="14" bestFit="1" customWidth="1"/>
    <col min="2258" max="2258" width="23.5" bestFit="1" customWidth="1"/>
    <col min="2259" max="2259" width="11" bestFit="1" customWidth="1"/>
    <col min="2260" max="2260" width="14" bestFit="1" customWidth="1"/>
    <col min="2261" max="2261" width="23.5" bestFit="1" customWidth="1"/>
    <col min="2262" max="2262" width="11" bestFit="1" customWidth="1"/>
    <col min="2263" max="2263" width="14" bestFit="1" customWidth="1"/>
    <col min="2264" max="2264" width="23.5" bestFit="1" customWidth="1"/>
    <col min="2265" max="2265" width="11" bestFit="1" customWidth="1"/>
    <col min="2266" max="2266" width="14" bestFit="1" customWidth="1"/>
    <col min="2267" max="2267" width="23.5" bestFit="1" customWidth="1"/>
    <col min="2268" max="2268" width="11" bestFit="1" customWidth="1"/>
    <col min="2269" max="2269" width="14" bestFit="1" customWidth="1"/>
    <col min="2270" max="2270" width="23.5" bestFit="1" customWidth="1"/>
    <col min="2271" max="2271" width="11" bestFit="1" customWidth="1"/>
    <col min="2272" max="2272" width="14" bestFit="1" customWidth="1"/>
    <col min="2273" max="2273" width="23.5" bestFit="1" customWidth="1"/>
    <col min="2274" max="2274" width="11" bestFit="1" customWidth="1"/>
    <col min="2275" max="2275" width="14" bestFit="1" customWidth="1"/>
    <col min="2276" max="2276" width="23.5" bestFit="1" customWidth="1"/>
    <col min="2277" max="2277" width="11" bestFit="1" customWidth="1"/>
    <col min="2278" max="2278" width="14" bestFit="1" customWidth="1"/>
    <col min="2279" max="2279" width="23.5" bestFit="1" customWidth="1"/>
    <col min="2280" max="2280" width="11" bestFit="1" customWidth="1"/>
    <col min="2281" max="2281" width="14" bestFit="1" customWidth="1"/>
    <col min="2282" max="2282" width="23.5" bestFit="1" customWidth="1"/>
    <col min="2283" max="2283" width="11" bestFit="1" customWidth="1"/>
    <col min="2284" max="2284" width="14" bestFit="1" customWidth="1"/>
    <col min="2285" max="2285" width="23.5" bestFit="1" customWidth="1"/>
    <col min="2286" max="2286" width="11" bestFit="1" customWidth="1"/>
    <col min="2287" max="2287" width="14" bestFit="1" customWidth="1"/>
    <col min="2288" max="2288" width="23.5" bestFit="1" customWidth="1"/>
    <col min="2289" max="2289" width="11" bestFit="1" customWidth="1"/>
    <col min="2290" max="2290" width="14" bestFit="1" customWidth="1"/>
    <col min="2291" max="2291" width="23.5" bestFit="1" customWidth="1"/>
    <col min="2292" max="2292" width="11" bestFit="1" customWidth="1"/>
    <col min="2293" max="2293" width="14" bestFit="1" customWidth="1"/>
    <col min="2294" max="2294" width="23.5" bestFit="1" customWidth="1"/>
    <col min="2295" max="2295" width="11" bestFit="1" customWidth="1"/>
    <col min="2296" max="2296" width="14" bestFit="1" customWidth="1"/>
    <col min="2297" max="2297" width="23.5" bestFit="1" customWidth="1"/>
    <col min="2298" max="2298" width="11" bestFit="1" customWidth="1"/>
    <col min="2299" max="2299" width="14" bestFit="1" customWidth="1"/>
    <col min="2300" max="2300" width="23.5" bestFit="1" customWidth="1"/>
    <col min="2301" max="2301" width="11" bestFit="1" customWidth="1"/>
    <col min="2302" max="2302" width="14" bestFit="1" customWidth="1"/>
    <col min="2303" max="2303" width="23.5" bestFit="1" customWidth="1"/>
    <col min="2304" max="2304" width="11" bestFit="1" customWidth="1"/>
    <col min="2305" max="2305" width="14" bestFit="1" customWidth="1"/>
    <col min="2306" max="2306" width="23.5" bestFit="1" customWidth="1"/>
    <col min="2307" max="2307" width="11" bestFit="1" customWidth="1"/>
    <col min="2308" max="2308" width="14" bestFit="1" customWidth="1"/>
    <col min="2309" max="2309" width="23.5" bestFit="1" customWidth="1"/>
    <col min="2310" max="2310" width="11" bestFit="1" customWidth="1"/>
    <col min="2311" max="2311" width="14" bestFit="1" customWidth="1"/>
    <col min="2312" max="2312" width="23.5" bestFit="1" customWidth="1"/>
    <col min="2313" max="2313" width="11" bestFit="1" customWidth="1"/>
    <col min="2314" max="2314" width="14" bestFit="1" customWidth="1"/>
    <col min="2315" max="2315" width="23.5" bestFit="1" customWidth="1"/>
    <col min="2316" max="2316" width="11" bestFit="1" customWidth="1"/>
    <col min="2317" max="2317" width="14" bestFit="1" customWidth="1"/>
    <col min="2318" max="2318" width="23.5" bestFit="1" customWidth="1"/>
    <col min="2319" max="2319" width="11" bestFit="1" customWidth="1"/>
    <col min="2320" max="2320" width="14" bestFit="1" customWidth="1"/>
    <col min="2321" max="2321" width="23.5" bestFit="1" customWidth="1"/>
    <col min="2322" max="2322" width="11" bestFit="1" customWidth="1"/>
    <col min="2323" max="2323" width="14" bestFit="1" customWidth="1"/>
    <col min="2324" max="2324" width="23.5" bestFit="1" customWidth="1"/>
    <col min="2325" max="2325" width="11" bestFit="1" customWidth="1"/>
    <col min="2326" max="2326" width="14" bestFit="1" customWidth="1"/>
    <col min="2327" max="2327" width="23.5" bestFit="1" customWidth="1"/>
    <col min="2328" max="2328" width="11" bestFit="1" customWidth="1"/>
    <col min="2329" max="2329" width="14" bestFit="1" customWidth="1"/>
    <col min="2330" max="2330" width="23.5" bestFit="1" customWidth="1"/>
    <col min="2331" max="2331" width="11" bestFit="1" customWidth="1"/>
    <col min="2332" max="2332" width="14" bestFit="1" customWidth="1"/>
    <col min="2333" max="2333" width="23.5" bestFit="1" customWidth="1"/>
    <col min="2334" max="2334" width="11" bestFit="1" customWidth="1"/>
    <col min="2335" max="2335" width="14" bestFit="1" customWidth="1"/>
    <col min="2336" max="2336" width="23.5" bestFit="1" customWidth="1"/>
    <col min="2337" max="2337" width="11" bestFit="1" customWidth="1"/>
    <col min="2338" max="2338" width="14" bestFit="1" customWidth="1"/>
    <col min="2339" max="2339" width="23.5" bestFit="1" customWidth="1"/>
    <col min="2340" max="2340" width="11" bestFit="1" customWidth="1"/>
    <col min="2341" max="2341" width="14" bestFit="1" customWidth="1"/>
    <col min="2342" max="2342" width="23.5" bestFit="1" customWidth="1"/>
    <col min="2343" max="2343" width="11" bestFit="1" customWidth="1"/>
    <col min="2344" max="2344" width="14" bestFit="1" customWidth="1"/>
    <col min="2345" max="2345" width="23.5" bestFit="1" customWidth="1"/>
    <col min="2346" max="2346" width="11" bestFit="1" customWidth="1"/>
    <col min="2347" max="2347" width="14" bestFit="1" customWidth="1"/>
    <col min="2348" max="2348" width="23.5" bestFit="1" customWidth="1"/>
    <col min="2349" max="2349" width="11" bestFit="1" customWidth="1"/>
    <col min="2350" max="2350" width="14" bestFit="1" customWidth="1"/>
    <col min="2351" max="2351" width="23.5" bestFit="1" customWidth="1"/>
    <col min="2352" max="2352" width="11" bestFit="1" customWidth="1"/>
    <col min="2353" max="2353" width="14" bestFit="1" customWidth="1"/>
    <col min="2354" max="2354" width="23.5" bestFit="1" customWidth="1"/>
    <col min="2355" max="2355" width="11" bestFit="1" customWidth="1"/>
    <col min="2356" max="2356" width="14" bestFit="1" customWidth="1"/>
    <col min="2357" max="2357" width="23.5" bestFit="1" customWidth="1"/>
    <col min="2358" max="2358" width="11" bestFit="1" customWidth="1"/>
    <col min="2359" max="2359" width="14" bestFit="1" customWidth="1"/>
    <col min="2360" max="2360" width="23.5" bestFit="1" customWidth="1"/>
    <col min="2361" max="2361" width="11" bestFit="1" customWidth="1"/>
    <col min="2362" max="2362" width="14" bestFit="1" customWidth="1"/>
    <col min="2363" max="2363" width="23.5" bestFit="1" customWidth="1"/>
    <col min="2364" max="2364" width="11" bestFit="1" customWidth="1"/>
    <col min="2365" max="2365" width="14" bestFit="1" customWidth="1"/>
    <col min="2366" max="2366" width="23.5" bestFit="1" customWidth="1"/>
    <col min="2367" max="2367" width="11" bestFit="1" customWidth="1"/>
    <col min="2368" max="2368" width="14" bestFit="1" customWidth="1"/>
    <col min="2369" max="2369" width="23.5" bestFit="1" customWidth="1"/>
    <col min="2370" max="2370" width="11" bestFit="1" customWidth="1"/>
    <col min="2371" max="2371" width="14" bestFit="1" customWidth="1"/>
    <col min="2372" max="2372" width="23.5" bestFit="1" customWidth="1"/>
    <col min="2373" max="2373" width="11" bestFit="1" customWidth="1"/>
    <col min="2374" max="2374" width="14" bestFit="1" customWidth="1"/>
    <col min="2375" max="2375" width="23.5" bestFit="1" customWidth="1"/>
    <col min="2376" max="2376" width="11" bestFit="1" customWidth="1"/>
    <col min="2377" max="2377" width="14" bestFit="1" customWidth="1"/>
    <col min="2378" max="2378" width="23.5" bestFit="1" customWidth="1"/>
    <col min="2379" max="2379" width="11" bestFit="1" customWidth="1"/>
    <col min="2380" max="2380" width="14" bestFit="1" customWidth="1"/>
    <col min="2381" max="2381" width="23.5" bestFit="1" customWidth="1"/>
    <col min="2382" max="2382" width="11" bestFit="1" customWidth="1"/>
    <col min="2383" max="2383" width="14" bestFit="1" customWidth="1"/>
    <col min="2384" max="2384" width="23.5" bestFit="1" customWidth="1"/>
    <col min="2385" max="2385" width="11" bestFit="1" customWidth="1"/>
    <col min="2386" max="2386" width="14" bestFit="1" customWidth="1"/>
    <col min="2387" max="2387" width="23.5" bestFit="1" customWidth="1"/>
    <col min="2388" max="2388" width="11" bestFit="1" customWidth="1"/>
    <col min="2389" max="2389" width="14" bestFit="1" customWidth="1"/>
    <col min="2390" max="2390" width="23.5" bestFit="1" customWidth="1"/>
    <col min="2391" max="2391" width="11" bestFit="1" customWidth="1"/>
    <col min="2392" max="2392" width="14" bestFit="1" customWidth="1"/>
    <col min="2393" max="2393" width="23.5" bestFit="1" customWidth="1"/>
    <col min="2394" max="2394" width="11" bestFit="1" customWidth="1"/>
    <col min="2395" max="2395" width="14" bestFit="1" customWidth="1"/>
    <col min="2396" max="2396" width="23.5" bestFit="1" customWidth="1"/>
    <col min="2397" max="2397" width="11" bestFit="1" customWidth="1"/>
    <col min="2398" max="2398" width="14" bestFit="1" customWidth="1"/>
    <col min="2399" max="2399" width="23.5" bestFit="1" customWidth="1"/>
    <col min="2400" max="2400" width="11" bestFit="1" customWidth="1"/>
    <col min="2401" max="2401" width="14" bestFit="1" customWidth="1"/>
    <col min="2402" max="2402" width="23.5" bestFit="1" customWidth="1"/>
    <col min="2403" max="2403" width="11" bestFit="1" customWidth="1"/>
    <col min="2404" max="2404" width="14" bestFit="1" customWidth="1"/>
    <col min="2405" max="2405" width="23.5" bestFit="1" customWidth="1"/>
    <col min="2406" max="2406" width="11" bestFit="1" customWidth="1"/>
    <col min="2407" max="2407" width="14" bestFit="1" customWidth="1"/>
    <col min="2408" max="2408" width="23.5" bestFit="1" customWidth="1"/>
    <col min="2409" max="2409" width="11" bestFit="1" customWidth="1"/>
    <col min="2410" max="2410" width="14" bestFit="1" customWidth="1"/>
    <col min="2411" max="2411" width="23.5" bestFit="1" customWidth="1"/>
    <col min="2412" max="2412" width="11" bestFit="1" customWidth="1"/>
    <col min="2413" max="2413" width="14" bestFit="1" customWidth="1"/>
    <col min="2414" max="2414" width="23.5" bestFit="1" customWidth="1"/>
    <col min="2415" max="2415" width="11" bestFit="1" customWidth="1"/>
    <col min="2416" max="2416" width="14" bestFit="1" customWidth="1"/>
    <col min="2417" max="2417" width="23.5" bestFit="1" customWidth="1"/>
    <col min="2418" max="2418" width="11" bestFit="1" customWidth="1"/>
    <col min="2419" max="2419" width="14" bestFit="1" customWidth="1"/>
    <col min="2420" max="2420" width="23.5" bestFit="1" customWidth="1"/>
    <col min="2421" max="2421" width="11" bestFit="1" customWidth="1"/>
    <col min="2422" max="2422" width="14" bestFit="1" customWidth="1"/>
    <col min="2423" max="2423" width="23.5" bestFit="1" customWidth="1"/>
    <col min="2424" max="2424" width="11" bestFit="1" customWidth="1"/>
    <col min="2425" max="2425" width="14" bestFit="1" customWidth="1"/>
    <col min="2426" max="2426" width="23.5" bestFit="1" customWidth="1"/>
    <col min="2427" max="2427" width="11" bestFit="1" customWidth="1"/>
    <col min="2428" max="2428" width="14" bestFit="1" customWidth="1"/>
    <col min="2429" max="2429" width="23.5" bestFit="1" customWidth="1"/>
    <col min="2430" max="2430" width="11" bestFit="1" customWidth="1"/>
    <col min="2431" max="2431" width="14" bestFit="1" customWidth="1"/>
    <col min="2432" max="2432" width="23.5" bestFit="1" customWidth="1"/>
    <col min="2433" max="2433" width="11" bestFit="1" customWidth="1"/>
    <col min="2434" max="2434" width="14" bestFit="1" customWidth="1"/>
    <col min="2435" max="2435" width="23.5" bestFit="1" customWidth="1"/>
    <col min="2436" max="2436" width="11" bestFit="1" customWidth="1"/>
    <col min="2437" max="2437" width="14" bestFit="1" customWidth="1"/>
    <col min="2438" max="2438" width="23.5" bestFit="1" customWidth="1"/>
    <col min="2439" max="2439" width="11" bestFit="1" customWidth="1"/>
    <col min="2440" max="2440" width="14" bestFit="1" customWidth="1"/>
    <col min="2441" max="2441" width="23.5" bestFit="1" customWidth="1"/>
    <col min="2442" max="2442" width="11" bestFit="1" customWidth="1"/>
    <col min="2443" max="2443" width="14" bestFit="1" customWidth="1"/>
    <col min="2444" max="2444" width="23.5" bestFit="1" customWidth="1"/>
    <col min="2445" max="2445" width="11" bestFit="1" customWidth="1"/>
    <col min="2446" max="2446" width="14" bestFit="1" customWidth="1"/>
    <col min="2447" max="2447" width="23.5" bestFit="1" customWidth="1"/>
    <col min="2448" max="2448" width="11" bestFit="1" customWidth="1"/>
    <col min="2449" max="2449" width="14" bestFit="1" customWidth="1"/>
    <col min="2450" max="2450" width="23.5" bestFit="1" customWidth="1"/>
    <col min="2451" max="2451" width="11" bestFit="1" customWidth="1"/>
    <col min="2452" max="2452" width="14" bestFit="1" customWidth="1"/>
    <col min="2453" max="2453" width="23.5" bestFit="1" customWidth="1"/>
    <col min="2454" max="2454" width="11" bestFit="1" customWidth="1"/>
    <col min="2455" max="2455" width="14" bestFit="1" customWidth="1"/>
    <col min="2456" max="2456" width="23.5" bestFit="1" customWidth="1"/>
    <col min="2457" max="2457" width="11" bestFit="1" customWidth="1"/>
    <col min="2458" max="2458" width="14" bestFit="1" customWidth="1"/>
    <col min="2459" max="2459" width="23.5" bestFit="1" customWidth="1"/>
    <col min="2460" max="2460" width="11" bestFit="1" customWidth="1"/>
    <col min="2461" max="2461" width="14" bestFit="1" customWidth="1"/>
    <col min="2462" max="2462" width="23.5" bestFit="1" customWidth="1"/>
    <col min="2463" max="2463" width="11" bestFit="1" customWidth="1"/>
    <col min="2464" max="2464" width="14" bestFit="1" customWidth="1"/>
    <col min="2465" max="2465" width="23.5" bestFit="1" customWidth="1"/>
    <col min="2466" max="2466" width="11" bestFit="1" customWidth="1"/>
    <col min="2467" max="2467" width="14" bestFit="1" customWidth="1"/>
    <col min="2468" max="2468" width="23.5" bestFit="1" customWidth="1"/>
    <col min="2469" max="2469" width="11" bestFit="1" customWidth="1"/>
    <col min="2470" max="2470" width="14" bestFit="1" customWidth="1"/>
    <col min="2471" max="2471" width="23.5" bestFit="1" customWidth="1"/>
    <col min="2472" max="2472" width="11" bestFit="1" customWidth="1"/>
    <col min="2473" max="2473" width="14" bestFit="1" customWidth="1"/>
    <col min="2474" max="2474" width="23.5" bestFit="1" customWidth="1"/>
    <col min="2475" max="2475" width="11" bestFit="1" customWidth="1"/>
    <col min="2476" max="2476" width="14" bestFit="1" customWidth="1"/>
    <col min="2477" max="2477" width="23.5" bestFit="1" customWidth="1"/>
    <col min="2478" max="2478" width="11" bestFit="1" customWidth="1"/>
    <col min="2479" max="2479" width="14" bestFit="1" customWidth="1"/>
    <col min="2480" max="2480" width="23.5" bestFit="1" customWidth="1"/>
    <col min="2481" max="2481" width="11" bestFit="1" customWidth="1"/>
    <col min="2482" max="2482" width="14" bestFit="1" customWidth="1"/>
    <col min="2483" max="2483" width="23.5" bestFit="1" customWidth="1"/>
    <col min="2484" max="2484" width="11" bestFit="1" customWidth="1"/>
    <col min="2485" max="2485" width="14" bestFit="1" customWidth="1"/>
    <col min="2486" max="2486" width="23.5" bestFit="1" customWidth="1"/>
    <col min="2487" max="2487" width="11" bestFit="1" customWidth="1"/>
    <col min="2488" max="2488" width="14" bestFit="1" customWidth="1"/>
    <col min="2489" max="2489" width="23.5" bestFit="1" customWidth="1"/>
    <col min="2490" max="2490" width="11" bestFit="1" customWidth="1"/>
    <col min="2491" max="2491" width="14" bestFit="1" customWidth="1"/>
    <col min="2492" max="2492" width="23.5" bestFit="1" customWidth="1"/>
    <col min="2493" max="2493" width="11" bestFit="1" customWidth="1"/>
    <col min="2494" max="2494" width="14" bestFit="1" customWidth="1"/>
    <col min="2495" max="2495" width="23.5" bestFit="1" customWidth="1"/>
    <col min="2496" max="2496" width="11" bestFit="1" customWidth="1"/>
    <col min="2497" max="2497" width="14" bestFit="1" customWidth="1"/>
    <col min="2498" max="2498" width="23.5" bestFit="1" customWidth="1"/>
    <col min="2499" max="2499" width="11" bestFit="1" customWidth="1"/>
    <col min="2500" max="2500" width="14" bestFit="1" customWidth="1"/>
    <col min="2501" max="2501" width="23.5" bestFit="1" customWidth="1"/>
    <col min="2502" max="2502" width="11" bestFit="1" customWidth="1"/>
    <col min="2503" max="2503" width="14" bestFit="1" customWidth="1"/>
    <col min="2504" max="2504" width="23.5" bestFit="1" customWidth="1"/>
    <col min="2505" max="2505" width="11" bestFit="1" customWidth="1"/>
    <col min="2506" max="2506" width="14" bestFit="1" customWidth="1"/>
    <col min="2507" max="2507" width="23.5" bestFit="1" customWidth="1"/>
    <col min="2508" max="2508" width="11" bestFit="1" customWidth="1"/>
    <col min="2509" max="2509" width="14" bestFit="1" customWidth="1"/>
    <col min="2510" max="2510" width="23.5" bestFit="1" customWidth="1"/>
    <col min="2511" max="2511" width="11" bestFit="1" customWidth="1"/>
    <col min="2512" max="2512" width="14" bestFit="1" customWidth="1"/>
    <col min="2513" max="2513" width="23.5" bestFit="1" customWidth="1"/>
    <col min="2514" max="2514" width="11" bestFit="1" customWidth="1"/>
    <col min="2515" max="2515" width="14" bestFit="1" customWidth="1"/>
    <col min="2516" max="2516" width="23.5" bestFit="1" customWidth="1"/>
    <col min="2517" max="2517" width="11" bestFit="1" customWidth="1"/>
    <col min="2518" max="2518" width="14" bestFit="1" customWidth="1"/>
    <col min="2519" max="2519" width="23.5" bestFit="1" customWidth="1"/>
    <col min="2520" max="2520" width="11" bestFit="1" customWidth="1"/>
    <col min="2521" max="2521" width="14" bestFit="1" customWidth="1"/>
    <col min="2522" max="2522" width="23.5" bestFit="1" customWidth="1"/>
    <col min="2523" max="2523" width="11" bestFit="1" customWidth="1"/>
    <col min="2524" max="2524" width="14" bestFit="1" customWidth="1"/>
    <col min="2525" max="2525" width="23.5" bestFit="1" customWidth="1"/>
    <col min="2526" max="2526" width="11" bestFit="1" customWidth="1"/>
    <col min="2527" max="2527" width="14" bestFit="1" customWidth="1"/>
    <col min="2528" max="2528" width="23.5" bestFit="1" customWidth="1"/>
    <col min="2529" max="2529" width="11" bestFit="1" customWidth="1"/>
    <col min="2530" max="2530" width="14" bestFit="1" customWidth="1"/>
    <col min="2531" max="2531" width="23.5" bestFit="1" customWidth="1"/>
    <col min="2532" max="2532" width="11" bestFit="1" customWidth="1"/>
    <col min="2533" max="2533" width="14" bestFit="1" customWidth="1"/>
    <col min="2534" max="2534" width="23.5" bestFit="1" customWidth="1"/>
    <col min="2535" max="2535" width="11" bestFit="1" customWidth="1"/>
    <col min="2536" max="2536" width="14" bestFit="1" customWidth="1"/>
    <col min="2537" max="2537" width="23.5" bestFit="1" customWidth="1"/>
    <col min="2538" max="2538" width="11" bestFit="1" customWidth="1"/>
    <col min="2539" max="2539" width="14" bestFit="1" customWidth="1"/>
    <col min="2540" max="2540" width="23.5" bestFit="1" customWidth="1"/>
    <col min="2541" max="2541" width="11" bestFit="1" customWidth="1"/>
    <col min="2542" max="2542" width="14" bestFit="1" customWidth="1"/>
    <col min="2543" max="2543" width="23.5" bestFit="1" customWidth="1"/>
    <col min="2544" max="2544" width="11" bestFit="1" customWidth="1"/>
    <col min="2545" max="2545" width="14" bestFit="1" customWidth="1"/>
    <col min="2546" max="2546" width="23.5" bestFit="1" customWidth="1"/>
    <col min="2547" max="2547" width="11" bestFit="1" customWidth="1"/>
    <col min="2548" max="2548" width="14" bestFit="1" customWidth="1"/>
    <col min="2549" max="2549" width="23.5" bestFit="1" customWidth="1"/>
    <col min="2550" max="2550" width="11" bestFit="1" customWidth="1"/>
    <col min="2551" max="2551" width="14" bestFit="1" customWidth="1"/>
    <col min="2552" max="2552" width="23.5" bestFit="1" customWidth="1"/>
    <col min="2553" max="2553" width="11" bestFit="1" customWidth="1"/>
    <col min="2554" max="2554" width="14" bestFit="1" customWidth="1"/>
    <col min="2555" max="2555" width="23.5" bestFit="1" customWidth="1"/>
    <col min="2556" max="2556" width="11" bestFit="1" customWidth="1"/>
    <col min="2557" max="2557" width="14" bestFit="1" customWidth="1"/>
    <col min="2558" max="2558" width="23.5" bestFit="1" customWidth="1"/>
    <col min="2559" max="2559" width="11" bestFit="1" customWidth="1"/>
    <col min="2560" max="2560" width="14" bestFit="1" customWidth="1"/>
    <col min="2561" max="2561" width="23.5" bestFit="1" customWidth="1"/>
    <col min="2562" max="2562" width="11" bestFit="1" customWidth="1"/>
    <col min="2563" max="2563" width="14" bestFit="1" customWidth="1"/>
    <col min="2564" max="2564" width="23.5" bestFit="1" customWidth="1"/>
    <col min="2565" max="2565" width="11" bestFit="1" customWidth="1"/>
    <col min="2566" max="2566" width="14" bestFit="1" customWidth="1"/>
    <col min="2567" max="2567" width="23.5" bestFit="1" customWidth="1"/>
    <col min="2568" max="2568" width="11" bestFit="1" customWidth="1"/>
    <col min="2569" max="2569" width="14" bestFit="1" customWidth="1"/>
    <col min="2570" max="2570" width="23.5" bestFit="1" customWidth="1"/>
    <col min="2571" max="2571" width="11" bestFit="1" customWidth="1"/>
    <col min="2572" max="2572" width="14" bestFit="1" customWidth="1"/>
    <col min="2573" max="2573" width="23.5" bestFit="1" customWidth="1"/>
    <col min="2574" max="2574" width="11" bestFit="1" customWidth="1"/>
    <col min="2575" max="2575" width="14" bestFit="1" customWidth="1"/>
    <col min="2576" max="2576" width="23.5" bestFit="1" customWidth="1"/>
    <col min="2577" max="2577" width="11" bestFit="1" customWidth="1"/>
    <col min="2578" max="2578" width="14" bestFit="1" customWidth="1"/>
    <col min="2579" max="2579" width="23.5" bestFit="1" customWidth="1"/>
    <col min="2580" max="2580" width="11" bestFit="1" customWidth="1"/>
    <col min="2581" max="2581" width="14" bestFit="1" customWidth="1"/>
    <col min="2582" max="2582" width="23.5" bestFit="1" customWidth="1"/>
    <col min="2583" max="2583" width="11" bestFit="1" customWidth="1"/>
    <col min="2584" max="2584" width="14" bestFit="1" customWidth="1"/>
    <col min="2585" max="2585" width="23.5" bestFit="1" customWidth="1"/>
    <col min="2586" max="2586" width="11" bestFit="1" customWidth="1"/>
    <col min="2587" max="2587" width="14" bestFit="1" customWidth="1"/>
    <col min="2588" max="2588" width="23.5" bestFit="1" customWidth="1"/>
    <col min="2589" max="2589" width="11" bestFit="1" customWidth="1"/>
    <col min="2590" max="2590" width="14" bestFit="1" customWidth="1"/>
    <col min="2591" max="2591" width="23.5" bestFit="1" customWidth="1"/>
    <col min="2592" max="2592" width="11" bestFit="1" customWidth="1"/>
    <col min="2593" max="2593" width="14" bestFit="1" customWidth="1"/>
    <col min="2594" max="2594" width="23.5" bestFit="1" customWidth="1"/>
    <col min="2595" max="2595" width="11" bestFit="1" customWidth="1"/>
    <col min="2596" max="2596" width="14" bestFit="1" customWidth="1"/>
    <col min="2597" max="2597" width="23.5" bestFit="1" customWidth="1"/>
    <col min="2598" max="2598" width="11" bestFit="1" customWidth="1"/>
    <col min="2599" max="2599" width="14" bestFit="1" customWidth="1"/>
    <col min="2600" max="2600" width="23.5" bestFit="1" customWidth="1"/>
    <col min="2601" max="2601" width="11" bestFit="1" customWidth="1"/>
    <col min="2602" max="2602" width="14" bestFit="1" customWidth="1"/>
    <col min="2603" max="2603" width="23.5" bestFit="1" customWidth="1"/>
    <col min="2604" max="2604" width="11" bestFit="1" customWidth="1"/>
    <col min="2605" max="2605" width="14" bestFit="1" customWidth="1"/>
    <col min="2606" max="2606" width="23.5" bestFit="1" customWidth="1"/>
    <col min="2607" max="2607" width="11" bestFit="1" customWidth="1"/>
    <col min="2608" max="2608" width="14" bestFit="1" customWidth="1"/>
    <col min="2609" max="2609" width="23.5" bestFit="1" customWidth="1"/>
    <col min="2610" max="2610" width="11" bestFit="1" customWidth="1"/>
    <col min="2611" max="2611" width="14" bestFit="1" customWidth="1"/>
    <col min="2612" max="2612" width="23.5" bestFit="1" customWidth="1"/>
    <col min="2613" max="2613" width="11" bestFit="1" customWidth="1"/>
    <col min="2614" max="2614" width="14" bestFit="1" customWidth="1"/>
    <col min="2615" max="2615" width="23.5" bestFit="1" customWidth="1"/>
    <col min="2616" max="2616" width="11" bestFit="1" customWidth="1"/>
    <col min="2617" max="2617" width="14" bestFit="1" customWidth="1"/>
    <col min="2618" max="2618" width="23.5" bestFit="1" customWidth="1"/>
    <col min="2619" max="2619" width="11" bestFit="1" customWidth="1"/>
    <col min="2620" max="2620" width="14" bestFit="1" customWidth="1"/>
    <col min="2621" max="2621" width="23.5" bestFit="1" customWidth="1"/>
    <col min="2622" max="2622" width="11" bestFit="1" customWidth="1"/>
    <col min="2623" max="2623" width="14" bestFit="1" customWidth="1"/>
    <col min="2624" max="2624" width="23.5" bestFit="1" customWidth="1"/>
    <col min="2625" max="2625" width="11" bestFit="1" customWidth="1"/>
    <col min="2626" max="2626" width="14" bestFit="1" customWidth="1"/>
    <col min="2627" max="2627" width="23.5" bestFit="1" customWidth="1"/>
    <col min="2628" max="2628" width="11" bestFit="1" customWidth="1"/>
    <col min="2629" max="2629" width="14" bestFit="1" customWidth="1"/>
    <col min="2630" max="2630" width="23.5" bestFit="1" customWidth="1"/>
    <col min="2631" max="2631" width="11" bestFit="1" customWidth="1"/>
    <col min="2632" max="2632" width="14" bestFit="1" customWidth="1"/>
    <col min="2633" max="2633" width="23.5" bestFit="1" customWidth="1"/>
    <col min="2634" max="2634" width="11" bestFit="1" customWidth="1"/>
    <col min="2635" max="2635" width="14" bestFit="1" customWidth="1"/>
    <col min="2636" max="2636" width="23.5" bestFit="1" customWidth="1"/>
    <col min="2637" max="2637" width="11" bestFit="1" customWidth="1"/>
    <col min="2638" max="2638" width="14" bestFit="1" customWidth="1"/>
    <col min="2639" max="2639" width="23.5" bestFit="1" customWidth="1"/>
    <col min="2640" max="2640" width="11" bestFit="1" customWidth="1"/>
    <col min="2641" max="2641" width="14" bestFit="1" customWidth="1"/>
    <col min="2642" max="2642" width="23.5" bestFit="1" customWidth="1"/>
    <col min="2643" max="2643" width="11" bestFit="1" customWidth="1"/>
    <col min="2644" max="2644" width="14" bestFit="1" customWidth="1"/>
    <col min="2645" max="2645" width="23.5" bestFit="1" customWidth="1"/>
    <col min="2646" max="2646" width="11" bestFit="1" customWidth="1"/>
    <col min="2647" max="2647" width="14" bestFit="1" customWidth="1"/>
    <col min="2648" max="2648" width="23.5" bestFit="1" customWidth="1"/>
    <col min="2649" max="2649" width="11" bestFit="1" customWidth="1"/>
    <col min="2650" max="2650" width="14" bestFit="1" customWidth="1"/>
    <col min="2651" max="2651" width="23.5" bestFit="1" customWidth="1"/>
    <col min="2652" max="2652" width="11" bestFit="1" customWidth="1"/>
    <col min="2653" max="2653" width="14" bestFit="1" customWidth="1"/>
    <col min="2654" max="2654" width="23.5" bestFit="1" customWidth="1"/>
    <col min="2655" max="2655" width="11" bestFit="1" customWidth="1"/>
    <col min="2656" max="2656" width="14" bestFit="1" customWidth="1"/>
    <col min="2657" max="2657" width="23.5" bestFit="1" customWidth="1"/>
    <col min="2658" max="2658" width="11" bestFit="1" customWidth="1"/>
    <col min="2659" max="2659" width="14" bestFit="1" customWidth="1"/>
    <col min="2660" max="2660" width="23.5" bestFit="1" customWidth="1"/>
    <col min="2661" max="2661" width="11" bestFit="1" customWidth="1"/>
    <col min="2662" max="2662" width="14" bestFit="1" customWidth="1"/>
    <col min="2663" max="2663" width="23.5" bestFit="1" customWidth="1"/>
    <col min="2664" max="2664" width="11" bestFit="1" customWidth="1"/>
    <col min="2665" max="2665" width="14" bestFit="1" customWidth="1"/>
    <col min="2666" max="2666" width="23.5" bestFit="1" customWidth="1"/>
    <col min="2667" max="2667" width="11" bestFit="1" customWidth="1"/>
    <col min="2668" max="2668" width="14" bestFit="1" customWidth="1"/>
    <col min="2669" max="2669" width="23.5" bestFit="1" customWidth="1"/>
    <col min="2670" max="2670" width="11" bestFit="1" customWidth="1"/>
    <col min="2671" max="2671" width="14" bestFit="1" customWidth="1"/>
    <col min="2672" max="2672" width="23.5" bestFit="1" customWidth="1"/>
    <col min="2673" max="2673" width="11" bestFit="1" customWidth="1"/>
    <col min="2674" max="2674" width="14" bestFit="1" customWidth="1"/>
    <col min="2675" max="2675" width="23.5" bestFit="1" customWidth="1"/>
    <col min="2676" max="2676" width="11" bestFit="1" customWidth="1"/>
    <col min="2677" max="2677" width="14" bestFit="1" customWidth="1"/>
    <col min="2678" max="2678" width="23.5" bestFit="1" customWidth="1"/>
    <col min="2679" max="2679" width="11" bestFit="1" customWidth="1"/>
    <col min="2680" max="2680" width="14" bestFit="1" customWidth="1"/>
    <col min="2681" max="2681" width="23.5" bestFit="1" customWidth="1"/>
    <col min="2682" max="2682" width="11" bestFit="1" customWidth="1"/>
    <col min="2683" max="2683" width="14" bestFit="1" customWidth="1"/>
    <col min="2684" max="2684" width="23.5" bestFit="1" customWidth="1"/>
    <col min="2685" max="2685" width="11" bestFit="1" customWidth="1"/>
    <col min="2686" max="2686" width="14" bestFit="1" customWidth="1"/>
    <col min="2687" max="2687" width="23.5" bestFit="1" customWidth="1"/>
    <col min="2688" max="2688" width="11" bestFit="1" customWidth="1"/>
    <col min="2689" max="2689" width="14" bestFit="1" customWidth="1"/>
    <col min="2690" max="2690" width="23.5" bestFit="1" customWidth="1"/>
    <col min="2691" max="2691" width="11" bestFit="1" customWidth="1"/>
    <col min="2692" max="2692" width="14" bestFit="1" customWidth="1"/>
    <col min="2693" max="2693" width="23.5" bestFit="1" customWidth="1"/>
    <col min="2694" max="2694" width="11" bestFit="1" customWidth="1"/>
    <col min="2695" max="2695" width="14" bestFit="1" customWidth="1"/>
    <col min="2696" max="2696" width="23.5" bestFit="1" customWidth="1"/>
    <col min="2697" max="2697" width="11" bestFit="1" customWidth="1"/>
    <col min="2698" max="2698" width="14" bestFit="1" customWidth="1"/>
    <col min="2699" max="2699" width="23.5" bestFit="1" customWidth="1"/>
    <col min="2700" max="2700" width="11" bestFit="1" customWidth="1"/>
    <col min="2701" max="2701" width="14" bestFit="1" customWidth="1"/>
    <col min="2702" max="2702" width="23.5" bestFit="1" customWidth="1"/>
    <col min="2703" max="2703" width="11" bestFit="1" customWidth="1"/>
    <col min="2704" max="2704" width="14" bestFit="1" customWidth="1"/>
    <col min="2705" max="2705" width="23.5" bestFit="1" customWidth="1"/>
    <col min="2706" max="2706" width="11" bestFit="1" customWidth="1"/>
    <col min="2707" max="2707" width="14" bestFit="1" customWidth="1"/>
    <col min="2708" max="2708" width="23.5" bestFit="1" customWidth="1"/>
    <col min="2709" max="2709" width="11" bestFit="1" customWidth="1"/>
    <col min="2710" max="2710" width="14" bestFit="1" customWidth="1"/>
    <col min="2711" max="2711" width="23.5" bestFit="1" customWidth="1"/>
    <col min="2712" max="2712" width="11" bestFit="1" customWidth="1"/>
    <col min="2713" max="2713" width="14" bestFit="1" customWidth="1"/>
    <col min="2714" max="2714" width="23.5" bestFit="1" customWidth="1"/>
    <col min="2715" max="2715" width="11" bestFit="1" customWidth="1"/>
    <col min="2716" max="2716" width="14" bestFit="1" customWidth="1"/>
    <col min="2717" max="2717" width="23.5" bestFit="1" customWidth="1"/>
    <col min="2718" max="2718" width="11" bestFit="1" customWidth="1"/>
    <col min="2719" max="2719" width="14" bestFit="1" customWidth="1"/>
    <col min="2720" max="2720" width="23.5" bestFit="1" customWidth="1"/>
    <col min="2721" max="2721" width="11" bestFit="1" customWidth="1"/>
    <col min="2722" max="2722" width="14" bestFit="1" customWidth="1"/>
    <col min="2723" max="2723" width="23.5" bestFit="1" customWidth="1"/>
    <col min="2724" max="2724" width="11" bestFit="1" customWidth="1"/>
    <col min="2725" max="2725" width="14" bestFit="1" customWidth="1"/>
    <col min="2726" max="2726" width="23.5" bestFit="1" customWidth="1"/>
    <col min="2727" max="2727" width="11" bestFit="1" customWidth="1"/>
    <col min="2728" max="2728" width="14" bestFit="1" customWidth="1"/>
    <col min="2729" max="2729" width="23.5" bestFit="1" customWidth="1"/>
    <col min="2730" max="2730" width="11" bestFit="1" customWidth="1"/>
    <col min="2731" max="2731" width="14" bestFit="1" customWidth="1"/>
    <col min="2732" max="2732" width="23.5" bestFit="1" customWidth="1"/>
    <col min="2733" max="2733" width="11" bestFit="1" customWidth="1"/>
    <col min="2734" max="2734" width="14" bestFit="1" customWidth="1"/>
    <col min="2735" max="2735" width="23.5" bestFit="1" customWidth="1"/>
    <col min="2736" max="2736" width="11" bestFit="1" customWidth="1"/>
    <col min="2737" max="2737" width="14" bestFit="1" customWidth="1"/>
    <col min="2738" max="2738" width="23.5" bestFit="1" customWidth="1"/>
    <col min="2739" max="2739" width="11" bestFit="1" customWidth="1"/>
    <col min="2740" max="2740" width="14" bestFit="1" customWidth="1"/>
    <col min="2741" max="2741" width="23.5" bestFit="1" customWidth="1"/>
    <col min="2742" max="2742" width="11" bestFit="1" customWidth="1"/>
    <col min="2743" max="2743" width="14" bestFit="1" customWidth="1"/>
    <col min="2744" max="2744" width="23.5" bestFit="1" customWidth="1"/>
    <col min="2745" max="2745" width="11" bestFit="1" customWidth="1"/>
    <col min="2746" max="2746" width="14" bestFit="1" customWidth="1"/>
    <col min="2747" max="2747" width="23.5" bestFit="1" customWidth="1"/>
    <col min="2748" max="2748" width="11" bestFit="1" customWidth="1"/>
    <col min="2749" max="2749" width="14" bestFit="1" customWidth="1"/>
    <col min="2750" max="2750" width="23.5" bestFit="1" customWidth="1"/>
    <col min="2751" max="2751" width="11" bestFit="1" customWidth="1"/>
    <col min="2752" max="2752" width="14" bestFit="1" customWidth="1"/>
    <col min="2753" max="2753" width="23.5" bestFit="1" customWidth="1"/>
    <col min="2754" max="2754" width="11" bestFit="1" customWidth="1"/>
    <col min="2755" max="2755" width="14" bestFit="1" customWidth="1"/>
    <col min="2756" max="2756" width="23.5" bestFit="1" customWidth="1"/>
    <col min="2757" max="2757" width="11" bestFit="1" customWidth="1"/>
    <col min="2758" max="2758" width="14" bestFit="1" customWidth="1"/>
    <col min="2759" max="2759" width="23.5" bestFit="1" customWidth="1"/>
    <col min="2760" max="2760" width="11" bestFit="1" customWidth="1"/>
    <col min="2761" max="2761" width="14" bestFit="1" customWidth="1"/>
    <col min="2762" max="2762" width="23.5" bestFit="1" customWidth="1"/>
    <col min="2763" max="2763" width="11" bestFit="1" customWidth="1"/>
    <col min="2764" max="2764" width="14" bestFit="1" customWidth="1"/>
    <col min="2765" max="2765" width="23.5" bestFit="1" customWidth="1"/>
    <col min="2766" max="2766" width="11" bestFit="1" customWidth="1"/>
    <col min="2767" max="2767" width="14" bestFit="1" customWidth="1"/>
    <col min="2768" max="2768" width="23.5" bestFit="1" customWidth="1"/>
    <col min="2769" max="2769" width="11" bestFit="1" customWidth="1"/>
    <col min="2770" max="2770" width="14" bestFit="1" customWidth="1"/>
    <col min="2771" max="2771" width="23.5" bestFit="1" customWidth="1"/>
    <col min="2772" max="2772" width="11" bestFit="1" customWidth="1"/>
    <col min="2773" max="2773" width="14" bestFit="1" customWidth="1"/>
    <col min="2774" max="2774" width="23.5" bestFit="1" customWidth="1"/>
    <col min="2775" max="2775" width="11" bestFit="1" customWidth="1"/>
    <col min="2776" max="2776" width="14" bestFit="1" customWidth="1"/>
    <col min="2777" max="2777" width="23.5" bestFit="1" customWidth="1"/>
    <col min="2778" max="2778" width="11" bestFit="1" customWidth="1"/>
    <col min="2779" max="2779" width="14" bestFit="1" customWidth="1"/>
    <col min="2780" max="2780" width="23.5" bestFit="1" customWidth="1"/>
    <col min="2781" max="2781" width="11" bestFit="1" customWidth="1"/>
    <col min="2782" max="2782" width="14" bestFit="1" customWidth="1"/>
    <col min="2783" max="2783" width="23.5" bestFit="1" customWidth="1"/>
    <col min="2784" max="2784" width="11" bestFit="1" customWidth="1"/>
    <col min="2785" max="2785" width="14" bestFit="1" customWidth="1"/>
    <col min="2786" max="2786" width="23.5" bestFit="1" customWidth="1"/>
    <col min="2787" max="2787" width="11" bestFit="1" customWidth="1"/>
    <col min="2788" max="2788" width="14" bestFit="1" customWidth="1"/>
    <col min="2789" max="2789" width="23.5" bestFit="1" customWidth="1"/>
    <col min="2790" max="2790" width="11" bestFit="1" customWidth="1"/>
    <col min="2791" max="2791" width="14" bestFit="1" customWidth="1"/>
    <col min="2792" max="2792" width="23.5" bestFit="1" customWidth="1"/>
    <col min="2793" max="2793" width="11" bestFit="1" customWidth="1"/>
    <col min="2794" max="2794" width="14" bestFit="1" customWidth="1"/>
    <col min="2795" max="2795" width="23.5" bestFit="1" customWidth="1"/>
    <col min="2796" max="2796" width="11" bestFit="1" customWidth="1"/>
    <col min="2797" max="2797" width="14" bestFit="1" customWidth="1"/>
    <col min="2798" max="2798" width="23.5" bestFit="1" customWidth="1"/>
    <col min="2799" max="2799" width="11" bestFit="1" customWidth="1"/>
    <col min="2800" max="2800" width="14" bestFit="1" customWidth="1"/>
    <col min="2801" max="2801" width="23.5" bestFit="1" customWidth="1"/>
    <col min="2802" max="2802" width="11" bestFit="1" customWidth="1"/>
    <col min="2803" max="2803" width="14" bestFit="1" customWidth="1"/>
    <col min="2804" max="2804" width="23.5" bestFit="1" customWidth="1"/>
    <col min="2805" max="2805" width="11" bestFit="1" customWidth="1"/>
    <col min="2806" max="2806" width="14" bestFit="1" customWidth="1"/>
    <col min="2807" max="2807" width="23.5" bestFit="1" customWidth="1"/>
    <col min="2808" max="2808" width="11" bestFit="1" customWidth="1"/>
    <col min="2809" max="2809" width="14" bestFit="1" customWidth="1"/>
    <col min="2810" max="2810" width="23.5" bestFit="1" customWidth="1"/>
    <col min="2811" max="2811" width="11" bestFit="1" customWidth="1"/>
    <col min="2812" max="2812" width="14" bestFit="1" customWidth="1"/>
    <col min="2813" max="2813" width="23.5" bestFit="1" customWidth="1"/>
    <col min="2814" max="2814" width="11" bestFit="1" customWidth="1"/>
    <col min="2815" max="2815" width="14" bestFit="1" customWidth="1"/>
    <col min="2816" max="2816" width="23.5" bestFit="1" customWidth="1"/>
    <col min="2817" max="2817" width="11" bestFit="1" customWidth="1"/>
    <col min="2818" max="2818" width="14" bestFit="1" customWidth="1"/>
    <col min="2819" max="2819" width="23.5" bestFit="1" customWidth="1"/>
    <col min="2820" max="2820" width="11" bestFit="1" customWidth="1"/>
    <col min="2821" max="2821" width="14" bestFit="1" customWidth="1"/>
    <col min="2822" max="2822" width="23.5" bestFit="1" customWidth="1"/>
    <col min="2823" max="2823" width="11" bestFit="1" customWidth="1"/>
    <col min="2824" max="2824" width="14" bestFit="1" customWidth="1"/>
    <col min="2825" max="2825" width="23.5" bestFit="1" customWidth="1"/>
    <col min="2826" max="2826" width="11" bestFit="1" customWidth="1"/>
    <col min="2827" max="2827" width="14" bestFit="1" customWidth="1"/>
    <col min="2828" max="2828" width="23.5" bestFit="1" customWidth="1"/>
    <col min="2829" max="2829" width="11" bestFit="1" customWidth="1"/>
    <col min="2830" max="2830" width="14" bestFit="1" customWidth="1"/>
    <col min="2831" max="2831" width="23.5" bestFit="1" customWidth="1"/>
    <col min="2832" max="2832" width="11" bestFit="1" customWidth="1"/>
    <col min="2833" max="2833" width="14" bestFit="1" customWidth="1"/>
    <col min="2834" max="2834" width="23.5" bestFit="1" customWidth="1"/>
    <col min="2835" max="2835" width="11" bestFit="1" customWidth="1"/>
    <col min="2836" max="2836" width="14" bestFit="1" customWidth="1"/>
    <col min="2837" max="2837" width="23.5" bestFit="1" customWidth="1"/>
    <col min="2838" max="2838" width="11" bestFit="1" customWidth="1"/>
    <col min="2839" max="2839" width="14" bestFit="1" customWidth="1"/>
    <col min="2840" max="2840" width="23.5" bestFit="1" customWidth="1"/>
    <col min="2841" max="2841" width="11" bestFit="1" customWidth="1"/>
    <col min="2842" max="2842" width="14" bestFit="1" customWidth="1"/>
    <col min="2843" max="2843" width="23.5" bestFit="1" customWidth="1"/>
    <col min="2844" max="2844" width="11" bestFit="1" customWidth="1"/>
    <col min="2845" max="2845" width="14" bestFit="1" customWidth="1"/>
    <col min="2846" max="2846" width="23.5" bestFit="1" customWidth="1"/>
    <col min="2847" max="2847" width="11" bestFit="1" customWidth="1"/>
    <col min="2848" max="2848" width="14" bestFit="1" customWidth="1"/>
    <col min="2849" max="2849" width="23.5" bestFit="1" customWidth="1"/>
    <col min="2850" max="2850" width="11" bestFit="1" customWidth="1"/>
    <col min="2851" max="2851" width="14" bestFit="1" customWidth="1"/>
    <col min="2852" max="2852" width="23.5" bestFit="1" customWidth="1"/>
    <col min="2853" max="2853" width="11" bestFit="1" customWidth="1"/>
    <col min="2854" max="2854" width="14" bestFit="1" customWidth="1"/>
    <col min="2855" max="2855" width="23.5" bestFit="1" customWidth="1"/>
    <col min="2856" max="2856" width="11" bestFit="1" customWidth="1"/>
    <col min="2857" max="2857" width="14" bestFit="1" customWidth="1"/>
    <col min="2858" max="2858" width="23.5" bestFit="1" customWidth="1"/>
    <col min="2859" max="2859" width="11" bestFit="1" customWidth="1"/>
    <col min="2860" max="2860" width="14" bestFit="1" customWidth="1"/>
    <col min="2861" max="2861" width="23.5" bestFit="1" customWidth="1"/>
    <col min="2862" max="2862" width="11" bestFit="1" customWidth="1"/>
    <col min="2863" max="2863" width="14" bestFit="1" customWidth="1"/>
    <col min="2864" max="2864" width="23.5" bestFit="1" customWidth="1"/>
    <col min="2865" max="2865" width="11" bestFit="1" customWidth="1"/>
    <col min="2866" max="2866" width="14" bestFit="1" customWidth="1"/>
    <col min="2867" max="2867" width="23.5" bestFit="1" customWidth="1"/>
    <col min="2868" max="2868" width="11" bestFit="1" customWidth="1"/>
    <col min="2869" max="2869" width="14" bestFit="1" customWidth="1"/>
    <col min="2870" max="2870" width="23.5" bestFit="1" customWidth="1"/>
    <col min="2871" max="2871" width="11" bestFit="1" customWidth="1"/>
    <col min="2872" max="2872" width="14" bestFit="1" customWidth="1"/>
    <col min="2873" max="2873" width="23.5" bestFit="1" customWidth="1"/>
    <col min="2874" max="2874" width="11" bestFit="1" customWidth="1"/>
    <col min="2875" max="2875" width="14" bestFit="1" customWidth="1"/>
    <col min="2876" max="2876" width="23.5" bestFit="1" customWidth="1"/>
    <col min="2877" max="2877" width="11" bestFit="1" customWidth="1"/>
    <col min="2878" max="2878" width="14" bestFit="1" customWidth="1"/>
    <col min="2879" max="2879" width="23.5" bestFit="1" customWidth="1"/>
    <col min="2880" max="2880" width="11" bestFit="1" customWidth="1"/>
    <col min="2881" max="2881" width="14" bestFit="1" customWidth="1"/>
    <col min="2882" max="2882" width="23.5" bestFit="1" customWidth="1"/>
    <col min="2883" max="2883" width="11" bestFit="1" customWidth="1"/>
    <col min="2884" max="2884" width="14" bestFit="1" customWidth="1"/>
    <col min="2885" max="2885" width="23.5" bestFit="1" customWidth="1"/>
    <col min="2886" max="2886" width="11" bestFit="1" customWidth="1"/>
    <col min="2887" max="2887" width="14" bestFit="1" customWidth="1"/>
    <col min="2888" max="2888" width="23.5" bestFit="1" customWidth="1"/>
    <col min="2889" max="2889" width="11" bestFit="1" customWidth="1"/>
    <col min="2890" max="2890" width="14" bestFit="1" customWidth="1"/>
    <col min="2891" max="2891" width="23.5" bestFit="1" customWidth="1"/>
    <col min="2892" max="2892" width="11" bestFit="1" customWidth="1"/>
    <col min="2893" max="2893" width="14" bestFit="1" customWidth="1"/>
    <col min="2894" max="2894" width="23.5" bestFit="1" customWidth="1"/>
    <col min="2895" max="2895" width="11" bestFit="1" customWidth="1"/>
    <col min="2896" max="2896" width="14" bestFit="1" customWidth="1"/>
    <col min="2897" max="2897" width="28.33203125" bestFit="1" customWidth="1"/>
    <col min="2898" max="2898" width="15.6640625" bestFit="1" customWidth="1"/>
    <col min="2899" max="2899" width="18.83203125" bestFit="1" customWidth="1"/>
  </cols>
  <sheetData>
    <row r="1" spans="1:2" x14ac:dyDescent="0.2">
      <c r="A1" s="5" t="s">
        <v>6</v>
      </c>
      <c r="B1" t="s">
        <v>2116</v>
      </c>
    </row>
    <row r="2" spans="1:2" x14ac:dyDescent="0.2">
      <c r="A2" s="5" t="s">
        <v>2073</v>
      </c>
      <c r="B2" t="s">
        <v>2033</v>
      </c>
    </row>
    <row r="4" spans="1:2" x14ac:dyDescent="0.2">
      <c r="A4" s="5" t="s">
        <v>2034</v>
      </c>
      <c r="B4" t="s">
        <v>2131</v>
      </c>
    </row>
    <row r="5" spans="1:2" x14ac:dyDescent="0.2">
      <c r="A5" s="6" t="s">
        <v>2039</v>
      </c>
      <c r="B5" s="11">
        <v>178</v>
      </c>
    </row>
    <row r="6" spans="1:2" x14ac:dyDescent="0.2">
      <c r="A6" s="6" t="s">
        <v>2037</v>
      </c>
      <c r="B6" s="11">
        <v>46</v>
      </c>
    </row>
    <row r="7" spans="1:2" x14ac:dyDescent="0.2">
      <c r="A7" s="6" t="s">
        <v>2044</v>
      </c>
      <c r="B7" s="11">
        <v>48</v>
      </c>
    </row>
    <row r="8" spans="1:2" x14ac:dyDescent="0.2">
      <c r="A8" s="6" t="s">
        <v>2045</v>
      </c>
      <c r="B8" s="11">
        <v>4</v>
      </c>
    </row>
    <row r="9" spans="1:2" x14ac:dyDescent="0.2">
      <c r="A9" s="6" t="s">
        <v>2040</v>
      </c>
      <c r="B9" s="11">
        <v>175</v>
      </c>
    </row>
    <row r="10" spans="1:2" x14ac:dyDescent="0.2">
      <c r="A10" s="6" t="s">
        <v>2041</v>
      </c>
      <c r="B10" s="11">
        <v>42</v>
      </c>
    </row>
    <row r="11" spans="1:2" x14ac:dyDescent="0.2">
      <c r="A11" s="6" t="s">
        <v>2042</v>
      </c>
      <c r="B11" s="11">
        <v>67</v>
      </c>
    </row>
    <row r="12" spans="1:2" x14ac:dyDescent="0.2">
      <c r="A12" s="6" t="s">
        <v>2043</v>
      </c>
      <c r="B12" s="11">
        <v>96</v>
      </c>
    </row>
    <row r="13" spans="1:2" x14ac:dyDescent="0.2">
      <c r="A13" s="6" t="s">
        <v>2038</v>
      </c>
      <c r="B13" s="11">
        <v>344</v>
      </c>
    </row>
    <row r="14" spans="1:2" x14ac:dyDescent="0.2">
      <c r="A14" s="6" t="s">
        <v>2035</v>
      </c>
      <c r="B14" s="11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Campaign successful</vt:lpstr>
      <vt:lpstr>Sub-Category outcomes</vt:lpstr>
      <vt:lpstr>Date based outcomes</vt:lpstr>
      <vt:lpstr>Goal amount vs count category</vt:lpstr>
      <vt:lpstr>Statistics</vt:lpstr>
      <vt:lpstr>Additional plots needed</vt:lpstr>
      <vt:lpstr>Additional plots needed2</vt:lpstr>
      <vt:lpstr>Additional plots needed3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GC</cp:lastModifiedBy>
  <dcterms:created xsi:type="dcterms:W3CDTF">2021-09-29T18:52:28Z</dcterms:created>
  <dcterms:modified xsi:type="dcterms:W3CDTF">2023-08-09T23:13:35Z</dcterms:modified>
</cp:coreProperties>
</file>