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0420e8a0e4deda/Desktop/Homeworks/Homework 1/"/>
    </mc:Choice>
  </mc:AlternateContent>
  <xr:revisionPtr revIDLastSave="581" documentId="13_ncr:1_{D754642E-E684-4F4D-953B-1821B0424A6E}" xr6:coauthVersionLast="47" xr6:coauthVersionMax="47" xr10:uidLastSave="{D35DEF6F-B36D-4FDE-AE45-02CC8BA7CE23}"/>
  <bookViews>
    <workbookView xWindow="-110" yWindow="-110" windowWidth="25820" windowHeight="15500" xr2:uid="{00000000-000D-0000-FFFF-FFFF00000000}"/>
  </bookViews>
  <sheets>
    <sheet name="Kickstarter" sheetId="1" r:id="rId1"/>
    <sheet name="Outcomes Based on Goals" sheetId="9" r:id="rId2"/>
    <sheet name="Outcomes based on Launch Date" sheetId="7" r:id="rId3"/>
    <sheet name="Category Statistics" sheetId="3" r:id="rId4"/>
    <sheet name="Subcategory Statistics" sheetId="4" r:id="rId5"/>
    <sheet name="Theater Outcomes by Launch Date" sheetId="8" r:id="rId6"/>
  </sheets>
  <definedNames>
    <definedName name="_xlnm._FilterDatabase" localSheetId="0" hidden="1">Kickstarter!$A$1:$R$4115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U2" i="1" s="1"/>
  <c r="B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E9" i="9" s="1"/>
  <c r="F9" i="9" s="1"/>
  <c r="C9" i="9"/>
  <c r="B9" i="9"/>
  <c r="D8" i="9"/>
  <c r="C8" i="9"/>
  <c r="B8" i="9"/>
  <c r="D7" i="9"/>
  <c r="C7" i="9"/>
  <c r="B7" i="9"/>
  <c r="D6" i="9"/>
  <c r="C6" i="9"/>
  <c r="B6" i="9"/>
  <c r="C4" i="9"/>
  <c r="D4" i="9"/>
  <c r="D5" i="9"/>
  <c r="C5" i="9"/>
  <c r="D3" i="9"/>
  <c r="C3" i="9"/>
  <c r="D2" i="9"/>
  <c r="C2" i="9"/>
  <c r="B5" i="9"/>
  <c r="B4" i="9"/>
  <c r="B3" i="9"/>
  <c r="E7" i="9"/>
  <c r="F7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9" l="1"/>
  <c r="F13" i="9" s="1"/>
  <c r="E12" i="9"/>
  <c r="F12" i="9" s="1"/>
  <c r="E11" i="9"/>
  <c r="F11" i="9" s="1"/>
  <c r="E10" i="9"/>
  <c r="F10" i="9" s="1"/>
  <c r="E8" i="9"/>
  <c r="F8" i="9" s="1"/>
  <c r="E6" i="9"/>
  <c r="F6" i="9" s="1"/>
  <c r="E5" i="9"/>
  <c r="F5" i="9" s="1"/>
  <c r="E4" i="9"/>
  <c r="F4" i="9" s="1"/>
  <c r="E3" i="9"/>
  <c r="F3" i="9" s="1"/>
  <c r="G9" i="9"/>
  <c r="E2" i="9"/>
  <c r="H2" i="9" s="1"/>
  <c r="H13" i="9" l="1"/>
  <c r="H12" i="9"/>
  <c r="H6" i="9"/>
  <c r="H4" i="9"/>
  <c r="G2" i="9"/>
  <c r="H9" i="9"/>
  <c r="F2" i="9"/>
  <c r="G3" i="9"/>
  <c r="G13" i="9"/>
  <c r="G11" i="9"/>
  <c r="H11" i="9"/>
  <c r="G12" i="9"/>
  <c r="G8" i="9"/>
  <c r="G10" i="9"/>
  <c r="G6" i="9"/>
  <c r="H8" i="9"/>
  <c r="H7" i="9"/>
  <c r="G5" i="9"/>
  <c r="G4" i="9"/>
  <c r="H5" i="9"/>
  <c r="G7" i="9"/>
  <c r="H10" i="9"/>
  <c r="H3" i="9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<sst xmlns="http://schemas.openxmlformats.org/spreadsheetml/2006/main" count="33070" uniqueCount="8400">
  <si>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</si>
  <si>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</si>
  <si>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</si>
  <si>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</si>
  <si>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</si>
  <si>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</si>
  <si>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</si>
  <si>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</si>
  <si>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</si>
  <si>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</si>
  <si>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</si>
  <si>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</si>
  <si>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</si>
  <si>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</si>
  <si>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</si>
  <si>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</si>
  <si>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</si>
  <si>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</si>
  <si>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</si>
  <si>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</si>
  <si>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</si>
  <si>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</si>
  <si>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</si>
  <si>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</si>
  <si>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</si>
  <si>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</si>
  <si>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</si>
  <si>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</si>
  <si>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</si>
  <si>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</si>
  <si>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</si>
  <si>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</si>
  <si>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</si>
  <si>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</si>
  <si>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</si>
  <si>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</si>
  <si>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</si>
  <si>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</si>
  <si>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</si>
  <si>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</si>
  <si>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</si>
  <si>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</si>
  <si>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</si>
  <si>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</si>
  <si>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</si>
  <si>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</si>
  <si>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</si>
  <si>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</si>
  <si>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</si>
  <si>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</si>
  <si>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</si>
  <si>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</si>
  <si>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</si>
  <si>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</si>
  <si>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</si>
  <si>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</si>
  <si>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</si>
  <si>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</si>
  <si>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</si>
  <si>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</si>
  <si>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</si>
  <si>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</si>
  <si>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</si>
  <si>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</si>
  <si>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</si>
  <si>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</si>
  <si>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</si>
  <si>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</si>
  <si>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</si>
  <si>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</si>
  <si>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</si>
  <si>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</si>
  <si>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</si>
  <si>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</si>
  <si>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</si>
  <si>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</si>
  <si>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</si>
  <si>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</si>
  <si>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</si>
  <si>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</si>
  <si>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</si>
  <si>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</si>
  <si>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</si>
  <si>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</si>
  <si>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</si>
  <si>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</si>
  <si>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</si>
  <si>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</si>
  <si>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</si>
  <si>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</si>
  <si>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</si>
  <si>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</si>
  <si>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</si>
  <si>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</si>
  <si>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</si>
  <si>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</si>
  <si>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</si>
  <si>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</si>
  <si>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</si>
  <si>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</si>
  <si>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</si>
  <si>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</si>
  <si>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</si>
  <si>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</si>
  <si>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</si>
  <si>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</si>
  <si>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</si>
  <si>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</si>
  <si>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</si>
  <si>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</si>
  <si>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</si>
  <si>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</si>
  <si>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</si>
  <si>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</si>
  <si>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</si>
  <si>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</si>
  <si>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</si>
  <si>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</si>
  <si>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</si>
  <si>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</si>
  <si>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</si>
  <si>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</si>
  <si>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</si>
  <si>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</si>
  <si>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</si>
  <si>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</si>
  <si>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</si>
  <si>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</si>
  <si>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</si>
  <si>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</si>
  <si>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</si>
  <si>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</si>
  <si>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</si>
  <si>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</si>
  <si>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</si>
  <si>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</si>
  <si>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</si>
  <si>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</si>
  <si>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</si>
  <si>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</si>
  <si>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</si>
  <si>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</si>
  <si>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</si>
  <si>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</si>
  <si>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</si>
  <si>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</si>
  <si>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</si>
  <si>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</si>
  <si>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</si>
  <si>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</si>
  <si>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</si>
  <si>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</si>
  <si>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</si>
  <si>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</si>
  <si>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</si>
  <si>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</si>
  <si>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</si>
  <si>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</si>
  <si>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</si>
  <si>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</si>
  <si>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</si>
  <si>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</si>
  <si>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</si>
  <si>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</si>
  <si>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</si>
  <si>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</si>
  <si>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</si>
  <si>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</si>
  <si>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</si>
  <si>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</si>
  <si>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</si>
  <si>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</si>
  <si>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</si>
  <si>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</si>
  <si>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</si>
  <si>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</si>
  <si>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</si>
  <si>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</si>
  <si>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</si>
  <si>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</si>
  <si>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</si>
  <si>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</si>
  <si>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</si>
  <si>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</si>
  <si>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</si>
  <si>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</si>
  <si>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</si>
  <si>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</si>
  <si>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</si>
  <si>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</si>
  <si>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</si>
  <si>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</si>
  <si>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</si>
  <si>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</si>
  <si>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</si>
  <si>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</si>
  <si>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</si>
  <si>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</si>
  <si>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</si>
  <si>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</si>
  <si>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</si>
  <si>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</si>
  <si>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</si>
  <si>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</si>
  <si>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</si>
  <si>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</si>
  <si>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</si>
  <si>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</si>
  <si>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</si>
  <si>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</si>
  <si>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</si>
  <si>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</si>
  <si>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</si>
  <si>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</si>
  <si>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</si>
  <si>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</si>
  <si>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</si>
  <si>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</si>
  <si>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</si>
  <si>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</si>
  <si>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</si>
  <si>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</si>
  <si>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</si>
  <si>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</si>
  <si>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</si>
  <si>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</si>
  <si>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</si>
  <si>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</si>
  <si>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</si>
  <si>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</si>
  <si>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</si>
  <si>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</si>
  <si>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</si>
  <si>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</si>
  <si>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</si>
  <si>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</si>
  <si>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</si>
  <si>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</si>
  <si>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</si>
  <si>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</si>
  <si>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</si>
  <si>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</si>
  <si>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</si>
  <si>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</si>
  <si>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</si>
  <si>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</si>
  <si>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</si>
  <si>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</si>
  <si>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</si>
  <si>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</si>
  <si>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</si>
  <si>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</si>
  <si>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</si>
  <si>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</si>
  <si>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</si>
  <si>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</si>
  <si>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</si>
  <si>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</si>
  <si>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</si>
  <si>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</si>
  <si>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</si>
  <si>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</si>
  <si>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</si>
  <si>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</si>
  <si>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</si>
  <si>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</si>
  <si>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</si>
  <si>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</si>
  <si>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</si>
  <si>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</si>
  <si>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</si>
  <si>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</si>
  <si>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</si>
  <si>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</si>
  <si>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</si>
  <si>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</si>
  <si>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</si>
  <si>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</si>
  <si>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</si>
  <si>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</si>
  <si>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</si>
  <si>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</si>
  <si>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</si>
  <si>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</si>
  <si>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</si>
  <si>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</si>
  <si>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</si>
  <si>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</si>
  <si>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</si>
  <si>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</si>
  <si>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</si>
  <si>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</si>
  <si>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</si>
  <si>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</si>
  <si>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</si>
  <si>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</si>
  <si>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</si>
  <si>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</si>
  <si>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</si>
  <si>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</si>
  <si>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</si>
  <si>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</si>
  <si>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</si>
  <si>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</si>
  <si>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</si>
  <si>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</si>
  <si>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</si>
  <si>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</si>
  <si>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</si>
  <si>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</si>
  <si>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</si>
  <si>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</si>
  <si>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</si>
  <si>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</si>
  <si>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</si>
  <si>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</si>
  <si>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</si>
  <si>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</si>
  <si>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</si>
  <si>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</si>
  <si>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</si>
  <si>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</si>
  <si>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</si>
  <si>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</si>
  <si>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</si>
  <si>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</si>
  <si>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</si>
  <si>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</si>
  <si>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</si>
  <si>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</si>
  <si>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</si>
  <si>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</si>
  <si>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</si>
  <si>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</si>
  <si>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</si>
  <si>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</si>
  <si>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</si>
  <si>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</si>
  <si>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</si>
  <si>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</si>
  <si>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</si>
  <si>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</si>
  <si>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</si>
  <si>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</si>
  <si>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</si>
  <si>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</si>
  <si>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</si>
  <si>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</si>
  <si>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</si>
  <si>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</si>
  <si>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</si>
  <si>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</si>
  <si>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</si>
  <si>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</si>
  <si>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</si>
  <si>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</si>
  <si>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</si>
  <si>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</si>
  <si>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</si>
  <si>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</si>
  <si>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</si>
  <si>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</si>
  <si>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</si>
  <si>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</si>
  <si>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</si>
  <si>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</si>
  <si>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</si>
  <si>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</si>
  <si>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</si>
  <si>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</si>
  <si>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</si>
  <si>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</si>
  <si>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</si>
  <si>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</si>
  <si>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</si>
  <si>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</si>
  <si>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</si>
  <si>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</si>
  <si>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</si>
  <si>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</si>
  <si>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</si>
  <si>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</si>
  <si>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</si>
  <si>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</si>
  <si>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</si>
  <si>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</si>
  <si>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</si>
  <si>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</si>
  <si>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</si>
  <si>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</si>
  <si>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</si>
  <si>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</si>
  <si>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</si>
  <si>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</si>
  <si>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</si>
  <si>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</si>
  <si>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</si>
  <si>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</si>
  <si>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</si>
  <si>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</si>
  <si>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</si>
  <si>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</si>
  <si>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</si>
  <si>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</si>
  <si>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</si>
  <si>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</si>
  <si>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</si>
  <si>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</si>
  <si>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</si>
  <si>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</si>
  <si>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</si>
  <si>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</si>
  <si>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</si>
  <si>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</si>
  <si>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</si>
  <si>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</si>
  <si>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</si>
  <si>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</si>
  <si>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</si>
  <si>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</si>
  <si>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</si>
  <si>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</si>
  <si>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</si>
  <si>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</si>
  <si>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</si>
  <si>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</si>
  <si>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</si>
  <si>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</si>
  <si>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</si>
  <si>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</si>
  <si>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</si>
  <si>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</si>
  <si>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</si>
  <si>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</si>
  <si>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</si>
  <si>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</si>
  <si>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</si>
  <si>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</si>
  <si>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</si>
  <si>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</si>
  <si>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</si>
  <si>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</si>
  <si>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</si>
  <si>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</si>
  <si>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</si>
  <si>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</si>
  <si>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</si>
  <si>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</si>
  <si>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</si>
  <si>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</si>
  <si>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</si>
  <si>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</si>
  <si>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</si>
  <si>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</si>
  <si>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</si>
  <si>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</si>
  <si>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</si>
  <si>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</si>
  <si>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</si>
  <si>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</si>
  <si>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</si>
  <si>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</si>
  <si>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</si>
  <si>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</si>
  <si>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</si>
  <si>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</si>
  <si>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</si>
  <si>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</si>
  <si>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</si>
  <si>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</si>
  <si>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</si>
  <si>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</si>
  <si>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</si>
  <si>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</si>
  <si>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</si>
  <si>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</si>
  <si>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</si>
  <si>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</si>
  <si>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</si>
  <si>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</si>
  <si>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</si>
  <si>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</si>
  <si>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</si>
  <si>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</si>
  <si>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</si>
  <si>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</si>
  <si>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</si>
  <si>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</si>
  <si>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</si>
  <si>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</si>
  <si>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</si>
  <si>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</si>
  <si>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</si>
  <si>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</si>
  <si>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</si>
  <si>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</si>
  <si>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</si>
  <si>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</si>
  <si>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</si>
  <si>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</si>
  <si>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</si>
  <si>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</si>
  <si>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</si>
  <si>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</si>
  <si>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</si>
  <si>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</si>
  <si>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</si>
  <si>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</si>
  <si>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</si>
  <si>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</si>
  <si>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</si>
  <si>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</si>
  <si>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</si>
  <si>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</si>
  <si>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</si>
  <si>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</si>
  <si>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</si>
  <si>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</si>
  <si>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</si>
  <si>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</si>
  <si>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</si>
  <si>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</si>
  <si>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</si>
  <si>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</si>
  <si>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</si>
  <si>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</si>
  <si>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</si>
  <si>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</si>
  <si>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</si>
  <si>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</si>
  <si>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</si>
  <si>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</si>
  <si>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</si>
  <si>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</si>
  <si>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</si>
  <si>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</si>
  <si>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</si>
  <si>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</si>
  <si>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</si>
  <si>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</si>
  <si>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</si>
  <si>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</si>
  <si>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</si>
  <si>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</si>
  <si>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</si>
  <si>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</si>
  <si>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</si>
  <si>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</si>
  <si>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</si>
  <si>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</si>
  <si>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</si>
  <si>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</si>
  <si>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</si>
  <si>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</si>
  <si>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</si>
  <si>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</si>
  <si>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</si>
  <si>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</si>
  <si>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</si>
  <si>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</si>
  <si>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</si>
  <si>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</si>
  <si>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</si>
  <si>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</si>
  <si>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</si>
  <si>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</si>
  <si>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</si>
  <si>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</si>
  <si>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</si>
  <si>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</si>
  <si>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</si>
  <si>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</si>
  <si>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</si>
  <si>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</si>
  <si>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</si>
  <si>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</si>
  <si>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</si>
  <si>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</si>
  <si>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</si>
  <si>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</si>
  <si>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</si>
  <si>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</si>
  <si>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</si>
  <si>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</si>
  <si>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</si>
  <si>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</si>
  <si>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</si>
  <si>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</si>
  <si>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</si>
  <si>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</si>
  <si>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</si>
  <si>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</si>
  <si>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</si>
  <si>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</si>
  <si>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</si>
  <si>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</si>
  <si>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</si>
  <si>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</si>
  <si>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</si>
  <si>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</si>
  <si>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</si>
  <si>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</si>
  <si>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</si>
  <si>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</si>
  <si>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</si>
  <si>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</si>
  <si>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</si>
  <si>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</si>
  <si>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</si>
  <si>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</si>
  <si>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</si>
  <si>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</si>
  <si>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</si>
  <si>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</si>
  <si>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</si>
  <si>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</si>
  <si>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</si>
  <si>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</si>
  <si>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</si>
  <si>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</si>
  <si>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</si>
  <si>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</si>
  <si>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</si>
  <si>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</si>
  <si>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</si>
  <si>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</si>
  <si>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</si>
  <si>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</si>
  <si>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</si>
  <si>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</si>
  <si>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</si>
  <si>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</si>
  <si>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</si>
  <si>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</si>
  <si>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</si>
  <si>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</si>
  <si>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</si>
  <si>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</si>
  <si>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</si>
  <si>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</si>
  <si>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</si>
  <si>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</si>
  <si>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</si>
  <si>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</si>
  <si>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</si>
  <si>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</si>
  <si>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</si>
  <si>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</si>
  <si>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</si>
  <si>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</si>
  <si>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</si>
  <si>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</si>
  <si>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</si>
  <si>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</si>
  <si>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</si>
  <si>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</si>
  <si>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</si>
  <si>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</si>
  <si>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</si>
  <si>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</si>
  <si>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</si>
  <si>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</si>
  <si>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</si>
  <si>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</si>
  <si>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</si>
  <si>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</si>
  <si>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</si>
  <si>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</si>
  <si>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</si>
  <si>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</si>
  <si>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</si>
  <si>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</si>
  <si>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</si>
  <si>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</si>
  <si>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</si>
  <si>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</si>
  <si>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</si>
  <si>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</si>
  <si>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</si>
  <si>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</si>
  <si>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</si>
  <si>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</si>
  <si>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</si>
  <si>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</si>
  <si>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</si>
  <si>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</si>
  <si>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</si>
  <si>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</si>
  <si>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</si>
  <si>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</si>
  <si>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</si>
  <si>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</si>
  <si>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</si>
  <si>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</si>
  <si>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</si>
  <si>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</si>
  <si>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</si>
  <si>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</si>
  <si>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</si>
  <si>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</si>
  <si>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</si>
  <si>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</si>
  <si>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</si>
  <si>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</si>
  <si>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</si>
  <si>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</si>
  <si>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</si>
  <si>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</si>
  <si>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</si>
  <si>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</si>
  <si>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</si>
  <si>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</si>
  <si>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</si>
  <si>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</si>
  <si>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</si>
  <si>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</si>
  <si>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</si>
  <si>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</si>
  <si>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</si>
  <si>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</si>
  <si>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</si>
  <si>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</si>
  <si>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</si>
  <si>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</si>
  <si>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</si>
  <si>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</si>
  <si>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</si>
  <si>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</si>
  <si>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</si>
  <si>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</si>
  <si>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</si>
  <si>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</si>
  <si>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</si>
  <si>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</si>
  <si>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</si>
  <si>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</si>
  <si>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</si>
  <si>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</si>
  <si>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</si>
  <si>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</si>
  <si>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</si>
  <si>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</si>
  <si>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</si>
  <si>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</si>
  <si>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</si>
  <si>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</si>
  <si>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</si>
  <si>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</si>
  <si>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</si>
  <si>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</si>
  <si>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</si>
  <si>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</si>
  <si>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</si>
  <si>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</si>
  <si>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</si>
  <si>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</si>
  <si>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</si>
  <si>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</si>
  <si>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</si>
  <si>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</si>
  <si>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</si>
  <si>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</si>
  <si>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</si>
  <si>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</si>
  <si>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</si>
  <si>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</si>
  <si>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</si>
  <si>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</si>
  <si>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</si>
  <si>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</si>
  <si>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</si>
  <si>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</si>
  <si>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</si>
  <si>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</si>
  <si>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</si>
  <si>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</si>
  <si>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</si>
  <si>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</si>
  <si>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</si>
  <si>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</si>
  <si>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</si>
  <si>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</si>
  <si>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</si>
  <si>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</si>
  <si>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</si>
  <si>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</si>
  <si>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</si>
  <si>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</si>
  <si>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</si>
  <si>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</si>
  <si>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</si>
  <si>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</si>
  <si>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</si>
  <si>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</si>
  <si>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</si>
  <si>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</si>
  <si>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</si>
  <si>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</si>
  <si>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</si>
  <si>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</si>
  <si>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</si>
  <si>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</si>
  <si>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</si>
  <si>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</si>
  <si>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</si>
  <si>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</si>
  <si>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</si>
  <si>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</si>
  <si>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</si>
  <si>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</si>
  <si>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</si>
  <si>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</si>
  <si>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</si>
  <si>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</si>
  <si>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</si>
  <si>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</si>
  <si>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</si>
  <si>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</si>
  <si>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</si>
  <si>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</si>
  <si>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</si>
  <si>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</si>
  <si>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</si>
  <si>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</si>
  <si>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</si>
  <si>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</si>
  <si>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</si>
  <si>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</si>
  <si>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</si>
  <si>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</si>
  <si>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</si>
  <si>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</si>
  <si>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</si>
  <si>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</si>
  <si>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</si>
  <si>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</si>
  <si>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</si>
  <si>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</si>
  <si>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</si>
  <si>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</si>
  <si>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</si>
  <si>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</si>
  <si>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</si>
  <si>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</si>
  <si>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</si>
  <si>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</si>
  <si>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</si>
  <si>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</si>
  <si>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</si>
  <si>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</si>
  <si>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</si>
  <si>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</si>
  <si>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</si>
  <si>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</si>
  <si>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</si>
  <si>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</si>
  <si>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</si>
  <si>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</si>
  <si>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</si>
  <si>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</si>
  <si>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</si>
  <si>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</si>
  <si>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</si>
  <si>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</si>
  <si>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</si>
  <si>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</si>
  <si>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</si>
  <si>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</si>
  <si>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</si>
  <si>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</si>
  <si>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</si>
  <si>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</si>
  <si>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</si>
  <si>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</si>
  <si>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</si>
  <si>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</si>
  <si>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</si>
  <si>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</si>
  <si>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</si>
  <si>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</si>
  <si>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</si>
  <si>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</si>
  <si>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</si>
  <si>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</si>
  <si>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</si>
  <si>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</si>
  <si>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</si>
  <si>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</si>
  <si>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</si>
  <si>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</si>
  <si>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</si>
  <si>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</si>
  <si>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</si>
  <si>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</si>
  <si>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</si>
  <si>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</si>
  <si>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</si>
  <si>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</si>
  <si>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</si>
  <si>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</si>
  <si>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</si>
  <si>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</si>
  <si>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</si>
  <si>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</si>
  <si>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</si>
  <si>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</si>
  <si>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</si>
  <si>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</si>
  <si>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</si>
  <si>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</si>
  <si>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</si>
  <si>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</si>
  <si>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</si>
  <si>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</si>
  <si>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</si>
  <si>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</si>
  <si>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</si>
  <si>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</si>
  <si>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</si>
  <si>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</si>
  <si>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</si>
  <si>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</si>
  <si>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</si>
  <si>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</si>
  <si>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</si>
  <si>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</si>
  <si>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</si>
  <si>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</si>
  <si>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</si>
  <si>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</si>
  <si>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</si>
  <si>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</si>
  <si>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</si>
  <si>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</si>
  <si>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</si>
  <si>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</si>
  <si>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</si>
  <si>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</si>
  <si>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</si>
  <si>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</si>
  <si>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</si>
  <si>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</si>
  <si>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</si>
  <si>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</si>
  <si>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</si>
  <si>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</si>
  <si>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</si>
  <si>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</si>
  <si>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</si>
  <si>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</si>
  <si>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</si>
  <si>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</si>
  <si>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</si>
  <si>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</si>
  <si>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</si>
  <si>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</si>
  <si>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</si>
  <si>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</si>
  <si>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</si>
  <si>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</si>
  <si>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</si>
  <si>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</si>
  <si>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</si>
  <si>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</si>
  <si>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</si>
  <si>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</si>
  <si>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</si>
  <si>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</si>
  <si>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</si>
  <si>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</si>
  <si>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</si>
  <si>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</si>
  <si>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</si>
  <si>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</si>
  <si>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</si>
  <si>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</si>
  <si>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</si>
  <si>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</si>
  <si>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</si>
  <si>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</si>
  <si>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</si>
  <si>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</si>
  <si>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</si>
  <si>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</si>
  <si>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</si>
  <si>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</si>
  <si>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</si>
  <si>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</si>
  <si>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</si>
  <si>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</si>
  <si>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</si>
  <si>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</si>
  <si>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</si>
  <si>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</si>
  <si>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</si>
  <si>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</si>
  <si>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</si>
  <si>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</si>
  <si>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</si>
  <si>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</si>
  <si>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</si>
  <si>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</si>
  <si>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</si>
  <si>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</si>
  <si>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</si>
  <si>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</si>
  <si>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</si>
  <si>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</si>
  <si>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</si>
  <si>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</si>
  <si>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</si>
  <si>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</si>
  <si>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</si>
  <si>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</si>
  <si>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</si>
  <si>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</si>
  <si>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</si>
  <si>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</si>
  <si>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</si>
  <si>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</si>
  <si>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</si>
  <si>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</si>
  <si>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</si>
  <si>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</si>
  <si>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</si>
  <si>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</si>
  <si>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</si>
  <si>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</si>
  <si>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</si>
  <si>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</si>
  <si>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</si>
  <si>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</si>
  <si>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</si>
  <si>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</si>
  <si>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</si>
  <si>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</si>
  <si>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</si>
  <si>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</si>
  <si>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</si>
  <si>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</si>
  <si>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</si>
  <si>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</si>
  <si>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</si>
  <si>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</si>
  <si>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</si>
  <si>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</si>
  <si>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</si>
  <si>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</si>
  <si>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</si>
  <si>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</si>
  <si>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</si>
  <si>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</si>
  <si>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</si>
  <si>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</si>
  <si>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</si>
  <si>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</si>
  <si>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</si>
  <si>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</si>
  <si>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</si>
  <si>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</si>
  <si>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</si>
  <si>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</si>
  <si>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</si>
  <si>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</si>
  <si>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</si>
  <si>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</si>
  <si>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</si>
  <si>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</si>
  <si>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</si>
  <si>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</si>
  <si>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</si>
  <si>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</si>
  <si>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</si>
  <si>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</si>
  <si>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</si>
  <si>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</si>
  <si>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</si>
  <si>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</si>
  <si>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</si>
  <si>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</si>
  <si>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</si>
  <si>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</si>
  <si>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</si>
  <si>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</si>
  <si>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</si>
  <si>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</si>
  <si>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</si>
  <si>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</si>
  <si>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</si>
  <si>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</si>
  <si>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</si>
  <si>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</si>
  <si>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</si>
  <si>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</si>
  <si>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</si>
  <si>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</si>
  <si>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</si>
  <si>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</si>
  <si>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</si>
  <si>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</si>
  <si>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</si>
  <si>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</si>
  <si>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</si>
  <si>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</si>
  <si>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</si>
  <si>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</si>
  <si>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</si>
  <si>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</si>
  <si>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</si>
  <si>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</si>
  <si>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</si>
  <si>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</si>
  <si>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</si>
  <si>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</si>
  <si>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</si>
  <si>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</si>
  <si>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</si>
  <si>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</si>
  <si>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</si>
  <si>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</si>
  <si>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</si>
  <si>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</si>
  <si>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</si>
  <si>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</si>
  <si>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</si>
  <si>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</si>
  <si>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</si>
  <si>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</si>
  <si>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</si>
  <si>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</si>
  <si>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</si>
  <si>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</si>
  <si>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</si>
  <si>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</si>
  <si>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</si>
  <si>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</si>
  <si>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</si>
  <si>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</si>
  <si>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</si>
  <si>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</si>
  <si>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</si>
  <si>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</si>
  <si>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</si>
  <si>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</si>
  <si>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</si>
  <si>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</si>
  <si>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</si>
  <si>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</si>
  <si>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</si>
  <si>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</si>
  <si>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</si>
  <si>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</si>
  <si>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</si>
  <si>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</si>
  <si>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</si>
  <si>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</si>
  <si>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</si>
  <si>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</si>
  <si>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</si>
  <si>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</si>
  <si>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</si>
  <si>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</si>
  <si>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</si>
  <si>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</si>
  <si>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</si>
  <si>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</si>
  <si>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</si>
  <si>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</si>
  <si>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</si>
  <si>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</si>
  <si>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</si>
  <si>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</si>
  <si>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</si>
  <si>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</si>
  <si>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</si>
  <si>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</si>
  <si>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</si>
  <si>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</si>
  <si>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</si>
  <si>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</si>
  <si>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</si>
  <si>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</si>
  <si>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</si>
  <si>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</si>
  <si>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</si>
  <si>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</si>
  <si>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</si>
  <si>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</si>
  <si>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</si>
  <si>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</si>
  <si>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</si>
  <si>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</si>
  <si>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</si>
  <si>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</si>
  <si>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</si>
  <si>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</si>
  <si>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</si>
  <si>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</si>
  <si>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</si>
  <si>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</si>
  <si>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</si>
  <si>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</si>
  <si>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</si>
  <si>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</si>
  <si>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</si>
  <si>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</si>
  <si>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</si>
  <si>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</si>
  <si>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</si>
  <si>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</si>
  <si>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</si>
  <si>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</si>
  <si>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</si>
  <si>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</si>
  <si>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</si>
  <si>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</si>
  <si>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</si>
  <si>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</si>
  <si>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</si>
  <si>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</si>
  <si>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</si>
  <si>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</si>
  <si>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</si>
  <si>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</si>
  <si>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</si>
  <si>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</si>
  <si>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</si>
  <si>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</si>
  <si>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</si>
  <si>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</si>
  <si>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</si>
  <si>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</si>
  <si>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</si>
  <si>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</si>
  <si>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</si>
  <si>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</si>
  <si>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</si>
  <si>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</si>
  <si>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</si>
  <si>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</si>
  <si>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</si>
  <si>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</si>
  <si>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</si>
  <si>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</si>
  <si>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</si>
  <si>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</si>
  <si>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</si>
  <si>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</si>
  <si>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</si>
  <si>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</si>
  <si>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</si>
  <si>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</si>
  <si>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</si>
  <si>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</si>
  <si>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</si>
  <si>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</si>
  <si>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</si>
  <si>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</si>
  <si>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</si>
  <si>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</si>
  <si>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</si>
  <si>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</si>
  <si>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</si>
  <si>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</si>
  <si>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</si>
  <si>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</si>
  <si>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</si>
  <si>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</si>
  <si>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</si>
  <si>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</si>
  <si>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</si>
  <si>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</si>
  <si>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</si>
  <si>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</si>
  <si>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</si>
  <si>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</si>
  <si>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</si>
  <si>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</si>
  <si>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</si>
  <si>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</si>
  <si>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</si>
  <si>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</si>
  <si>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</si>
  <si>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</si>
  <si>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</si>
  <si>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</si>
  <si>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</si>
  <si>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</si>
  <si>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</si>
  <si>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</si>
  <si>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</si>
  <si>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</si>
  <si>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</si>
  <si>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</si>
  <si>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</si>
  <si>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</si>
  <si>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</si>
  <si>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</si>
  <si>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</si>
  <si>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</si>
  <si>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</si>
  <si>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</si>
  <si>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</si>
  <si>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</si>
  <si>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</si>
  <si>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</si>
  <si>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</si>
  <si>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</si>
  <si>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</si>
  <si>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</si>
  <si>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</si>
  <si>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</si>
  <si>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</si>
  <si>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</si>
  <si>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</si>
  <si>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</si>
  <si>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</si>
  <si>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</si>
  <si>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</si>
  <si>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</si>
  <si>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</si>
  <si>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</si>
  <si>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</si>
  <si>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</si>
  <si>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</si>
  <si>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</si>
  <si>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</si>
  <si>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</si>
  <si>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</si>
  <si>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</si>
  <si>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</si>
  <si>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</si>
  <si>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</si>
  <si>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</si>
  <si>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</si>
  <si>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</si>
  <si>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</si>
  <si>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</si>
  <si>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</si>
  <si>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</si>
  <si>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</si>
  <si>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</si>
  <si>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</si>
  <si>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</si>
  <si>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</si>
  <si>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</si>
  <si>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</si>
  <si>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</si>
  <si>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</si>
  <si>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</si>
  <si>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</si>
  <si>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</si>
  <si>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</si>
  <si>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</si>
  <si>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</si>
  <si>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</si>
  <si>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</si>
  <si>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</si>
  <si>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</si>
  <si>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</si>
  <si>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</si>
  <si>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</si>
  <si>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</si>
  <si>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</si>
  <si>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</si>
  <si>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</si>
  <si>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</si>
  <si>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</si>
  <si>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</si>
  <si>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</si>
  <si>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</si>
  <si>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</si>
  <si>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</si>
  <si>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</si>
  <si>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</si>
  <si>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</si>
  <si>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</si>
  <si>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</si>
  <si>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</si>
  <si>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</si>
  <si>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</si>
  <si>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</si>
  <si>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</si>
  <si>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</si>
  <si>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</si>
  <si>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</si>
  <si>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</si>
  <si>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</si>
  <si>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</si>
  <si>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</si>
  <si>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</si>
  <si>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</si>
  <si>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</si>
  <si>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</si>
  <si>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</si>
  <si>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</si>
  <si>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</si>
  <si>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</si>
  <si>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</si>
  <si>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</si>
  <si>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</si>
  <si>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</si>
  <si>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</si>
  <si>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</si>
  <si>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</si>
  <si>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</si>
  <si>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</si>
  <si>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</si>
  <si>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</si>
  <si>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</si>
  <si>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</si>
  <si>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</si>
  <si>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</si>
  <si>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</si>
  <si>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</si>
  <si>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</si>
  <si>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</si>
  <si>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</si>
  <si>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</si>
  <si>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</si>
  <si>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</si>
  <si>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</si>
  <si>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</si>
  <si>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</si>
  <si>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</si>
  <si>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</si>
  <si>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</si>
  <si>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</si>
  <si>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</si>
  <si>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</si>
  <si>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</si>
  <si>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</si>
  <si>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</si>
  <si>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</si>
  <si>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</si>
  <si>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</si>
  <si>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</si>
  <si>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</si>
  <si>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</si>
  <si>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</si>
  <si>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</si>
  <si>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</si>
  <si>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</si>
  <si>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</si>
  <si>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</si>
  <si>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</si>
  <si>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</si>
  <si>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</si>
  <si>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</si>
  <si>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</si>
  <si>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</si>
  <si>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</si>
  <si>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</si>
  <si>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</si>
  <si>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</si>
  <si>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</si>
  <si>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</si>
  <si>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</si>
  <si>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</si>
  <si>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</si>
  <si>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</si>
  <si>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</si>
  <si>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</si>
  <si>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</si>
  <si>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</si>
  <si>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</si>
  <si>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</si>
  <si>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</si>
  <si>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</si>
  <si>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</si>
  <si>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</si>
  <si>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</si>
  <si>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</si>
  <si>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</si>
  <si>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</si>
  <si>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</si>
  <si>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</si>
  <si>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</si>
  <si>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</si>
  <si>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</si>
  <si>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</si>
  <si>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</si>
  <si>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</si>
  <si>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</si>
  <si>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</si>
  <si>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</si>
  <si>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</si>
  <si>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</si>
  <si>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</si>
  <si>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</si>
  <si>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</si>
  <si>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</si>
  <si>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</si>
  <si>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</si>
  <si>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</si>
  <si>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</si>
  <si>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</si>
  <si>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</si>
  <si>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</si>
  <si>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</si>
  <si>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</si>
  <si>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</si>
  <si>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</si>
  <si>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</si>
  <si>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</si>
  <si>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</si>
  <si>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</si>
  <si>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</si>
  <si>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</si>
  <si>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</si>
  <si>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</si>
  <si>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</si>
  <si>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</si>
  <si>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</si>
  <si>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</si>
  <si>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</si>
  <si>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</si>
  <si>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</si>
  <si>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</si>
  <si>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</si>
  <si>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</si>
  <si>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</si>
  <si>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</si>
  <si>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</si>
  <si>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</si>
  <si>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</si>
  <si>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</si>
  <si>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</si>
  <si>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</si>
  <si>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</si>
  <si>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</si>
  <si>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</si>
  <si>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</si>
  <si>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</si>
  <si>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</si>
  <si>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</si>
  <si>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</si>
  <si>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</si>
  <si>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</si>
  <si>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</si>
  <si>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</si>
  <si>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</si>
  <si>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</si>
  <si>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</si>
  <si>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</si>
  <si>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</si>
  <si>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</si>
  <si>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</si>
  <si>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</si>
  <si>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</si>
  <si>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</si>
  <si>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</si>
  <si>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</si>
  <si>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</si>
  <si>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</si>
  <si>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</si>
  <si>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</si>
  <si>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</si>
  <si>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</si>
  <si>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</si>
  <si>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</si>
  <si>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</si>
  <si>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</si>
  <si>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</si>
  <si>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</si>
  <si>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</si>
  <si>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</si>
  <si>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</si>
  <si>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</si>
  <si>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</si>
  <si>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</si>
  <si>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</si>
  <si>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</si>
  <si>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</si>
  <si>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</si>
  <si>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</si>
  <si>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</si>
  <si>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</si>
  <si>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</si>
  <si>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</si>
  <si>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</si>
  <si>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</si>
  <si>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</si>
  <si>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</si>
  <si>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</si>
  <si>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</si>
  <si>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</si>
  <si>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</si>
  <si>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</si>
  <si>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</si>
  <si>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</si>
  <si>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</si>
  <si>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</si>
  <si>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</si>
  <si>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</si>
  <si>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</si>
  <si>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</si>
  <si>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</si>
  <si>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</si>
  <si>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</si>
  <si>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</si>
  <si>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</si>
  <si>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</si>
  <si>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</si>
  <si>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</si>
  <si>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</si>
  <si>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</si>
  <si>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</si>
  <si>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</si>
  <si>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</si>
  <si>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</si>
  <si>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</si>
  <si>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</si>
  <si>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</si>
  <si>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</si>
  <si>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</si>
  <si>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</si>
  <si>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</si>
  <si>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</si>
  <si>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</si>
  <si>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</si>
  <si>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</si>
  <si>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</si>
  <si>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</si>
  <si>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</si>
  <si>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</si>
  <si>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</si>
  <si>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</si>
  <si>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</si>
  <si>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</si>
  <si>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</si>
  <si>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</si>
  <si>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</si>
  <si>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</si>
  <si>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</si>
  <si>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</si>
  <si>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</si>
  <si>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</si>
  <si>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</si>
  <si>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</si>
  <si>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</si>
  <si>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</si>
  <si>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</si>
  <si>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</si>
  <si>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</si>
  <si>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</si>
  <si>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</si>
  <si>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</si>
  <si>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</si>
  <si>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</si>
  <si>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</si>
  <si>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</si>
  <si>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</si>
  <si>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</si>
  <si>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</si>
  <si>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</si>
  <si>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</si>
  <si>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</si>
  <si>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</si>
  <si>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</si>
  <si>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</si>
  <si>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</si>
  <si>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</si>
  <si>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</si>
  <si>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</si>
  <si>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</si>
  <si>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</si>
  <si>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</si>
  <si>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</si>
  <si>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</si>
  <si>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</si>
  <si>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</si>
  <si>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</si>
  <si>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</si>
  <si>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</si>
  <si>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</si>
  <si>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</si>
  <si>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</si>
  <si>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</si>
  <si>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</si>
  <si>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</si>
  <si>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</si>
  <si>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</si>
  <si>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</si>
  <si>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</si>
  <si>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</si>
  <si>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</si>
  <si>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</si>
  <si>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</si>
  <si>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</si>
  <si>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</si>
  <si>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</si>
  <si>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</si>
  <si>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</si>
  <si>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</si>
  <si>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</si>
  <si>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</si>
  <si>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</si>
  <si>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</si>
  <si>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</si>
  <si>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</si>
  <si>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</si>
  <si>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</si>
  <si>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</si>
  <si>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</si>
  <si>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</si>
  <si>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</si>
  <si>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</si>
  <si>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</si>
  <si>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</si>
  <si>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</si>
  <si>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</si>
  <si>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</si>
  <si>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</si>
  <si>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</si>
  <si>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</si>
  <si>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</si>
  <si>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</si>
  <si>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</si>
  <si>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</si>
  <si>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</si>
  <si>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</si>
  <si>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</si>
  <si>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</si>
  <si>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</si>
  <si>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</si>
  <si>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</si>
  <si>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</si>
  <si>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</si>
  <si>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</si>
  <si>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</si>
  <si>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</si>
  <si>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</si>
  <si>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</si>
  <si>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</si>
  <si>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</si>
  <si>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</si>
  <si>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</si>
  <si>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</si>
  <si>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</si>
  <si>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</si>
  <si>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</si>
  <si>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</si>
  <si>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</si>
  <si>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</si>
  <si>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</si>
  <si>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</si>
  <si>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</si>
  <si>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</si>
  <si>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</si>
  <si>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</si>
  <si>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</si>
  <si>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</si>
  <si>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</si>
  <si>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</si>
  <si>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</si>
  <si>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</si>
  <si>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</si>
  <si>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</si>
  <si>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</si>
  <si>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</si>
  <si>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</si>
  <si>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</si>
  <si>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</si>
  <si>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</si>
  <si>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</si>
  <si>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</si>
  <si>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</si>
  <si>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</si>
  <si>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</si>
  <si>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</si>
  <si>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</si>
  <si>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</si>
  <si>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</si>
  <si>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</si>
  <si>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</si>
  <si>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</si>
  <si>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</si>
  <si>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</si>
  <si>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</si>
  <si>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</si>
  <si>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</si>
  <si>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</si>
  <si>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</si>
  <si>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</si>
  <si>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</si>
  <si>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</si>
  <si>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</si>
  <si>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</si>
  <si>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</si>
  <si>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</si>
  <si>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</si>
  <si>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</si>
  <si>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</si>
  <si>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</si>
  <si>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</si>
  <si>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</si>
  <si>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</si>
  <si>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</si>
  <si>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</si>
  <si>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</si>
  <si>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</si>
  <si>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</si>
  <si>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</si>
  <si>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</si>
  <si>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</si>
  <si>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</si>
  <si>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</si>
  <si>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</si>
  <si>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</si>
  <si>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</si>
  <si>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</si>
  <si>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</si>
  <si>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</si>
  <si>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</si>
  <si>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</si>
  <si>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</si>
  <si>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</si>
  <si>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</si>
  <si>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</si>
  <si>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</si>
  <si>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</si>
  <si>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</si>
  <si>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</si>
  <si>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</si>
  <si>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</si>
  <si>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</si>
  <si>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</si>
  <si>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</si>
  <si>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</si>
  <si>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</si>
  <si>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</si>
  <si>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</si>
  <si>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</si>
  <si>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</si>
  <si>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</si>
  <si>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</si>
  <si>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</si>
  <si>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</si>
  <si>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</si>
  <si>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</si>
  <si>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</si>
  <si>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</si>
  <si>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</si>
  <si>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</si>
  <si>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</si>
  <si>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</si>
  <si>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</si>
  <si>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</si>
  <si>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</si>
  <si>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</si>
  <si>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</si>
  <si>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</si>
  <si>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</si>
  <si>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</si>
  <si>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</si>
  <si>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</si>
  <si>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</si>
  <si>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</si>
  <si>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</si>
  <si>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</si>
  <si>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</si>
  <si>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</si>
  <si>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</si>
  <si>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</si>
  <si>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</si>
  <si>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</si>
  <si>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</si>
  <si>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</si>
  <si>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</si>
  <si>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</si>
  <si>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</si>
  <si>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</si>
  <si>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</si>
  <si>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</si>
  <si>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</si>
  <si>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</si>
  <si>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</si>
  <si>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</si>
  <si>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</si>
  <si>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</si>
  <si>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</si>
  <si>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</si>
  <si>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</si>
  <si>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</si>
  <si>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</si>
  <si>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</si>
  <si>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</si>
  <si>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</si>
  <si>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</si>
  <si>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</si>
  <si>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</si>
  <si>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</si>
  <si>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</si>
  <si>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</si>
  <si>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</si>
  <si>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</si>
  <si>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</si>
  <si>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</si>
  <si>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</si>
  <si>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</si>
  <si>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</si>
  <si>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</si>
  <si>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</si>
  <si>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</si>
  <si>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</si>
  <si>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</si>
  <si>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</si>
  <si>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</si>
  <si>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</si>
  <si>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</si>
  <si>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</si>
  <si>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</si>
  <si>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</si>
  <si>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</si>
  <si>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</si>
  <si>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</si>
  <si>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</si>
  <si>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</si>
  <si>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</si>
  <si>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</si>
  <si>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</si>
  <si>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</si>
  <si>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</si>
  <si>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</si>
  <si>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</si>
  <si>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</si>
  <si>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</si>
  <si>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</si>
  <si>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</si>
  <si>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</si>
  <si>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</si>
  <si>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</si>
  <si>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</si>
  <si>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</si>
  <si>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</si>
  <si>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</si>
  <si>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</si>
  <si>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</si>
  <si>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</si>
  <si>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</si>
  <si>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</si>
  <si>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</si>
  <si>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</si>
  <si>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</si>
  <si>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</si>
  <si>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</si>
  <si>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</si>
  <si>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</si>
  <si>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</si>
  <si>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</si>
  <si>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</si>
  <si>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</si>
  <si>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</si>
  <si>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</si>
  <si>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</si>
  <si>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</si>
  <si>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</si>
  <si>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</si>
  <si>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</si>
  <si>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</si>
  <si>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</si>
  <si>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</si>
  <si>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</si>
  <si>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</si>
  <si>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</si>
  <si>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</si>
  <si>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</si>
  <si>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</si>
  <si>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</si>
  <si>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</si>
  <si>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</si>
  <si>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</si>
  <si>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</si>
  <si>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</si>
  <si>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</si>
  <si>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</si>
  <si>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</si>
  <si>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</si>
  <si>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</si>
  <si>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</si>
  <si>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</si>
  <si>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</si>
  <si>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</si>
  <si>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</si>
  <si>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</si>
  <si>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</si>
  <si>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</si>
  <si>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</si>
  <si>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</si>
  <si>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</si>
  <si>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</si>
  <si>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</si>
  <si>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</si>
  <si>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</si>
  <si>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</si>
  <si>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</si>
  <si>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</si>
  <si>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</si>
  <si>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</si>
  <si>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</si>
  <si>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</si>
  <si>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</si>
  <si>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</si>
  <si>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</si>
  <si>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</si>
  <si>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</si>
  <si>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</si>
  <si>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</si>
  <si>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</si>
  <si>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</si>
  <si>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</si>
  <si>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</si>
  <si>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</si>
  <si>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</si>
  <si>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</si>
  <si>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</si>
  <si>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</si>
  <si>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</si>
  <si>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</si>
  <si>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</si>
  <si>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</si>
  <si>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</si>
  <si>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</si>
  <si>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</si>
  <si>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</si>
  <si>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</si>
  <si>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</si>
  <si>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</si>
  <si>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</si>
  <si>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</si>
  <si>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</si>
  <si>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</si>
  <si>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</si>
  <si>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</si>
  <si>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</si>
  <si>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</si>
  <si>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</si>
  <si>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</si>
  <si>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</si>
  <si>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</si>
  <si>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</si>
  <si>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</si>
  <si>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</si>
  <si>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</si>
  <si>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</si>
  <si>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</si>
  <si>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</si>
  <si>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</si>
  <si>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</si>
  <si>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</si>
  <si>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</si>
  <si>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</si>
  <si>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</si>
  <si>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</si>
  <si>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</si>
  <si>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</si>
  <si>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</si>
  <si>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</si>
  <si>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</si>
  <si>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</si>
  <si>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</si>
  <si>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</si>
  <si>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</si>
  <si>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</si>
  <si>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</si>
  <si>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</si>
  <si>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</si>
  <si>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</si>
  <si>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</si>
  <si>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</si>
  <si>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</si>
  <si>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</si>
  <si>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</si>
  <si>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</si>
  <si>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</si>
  <si>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</si>
  <si>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</si>
  <si>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</si>
  <si>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</si>
  <si>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</si>
  <si>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</si>
  <si>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</si>
  <si>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</si>
  <si>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</si>
  <si>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</si>
  <si>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</si>
  <si>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</si>
  <si>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</si>
  <si>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</si>
  <si>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</si>
  <si>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</si>
  <si>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</si>
  <si>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</si>
  <si>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</si>
  <si>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</si>
  <si>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</si>
  <si>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</si>
  <si>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</si>
  <si>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</si>
  <si>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</si>
  <si>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</si>
  <si>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</si>
  <si>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</si>
  <si>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</si>
  <si>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</si>
  <si>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</si>
  <si>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</si>
  <si>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</si>
  <si>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</si>
  <si>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</si>
  <si>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</si>
  <si>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</si>
  <si>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</si>
  <si>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</si>
  <si>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</si>
  <si>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</si>
  <si>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</si>
  <si>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</si>
  <si>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</si>
  <si>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</si>
  <si>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</si>
  <si>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</si>
  <si>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</si>
  <si>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</si>
  <si>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</si>
  <si>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</si>
  <si>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</si>
  <si>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</si>
  <si>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</si>
  <si>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</si>
  <si>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</si>
  <si>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</si>
  <si>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</si>
  <si>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</si>
  <si>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</si>
  <si>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</si>
  <si>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</si>
  <si>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</si>
  <si>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</si>
  <si>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</si>
  <si>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</si>
  <si>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</si>
  <si>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</si>
  <si>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</si>
  <si>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</si>
  <si>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</si>
  <si>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</si>
  <si>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</si>
  <si>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</si>
  <si>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</si>
  <si>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</si>
  <si>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</si>
  <si>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</si>
  <si>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</si>
  <si>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</si>
  <si>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</si>
  <si>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</si>
  <si>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</si>
  <si>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</si>
  <si>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</si>
  <si>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</si>
  <si>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</si>
  <si>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</si>
  <si>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</si>
  <si>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</si>
  <si>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</si>
  <si>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</si>
  <si>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</si>
  <si>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</si>
  <si>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</si>
  <si>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</si>
  <si>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</si>
  <si>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</si>
  <si>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</si>
  <si>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</si>
  <si>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</si>
  <si>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</si>
  <si>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</si>
  <si>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</si>
  <si>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</si>
  <si>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</si>
  <si>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</si>
  <si>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</si>
  <si>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</si>
  <si>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</si>
  <si>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</si>
  <si>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</si>
  <si>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</si>
  <si>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</si>
  <si>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</si>
  <si>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</si>
  <si>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</si>
  <si>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</si>
  <si>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</si>
  <si>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</si>
  <si>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</si>
  <si>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</si>
  <si>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</si>
  <si>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</si>
  <si>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</si>
  <si>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</si>
  <si>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</si>
  <si>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</si>
  <si>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</si>
  <si>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</si>
  <si>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</si>
  <si>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</si>
  <si>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</si>
  <si>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</si>
  <si>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</si>
  <si>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</si>
  <si>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</si>
  <si>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</si>
  <si>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</si>
  <si>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</si>
  <si>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</si>
  <si>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</si>
  <si>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</si>
  <si>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</si>
  <si>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</si>
  <si>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</si>
  <si>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</si>
  <si>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</si>
  <si>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</si>
  <si>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</si>
  <si>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</si>
  <si>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</si>
  <si>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</si>
  <si>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</si>
  <si>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</si>
  <si>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</si>
  <si>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</si>
  <si>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</si>
  <si>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</si>
  <si>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</si>
  <si>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</si>
  <si>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</si>
  <si>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</si>
  <si>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</si>
  <si>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</si>
  <si>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</si>
  <si>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</si>
  <si>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</si>
  <si>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</si>
  <si>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</si>
  <si>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</si>
  <si>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</si>
  <si>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</si>
  <si>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</si>
  <si>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</si>
  <si>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</si>
  <si>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</si>
  <si>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</si>
  <si>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</si>
  <si>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</si>
  <si>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</si>
  <si>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</si>
  <si>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</si>
  <si>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</si>
  <si>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</si>
  <si>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</si>
  <si>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</si>
  <si>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</si>
  <si>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</si>
  <si>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</si>
  <si>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</si>
  <si>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</si>
  <si>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</si>
  <si>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</si>
  <si>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</si>
  <si>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</si>
  <si>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</si>
  <si>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</si>
  <si>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</si>
  <si>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</si>
  <si>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</si>
  <si>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</si>
  <si>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</si>
  <si>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</si>
  <si>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</si>
  <si>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</si>
  <si>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</si>
  <si>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</si>
  <si>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</si>
  <si>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</si>
  <si>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</si>
  <si>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</si>
  <si>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</si>
  <si>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</si>
  <si>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</si>
  <si>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</si>
  <si>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</si>
  <si>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</si>
  <si>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</si>
  <si>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</si>
  <si>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</si>
  <si>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</si>
  <si>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</si>
  <si>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</si>
  <si>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</si>
  <si>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</si>
  <si>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</si>
  <si>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</si>
  <si>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</si>
  <si>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</si>
  <si>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</si>
  <si>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</si>
  <si>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</si>
  <si>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</si>
  <si>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</si>
  <si>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</si>
  <si>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</si>
  <si>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</si>
  <si>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</si>
  <si>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</si>
  <si>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</si>
  <si>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</si>
  <si>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</si>
  <si>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</si>
  <si>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</si>
  <si>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</si>
  <si>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</si>
  <si>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</si>
  <si>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</si>
  <si>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</si>
  <si>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</si>
  <si>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</si>
  <si>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</si>
  <si>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</si>
  <si>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</si>
  <si>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</si>
  <si>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</si>
  <si>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</si>
  <si>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</si>
  <si>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</si>
  <si>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</si>
  <si>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</si>
  <si>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</si>
  <si>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</si>
  <si>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</si>
  <si>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</si>
  <si>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</si>
  <si>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</si>
  <si>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</si>
  <si>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</si>
  <si>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</si>
  <si>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</si>
  <si>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</si>
  <si>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</si>
  <si>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</si>
  <si>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</si>
  <si>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</si>
  <si>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</si>
  <si>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</si>
  <si>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</si>
  <si>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</si>
  <si>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</si>
  <si>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</si>
  <si>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</si>
  <si>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</si>
  <si>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</si>
  <si>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</si>
  <si>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</si>
  <si>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</si>
  <si>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</si>
  <si>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</si>
  <si>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</si>
  <si>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</si>
  <si>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</si>
  <si>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</si>
  <si>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</si>
  <si>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</si>
  <si>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</si>
  <si>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</si>
  <si>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</si>
  <si>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</si>
  <si>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</si>
  <si>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</si>
  <si>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</si>
  <si>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</si>
  <si>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</si>
  <si>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</si>
  <si>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</si>
  <si>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</si>
  <si>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</si>
  <si>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</si>
  <si>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</si>
  <si>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</si>
  <si>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</si>
  <si>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</si>
  <si>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</si>
  <si>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</si>
  <si>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</si>
  <si>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</si>
  <si>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</si>
  <si>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</si>
  <si>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</si>
  <si>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</si>
  <si>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</si>
  <si>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</si>
  <si>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</si>
  <si>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</si>
  <si>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</si>
  <si>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</si>
  <si>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</si>
  <si>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</si>
  <si>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</si>
  <si>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</si>
  <si>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</si>
  <si>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</si>
  <si>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</si>
  <si>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</si>
  <si>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</si>
  <si>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</si>
  <si>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</si>
  <si>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</si>
  <si>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</si>
  <si>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</si>
  <si>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</si>
  <si>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</si>
  <si>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</si>
  <si>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</si>
  <si>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</si>
  <si>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</si>
  <si>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</si>
  <si>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</si>
  <si>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</si>
  <si>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</si>
  <si>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</si>
  <si>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</si>
  <si>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</si>
  <si>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</si>
  <si>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</si>
  <si>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</si>
  <si>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</si>
  <si>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</si>
  <si>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</si>
  <si>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</si>
  <si>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</si>
  <si>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</si>
  <si>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</si>
  <si>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</si>
  <si>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</si>
  <si>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</si>
  <si>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</si>
  <si>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</si>
  <si>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</si>
  <si>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</si>
  <si>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</si>
  <si>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</si>
  <si>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</si>
  <si>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</si>
  <si>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</si>
  <si>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</si>
  <si>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</si>
  <si>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</si>
  <si>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</si>
  <si>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</si>
  <si>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</si>
  <si>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</si>
  <si>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</si>
  <si>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</si>
  <si>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</si>
  <si>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</si>
  <si>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</si>
  <si>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</si>
  <si>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</si>
  <si>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</si>
  <si>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</si>
  <si>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</si>
  <si>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</si>
  <si>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</si>
  <si>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</si>
  <si>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</si>
  <si>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</si>
  <si>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</si>
  <si>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</si>
  <si>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</si>
  <si>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</si>
  <si>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</si>
  <si>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</si>
  <si>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</si>
  <si>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</si>
  <si>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</si>
  <si>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</si>
  <si>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</si>
  <si>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</si>
  <si>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</si>
  <si>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</si>
  <si>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</si>
  <si>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</si>
  <si>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</si>
  <si>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</si>
  <si>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</si>
  <si>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</si>
  <si>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</si>
  <si>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</si>
  <si>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</si>
  <si>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</si>
  <si>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</si>
  <si>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</si>
  <si>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</si>
  <si>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</si>
  <si>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</si>
  <si>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</si>
  <si>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</si>
  <si>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</si>
  <si>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</si>
  <si>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</si>
  <si>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</si>
  <si>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</si>
  <si>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</si>
  <si>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</si>
  <si>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</si>
  <si>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</si>
  <si>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</si>
  <si>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</si>
  <si>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</si>
  <si>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</si>
  <si>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</si>
  <si>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</si>
  <si>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</si>
  <si>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</si>
  <si>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</si>
  <si>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</si>
  <si>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</si>
  <si>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</si>
  <si>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</si>
  <si>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</si>
  <si>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</si>
  <si>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</si>
  <si>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</si>
  <si>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</si>
  <si>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</si>
  <si>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</si>
  <si>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</si>
  <si>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</si>
  <si>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</si>
  <si>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</si>
  <si>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</si>
  <si>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</si>
  <si>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</si>
  <si>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</si>
  <si>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</si>
  <si>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</si>
  <si>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</si>
  <si>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</si>
  <si>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</si>
  <si>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</si>
  <si>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</si>
  <si>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</si>
  <si>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</si>
  <si>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</si>
  <si>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</si>
  <si>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</si>
  <si>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</si>
  <si>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</si>
  <si>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</si>
  <si>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</si>
  <si>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</si>
  <si>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</si>
  <si>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</si>
  <si>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</si>
  <si>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</si>
  <si>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</si>
  <si>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</si>
  <si>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</si>
  <si>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</si>
  <si>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</si>
  <si>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</si>
  <si>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</si>
  <si>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</si>
  <si>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</si>
  <si>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</si>
  <si>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</si>
  <si>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</si>
  <si>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</si>
  <si>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</si>
  <si>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</si>
  <si>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</si>
  <si>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</si>
  <si>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</si>
  <si>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</si>
  <si>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</si>
  <si>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</si>
  <si>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</si>
  <si>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</si>
  <si>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</si>
  <si>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</si>
  <si>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</si>
  <si>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</si>
  <si>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</si>
  <si>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</si>
  <si>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</si>
  <si>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</si>
  <si>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</si>
  <si>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</si>
  <si>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</si>
  <si>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</si>
  <si>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</si>
  <si>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</si>
  <si>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</si>
  <si>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</si>
  <si>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</si>
  <si>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</si>
  <si>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</si>
  <si>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</si>
  <si>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</si>
  <si>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</si>
  <si>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</si>
  <si>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</si>
  <si>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</si>
  <si>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</si>
  <si>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</si>
  <si>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</si>
  <si>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</si>
  <si>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</si>
  <si>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</si>
  <si>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</si>
  <si>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</si>
  <si>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</si>
  <si>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</si>
  <si>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</si>
  <si>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</si>
  <si>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</si>
  <si>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</si>
  <si>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</si>
  <si>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</si>
  <si>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</si>
  <si>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</si>
  <si>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</si>
  <si>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</si>
  <si>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</si>
  <si>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</si>
  <si>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</si>
  <si>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</si>
  <si>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</si>
  <si>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</si>
  <si>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</si>
  <si>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</si>
  <si>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</si>
  <si>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</si>
  <si>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</si>
  <si>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</si>
  <si>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</si>
  <si>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</si>
  <si>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</si>
  <si>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</si>
  <si>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</si>
  <si>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</si>
  <si>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</si>
  <si>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</si>
  <si>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</si>
  <si>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</si>
  <si>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</si>
  <si>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</si>
  <si>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</si>
  <si>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</si>
  <si>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</si>
  <si>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</si>
  <si>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</si>
  <si>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</si>
  <si>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</si>
  <si>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</si>
  <si>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</si>
  <si>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</si>
  <si>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</si>
  <si>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</si>
  <si>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</si>
  <si>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</si>
  <si>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</si>
  <si>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</si>
  <si>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</si>
  <si>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</si>
  <si>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</si>
  <si>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</si>
  <si>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</si>
  <si>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</si>
  <si>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</si>
  <si>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</si>
  <si>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</si>
  <si>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</si>
  <si>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</si>
  <si>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</si>
  <si>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</si>
  <si>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</si>
  <si>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</si>
  <si>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</si>
  <si>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</si>
  <si>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</si>
  <si>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</si>
  <si>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</si>
  <si>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</si>
  <si>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</si>
  <si>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</si>
  <si>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</si>
  <si>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</si>
  <si>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</si>
  <si>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</si>
  <si>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</si>
  <si>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</si>
  <si>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</si>
  <si>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</si>
  <si>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</si>
  <si>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</si>
  <si>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</si>
  <si>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</si>
  <si>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</si>
  <si>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</si>
  <si>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</si>
  <si>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</si>
  <si>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</si>
  <si>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</si>
  <si>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</si>
  <si>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</si>
  <si>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</si>
  <si>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</si>
  <si>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</si>
  <si>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</si>
  <si>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</si>
  <si>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</si>
  <si>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</si>
  <si>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</si>
  <si>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</si>
  <si>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</si>
  <si>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</si>
  <si>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</si>
  <si>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</si>
  <si>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</si>
  <si>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</si>
  <si>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</si>
  <si>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</si>
  <si>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</si>
  <si>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</si>
  <si>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</si>
  <si>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</si>
  <si>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</si>
  <si>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</si>
  <si>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</si>
  <si>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</si>
  <si>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</si>
  <si>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</si>
  <si>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</si>
  <si>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</si>
  <si>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</si>
  <si>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</si>
  <si>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</si>
  <si>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</si>
  <si>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</si>
  <si>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</si>
  <si>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</si>
  <si>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</si>
  <si>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</si>
  <si>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</si>
  <si>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</si>
  <si>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</si>
  <si>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</si>
  <si>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</si>
  <si>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</si>
  <si>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</si>
  <si>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</si>
  <si>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</si>
  <si>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</si>
  <si>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</si>
  <si>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</si>
  <si>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</si>
  <si>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</si>
  <si>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</si>
  <si>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</si>
  <si>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</si>
  <si>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</si>
  <si>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</si>
  <si>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</si>
  <si>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</si>
  <si>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</si>
  <si>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</si>
  <si>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</si>
  <si>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</si>
  <si>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</si>
  <si>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</si>
  <si>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</si>
  <si>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</si>
  <si>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</si>
  <si>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</si>
  <si>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</si>
  <si>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</si>
  <si>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</si>
  <si>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</si>
  <si>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</si>
  <si>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</si>
  <si>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</si>
  <si>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</si>
  <si>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</si>
  <si>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</si>
  <si>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</si>
  <si>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</si>
  <si>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</si>
  <si>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</si>
  <si>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</si>
  <si>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</si>
  <si>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</si>
  <si>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</si>
  <si>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</si>
  <si>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</si>
  <si>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</si>
  <si>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</si>
  <si>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</si>
  <si>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</si>
  <si>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</si>
  <si>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</si>
  <si>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</si>
  <si>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</si>
  <si>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</si>
  <si>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</si>
  <si>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</si>
  <si>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</si>
  <si>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</si>
  <si>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</si>
  <si>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</si>
  <si>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</si>
  <si>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</si>
  <si>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</si>
  <si>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</si>
  <si>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</si>
  <si>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</si>
  <si>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</si>
  <si>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</si>
  <si>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</si>
  <si>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</si>
  <si>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</si>
  <si>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</si>
  <si>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</si>
  <si>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</si>
  <si>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</si>
  <si>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</si>
  <si>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</si>
  <si>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</si>
  <si>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</si>
  <si>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</si>
  <si>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</si>
  <si>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</si>
  <si>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</si>
  <si>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</si>
  <si>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</si>
  <si>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</si>
  <si>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</si>
  <si>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</si>
  <si>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</si>
  <si>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</si>
  <si>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</si>
  <si>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</si>
  <si>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</si>
  <si>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</si>
  <si>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</si>
  <si>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</si>
  <si>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</si>
  <si>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</si>
  <si>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</si>
  <si>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</si>
  <si>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</si>
  <si>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</si>
  <si>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</si>
  <si>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</si>
  <si>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</si>
  <si>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</si>
  <si>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</si>
  <si>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</si>
  <si>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</si>
  <si>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</si>
  <si>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</si>
  <si>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</si>
  <si>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</si>
  <si>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</si>
  <si>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</si>
  <si>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</si>
  <si>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</si>
  <si>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</si>
  <si>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</si>
  <si>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</si>
  <si>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</si>
  <si>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</si>
  <si>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</si>
  <si>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</si>
  <si>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</si>
  <si>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</si>
  <si>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</si>
  <si>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</si>
  <si>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</si>
  <si>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</si>
  <si>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</si>
  <si>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</si>
  <si>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</si>
  <si>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</si>
  <si>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</si>
  <si>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</si>
  <si>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</si>
  <si>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</si>
  <si>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</si>
  <si>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</si>
  <si>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</si>
  <si>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</si>
  <si>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</si>
  <si>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</si>
  <si>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</si>
  <si>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</si>
  <si>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</si>
  <si>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</si>
  <si>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</si>
  <si>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</si>
  <si>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</si>
  <si>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</si>
  <si>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</si>
  <si>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</si>
  <si>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</si>
  <si>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</si>
  <si>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</si>
  <si>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</si>
  <si>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</si>
  <si>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</si>
  <si>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</si>
  <si>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</si>
  <si>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</si>
  <si>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</si>
  <si>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</si>
  <si>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</si>
  <si>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</si>
  <si>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</si>
  <si>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</si>
  <si>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</si>
  <si>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</si>
  <si>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</si>
  <si>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</si>
  <si>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</si>
  <si>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</si>
  <si>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</si>
  <si>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</si>
  <si>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</si>
  <si>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</si>
  <si>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</si>
  <si>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</si>
  <si>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</si>
  <si>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</si>
  <si>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</si>
  <si>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</si>
  <si>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</si>
  <si>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</si>
  <si>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</si>
  <si>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</si>
  <si>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</si>
  <si>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</si>
  <si>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</si>
  <si>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</si>
  <si>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</si>
  <si>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</si>
  <si>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</si>
  <si>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</si>
  <si>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</si>
  <si>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</si>
  <si>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</si>
  <si>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</si>
  <si>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</si>
  <si>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</si>
  <si>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</si>
  <si>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</si>
  <si>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</si>
  <si>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</si>
  <si>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</si>
  <si>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</si>
  <si>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</si>
  <si>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</si>
  <si>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</si>
  <si>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</si>
  <si>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</si>
  <si>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</si>
  <si>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</si>
  <si>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</si>
  <si>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</si>
  <si>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</si>
  <si>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</si>
  <si>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</si>
  <si>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</si>
  <si>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</si>
  <si>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</si>
  <si>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</si>
  <si>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</si>
  <si>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</si>
  <si>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</si>
  <si>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</si>
  <si>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</si>
  <si>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</si>
  <si>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</si>
  <si>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</si>
  <si>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</si>
  <si>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</si>
  <si>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</si>
  <si>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</si>
  <si>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</si>
  <si>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</si>
  <si>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</si>
  <si>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</si>
  <si>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</si>
  <si>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</si>
  <si>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</si>
  <si>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</si>
  <si>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</si>
  <si>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</si>
  <si>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</si>
  <si>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</si>
  <si>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</si>
  <si>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</si>
  <si>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</si>
  <si>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</si>
  <si>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</si>
  <si>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</si>
  <si>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</si>
  <si>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</si>
  <si>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</si>
  <si>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</si>
  <si>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</si>
  <si>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</si>
  <si>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</si>
  <si>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</si>
  <si>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</si>
  <si>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</si>
  <si>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</si>
  <si>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</si>
  <si>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</si>
  <si>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</si>
  <si>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</si>
  <si>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</si>
  <si>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</si>
  <si>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</si>
  <si>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</si>
  <si>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</si>
  <si>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</si>
  <si>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</si>
  <si>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</si>
  <si>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</si>
  <si>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</si>
  <si>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</si>
  <si>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</si>
  <si>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</si>
  <si>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</si>
  <si>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</si>
  <si>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</si>
  <si>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</si>
  <si>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</si>
  <si>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</si>
  <si>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</si>
  <si>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</si>
  <si>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</si>
  <si>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</si>
  <si>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</si>
  <si>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</si>
  <si>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</si>
  <si>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</si>
  <si>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</si>
  <si>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</si>
  <si>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</si>
  <si>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</si>
  <si>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</si>
  <si>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</si>
  <si>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</si>
  <si>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</si>
  <si>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</si>
  <si>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</si>
  <si>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</si>
  <si>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</si>
  <si>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</si>
  <si>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</si>
  <si>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</si>
  <si>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</si>
  <si>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</si>
  <si>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</si>
  <si>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</si>
  <si>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</si>
  <si>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</si>
  <si>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</si>
  <si>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</si>
  <si>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</si>
  <si>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</si>
  <si>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</si>
  <si>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</si>
  <si>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</si>
  <si>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</si>
  <si>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</si>
  <si>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</si>
  <si>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</si>
  <si>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</si>
  <si>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</si>
  <si>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</si>
  <si>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</si>
  <si>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</si>
  <si>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</si>
  <si>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</si>
  <si>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</si>
  <si>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</si>
  <si>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</si>
  <si>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</si>
  <si>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</si>
  <si>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</si>
  <si>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</si>
  <si>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</si>
  <si>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</si>
  <si>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</si>
  <si>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</si>
  <si>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</si>
  <si>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</si>
  <si>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</si>
  <si>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</si>
  <si>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</si>
  <si>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</si>
  <si>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</si>
  <si>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</si>
  <si>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</si>
  <si>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</si>
  <si>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</si>
  <si>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</si>
  <si>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</si>
  <si>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</si>
  <si>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</si>
  <si>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</si>
  <si>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</si>
  <si>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</si>
  <si>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</si>
  <si>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</si>
  <si>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</si>
  <si>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</si>
  <si>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</si>
  <si>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</si>
  <si>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</si>
  <si>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</si>
  <si>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</si>
  <si>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</si>
  <si>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</si>
  <si>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</si>
  <si>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</si>
  <si>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</si>
  <si>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</si>
  <si>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</si>
  <si>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</si>
  <si>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</si>
  <si>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</si>
  <si>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</si>
  <si>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</si>
  <si>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</si>
  <si>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</si>
  <si>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</si>
  <si>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</si>
  <si>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</si>
  <si>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</si>
  <si>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</si>
  <si>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</si>
  <si>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</si>
  <si>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</si>
  <si>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</si>
  <si>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</si>
  <si>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</si>
  <si>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</si>
  <si>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</si>
  <si>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</si>
  <si>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</si>
  <si>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</si>
  <si>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</si>
  <si>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</si>
  <si>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</si>
  <si>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</si>
  <si>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</si>
  <si>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</si>
  <si>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</si>
  <si>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</si>
  <si>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</si>
  <si>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</si>
  <si>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</si>
  <si>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</si>
  <si>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</si>
  <si>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</si>
  <si>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</si>
  <si>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</si>
  <si>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</si>
  <si>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</si>
  <si>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</si>
  <si>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</si>
  <si>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</si>
  <si>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</si>
  <si>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</si>
  <si>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</si>
  <si>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</si>
  <si>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</si>
  <si>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</si>
  <si>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</si>
  <si>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</si>
  <si>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</si>
  <si>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</si>
  <si>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</si>
  <si>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</si>
  <si>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</si>
  <si>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</si>
  <si>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</si>
  <si>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</si>
  <si>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</si>
  <si>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</si>
  <si>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</si>
  <si>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</si>
  <si>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</si>
  <si>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</si>
  <si>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</si>
  <si>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</si>
  <si>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</si>
  <si>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</si>
  <si>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</si>
  <si>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</si>
  <si>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</si>
  <si>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</si>
  <si>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</si>
  <si>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</si>
  <si>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</si>
  <si>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</si>
  <si>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</si>
  <si>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</si>
  <si>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</si>
  <si>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</si>
  <si>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</si>
  <si>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</si>
  <si>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</si>
  <si>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</si>
  <si>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</si>
  <si>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</si>
  <si>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</si>
  <si>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</si>
  <si>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</si>
  <si>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</si>
  <si>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</si>
  <si>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</si>
  <si>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</si>
  <si>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</si>
  <si>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</si>
  <si>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</si>
  <si>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</si>
  <si>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</si>
  <si>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</si>
  <si>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</si>
  <si>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</si>
  <si>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</si>
  <si>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</si>
  <si>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</si>
  <si>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</si>
  <si>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</si>
  <si>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</si>
  <si>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</si>
  <si>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</si>
  <si>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</si>
  <si>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</si>
  <si>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</si>
  <si>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</si>
  <si>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</si>
  <si>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</si>
  <si>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</si>
  <si>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</si>
  <si>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</si>
  <si>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</si>
  <si>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</si>
  <si>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</si>
  <si>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</si>
  <si>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</si>
  <si>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</si>
  <si>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</si>
  <si>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</si>
  <si>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</si>
  <si>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</si>
  <si>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</si>
  <si>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</si>
  <si>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</si>
  <si>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</si>
  <si>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</si>
  <si>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</si>
  <si>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</si>
  <si>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</si>
  <si>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</si>
  <si>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</si>
  <si>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</si>
  <si>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</si>
  <si>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</si>
  <si>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</si>
  <si>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</si>
  <si>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</si>
  <si>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</si>
  <si>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</si>
  <si>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</si>
  <si>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</si>
  <si>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</si>
  <si>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</si>
  <si>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</si>
  <si>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</si>
  <si>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</si>
  <si>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</si>
  <si>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</si>
  <si>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</si>
  <si>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</si>
  <si>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</si>
  <si>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</si>
  <si>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</si>
  <si>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</si>
  <si>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</si>
  <si>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</si>
  <si>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</si>
  <si>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</si>
  <si>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</si>
  <si>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</si>
  <si>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</si>
  <si>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</si>
  <si>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</si>
  <si>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</si>
  <si>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</si>
  <si>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</si>
  <si>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</si>
  <si>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</si>
  <si>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</si>
  <si>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</si>
  <si>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</si>
  <si>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</si>
  <si>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</si>
  <si>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</si>
  <si>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</si>
  <si>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</si>
  <si>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</si>
  <si>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</si>
  <si>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</si>
  <si>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</si>
  <si>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</si>
  <si>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</si>
  <si>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</si>
  <si>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</si>
  <si>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</si>
  <si>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</si>
  <si>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</si>
  <si>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</si>
  <si>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</si>
  <si>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</si>
  <si>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</si>
  <si>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</si>
  <si>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</si>
  <si>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</si>
  <si>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</si>
  <si>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</si>
  <si>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</si>
  <si>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</si>
  <si>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</si>
  <si>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</si>
  <si>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</si>
  <si>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</si>
  <si>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</si>
  <si>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</si>
  <si>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</si>
  <si>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</si>
  <si>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</si>
  <si>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</si>
  <si>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</si>
  <si>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</si>
  <si>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</si>
  <si>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</si>
  <si>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</si>
  <si>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</si>
  <si>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</si>
  <si>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</si>
  <si>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</si>
  <si>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</si>
  <si>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</si>
  <si>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</si>
  <si>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</si>
  <si>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</si>
  <si>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</si>
  <si>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</si>
  <si>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</si>
  <si>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</si>
  <si>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</si>
  <si>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</si>
  <si>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</si>
  <si>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</si>
  <si>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</si>
  <si>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</si>
  <si>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</si>
  <si>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</si>
  <si>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</si>
  <si>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</si>
  <si>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</si>
  <si>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</si>
  <si>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</si>
  <si>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</si>
  <si>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</si>
  <si>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</si>
  <si>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</si>
  <si>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</si>
  <si>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</si>
  <si>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</si>
  <si>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</si>
  <si>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</si>
  <si>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</si>
  <si>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</si>
  <si>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</si>
  <si>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</si>
  <si>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</si>
  <si>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</si>
  <si>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</si>
  <si>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</si>
  <si>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</si>
  <si>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</si>
  <si>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</si>
  <si>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</si>
  <si>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</si>
  <si>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</si>
  <si>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</si>
  <si>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</si>
  <si>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</si>
  <si>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</si>
  <si>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</si>
  <si>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</si>
  <si>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</si>
  <si>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</si>
  <si>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</si>
  <si>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</si>
  <si>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</si>
  <si>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</si>
  <si>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</si>
  <si>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</si>
  <si>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</si>
  <si>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</si>
  <si>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</si>
  <si>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</si>
  <si>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</si>
  <si>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</si>
  <si>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</si>
  <si>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</si>
  <si>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</si>
  <si>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</si>
  <si>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</si>
  <si>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</si>
  <si>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</si>
  <si>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</si>
  <si>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</si>
  <si>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</si>
  <si>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</si>
  <si>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</si>
  <si>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</si>
  <si>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</si>
  <si>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</si>
  <si>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</si>
  <si>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</si>
  <si>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</si>
  <si>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</si>
  <si>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</si>
  <si>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</si>
  <si>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</si>
  <si>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</si>
  <si>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</si>
  <si>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</si>
  <si>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</si>
  <si>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</si>
  <si>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</si>
  <si>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</si>
  <si>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</si>
  <si>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</si>
  <si>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</si>
  <si>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</si>
  <si>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</si>
  <si>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</si>
  <si>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</si>
  <si>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</si>
  <si>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</si>
  <si>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</si>
  <si>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</si>
  <si>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</si>
  <si>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</si>
  <si>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</si>
  <si>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</si>
  <si>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</si>
  <si>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</si>
  <si>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</si>
  <si>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</si>
  <si>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</si>
  <si>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</si>
  <si>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</si>
  <si>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</si>
  <si>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</si>
  <si>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</si>
  <si>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</si>
  <si>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</si>
  <si>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</si>
  <si>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</si>
  <si>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</si>
  <si>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</si>
  <si>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</si>
  <si>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</si>
  <si>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</si>
  <si>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</si>
  <si>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</si>
  <si>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</si>
  <si>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</si>
  <si>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</si>
  <si>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</si>
  <si>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</si>
  <si>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</si>
  <si>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</si>
  <si>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</si>
  <si>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</si>
  <si>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</si>
  <si>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</si>
  <si>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</si>
  <si>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</si>
  <si>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</si>
  <si>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</si>
  <si>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</si>
  <si>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</si>
  <si>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</si>
  <si>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</si>
  <si>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</si>
  <si>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</si>
  <si>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</si>
  <si>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</si>
  <si>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</si>
  <si>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</si>
  <si>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</si>
  <si>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</si>
  <si>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</si>
  <si>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</si>
  <si>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</si>
  <si>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</si>
  <si>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</si>
  <si>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</si>
  <si>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</si>
  <si>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</si>
  <si>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</si>
  <si>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</si>
  <si>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</si>
  <si>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</si>
  <si>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</si>
  <si>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</si>
  <si>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</si>
  <si>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</si>
  <si>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</si>
  <si>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</si>
  <si>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</si>
  <si>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</si>
  <si>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</si>
  <si>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</si>
  <si>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</si>
  <si>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</si>
  <si>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</si>
  <si>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</si>
  <si>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</si>
  <si>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</si>
  <si>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</si>
  <si>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</si>
  <si>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</si>
  <si>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</si>
  <si>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</si>
  <si>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</si>
  <si>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</si>
  <si>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</si>
  <si>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</si>
  <si>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</si>
  <si>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</si>
  <si>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</si>
  <si>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</si>
  <si>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</si>
  <si>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</si>
  <si>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</si>
  <si>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</si>
  <si>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</si>
  <si>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</si>
  <si>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</si>
  <si>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</si>
  <si>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</si>
  <si>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</si>
  <si>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</si>
  <si>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</si>
  <si>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</si>
  <si>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</si>
  <si>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</si>
  <si>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</si>
  <si>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</si>
  <si>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</si>
  <si>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</si>
  <si>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</si>
  <si>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</si>
  <si>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</si>
  <si>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</si>
  <si>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</si>
  <si>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</si>
  <si>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</si>
  <si>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</si>
  <si>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</si>
  <si>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</si>
  <si>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</si>
  <si>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</si>
  <si>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</si>
  <si>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</si>
  <si>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</si>
  <si>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</si>
  <si>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</si>
  <si>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</si>
  <si>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</si>
  <si>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</si>
  <si>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</si>
  <si>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</si>
  <si>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</si>
  <si>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</si>
  <si>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</si>
  <si>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</si>
  <si>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</si>
  <si>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</si>
  <si>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</si>
  <si>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</si>
  <si>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</si>
  <si>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</si>
  <si>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</si>
  <si>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</si>
  <si>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</si>
  <si>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</si>
  <si>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</si>
  <si>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</si>
  <si>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</si>
  <si>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</si>
  <si>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</si>
  <si>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</si>
  <si>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</si>
  <si>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</si>
  <si>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</si>
  <si>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</si>
  <si>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</si>
  <si>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</si>
  <si>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</si>
  <si>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</si>
  <si>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</si>
  <si>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</si>
  <si>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</si>
  <si>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</si>
  <si>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</si>
  <si>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</si>
  <si>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</si>
  <si>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</si>
  <si>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</si>
  <si>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</si>
  <si>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</si>
  <si>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</si>
  <si>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</si>
  <si>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</si>
  <si>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</si>
  <si>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</si>
  <si>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</si>
  <si>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</si>
  <si>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</si>
  <si>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</si>
  <si>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</si>
  <si>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</si>
  <si>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</si>
  <si>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</si>
  <si>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</si>
  <si>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</si>
  <si>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</si>
  <si>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</si>
  <si>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</si>
  <si>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</si>
  <si>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</si>
  <si>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</si>
  <si>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</si>
  <si>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</si>
  <si>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</si>
  <si>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</si>
  <si>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</si>
  <si>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</si>
  <si>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</si>
  <si>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</si>
  <si>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</si>
  <si>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</si>
  <si>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</si>
  <si>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</si>
  <si>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</si>
  <si>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</si>
  <si>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</si>
  <si>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</si>
  <si>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</si>
  <si>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</si>
  <si>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</si>
  <si>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</si>
  <si>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</si>
  <si>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</si>
  <si>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</si>
  <si>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</si>
  <si>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</si>
  <si>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</si>
  <si>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</si>
  <si>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</si>
  <si>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</si>
  <si>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</si>
  <si>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</si>
  <si>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</si>
  <si>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</si>
  <si>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</si>
  <si>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</si>
  <si>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</si>
  <si>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</si>
  <si>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</si>
  <si>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</si>
  <si>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</si>
  <si>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</si>
  <si>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</si>
  <si>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</si>
  <si>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</si>
  <si>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</si>
  <si>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</si>
  <si>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</si>
  <si>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</si>
  <si>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</si>
  <si>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</si>
  <si>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</si>
  <si>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</si>
  <si>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</si>
  <si>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</si>
  <si>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</si>
  <si>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</si>
  <si>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</si>
  <si>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</si>
  <si>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</si>
  <si>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</si>
  <si>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</si>
  <si>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</si>
  <si>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</si>
  <si>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</si>
  <si>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</si>
  <si>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</si>
  <si>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</si>
  <si>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</si>
  <si>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</si>
  <si>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</si>
  <si>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</si>
  <si>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</si>
  <si>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</si>
  <si>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</si>
  <si>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</si>
  <si>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</si>
  <si>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</si>
  <si>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</si>
  <si>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</si>
  <si>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</si>
  <si>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</si>
  <si>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</si>
  <si>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</si>
  <si>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</si>
  <si>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</si>
  <si>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</si>
  <si>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</si>
  <si>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</si>
  <si>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</si>
  <si>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</si>
  <si>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</si>
  <si>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</si>
  <si>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</si>
  <si>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</si>
  <si>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</si>
  <si>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</si>
  <si>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</si>
  <si>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</si>
  <si>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</si>
  <si>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</si>
  <si>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</si>
  <si>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</si>
  <si>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</si>
  <si>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</si>
  <si>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</si>
  <si>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</si>
  <si>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</si>
  <si>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</si>
  <si>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</si>
  <si>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</si>
  <si>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</si>
  <si>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</si>
  <si>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</si>
  <si>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</si>
  <si>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</si>
  <si>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</si>
  <si>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</si>
  <si>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</si>
  <si>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</si>
  <si>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</si>
  <si>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</si>
  <si>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</si>
  <si>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</si>
  <si>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</si>
  <si>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</si>
  <si>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</si>
  <si>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</si>
  <si>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</si>
  <si>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</si>
  <si>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</si>
  <si>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</si>
  <si>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</si>
  <si>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</si>
  <si>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</si>
  <si>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</si>
  <si>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</si>
  <si>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</si>
  <si>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</si>
  <si>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</si>
  <si>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</si>
  <si>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</si>
  <si>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</si>
  <si>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</si>
  <si>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</si>
  <si>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</si>
  <si>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</si>
  <si>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</si>
  <si>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</si>
  <si>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</si>
  <si>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</si>
  <si>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</si>
  <si>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</si>
  <si>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</si>
  <si>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</si>
  <si>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</si>
  <si>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</si>
  <si>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</si>
  <si>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</si>
  <si>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</si>
  <si>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</si>
  <si>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</si>
  <si>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</si>
  <si>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</si>
  <si>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</si>
  <si>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</si>
  <si>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</si>
  <si>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</si>
  <si>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</si>
  <si>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</si>
  <si>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</si>
  <si>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</si>
  <si>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</si>
  <si>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</si>
  <si>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</si>
  <si>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</si>
  <si>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</si>
  <si>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</si>
  <si>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</si>
  <si>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</si>
  <si>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</si>
  <si>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</si>
  <si>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</si>
  <si>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</si>
  <si>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</si>
  <si>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</si>
  <si>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</si>
  <si>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</si>
  <si>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</si>
  <si>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</si>
  <si>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</si>
  <si>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</si>
  <si>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</si>
  <si>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</si>
  <si>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</si>
  <si>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</si>
  <si>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</si>
  <si>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</si>
  <si>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</si>
  <si>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</si>
  <si>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</si>
  <si>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</si>
  <si>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</si>
  <si>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</si>
  <si>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</si>
  <si>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</si>
  <si>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</si>
  <si>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</si>
  <si>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</si>
  <si>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</si>
  <si>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</si>
  <si>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</si>
  <si>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</si>
  <si>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</si>
  <si>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</si>
  <si>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</si>
  <si>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</si>
  <si>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</si>
  <si>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</si>
  <si>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</si>
  <si>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</si>
  <si>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</si>
  <si>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</si>
  <si>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</si>
  <si>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</si>
  <si>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</si>
  <si>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</si>
  <si>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</si>
  <si>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</si>
  <si>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</si>
  <si>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</si>
  <si>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</si>
  <si>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</si>
  <si>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</si>
  <si>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</si>
  <si>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</si>
  <si>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</si>
  <si>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</si>
  <si>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</si>
  <si>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</si>
  <si>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</si>
  <si>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</si>
  <si>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</si>
  <si>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</si>
  <si>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</si>
  <si>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</si>
  <si>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</si>
  <si>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</si>
  <si>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</si>
  <si>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</si>
  <si>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</si>
  <si>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</si>
  <si>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</si>
  <si>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</si>
  <si>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</si>
  <si>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</si>
  <si>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</si>
  <si>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</si>
  <si>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</si>
  <si>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</si>
  <si>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</si>
  <si>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</si>
  <si>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</si>
  <si>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</si>
  <si>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</si>
  <si>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</si>
  <si>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</si>
  <si>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</si>
  <si>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</si>
  <si>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</si>
  <si>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</si>
  <si>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</si>
  <si>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</si>
  <si>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</si>
  <si>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</si>
  <si>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</si>
  <si>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</si>
  <si>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</si>
  <si>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</si>
  <si>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</si>
  <si>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</si>
  <si>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</si>
  <si>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</si>
  <si>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</si>
  <si>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</si>
  <si>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</si>
  <si>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</si>
  <si>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</si>
  <si>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</si>
  <si>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</si>
  <si>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</si>
  <si>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</si>
  <si>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</si>
  <si>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</si>
  <si>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</si>
  <si>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</si>
  <si>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</si>
  <si>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</si>
  <si>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</si>
  <si>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</si>
  <si>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</si>
  <si>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</si>
  <si>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</si>
  <si>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</si>
  <si>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</si>
  <si>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</si>
  <si>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</si>
  <si>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</si>
  <si>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</si>
  <si>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</si>
  <si>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</si>
  <si>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</si>
  <si>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</si>
  <si>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</si>
  <si>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</si>
  <si>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</si>
  <si>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</si>
  <si>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</si>
  <si>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</si>
  <si>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</si>
  <si>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</si>
  <si>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</si>
  <si>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</si>
  <si>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</si>
  <si>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</si>
  <si>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</si>
  <si>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</si>
  <si>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</si>
  <si>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</si>
  <si>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</si>
  <si>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</si>
  <si>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</si>
  <si>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</si>
  <si>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</si>
  <si>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</si>
  <si>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</si>
  <si>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</si>
  <si>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</si>
  <si>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</si>
  <si>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</si>
  <si>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</si>
  <si>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</si>
  <si>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</si>
  <si>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</si>
  <si>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</si>
  <si>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</si>
  <si>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</si>
  <si>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</si>
  <si>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</si>
  <si>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</si>
  <si>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</si>
  <si>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</si>
  <si>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</si>
  <si>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</si>
  <si>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</si>
  <si>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</si>
  <si>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</si>
  <si>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</si>
  <si>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</si>
  <si>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</si>
  <si>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</si>
  <si>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</si>
  <si>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</si>
  <si>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</si>
  <si>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</si>
  <si>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</si>
  <si>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</si>
  <si>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</si>
  <si>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</si>
  <si>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</si>
  <si>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</si>
  <si>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</si>
  <si>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</si>
  <si>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</si>
  <si>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</si>
  <si>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</si>
  <si>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</si>
  <si>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</si>
  <si>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</si>
  <si>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</si>
  <si>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</si>
  <si>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</si>
  <si>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</si>
  <si>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</si>
  <si>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</si>
  <si>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</si>
  <si>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</si>
  <si>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</si>
  <si>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</si>
  <si>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</si>
  <si>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</si>
  <si>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</si>
  <si>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</si>
  <si>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</si>
  <si>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</si>
  <si>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</si>
  <si>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</si>
  <si>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</si>
  <si>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</si>
  <si>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</si>
  <si>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</si>
  <si>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</si>
  <si>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</si>
  <si>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</si>
  <si>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</si>
  <si>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</si>
  <si>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</si>
  <si>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</si>
  <si>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</si>
  <si>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</si>
  <si>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</si>
  <si>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</si>
  <si>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</si>
  <si>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</si>
  <si>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</si>
  <si>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</si>
  <si>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</si>
  <si>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</si>
  <si>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</si>
  <si>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</si>
  <si>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</si>
  <si>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</si>
  <si>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</si>
  <si>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</si>
  <si>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</si>
  <si>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</si>
  <si>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</si>
  <si>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</si>
  <si>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</si>
  <si>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</si>
  <si>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</si>
  <si>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</si>
  <si>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</si>
  <si>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</si>
  <si>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</si>
  <si>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</si>
  <si>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</si>
  <si>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</si>
  <si>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</si>
  <si>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</si>
  <si>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</si>
  <si>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</si>
  <si>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</si>
  <si>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</si>
  <si>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</si>
  <si>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</si>
  <si>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</si>
  <si>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</si>
  <si>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</si>
  <si>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</si>
  <si>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</si>
  <si>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</si>
  <si>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</si>
  <si>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</si>
  <si>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</si>
  <si>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</si>
  <si>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</si>
  <si>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</si>
  <si>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</si>
  <si>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</si>
  <si>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</si>
  <si>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</si>
  <si>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</si>
  <si>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</si>
  <si>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</si>
  <si>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</si>
  <si>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</si>
  <si>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</si>
  <si>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</si>
  <si>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</si>
  <si>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</si>
  <si>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</si>
  <si>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</si>
  <si>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</si>
  <si>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</si>
  <si>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</si>
  <si>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</si>
  <si>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</si>
  <si>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</si>
  <si>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</si>
  <si>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</si>
  <si>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</si>
  <si>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</si>
  <si>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</si>
  <si>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</si>
  <si>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</si>
  <si>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</si>
  <si>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</si>
  <si>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</si>
  <si>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</si>
  <si>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</si>
  <si>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</si>
  <si>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</si>
  <si>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</si>
  <si>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</si>
  <si>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</si>
  <si>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</si>
  <si>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</si>
  <si>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</si>
  <si>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</si>
  <si>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</si>
  <si>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</si>
  <si>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</si>
  <si>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</si>
  <si>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</si>
  <si>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</si>
  <si>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</si>
  <si>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</si>
  <si>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</si>
  <si>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</si>
  <si>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</si>
  <si>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</si>
  <si>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</si>
  <si>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</si>
  <si>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</si>
  <si>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</si>
  <si>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</si>
  <si>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</si>
  <si>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</si>
  <si>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</si>
  <si>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</si>
  <si>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</si>
  <si>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</si>
  <si>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</si>
  <si>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</si>
  <si>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</si>
  <si>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</si>
  <si>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</si>
  <si>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</si>
  <si>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</si>
  <si>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</si>
  <si>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</si>
  <si>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</si>
  <si>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</si>
  <si>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</si>
  <si>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</si>
  <si>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</si>
  <si>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</si>
  <si>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</si>
  <si>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</si>
  <si>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</si>
  <si>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</si>
  <si>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</si>
  <si>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</si>
  <si>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</si>
  <si>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</si>
  <si>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</si>
  <si>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</si>
  <si>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</si>
  <si>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</si>
  <si>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</si>
  <si>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</si>
  <si>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</si>
  <si>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</si>
  <si>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</si>
  <si>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</si>
  <si>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</si>
  <si>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</si>
  <si>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</si>
  <si>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</si>
  <si>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</si>
  <si>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</si>
  <si>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</si>
  <si>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</si>
  <si>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</si>
  <si>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</si>
  <si>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</si>
  <si>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</si>
  <si>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</si>
  <si>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</si>
  <si>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</si>
  <si>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</si>
  <si>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</si>
  <si>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</si>
  <si>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</si>
  <si>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</si>
  <si>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</si>
  <si>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</si>
  <si>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</si>
  <si>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</si>
  <si>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</si>
  <si>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</si>
  <si>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</si>
  <si>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</si>
  <si>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</si>
  <si>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</si>
  <si>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</si>
  <si>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</si>
  <si>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</si>
  <si>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</si>
  <si>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</si>
  <si>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</si>
  <si>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</si>
  <si>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</si>
  <si>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</si>
  <si>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</si>
  <si>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</si>
  <si>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</si>
  <si>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</si>
  <si>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</si>
  <si>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</si>
  <si>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</si>
  <si>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</si>
  <si>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</si>
  <si>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</si>
  <si>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</si>
  <si>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</si>
  <si>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</si>
  <si>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</si>
  <si>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</si>
  <si>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</si>
  <si>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</si>
  <si>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</si>
  <si>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</si>
  <si>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</si>
  <si>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</si>
  <si>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</si>
  <si>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</si>
  <si>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</si>
  <si>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</si>
  <si>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</si>
  <si>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</si>
  <si>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</si>
  <si>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</si>
  <si>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</si>
  <si>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</si>
  <si>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</si>
  <si>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</si>
  <si>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</si>
  <si>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</si>
  <si>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</si>
  <si>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</si>
  <si>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</si>
  <si>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</si>
  <si>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</si>
  <si>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</si>
  <si>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</si>
  <si>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</si>
  <si>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</si>
  <si>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</si>
  <si>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</si>
  <si>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</si>
  <si>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</si>
  <si>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</si>
  <si>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</si>
  <si>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</si>
  <si>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</si>
  <si>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</si>
  <si>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</si>
  <si>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</si>
  <si>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</si>
  <si>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</si>
  <si>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</si>
  <si>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</si>
  <si>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</si>
  <si>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</si>
  <si>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</si>
  <si>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</si>
  <si>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</si>
  <si>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</si>
  <si>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</si>
  <si>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</si>
  <si>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</si>
  <si>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</si>
  <si>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</si>
  <si>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</si>
  <si>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</si>
  <si>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</si>
  <si>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</si>
  <si>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</si>
  <si>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</si>
  <si>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</si>
  <si>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</si>
  <si>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</si>
  <si>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</si>
  <si>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</si>
  <si>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</si>
  <si>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</si>
  <si>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</si>
  <si>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</si>
  <si>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</si>
  <si>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</si>
  <si>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</si>
  <si>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</si>
  <si>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</si>
  <si>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</si>
  <si>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</si>
  <si>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</si>
  <si>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</si>
  <si>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</si>
  <si>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</si>
  <si>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</si>
  <si>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</si>
  <si>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</si>
  <si>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</si>
  <si>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</si>
  <si>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</si>
  <si>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</si>
  <si>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</si>
  <si>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</si>
  <si>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</si>
  <si>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</si>
  <si>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</si>
  <si>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</si>
  <si>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</si>
  <si>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</si>
  <si>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</si>
  <si>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</si>
  <si>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</si>
  <si>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</si>
  <si>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</si>
  <si>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</si>
  <si>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</si>
  <si>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</si>
  <si>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</si>
  <si>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</si>
  <si>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</si>
  <si>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</si>
  <si>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</si>
  <si>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</si>
  <si>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</si>
  <si>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</si>
  <si>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</si>
  <si>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</si>
  <si>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</si>
  <si>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</si>
  <si>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</si>
  <si>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</si>
  <si>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</si>
  <si>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</si>
  <si>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</si>
  <si>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</si>
  <si>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</si>
  <si>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</si>
  <si>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</si>
  <si>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</si>
  <si>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</si>
  <si>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</si>
  <si>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</si>
  <si>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</si>
  <si>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</si>
  <si>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</si>
  <si>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</si>
  <si>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</si>
  <si>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</si>
  <si>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</si>
  <si>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</si>
  <si>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</si>
  <si>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</si>
  <si>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</si>
  <si>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</si>
  <si>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</si>
  <si>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</si>
  <si>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</si>
  <si>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</si>
  <si>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</si>
  <si>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</si>
  <si>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</si>
  <si>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</si>
  <si>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</si>
  <si>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</si>
  <si>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</si>
  <si>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</si>
  <si>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</si>
  <si>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</si>
  <si>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</si>
  <si>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</si>
  <si>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</si>
  <si>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</si>
  <si>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</si>
  <si>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</si>
  <si>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</si>
  <si>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</si>
  <si>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</si>
  <si>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</si>
  <si>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</si>
  <si>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</si>
  <si>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</si>
  <si>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</si>
  <si>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</si>
  <si>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</si>
  <si>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</si>
  <si>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</si>
  <si>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</si>
  <si>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</si>
  <si>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</si>
  <si>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</si>
  <si>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</si>
  <si>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</si>
  <si>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</si>
  <si>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</si>
  <si>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</si>
  <si>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</si>
  <si>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</si>
  <si>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</si>
  <si>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</si>
  <si>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</si>
  <si>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</si>
  <si>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</si>
  <si>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</si>
  <si>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</si>
  <si>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</si>
  <si>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</si>
  <si>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</si>
  <si>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</si>
  <si>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</si>
  <si>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</si>
  <si>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</si>
  <si>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</si>
  <si>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</si>
  <si>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</si>
  <si>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</si>
  <si>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</si>
  <si>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</si>
  <si>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</si>
  <si>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</si>
  <si>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</si>
  <si>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</si>
  <si>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</si>
  <si>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</si>
  <si>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</si>
  <si>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</si>
  <si>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</si>
  <si>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</si>
  <si>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</si>
  <si>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</si>
  <si>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</si>
  <si>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</si>
  <si>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</si>
  <si>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</si>
  <si>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</si>
  <si>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</si>
  <si>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</si>
  <si>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</si>
  <si>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</si>
  <si>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</si>
  <si>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</si>
  <si>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</si>
  <si>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</si>
  <si>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</si>
  <si>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</si>
  <si>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</si>
  <si>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</si>
  <si>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</si>
  <si>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</si>
  <si>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</si>
  <si>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</si>
  <si>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</si>
  <si>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</si>
  <si>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</si>
  <si>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</si>
  <si>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</si>
  <si>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</si>
  <si>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</si>
  <si>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</si>
  <si>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</si>
  <si>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</si>
  <si>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</si>
  <si>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</si>
  <si>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</si>
  <si>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</si>
  <si>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</si>
  <si>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</si>
  <si>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</si>
  <si>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</si>
  <si>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</si>
  <si>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</si>
  <si>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</si>
  <si>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</si>
  <si>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</si>
  <si>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</si>
  <si>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</si>
  <si>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</si>
  <si>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</si>
  <si>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</si>
  <si>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</si>
  <si>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</si>
  <si>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</si>
  <si>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</si>
  <si>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</si>
  <si>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</si>
  <si>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</si>
  <si>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</si>
  <si>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</si>
  <si>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</si>
  <si>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</si>
  <si>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</si>
  <si>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</si>
  <si>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</si>
  <si>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</si>
  <si>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</si>
  <si>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</si>
  <si>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</si>
  <si>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</si>
  <si>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</si>
  <si>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</si>
  <si>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</si>
  <si>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</si>
  <si>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</si>
  <si>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</si>
  <si>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</si>
  <si>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</si>
  <si>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</si>
  <si>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</si>
  <si>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</si>
  <si>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</si>
  <si>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</si>
  <si>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</si>
  <si>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</si>
  <si>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</si>
  <si>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</si>
  <si>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</si>
  <si>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</si>
  <si>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</si>
  <si>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</si>
  <si>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</si>
  <si>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</si>
  <si>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</si>
  <si>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</si>
  <si>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</si>
  <si>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</si>
  <si>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</si>
  <si>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</si>
  <si>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</si>
  <si>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</si>
  <si>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</si>
  <si>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</si>
  <si>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</si>
  <si>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</si>
  <si>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</si>
  <si>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</si>
  <si>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</si>
  <si>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</si>
  <si>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</si>
  <si>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</si>
  <si>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</si>
  <si>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</si>
  <si>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</si>
  <si>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</si>
  <si>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</si>
  <si>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</si>
  <si>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</si>
  <si>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</si>
  <si>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</si>
  <si>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</si>
  <si>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</si>
  <si>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</si>
  <si>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</si>
  <si>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</si>
  <si>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</si>
  <si>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</si>
  <si>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</si>
  <si>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</si>
  <si>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</si>
  <si>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</si>
  <si>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</si>
  <si>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</si>
  <si>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</si>
  <si>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</si>
  <si>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</si>
  <si>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</si>
  <si>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</si>
  <si>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</si>
  <si>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</si>
  <si>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</si>
  <si>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</si>
  <si>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</si>
  <si>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</si>
  <si>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</si>
  <si>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</si>
  <si>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</si>
  <si>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</si>
  <si>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</si>
  <si>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</si>
  <si>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</si>
  <si>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</si>
  <si>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</si>
  <si>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</si>
  <si>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</si>
  <si>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</si>
  <si>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</si>
  <si>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</si>
  <si>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</si>
  <si>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</si>
  <si>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</si>
  <si>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</si>
  <si>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</si>
  <si>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</si>
  <si>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</si>
  <si>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</si>
  <si>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</si>
  <si>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</si>
  <si>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</si>
  <si>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</si>
  <si>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</si>
  <si>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</si>
  <si>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</si>
  <si>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</si>
  <si>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</si>
  <si>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</si>
  <si>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</si>
  <si>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</si>
  <si>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</si>
  <si>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</si>
  <si>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</si>
  <si>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</si>
  <si>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</si>
  <si>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</si>
  <si>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</si>
  <si>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</si>
  <si>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</si>
  <si>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</si>
  <si>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</si>
  <si>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</si>
  <si>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</si>
  <si>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</si>
  <si>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</si>
  <si>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</si>
  <si>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</si>
  <si>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</si>
  <si>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</si>
  <si>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</si>
  <si>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</si>
  <si>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</si>
  <si>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</si>
  <si>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</si>
  <si>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</si>
  <si>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</si>
  <si>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</si>
  <si>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</si>
  <si>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</si>
  <si>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</si>
  <si>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</si>
  <si>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</si>
  <si>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</si>
  <si>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</si>
  <si>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</si>
  <si>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</si>
  <si>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</si>
  <si>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</si>
  <si>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</si>
  <si>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</si>
  <si>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</si>
  <si>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</si>
  <si>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</si>
  <si>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</si>
  <si>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</si>
  <si>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</si>
  <si>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</si>
  <si>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</si>
  <si>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</si>
  <si>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</si>
  <si>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</si>
  <si>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</si>
  <si>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</si>
  <si>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</si>
  <si>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</si>
  <si>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</si>
  <si>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</si>
  <si>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</si>
  <si>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</si>
  <si>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</si>
  <si>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</si>
  <si>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</si>
  <si>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</si>
  <si>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</si>
  <si>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</si>
  <si>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</si>
  <si>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</si>
  <si>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</si>
  <si>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</si>
  <si>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</si>
  <si>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</si>
  <si>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</si>
  <si>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</si>
  <si>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</si>
  <si>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</si>
  <si>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</si>
  <si>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</si>
  <si>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</si>
  <si>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</si>
  <si>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</si>
  <si>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</si>
  <si>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</si>
  <si>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</si>
  <si>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</si>
  <si>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</si>
  <si>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</si>
  <si>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</si>
  <si>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</si>
  <si>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</si>
  <si>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</si>
  <si>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</si>
  <si>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</si>
  <si>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</si>
  <si>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</si>
  <si>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</si>
  <si>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</si>
  <si>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</si>
  <si>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</si>
  <si>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</si>
  <si>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</si>
  <si>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</si>
  <si>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</si>
  <si>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</si>
  <si>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</si>
  <si>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</si>
  <si>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</si>
  <si>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</si>
  <si>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</si>
  <si>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</si>
  <si>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</si>
  <si>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</si>
  <si>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</si>
  <si>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</si>
  <si>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</si>
  <si>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</si>
  <si>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</si>
  <si>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</si>
  <si>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</si>
  <si>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</si>
  <si>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</si>
  <si>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</si>
  <si>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</si>
  <si>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</si>
  <si>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</si>
  <si>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</si>
  <si>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</si>
  <si>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</si>
  <si>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</si>
  <si>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</si>
  <si>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</si>
  <si>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</si>
  <si>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</si>
  <si>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</si>
  <si>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</si>
  <si>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</si>
  <si>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</si>
  <si>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</si>
  <si>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</si>
  <si>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</si>
  <si>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</si>
  <si>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</si>
  <si>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</si>
  <si>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</si>
  <si>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</si>
  <si>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</si>
  <si>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</si>
  <si>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</si>
  <si>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</si>
  <si>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</si>
  <si>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</si>
  <si>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</si>
  <si>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</si>
  <si>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</si>
  <si>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</si>
  <si>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</si>
  <si>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</si>
  <si>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</si>
  <si>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</si>
  <si>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</si>
  <si>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</si>
  <si>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</si>
  <si>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</si>
  <si>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</si>
  <si>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</si>
  <si>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</si>
  <si>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</si>
  <si>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</si>
  <si>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</si>
  <si>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</si>
  <si>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</si>
  <si>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</si>
  <si>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</si>
  <si>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</si>
  <si>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</si>
  <si>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</si>
  <si>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</si>
  <si>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</si>
  <si>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</si>
  <si>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</si>
  <si>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</si>
  <si>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</si>
  <si>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</si>
  <si>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</si>
  <si>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</si>
  <si>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</si>
  <si>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</si>
  <si>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</si>
  <si>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</si>
  <si>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</si>
  <si>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</si>
  <si>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</si>
  <si>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</si>
  <si>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</si>
  <si>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</si>
  <si>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</si>
  <si>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</si>
  <si>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</si>
  <si>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</si>
  <si>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</si>
  <si>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</si>
  <si>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</si>
  <si>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</si>
  <si>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</si>
  <si>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</si>
  <si>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</si>
  <si>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</si>
  <si>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</si>
  <si>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</si>
  <si>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</si>
  <si>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</si>
  <si>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</si>
  <si>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</si>
  <si>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</si>
  <si>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</si>
  <si>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</si>
  <si>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</si>
  <si>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</si>
  <si>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</si>
  <si>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</si>
  <si>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</si>
  <si>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</si>
  <si>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</si>
  <si>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</si>
  <si>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</si>
  <si>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</si>
  <si>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</si>
  <si>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</si>
  <si>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</si>
  <si>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</si>
  <si>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</si>
  <si>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</si>
  <si>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</si>
  <si>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</si>
  <si>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</si>
  <si>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</si>
  <si>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</si>
  <si>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</si>
  <si>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</si>
  <si>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</si>
  <si>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</si>
  <si>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</si>
  <si>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</si>
  <si>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</si>
  <si>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</si>
  <si>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</si>
  <si>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</si>
  <si>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</si>
  <si>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</si>
  <si>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</si>
  <si>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</si>
  <si>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</si>
  <si>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</si>
  <si>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</si>
  <si>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</si>
  <si>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</si>
  <si>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</si>
  <si>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</si>
  <si>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</si>
  <si>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</si>
  <si>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</si>
  <si>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</si>
  <si>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</si>
  <si>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</si>
  <si>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</si>
  <si>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</si>
  <si>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</si>
  <si>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</si>
  <si>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</si>
  <si>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</si>
  <si>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</si>
  <si>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</si>
  <si>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</si>
  <si>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</si>
  <si>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</si>
  <si>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</si>
  <si>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</si>
  <si>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</si>
  <si>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</si>
  <si>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</si>
  <si>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</si>
  <si>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</si>
  <si>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</si>
  <si>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</si>
  <si>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</si>
  <si>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</si>
  <si>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</si>
  <si>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</si>
  <si>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</si>
  <si>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</si>
  <si>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</si>
  <si>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</si>
  <si>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</si>
  <si>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</si>
  <si>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</si>
  <si>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</si>
  <si>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</si>
  <si>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</si>
  <si>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</si>
  <si>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</si>
  <si>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</si>
  <si>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</si>
  <si>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</si>
  <si>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</si>
  <si>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</si>
  <si>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</si>
  <si>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</si>
  <si>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</si>
  <si>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</si>
  <si>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</si>
  <si>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</si>
  <si>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</si>
  <si>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</si>
  <si>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</si>
  <si>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</si>
  <si>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</si>
  <si>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</si>
  <si>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</si>
  <si>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</si>
  <si>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</si>
  <si>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</si>
  <si>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</si>
  <si>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</si>
  <si>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</si>
  <si>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</si>
  <si>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</si>
  <si>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</si>
  <si>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</si>
  <si>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</si>
  <si>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</si>
  <si>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</si>
  <si>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</si>
  <si>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</si>
  <si>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</si>
  <si>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</si>
  <si>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</si>
  <si>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</si>
  <si>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</si>
  <si>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</si>
  <si>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</si>
  <si>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</si>
  <si>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</si>
  <si>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</si>
  <si>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</si>
  <si>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</si>
  <si>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</si>
  <si>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</si>
  <si>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</si>
  <si>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</si>
  <si>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</si>
  <si>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</si>
  <si>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</si>
  <si>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</si>
  <si>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</si>
  <si>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</si>
  <si>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</si>
  <si>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</si>
  <si>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</si>
  <si>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</si>
  <si>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</si>
  <si>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</si>
  <si>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</si>
  <si>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</si>
  <si>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</si>
  <si>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</si>
  <si>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</si>
  <si>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</si>
  <si>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</si>
  <si>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</si>
  <si>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</si>
  <si>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</si>
  <si>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</si>
  <si>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</si>
  <si>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</si>
  <si>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</si>
  <si>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</si>
  <si>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</si>
  <si>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</si>
  <si>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</si>
  <si>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</si>
  <si>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</si>
  <si>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</si>
  <si>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</si>
  <si>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</si>
  <si>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</si>
  <si>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</si>
  <si>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</si>
  <si>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</si>
  <si>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</si>
  <si>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</si>
  <si>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</si>
  <si>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</si>
  <si>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</si>
  <si>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</si>
  <si>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</si>
  <si>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</si>
  <si>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</si>
  <si>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</si>
  <si>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</si>
  <si>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</si>
  <si>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</si>
  <si>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</si>
  <si>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</si>
  <si>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</si>
  <si>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</si>
  <si>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</si>
  <si>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</si>
  <si>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</si>
  <si>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</si>
  <si>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</si>
  <si>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</si>
  <si>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</si>
  <si>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</si>
  <si>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</si>
  <si>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</si>
  <si>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</si>
  <si>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</si>
  <si>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</si>
  <si>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</si>
  <si>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</si>
  <si>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</si>
  <si>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</si>
  <si>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</si>
  <si>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</si>
  <si>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</si>
  <si>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</si>
  <si>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</si>
  <si>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</si>
  <si>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</si>
  <si>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</si>
  <si>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</si>
  <si>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</si>
  <si>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</si>
  <si>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</si>
  <si>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</si>
  <si>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</si>
  <si>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</si>
  <si>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</si>
  <si>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</si>
  <si>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</si>
  <si>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</si>
  <si>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</si>
  <si>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</si>
  <si>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</si>
  <si>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</si>
  <si>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</si>
  <si>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</si>
  <si>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</si>
  <si>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</si>
  <si>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</si>
  <si>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</si>
  <si>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</si>
  <si>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</si>
  <si>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</si>
  <si>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</si>
  <si>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</si>
  <si>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</si>
  <si>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</si>
  <si>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</si>
  <si>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</si>
  <si>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</si>
  <si>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</si>
  <si>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</si>
  <si>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</si>
  <si>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</si>
  <si>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</si>
  <si>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</si>
  <si>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</si>
  <si>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</si>
  <si>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</si>
  <si>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</si>
  <si>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</si>
  <si>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</si>
  <si>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</si>
  <si>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</si>
  <si>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</si>
  <si>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</si>
  <si>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</si>
  <si>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</si>
  <si>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</si>
  <si>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</si>
  <si>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</si>
  <si>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</si>
  <si>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</si>
  <si>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</si>
  <si>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</si>
  <si>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</si>
  <si>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</si>
  <si>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</si>
  <si>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</si>
  <si>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</si>
  <si>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</si>
  <si>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</si>
  <si>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</si>
  <si>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</si>
  <si>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</si>
  <si>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</si>
  <si>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</si>
  <si>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</si>
  <si>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</si>
  <si>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</si>
  <si>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</si>
  <si>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</si>
  <si>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</si>
  <si>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</si>
  <si>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</si>
  <si>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</si>
  <si>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</si>
  <si>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</si>
  <si>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</si>
  <si>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</si>
  <si>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</si>
  <si>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</si>
  <si>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</si>
  <si>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</si>
  <si>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</si>
  <si>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</si>
  <si>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</si>
  <si>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</si>
  <si>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</si>
  <si>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</si>
  <si>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</si>
  <si>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</si>
  <si>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</si>
  <si>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</si>
  <si>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</si>
  <si>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</si>
  <si>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</si>
  <si>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</si>
  <si>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</si>
  <si>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</si>
  <si>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</si>
  <si>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</si>
  <si>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</si>
  <si>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</si>
  <si>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</si>
  <si>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</si>
  <si>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</si>
  <si>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</si>
  <si>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</si>
  <si>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</si>
  <si>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</si>
  <si>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</si>
  <si>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</si>
  <si>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</si>
  <si>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</si>
  <si>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</si>
  <si>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</si>
  <si>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</si>
  <si>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</si>
  <si>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</si>
  <si>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</si>
  <si>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</si>
  <si>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</si>
  <si>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</si>
  <si>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</si>
  <si>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</si>
  <si>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</si>
  <si>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</si>
  <si>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</si>
  <si>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</si>
  <si>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</si>
  <si>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</si>
  <si>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</si>
  <si>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</si>
  <si>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</si>
  <si>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</si>
  <si>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</si>
  <si>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</si>
  <si>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</si>
  <si>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</si>
  <si>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</si>
  <si>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</si>
  <si>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</si>
  <si>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</si>
  <si>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</si>
  <si>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</si>
  <si>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</si>
  <si>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</si>
  <si>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</si>
  <si>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</si>
  <si>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</si>
  <si>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</si>
  <si>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</si>
  <si>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</si>
  <si>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</si>
  <si>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</si>
  <si>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</si>
  <si>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</si>
  <si>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</si>
  <si>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</si>
  <si>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</si>
  <si>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</si>
  <si>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</si>
  <si>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</si>
  <si>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</si>
  <si>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</si>
  <si>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</si>
  <si>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</si>
  <si>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</si>
  <si>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</si>
  <si>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</si>
  <si>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</si>
  <si>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</si>
  <si>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</si>
  <si>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</si>
  <si>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</si>
  <si>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</si>
  <si>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</si>
  <si>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</si>
  <si>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</si>
  <si>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</si>
  <si>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</si>
  <si>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</si>
  <si>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</si>
  <si>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</si>
  <si>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</si>
  <si>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</si>
  <si>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</si>
  <si>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</si>
  <si>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</si>
  <si>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</si>
  <si>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</si>
  <si>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</si>
  <si>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</si>
  <si>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</si>
  <si>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</si>
  <si>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</si>
  <si>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</si>
  <si>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</si>
  <si>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</si>
  <si>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</si>
  <si>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</si>
  <si>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</si>
  <si>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</si>
  <si>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</si>
  <si>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</si>
  <si>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</si>
  <si>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</si>
  <si>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</si>
  <si>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</si>
  <si>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</si>
  <si>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</si>
  <si>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</si>
  <si>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</si>
  <si>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</si>
  <si>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</si>
  <si>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</si>
  <si>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</si>
  <si>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</si>
  <si>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</si>
  <si>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</si>
  <si>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</si>
  <si>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</si>
  <si>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</si>
  <si>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</si>
  <si>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</si>
  <si>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</si>
  <si>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</si>
  <si>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</si>
  <si>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</si>
  <si>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</si>
  <si>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</si>
  <si>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</si>
  <si>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</si>
  <si>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</si>
  <si>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</si>
  <si>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</si>
  <si>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</si>
  <si>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</si>
  <si>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</si>
  <si>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</si>
  <si>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</si>
  <si>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</si>
  <si>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</si>
  <si>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</si>
  <si>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</si>
  <si>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</si>
  <si>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</si>
  <si>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</si>
  <si>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</si>
  <si>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</si>
  <si>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</si>
  <si>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</si>
  <si>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</si>
  <si>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</si>
  <si>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</si>
  <si>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</si>
  <si>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</si>
  <si>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</si>
  <si>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</si>
  <si>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</si>
  <si>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</si>
  <si>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</si>
  <si>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</si>
  <si>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</si>
  <si>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</si>
  <si>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</si>
  <si>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</si>
  <si>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</si>
  <si>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</si>
  <si>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</si>
  <si>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</si>
  <si>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</si>
  <si>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</si>
  <si>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</si>
  <si>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</si>
  <si>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</si>
  <si>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</si>
  <si>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</si>
  <si>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</si>
  <si>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</si>
  <si>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</si>
  <si>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</si>
  <si>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</si>
  <si>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</si>
  <si>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</si>
  <si>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</si>
  <si>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</si>
  <si>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</si>
  <si>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</si>
  <si>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</si>
  <si>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</si>
  <si>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</si>
  <si>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</si>
  <si>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</si>
  <si>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</si>
  <si>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</si>
  <si>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</si>
  <si>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</si>
  <si>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</si>
  <si>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</si>
  <si>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</si>
  <si>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</si>
  <si>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</si>
  <si>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</si>
  <si>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</si>
  <si>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</si>
  <si>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</si>
  <si>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</si>
  <si>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</si>
  <si>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</si>
  <si>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</si>
  <si>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</si>
  <si>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</si>
  <si>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</si>
  <si>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</si>
  <si>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</si>
  <si>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</si>
  <si>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</si>
  <si>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</si>
  <si>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</si>
  <si>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</si>
  <si>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</si>
  <si>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</si>
  <si>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</si>
  <si>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</si>
  <si>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</si>
  <si>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</si>
  <si>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</si>
  <si>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</si>
  <si>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</si>
  <si>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</si>
  <si>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</si>
  <si>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</si>
  <si>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</si>
  <si>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</si>
  <si>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</si>
  <si>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</si>
  <si>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</si>
  <si>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</si>
  <si>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</si>
  <si>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</si>
  <si>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</si>
  <si>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</si>
  <si>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</si>
  <si>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</si>
  <si>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</si>
  <si>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</si>
  <si>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</si>
  <si>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</si>
  <si>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</si>
  <si>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</si>
  <si>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</si>
  <si>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</si>
  <si>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</si>
  <si>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</si>
  <si>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</si>
  <si>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</si>
  <si>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</si>
  <si>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</si>
  <si>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</si>
  <si>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</si>
  <si>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</si>
  <si>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</si>
  <si>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</si>
  <si>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</si>
  <si>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</si>
  <si>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</si>
  <si>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</si>
  <si>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</si>
  <si>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</si>
  <si>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</si>
  <si>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</si>
  <si>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</si>
  <si>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</si>
  <si>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</si>
  <si>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</si>
  <si>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</si>
  <si>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</si>
  <si>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</si>
  <si>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</si>
  <si>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</si>
  <si>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</si>
  <si>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</si>
  <si>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</si>
  <si>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</si>
  <si>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</si>
  <si>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</si>
  <si>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</si>
  <si>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</si>
  <si>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</si>
  <si>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</si>
  <si>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</si>
  <si>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</si>
  <si>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</si>
  <si>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</si>
  <si>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</si>
  <si>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</si>
  <si>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</si>
  <si>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</si>
  <si>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</si>
  <si>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</si>
  <si>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</si>
  <si>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</si>
  <si>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</si>
  <si>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</si>
  <si>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</si>
  <si>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</si>
  <si>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</si>
  <si>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</si>
  <si>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</si>
  <si>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</si>
  <si>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</si>
  <si>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</si>
  <si>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</si>
  <si>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</si>
  <si>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</si>
  <si>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</si>
  <si>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</si>
  <si>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</si>
  <si>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</si>
  <si>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</si>
  <si>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</si>
  <si>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</si>
  <si>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</si>
  <si>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</si>
  <si>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</si>
  <si>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</si>
  <si>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</si>
  <si>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</si>
  <si>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</si>
  <si>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</si>
  <si>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</si>
  <si>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</si>
  <si>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</si>
  <si>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</si>
  <si>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</si>
  <si>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</si>
  <si>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</si>
  <si>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</si>
  <si>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</si>
  <si>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</si>
  <si>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</si>
  <si>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</si>
  <si>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</si>
  <si>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</si>
  <si>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</si>
  <si>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</si>
  <si>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</si>
  <si>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</si>
  <si>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</si>
  <si>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</si>
  <si>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</si>
  <si>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</si>
  <si>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</si>
  <si>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</si>
  <si>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</si>
  <si>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</si>
  <si>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</si>
  <si>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</si>
  <si>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</si>
  <si>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</si>
  <si>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</si>
  <si>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</si>
  <si>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</si>
  <si>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</si>
  <si>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</si>
  <si>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</si>
  <si>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</si>
  <si>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</si>
  <si>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</si>
  <si>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</si>
  <si>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</si>
  <si>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</si>
  <si>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</si>
  <si>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</si>
  <si>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</si>
  <si>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</si>
  <si>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</si>
  <si>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</si>
  <si>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</si>
  <si>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</si>
  <si>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</si>
  <si>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</si>
  <si>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</si>
  <si>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</si>
  <si>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</si>
  <si>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</si>
  <si>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</si>
  <si>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</si>
  <si>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</si>
  <si>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</si>
  <si>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</si>
  <si>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</si>
  <si>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</si>
  <si>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</si>
  <si>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</si>
  <si>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</si>
  <si>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</si>
  <si>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</si>
  <si>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</si>
  <si>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</si>
  <si>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</si>
  <si>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</si>
  <si>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</si>
  <si>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</si>
  <si>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</si>
  <si>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</si>
  <si>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</si>
  <si>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</si>
  <si>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</si>
  <si>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</si>
  <si>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</si>
  <si>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</si>
  <si>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</si>
  <si>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</si>
  <si>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</si>
  <si>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</si>
  <si>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</si>
  <si>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</si>
  <si>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</si>
  <si>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</si>
  <si>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</si>
  <si>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</si>
  <si>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</si>
  <si>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</si>
  <si>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</si>
  <si>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</si>
  <si>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</si>
  <si>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</si>
  <si>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</si>
  <si>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</si>
  <si>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</si>
  <si>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</si>
  <si>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</si>
  <si>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</si>
  <si>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</si>
  <si>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</si>
  <si>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</si>
  <si>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</si>
  <si>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</si>
  <si>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</si>
  <si>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</si>
  <si>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</si>
  <si>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</si>
  <si>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</si>
  <si>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</si>
  <si>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</si>
  <si>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</si>
  <si>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</si>
  <si>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</si>
  <si>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</si>
  <si>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</si>
  <si>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</si>
  <si>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</si>
  <si>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</si>
  <si>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</si>
  <si>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</si>
  <si>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</si>
  <si>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</si>
  <si>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</si>
  <si>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</si>
  <si>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</si>
  <si>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</si>
  <si>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</si>
  <si>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</si>
  <si>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</si>
  <si>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</si>
  <si>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</si>
  <si>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</si>
  <si>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</si>
  <si>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</si>
  <si>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</si>
  <si>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</si>
  <si>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</si>
  <si>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</si>
  <si>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</si>
  <si>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</si>
  <si>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</si>
  <si>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</si>
  <si>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</si>
  <si>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</si>
  <si>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</si>
  <si>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</si>
  <si>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</si>
  <si>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</si>
  <si>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</si>
  <si>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</si>
  <si>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</si>
  <si>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</si>
  <si>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</si>
  <si>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</si>
  <si>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</si>
  <si>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</si>
  <si>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</si>
  <si>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</si>
  <si>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</si>
  <si>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</si>
  <si>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</si>
  <si>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</si>
  <si>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</si>
  <si>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</si>
  <si>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</si>
  <si>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</si>
  <si>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</si>
  <si>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</si>
  <si>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</si>
  <si>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</si>
  <si>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</si>
  <si>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</si>
  <si>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</si>
  <si>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</si>
  <si>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</si>
  <si>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</si>
  <si>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</si>
  <si>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</si>
  <si>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</si>
  <si>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</si>
  <si>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</si>
  <si>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</si>
  <si>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</si>
  <si>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</si>
  <si>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</si>
  <si>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</si>
  <si>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</si>
  <si>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</si>
  <si>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</si>
  <si>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</si>
  <si>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</si>
  <si>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</si>
  <si>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</si>
  <si>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</si>
  <si>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</si>
  <si>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</si>
  <si>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</si>
  <si>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</si>
  <si>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</si>
  <si>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</si>
  <si>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</si>
  <si>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</si>
  <si>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</si>
  <si>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</si>
  <si>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</si>
  <si>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</si>
  <si>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</si>
  <si>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</si>
  <si>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</si>
  <si>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</si>
  <si>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</si>
  <si>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</si>
  <si>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</si>
  <si>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</si>
  <si>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</si>
  <si>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</si>
  <si>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</si>
  <si>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</si>
  <si>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</si>
  <si>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</si>
  <si>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</si>
  <si>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</si>
  <si>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</si>
  <si>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</si>
  <si>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</si>
  <si>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</si>
  <si>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</si>
  <si>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</si>
  <si>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</si>
  <si>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</si>
  <si>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</si>
  <si>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</si>
  <si>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</si>
  <si>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</si>
  <si>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</si>
  <si>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</si>
  <si>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</si>
  <si>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</si>
  <si>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</si>
  <si>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</si>
  <si>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</si>
  <si>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</si>
  <si>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</si>
  <si>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</si>
  <si>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</si>
  <si>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</si>
  <si>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</si>
  <si>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</si>
  <si>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</si>
  <si>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</si>
  <si>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</si>
  <si>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</si>
  <si>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</si>
  <si>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</si>
  <si>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</si>
  <si>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</si>
  <si>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</si>
  <si>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</si>
  <si>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</si>
  <si>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</si>
  <si>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</si>
  <si>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</si>
  <si>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</si>
  <si>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</si>
  <si>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</si>
  <si>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</si>
  <si>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</si>
  <si>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</si>
  <si>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</si>
  <si>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</si>
  <si>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</si>
  <si>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</si>
  <si>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</si>
  <si>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</si>
  <si>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</si>
  <si>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</si>
  <si>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</si>
  <si>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</si>
  <si>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</si>
  <si>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</si>
  <si>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</si>
  <si>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</si>
  <si>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</si>
  <si>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</si>
  <si>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</si>
  <si>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</si>
  <si>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</si>
  <si>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</si>
  <si>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</si>
  <si>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</si>
  <si>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</si>
  <si>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</si>
  <si>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</si>
  <si>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</si>
  <si>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</si>
  <si>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</si>
  <si>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</si>
  <si>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</si>
  <si>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</si>
  <si>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</si>
  <si>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</si>
  <si>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</si>
  <si>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</si>
  <si>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</si>
  <si>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</si>
  <si>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</si>
  <si>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</si>
  <si>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</si>
  <si>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</si>
  <si>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</si>
  <si>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</si>
  <si>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</si>
  <si>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</si>
  <si>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</si>
  <si>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</si>
  <si>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</si>
  <si>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</si>
  <si>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</si>
  <si>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</si>
  <si>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</si>
  <si>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</si>
  <si>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</si>
  <si>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</si>
  <si>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</si>
  <si>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</si>
  <si>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</si>
  <si>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</si>
  <si>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</si>
  <si>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</si>
  <si>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</si>
  <si>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</si>
  <si>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</si>
  <si>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</si>
  <si>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</si>
  <si>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</si>
  <si>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</si>
  <si>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</si>
  <si>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</si>
  <si>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</si>
  <si>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</si>
  <si>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</si>
  <si>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</si>
  <si>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</si>
  <si>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</si>
  <si>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</si>
  <si>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</si>
  <si>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</si>
  <si>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</si>
  <si>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</si>
  <si>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</si>
  <si>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</si>
  <si>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</si>
  <si>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</si>
  <si>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</si>
  <si>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</si>
  <si>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</si>
  <si>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</si>
  <si>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</si>
  <si>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</si>
  <si>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</si>
  <si>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</si>
  <si>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</si>
  <si>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</si>
  <si>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</si>
  <si>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</si>
  <si>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</si>
  <si>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</si>
  <si>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</si>
  <si>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</si>
  <si>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</si>
  <si>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</si>
  <si>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</si>
  <si>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</si>
  <si>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</si>
  <si>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</si>
  <si>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</si>
  <si>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</si>
  <si>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</si>
  <si>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</si>
  <si>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</si>
  <si>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</si>
  <si>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</si>
  <si>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</si>
  <si>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</si>
  <si>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</si>
  <si>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</si>
  <si>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</si>
  <si>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</si>
  <si>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</si>
  <si>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</si>
  <si>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</si>
  <si>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</si>
  <si>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</si>
  <si>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</si>
  <si>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</si>
  <si>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</si>
  <si>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</si>
  <si>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</si>
  <si>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</si>
  <si>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</si>
  <si>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</si>
  <si>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</si>
  <si>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</si>
  <si>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</si>
  <si>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</si>
  <si>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</si>
  <si>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</si>
  <si>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</si>
  <si>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</si>
  <si>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</si>
  <si>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</si>
  <si>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</si>
  <si>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</si>
  <si>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</si>
  <si>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</si>
  <si>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</si>
  <si>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</si>
  <si>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</si>
  <si>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</si>
  <si>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</si>
  <si>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</si>
  <si>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</si>
  <si>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</si>
  <si>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</si>
  <si>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</si>
  <si>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</si>
  <si>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</si>
  <si>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</si>
  <si>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</si>
  <si>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</si>
  <si>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</si>
  <si>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</si>
  <si>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</si>
  <si>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</si>
  <si>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</si>
  <si>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</si>
  <si>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</si>
  <si>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</si>
  <si>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</si>
  <si>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</si>
  <si>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</si>
  <si>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</si>
  <si>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</si>
  <si>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</si>
  <si>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</si>
  <si>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</si>
  <si>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</si>
  <si>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</si>
  <si>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</si>
  <si>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</si>
  <si>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</si>
  <si>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</si>
  <si>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</si>
  <si>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</si>
  <si>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</si>
  <si>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</si>
  <si>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</si>
  <si>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</si>
  <si>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</si>
  <si>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</si>
  <si>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</si>
  <si>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</si>
  <si>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</si>
  <si>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</si>
  <si>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</si>
  <si>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</si>
  <si>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</si>
  <si>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</si>
  <si>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</si>
  <si>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</si>
  <si>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</si>
  <si>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</si>
  <si>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</si>
  <si>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</si>
  <si>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</si>
  <si>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</si>
  <si>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</si>
  <si>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</si>
  <si>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</si>
  <si>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</si>
  <si>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</si>
  <si>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</si>
  <si>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</si>
  <si>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</si>
  <si>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</si>
  <si>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</si>
  <si>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</si>
  <si>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</si>
  <si>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</si>
  <si>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</si>
  <si>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</si>
  <si>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</si>
  <si>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</si>
  <si>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</si>
  <si>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</si>
  <si>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</si>
  <si>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</si>
  <si>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</si>
  <si>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</si>
  <si>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</si>
  <si>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</si>
  <si>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</si>
  <si>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</si>
  <si>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</si>
  <si>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</si>
  <si>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</si>
  <si>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</si>
  <si>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</si>
  <si>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</si>
  <si>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</si>
  <si>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</si>
  <si>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</si>
  <si>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</si>
  <si>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</si>
  <si>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</si>
  <si>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</si>
  <si>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</si>
  <si>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</si>
  <si>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</si>
  <si>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</si>
  <si>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</si>
  <si>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</si>
  <si>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</si>
  <si>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</si>
  <si>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</si>
  <si>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</si>
  <si>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</si>
  <si>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</si>
  <si>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</si>
  <si>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</si>
  <si>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</si>
  <si>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</si>
  <si>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</si>
  <si>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</si>
  <si>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</si>
  <si>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</si>
  <si>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</si>
  <si>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</si>
  <si>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</si>
  <si>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</si>
  <si>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</si>
  <si>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</si>
  <si>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</si>
  <si>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</si>
  <si>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</si>
  <si>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</si>
  <si>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</si>
  <si>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</si>
  <si>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</si>
  <si>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</si>
  <si>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</si>
  <si>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</si>
  <si>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</si>
  <si>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</si>
  <si>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</si>
  <si>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</si>
  <si>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</si>
  <si>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</si>
  <si>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</si>
  <si>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</si>
  <si>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</si>
  <si>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</si>
  <si>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</si>
  <si>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</si>
  <si>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</si>
  <si>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</si>
  <si>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</si>
  <si>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</si>
  <si>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</si>
  <si>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</si>
  <si>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</si>
  <si>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</si>
  <si>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</si>
  <si>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</si>
  <si>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</si>
  <si>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</si>
  <si>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</si>
  <si>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</si>
  <si>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</si>
  <si>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</si>
  <si>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</si>
  <si>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</si>
  <si>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</si>
  <si>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</si>
  <si>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</si>
  <si>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</si>
  <si>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</si>
  <si>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</si>
  <si>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</si>
  <si>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</si>
  <si>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</si>
  <si>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</si>
  <si>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</si>
  <si>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</si>
  <si>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</si>
  <si>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</si>
  <si>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</si>
  <si>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</si>
  <si>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</si>
  <si>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</si>
  <si>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</si>
  <si>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</si>
  <si>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</si>
  <si>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</si>
  <si>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</si>
  <si>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</si>
  <si>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</si>
  <si>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</si>
  <si>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</si>
  <si>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</si>
  <si>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</si>
  <si>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</si>
  <si>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</si>
  <si>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</si>
  <si>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</si>
  <si>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</si>
  <si>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</si>
  <si>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</si>
  <si>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</si>
  <si>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</si>
  <si>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</si>
  <si>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</si>
  <si>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</si>
  <si>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</si>
  <si>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</si>
  <si>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</si>
  <si>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</si>
  <si>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</si>
  <si>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</si>
  <si>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</si>
  <si>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</si>
  <si>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</si>
  <si>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</si>
  <si>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</si>
  <si>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</si>
  <si>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</si>
  <si>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</si>
  <si>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</si>
  <si>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</si>
  <si>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</si>
  <si>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</si>
  <si>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</si>
  <si>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</si>
  <si>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</si>
  <si>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</si>
  <si>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</si>
  <si>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</si>
  <si>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</si>
  <si>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</si>
  <si>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</si>
  <si>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</si>
  <si>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</si>
  <si>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</si>
  <si>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</si>
  <si>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</si>
  <si>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</si>
  <si>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</si>
  <si>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</si>
  <si>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</si>
  <si>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</si>
  <si>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</si>
  <si>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</si>
  <si>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</si>
  <si>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</si>
  <si>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</si>
  <si>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</si>
  <si>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</si>
  <si>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</si>
  <si>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</si>
  <si>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</si>
  <si>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</si>
  <si>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</si>
  <si>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</si>
  <si>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</si>
  <si>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</si>
  <si>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</si>
  <si>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</si>
  <si>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</si>
  <si>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</si>
  <si>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</si>
  <si>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</si>
  <si>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</si>
  <si>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</si>
  <si>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</si>
  <si>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</si>
  <si>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</si>
  <si>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</si>
  <si>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</si>
  <si>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</si>
  <si>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</si>
  <si>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</si>
  <si>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</si>
  <si>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</si>
  <si>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</si>
  <si>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</si>
  <si>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</si>
  <si>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</si>
  <si>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</si>
  <si>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</si>
  <si>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</si>
  <si>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</si>
  <si>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</si>
  <si>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</si>
  <si>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</si>
  <si>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</si>
  <si>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</si>
  <si>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</si>
  <si>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</si>
  <si>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</si>
  <si>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</si>
  <si>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</si>
  <si>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</si>
  <si>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</si>
  <si>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</si>
  <si>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</si>
  <si>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</si>
  <si>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</si>
  <si>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</si>
  <si>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</si>
  <si>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</si>
  <si>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</si>
  <si>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</si>
  <si>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</si>
  <si>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</si>
  <si>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</si>
  <si>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</si>
  <si>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</si>
  <si>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</si>
  <si>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</si>
  <si>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</si>
  <si>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</si>
  <si>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</si>
  <si>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</si>
  <si>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</si>
  <si>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</si>
  <si>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</si>
  <si>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</si>
  <si>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</si>
  <si>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</si>
  <si>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</si>
  <si>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</si>
  <si>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</si>
  <si>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</si>
  <si>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</si>
  <si>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</si>
  <si>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</si>
  <si>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</si>
  <si>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</si>
  <si>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</si>
  <si>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</si>
  <si>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</si>
  <si>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</si>
  <si>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</si>
  <si>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</si>
  <si>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</si>
  <si>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</si>
  <si>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</si>
  <si>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</si>
  <si>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</si>
  <si>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</si>
  <si>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</si>
  <si>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</si>
  <si>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</si>
  <si>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</si>
  <si>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</si>
  <si>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</si>
  <si>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</si>
  <si>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</si>
  <si>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</si>
  <si>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</si>
  <si>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</si>
  <si>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</si>
  <si>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</si>
  <si>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</si>
  <si>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</si>
  <si>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</si>
  <si>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</si>
  <si>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</si>
  <si>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</si>
  <si>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</si>
  <si>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</si>
  <si>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</si>
  <si>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</si>
  <si>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</si>
  <si>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</si>
  <si>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</si>
  <si>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</si>
  <si>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</si>
  <si>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</si>
  <si>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</si>
  <si>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</si>
  <si>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</si>
  <si>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</si>
  <si>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</si>
  <si>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</si>
  <si>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</si>
  <si>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</si>
  <si>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</si>
  <si>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</si>
  <si>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</si>
  <si>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</si>
  <si>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</si>
  <si>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</si>
  <si>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</si>
  <si>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</si>
  <si>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</si>
  <si>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</si>
  <si>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</si>
  <si>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</si>
  <si>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</si>
  <si>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</si>
  <si>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</si>
  <si>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</si>
  <si>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</si>
  <si>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</si>
  <si>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</si>
  <si>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</si>
  <si>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</si>
  <si>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</si>
  <si>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</si>
  <si>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</si>
  <si>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</si>
  <si>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</si>
  <si>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</si>
  <si>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</si>
  <si>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</si>
  <si>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</si>
  <si>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</si>
  <si>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</si>
  <si>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</si>
  <si>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</si>
  <si>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</si>
  <si>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</si>
  <si>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</si>
  <si>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</si>
  <si>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</si>
  <si>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</si>
  <si>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</si>
  <si>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</si>
  <si>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</si>
  <si>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</si>
  <si>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</si>
  <si>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</si>
  <si>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</si>
  <si>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</si>
  <si>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</si>
  <si>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</si>
  <si>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</si>
  <si>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</si>
  <si>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</si>
  <si>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</si>
  <si>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</si>
  <si>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</si>
  <si>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</si>
  <si>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</si>
  <si>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</si>
  <si>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</si>
  <si>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</si>
  <si>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</si>
  <si>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</si>
  <si>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</si>
  <si>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</si>
  <si>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</si>
  <si>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</si>
  <si>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</si>
  <si>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</si>
  <si>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</si>
  <si>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</si>
  <si>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</si>
  <si>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</si>
  <si>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</si>
  <si>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</si>
  <si>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</si>
  <si>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</si>
  <si>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</si>
  <si>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</si>
  <si>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</si>
  <si>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</si>
  <si>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</si>
  <si>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</si>
  <si>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</si>
  <si>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</si>
  <si>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</si>
  <si>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</si>
  <si>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</si>
  <si>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</si>
  <si>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</si>
  <si>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</si>
  <si>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</si>
  <si>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</si>
  <si>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</si>
  <si>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</si>
  <si>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</si>
  <si>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</si>
  <si>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</si>
  <si>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</si>
  <si>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</si>
  <si>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</si>
  <si>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</si>
  <si>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</si>
  <si>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</si>
  <si>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</si>
  <si>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</si>
  <si>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</si>
  <si>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</si>
  <si>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</si>
  <si>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</si>
  <si>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</si>
  <si>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</si>
  <si>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</si>
  <si>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</si>
  <si>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</si>
  <si>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</si>
  <si>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</si>
  <si>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</si>
  <si>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</si>
  <si>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</si>
  <si>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</si>
  <si>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</si>
  <si>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</si>
  <si>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</si>
  <si>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</si>
  <si>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</si>
  <si>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</si>
  <si>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</si>
  <si>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</si>
  <si>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</si>
  <si>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</si>
  <si>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</si>
  <si>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</si>
  <si>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</si>
  <si>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</si>
  <si>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</si>
  <si>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</si>
  <si>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</si>
  <si>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</si>
  <si>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</si>
  <si>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</si>
  <si>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</si>
  <si>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</si>
  <si>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</si>
  <si>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</si>
  <si>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</si>
  <si>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</si>
  <si>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</si>
  <si>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</si>
  <si>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</si>
  <si>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</si>
  <si>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</si>
  <si>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</si>
  <si>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</si>
  <si>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</si>
  <si>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</si>
  <si>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</si>
  <si>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</si>
  <si>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</si>
  <si>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</si>
  <si>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</si>
  <si>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</si>
  <si>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</si>
  <si>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</si>
  <si>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</si>
  <si>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</si>
  <si>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</si>
  <si>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</si>
  <si>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</si>
  <si>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</si>
  <si>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</si>
  <si>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</si>
  <si>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</si>
  <si>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</si>
  <si>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</si>
  <si>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</si>
  <si>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</si>
  <si>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</si>
  <si>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</si>
  <si>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</si>
  <si>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</si>
  <si>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</si>
  <si>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</si>
  <si>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</si>
  <si>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</si>
  <si>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</si>
  <si>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</si>
  <si>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</si>
  <si>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</si>
  <si>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</si>
  <si>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</si>
  <si>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</si>
  <si>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</si>
  <si>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</si>
  <si>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</si>
  <si>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</si>
  <si>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</si>
  <si>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</si>
  <si>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</si>
  <si>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</si>
  <si>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</si>
  <si>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</si>
  <si>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</si>
  <si>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</si>
  <si>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</si>
  <si>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</si>
  <si>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</si>
  <si>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</si>
  <si>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</si>
  <si>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</si>
  <si>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</si>
  <si>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</si>
  <si>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</si>
  <si>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</si>
  <si>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</si>
  <si>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</si>
  <si>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</si>
  <si>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</si>
  <si>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</si>
  <si>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</si>
  <si>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</si>
  <si>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</si>
  <si>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</si>
  <si>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</si>
  <si>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</si>
  <si>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</si>
  <si>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</si>
  <si>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</si>
  <si>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</si>
  <si>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</si>
  <si>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</si>
  <si>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</si>
  <si>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</si>
  <si>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</si>
  <si>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</si>
  <si>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</si>
  <si>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</si>
  <si>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</si>
  <si>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</si>
  <si>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</si>
  <si>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</si>
  <si>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</si>
  <si>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</si>
  <si>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</si>
  <si>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</si>
  <si>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</si>
  <si>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</si>
  <si>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</si>
  <si>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</si>
  <si>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</si>
  <si>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</si>
  <si>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</si>
  <si>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</si>
  <si>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</si>
  <si>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</si>
  <si>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</si>
  <si>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</si>
  <si>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</si>
  <si>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</si>
  <si>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</si>
  <si>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</si>
  <si>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</si>
  <si>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</si>
  <si>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</si>
  <si>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</si>
  <si>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</si>
  <si>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</si>
  <si>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</si>
  <si>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</si>
  <si>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</si>
  <si>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</si>
  <si>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</si>
  <si>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</si>
  <si>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</si>
  <si>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</si>
  <si>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</si>
  <si>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</si>
  <si>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</si>
  <si>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</si>
  <si>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</si>
  <si>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</si>
  <si>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</si>
  <si>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</si>
  <si>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</si>
  <si>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</si>
  <si>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</si>
  <si>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</si>
  <si>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</si>
  <si>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</si>
  <si>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</si>
  <si>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</si>
  <si>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</si>
  <si>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</si>
  <si>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</si>
  <si>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</si>
  <si>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</si>
  <si>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</si>
  <si>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</si>
  <si>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</si>
  <si>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</si>
  <si>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</si>
  <si>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</si>
  <si>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</si>
  <si>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</si>
  <si>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</si>
  <si>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</si>
  <si>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</si>
  <si>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</si>
  <si>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</si>
  <si>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</si>
  <si>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</si>
  <si>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</si>
  <si>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</si>
  <si>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</si>
  <si>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</si>
  <si>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</si>
  <si>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</si>
  <si>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</si>
  <si>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</si>
  <si>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</si>
  <si>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</si>
  <si>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</si>
  <si>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</si>
  <si>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</si>
  <si>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</si>
  <si>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</si>
  <si>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</si>
  <si>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</si>
  <si>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</si>
  <si>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</si>
  <si>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</si>
  <si>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</si>
  <si>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</si>
  <si>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</si>
  <si>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</si>
  <si>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</si>
  <si>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</si>
  <si>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</si>
  <si>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</si>
  <si>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</si>
  <si>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</si>
  <si>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</si>
  <si>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</si>
  <si>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</si>
  <si>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</si>
  <si>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</si>
  <si>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</si>
  <si>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</si>
  <si>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</si>
  <si>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</si>
  <si>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</si>
  <si>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</si>
  <si>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</si>
  <si>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</si>
  <si>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</si>
  <si>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</si>
  <si>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</si>
  <si>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</si>
  <si>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</si>
  <si>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</si>
  <si>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</si>
  <si>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</si>
  <si>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</si>
  <si>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</si>
  <si>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</si>
  <si>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</si>
  <si>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</si>
  <si>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</si>
  <si>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</si>
  <si>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</si>
  <si>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</si>
  <si>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</si>
  <si>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</si>
  <si>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</si>
  <si>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</si>
  <si>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</si>
  <si>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</si>
  <si>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</si>
  <si>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</si>
  <si>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</si>
  <si>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</si>
  <si>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</si>
  <si>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</si>
  <si>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</si>
  <si>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</si>
  <si>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</si>
  <si>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</si>
  <si>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</si>
  <si>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</si>
  <si>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</si>
  <si>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</si>
  <si>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</si>
  <si>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</si>
  <si>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</si>
  <si>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</si>
  <si>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</si>
  <si>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</si>
  <si>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</si>
  <si>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</si>
  <si>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</si>
  <si>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</si>
  <si>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</si>
  <si>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</si>
  <si>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</si>
  <si>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</si>
  <si>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</si>
  <si>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</si>
  <si>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</si>
  <si>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</si>
  <si>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</si>
  <si>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</si>
  <si>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</si>
  <si>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</si>
  <si>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</si>
  <si>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</si>
  <si>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</si>
  <si>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</si>
  <si>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</si>
  <si>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</si>
  <si>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</si>
  <si>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</si>
  <si>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</si>
  <si>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</si>
  <si>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</si>
  <si>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</si>
  <si>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</si>
  <si>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</si>
  <si>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</si>
  <si>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</si>
  <si>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</si>
  <si>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</si>
  <si>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</si>
  <si>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</si>
  <si>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</si>
  <si>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</si>
  <si>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</si>
  <si>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</si>
  <si>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</si>
  <si>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</si>
  <si>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</si>
  <si>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</si>
  <si>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</si>
  <si>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</si>
  <si>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</si>
  <si>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</si>
  <si>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</si>
  <si>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</si>
  <si>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</si>
  <si>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</si>
  <si>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</si>
  <si>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</si>
  <si>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</si>
  <si>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</si>
  <si>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</si>
  <si>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</si>
  <si>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</si>
  <si>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</si>
  <si>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</si>
  <si>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</si>
  <si>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</si>
  <si>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</si>
  <si>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</si>
  <si>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</si>
  <si>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</si>
  <si>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</si>
  <si>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</si>
  <si>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</si>
  <si>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</si>
  <si>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</si>
  <si>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</si>
  <si>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</si>
  <si>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</si>
  <si>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</si>
  <si>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</si>
  <si>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</si>
  <si>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</si>
  <si>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</si>
  <si>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</si>
  <si>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</si>
  <si>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</si>
  <si>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</si>
  <si>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</si>
  <si>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</si>
  <si>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</si>
  <si>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</si>
  <si>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</si>
  <si>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</si>
  <si>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</si>
  <si>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</si>
  <si>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</si>
  <si>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</si>
  <si>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</si>
  <si>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</si>
  <si>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</si>
  <si>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</si>
  <si>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</si>
  <si>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</si>
  <si>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</si>
  <si>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</si>
  <si>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</si>
  <si>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</si>
  <si>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</si>
  <si>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</si>
  <si>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</si>
  <si>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</si>
  <si>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</si>
  <si>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</si>
  <si>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</si>
  <si>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</si>
  <si>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</si>
  <si>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</si>
  <si>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</si>
  <si>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</si>
  <si>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</si>
  <si>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</si>
  <si>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</si>
  <si>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</si>
  <si>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</si>
  <si>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</si>
  <si>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</si>
  <si>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</si>
  <si>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</si>
  <si>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</si>
  <si>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</si>
  <si>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</si>
  <si>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</si>
  <si>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</si>
  <si>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</si>
  <si>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</si>
  <si>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</si>
  <si>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</si>
  <si>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</si>
  <si>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</si>
  <si>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</si>
  <si>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</si>
  <si>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</si>
  <si>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</si>
  <si>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</si>
  <si>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</si>
  <si>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</si>
  <si>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</si>
  <si>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</si>
  <si>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</si>
  <si>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</si>
  <si>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</si>
  <si>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</si>
  <si>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</si>
  <si>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</si>
  <si>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</si>
  <si>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</si>
  <si>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</si>
  <si>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</si>
  <si>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</si>
  <si>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</si>
  <si>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</si>
  <si>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</si>
  <si>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</si>
  <si>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</si>
  <si>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</si>
  <si>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</si>
  <si>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</si>
  <si>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</si>
  <si>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</si>
  <si>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</si>
  <si>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</si>
  <si>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</si>
  <si>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</si>
  <si>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</si>
  <si>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</si>
  <si>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</si>
  <si>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</si>
  <si>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</si>
  <si>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</si>
  <si>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</si>
  <si>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</si>
  <si>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</si>
  <si>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</si>
  <si>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</si>
  <si>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</si>
  <si>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</si>
  <si>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</si>
  <si>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</si>
  <si>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</si>
  <si>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</si>
  <si>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</si>
  <si>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</si>
  <si>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</si>
  <si>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</si>
  <si>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</si>
  <si>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</si>
  <si>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</si>
  <si>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</si>
  <si>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</si>
  <si>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</si>
  <si>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</si>
  <si>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</si>
  <si>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</si>
  <si>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</si>
  <si>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</si>
  <si>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</si>
  <si>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</si>
  <si>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</si>
  <si>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</si>
  <si>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</si>
  <si>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</si>
  <si>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</si>
  <si>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</si>
  <si>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</si>
  <si>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</si>
  <si>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</si>
  <si>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</si>
  <si>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</si>
  <si>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</si>
  <si>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</si>
  <si>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</si>
  <si>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</si>
  <si>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</si>
  <si>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</si>
  <si>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</si>
  <si>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</si>
  <si>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</si>
  <si>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</si>
  <si>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</si>
  <si>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</si>
  <si>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</si>
  <si>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</si>
  <si>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</si>
  <si>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</si>
  <si>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</si>
  <si>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</si>
  <si>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</si>
  <si>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</si>
  <si>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</si>
  <si>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</si>
  <si>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</si>
  <si>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</si>
  <si>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</si>
  <si>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</si>
  <si>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</si>
  <si>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</si>
  <si>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</si>
  <si>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</si>
  <si>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</si>
  <si>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</si>
  <si>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</si>
  <si>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</si>
  <si>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</si>
  <si>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</si>
  <si>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</si>
  <si>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</si>
  <si>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</si>
  <si>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</si>
  <si>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</si>
  <si>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</si>
  <si>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</si>
  <si>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</si>
  <si>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</si>
  <si>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</si>
  <si>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</si>
  <si>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</si>
  <si>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</si>
  <si>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</si>
  <si>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</si>
  <si>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</si>
  <si>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</si>
  <si>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</si>
  <si>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</si>
  <si>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</si>
  <si>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</si>
  <si>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</si>
  <si>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</si>
  <si>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</si>
  <si>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</si>
  <si>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</si>
  <si>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</si>
  <si>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</si>
  <si>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</si>
  <si>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</si>
  <si>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</si>
  <si>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</si>
  <si>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</si>
  <si>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</si>
  <si>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</si>
  <si>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</si>
  <si>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</si>
  <si>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</si>
  <si>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</si>
  <si>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</si>
  <si>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</si>
  <si>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</si>
  <si>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</si>
  <si>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</si>
  <si>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</si>
  <si>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</si>
  <si>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</si>
  <si>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</si>
  <si>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</si>
  <si>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</si>
  <si>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</si>
  <si>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</si>
  <si>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</si>
  <si>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</si>
  <si>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</si>
  <si>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</si>
  <si>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</si>
  <si>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</si>
  <si>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</si>
  <si>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</si>
  <si>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</si>
  <si>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</si>
  <si>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</si>
  <si>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</si>
  <si>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</si>
  <si>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</si>
  <si>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</si>
  <si>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</si>
  <si>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</si>
  <si>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</si>
  <si>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</si>
  <si>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</si>
  <si>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</si>
  <si>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</si>
  <si>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</si>
  <si>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</si>
  <si>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</si>
  <si>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</si>
  <si>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</si>
  <si>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</si>
  <si>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</si>
  <si>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</si>
  <si>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</si>
  <si>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</si>
  <si>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</si>
  <si>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</si>
  <si>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</si>
  <si>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</si>
  <si>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</si>
  <si>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</si>
  <si>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</si>
  <si>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</si>
  <si>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</si>
  <si>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</si>
  <si>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</si>
  <si>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</si>
  <si>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</si>
  <si>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</si>
  <si>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</si>
  <si>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</si>
  <si>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</si>
  <si>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</si>
  <si>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</si>
  <si>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</si>
  <si>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</si>
  <si>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</si>
  <si>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</si>
  <si>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</si>
  <si>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</si>
  <si>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</si>
  <si>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</si>
  <si>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</si>
  <si>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</si>
  <si>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</si>
  <si>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</si>
  <si>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</si>
  <si>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</si>
  <si>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</si>
  <si>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</si>
  <si>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</si>
  <si>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</si>
  <si>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</si>
  <si>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</si>
  <si>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</si>
  <si>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</si>
  <si>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</si>
  <si>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</si>
  <si>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</si>
  <si>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</si>
  <si>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</si>
  <si>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</si>
  <si>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</si>
  <si>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</si>
  <si>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</si>
  <si>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</si>
  <si>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</si>
  <si>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</si>
  <si>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</si>
  <si>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</si>
  <si>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</si>
  <si>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</si>
  <si>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</si>
  <si>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</si>
  <si>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</si>
  <si>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</si>
  <si>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</si>
  <si>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</si>
  <si>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</si>
  <si>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</si>
  <si>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</si>
  <si>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</si>
  <si>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</si>
  <si>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</si>
  <si>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</si>
  <si>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</si>
  <si>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</si>
  <si>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</si>
  <si>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</si>
  <si>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</si>
  <si>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</si>
  <si>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</si>
  <si>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</si>
  <si>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</si>
  <si>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</si>
  <si>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</si>
  <si>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</si>
  <si>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</si>
  <si>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</si>
  <si>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</si>
  <si>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</si>
  <si>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</si>
  <si>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</si>
  <si>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</si>
  <si>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</si>
  <si>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</si>
  <si>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</si>
  <si>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</si>
  <si>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</si>
  <si>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</si>
  <si>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</si>
  <si>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</si>
  <si>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</si>
  <si>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</si>
  <si>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</si>
  <si>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</si>
  <si>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</si>
  <si>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</si>
  <si>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</si>
  <si>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</si>
  <si>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</si>
  <si>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</si>
  <si>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</si>
  <si>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</si>
  <si>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</si>
  <si>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</si>
  <si>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</si>
  <si>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</si>
  <si>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</si>
  <si>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</si>
  <si>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</si>
  <si>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</si>
  <si>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</si>
  <si>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</si>
  <si>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</si>
  <si>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</si>
  <si>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</si>
  <si>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</si>
  <si>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</si>
  <si>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</si>
  <si>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</si>
  <si>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</si>
  <si>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</si>
  <si>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</si>
  <si>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</si>
  <si>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</si>
  <si>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</si>
  <si>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</si>
  <si>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</si>
  <si>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</si>
  <si>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</si>
  <si>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</si>
  <si>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</si>
  <si>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</si>
  <si>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</si>
  <si>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</si>
  <si>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</si>
  <si>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</si>
  <si>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</si>
  <si>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</si>
  <si>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</si>
  <si>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</si>
  <si>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</si>
  <si>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</si>
  <si>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</si>
  <si>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</si>
  <si>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</si>
  <si>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</si>
  <si>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</si>
  <si>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</si>
  <si>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</si>
  <si>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</si>
  <si>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</si>
  <si>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</si>
  <si>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</si>
  <si>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</si>
  <si>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</si>
  <si>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</si>
  <si>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</si>
  <si>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</si>
  <si>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</si>
  <si>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</si>
  <si>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</si>
  <si>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</si>
  <si>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</si>
  <si>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</si>
  <si>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</si>
  <si>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</si>
  <si>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</si>
  <si>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</si>
  <si>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</si>
  <si>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</si>
  <si>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</si>
  <si>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</si>
  <si>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</si>
  <si>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</si>
  <si>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</si>
  <si>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</si>
  <si>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</si>
  <si>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</si>
  <si>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</si>
  <si>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</si>
  <si>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</si>
  <si>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</si>
  <si>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</si>
  <si>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</si>
  <si>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</si>
  <si>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</si>
  <si>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</si>
  <si>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</si>
  <si>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</si>
  <si>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</si>
  <si>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</si>
  <si>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</si>
  <si>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</si>
  <si>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</si>
  <si>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</si>
  <si>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</si>
  <si>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</si>
  <si>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</si>
  <si>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</si>
  <si>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</si>
  <si>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</si>
  <si>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</si>
  <si>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</si>
  <si>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</si>
  <si>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</si>
  <si>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</si>
  <si>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</si>
  <si>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</si>
  <si>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</si>
  <si>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</si>
  <si>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</si>
  <si>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</si>
  <si>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</si>
  <si>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</si>
  <si>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</si>
  <si>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</si>
  <si>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</si>
  <si>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</si>
  <si>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</si>
  <si>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</si>
  <si>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</si>
  <si>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</si>
  <si>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</si>
  <si>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</si>
  <si>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</si>
  <si>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</si>
  <si>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</si>
  <si>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</si>
  <si>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</si>
  <si>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</si>
  <si>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</si>
  <si>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</si>
  <si>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</si>
  <si>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</si>
  <si>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</si>
  <si>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</si>
  <si>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</si>
  <si>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</si>
  <si>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</si>
  <si>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</si>
  <si>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</si>
  <si>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</si>
  <si>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</si>
  <si>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</si>
  <si>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</si>
  <si>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</si>
  <si>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</si>
  <si>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</si>
  <si>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</si>
  <si>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</si>
  <si>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</si>
  <si>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</si>
  <si>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</si>
  <si>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</si>
  <si>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</si>
  <si>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</si>
  <si>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</si>
  <si>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</si>
  <si>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</si>
  <si>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</si>
  <si>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</si>
  <si>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</si>
  <si>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</si>
  <si>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</si>
  <si>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</si>
  <si>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</si>
  <si>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</si>
  <si>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</si>
  <si>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</si>
  <si>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</si>
  <si>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</si>
  <si>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</si>
  <si>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</si>
  <si>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</si>
  <si>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</si>
  <si>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</si>
  <si>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</si>
  <si>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</si>
  <si>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</si>
  <si>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</si>
  <si>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</si>
  <si>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</si>
  <si>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</si>
  <si>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</si>
  <si>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</si>
  <si>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</si>
  <si>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</si>
  <si>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</si>
  <si>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</si>
  <si>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</si>
  <si>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</si>
  <si>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</si>
  <si>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</si>
  <si>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</si>
  <si>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</si>
  <si>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</si>
  <si>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</si>
  <si>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</si>
  <si>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</si>
  <si>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</si>
  <si>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</si>
  <si>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</si>
  <si>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</si>
  <si>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</si>
  <si>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</si>
  <si>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</si>
  <si>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</si>
  <si>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</si>
  <si>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</si>
  <si>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</si>
  <si>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</si>
  <si>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</si>
  <si>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</si>
  <si>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</si>
  <si>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</si>
  <si>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</si>
  <si>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</si>
  <si>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</si>
  <si>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</si>
  <si>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</si>
  <si>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</si>
  <si>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</si>
  <si>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</si>
  <si>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</si>
  <si>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</si>
  <si>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</si>
  <si>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</si>
  <si>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</si>
  <si>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</si>
  <si>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</si>
  <si>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</si>
  <si>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</si>
  <si>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</si>
  <si>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</si>
  <si>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</si>
  <si>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</si>
  <si>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</si>
  <si>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</si>
  <si>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</si>
  <si>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</si>
  <si>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</si>
  <si>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</si>
  <si>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</si>
  <si>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</si>
  <si>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</si>
  <si>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</si>
  <si>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</si>
  <si>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</si>
  <si>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</si>
  <si>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</si>
  <si>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</si>
  <si>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</si>
  <si>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</si>
  <si>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</si>
  <si>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</si>
  <si>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</si>
  <si>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</si>
  <si>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</si>
  <si>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</si>
  <si>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</si>
  <si>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</si>
  <si>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</si>
  <si>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</si>
  <si>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</si>
  <si>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</si>
  <si>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</si>
  <si>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</si>
  <si>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</si>
  <si>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</si>
  <si>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</si>
  <si>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</si>
  <si>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</si>
  <si>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</si>
  <si>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</si>
  <si>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</si>
  <si>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</si>
  <si>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</si>
  <si>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</si>
  <si>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</si>
  <si>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</si>
  <si>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</si>
  <si>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</si>
  <si>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</si>
  <si>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</si>
  <si>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</si>
  <si>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</si>
  <si>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</si>
  <si>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</si>
  <si>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</si>
  <si>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</si>
  <si>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</si>
  <si>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</si>
  <si>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</si>
  <si>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</si>
  <si>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</si>
  <si>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</si>
  <si>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</si>
  <si>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</si>
  <si>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</si>
  <si>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</si>
  <si>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</si>
  <si>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</si>
  <si>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</si>
  <si>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</si>
  <si>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</si>
  <si>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</si>
  <si>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</si>
  <si>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</si>
  <si>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</si>
  <si>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</si>
  <si>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</si>
  <si>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</si>
  <si>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</si>
  <si>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</si>
  <si>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</si>
  <si>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</si>
  <si>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</si>
  <si>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</si>
  <si>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</si>
  <si>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</si>
  <si>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</si>
  <si>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</si>
  <si>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</si>
  <si>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</si>
  <si>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</si>
  <si>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</si>
  <si>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</si>
  <si>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</si>
  <si>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</si>
  <si>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</si>
  <si>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</si>
  <si>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</si>
  <si>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</si>
  <si>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</si>
  <si>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</si>
  <si>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</si>
  <si>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</si>
  <si>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</si>
  <si>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</si>
  <si>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</si>
  <si>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</si>
  <si>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</si>
  <si>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</si>
  <si>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</si>
  <si>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</si>
  <si>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</si>
  <si>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</si>
  <si>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</si>
  <si>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</si>
  <si>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</si>
  <si>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</si>
  <si>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</si>
  <si>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</si>
  <si>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</si>
  <si>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</si>
  <si>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</si>
  <si>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</si>
  <si>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</si>
  <si>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</si>
  <si>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</si>
  <si>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</si>
  <si>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</si>
  <si>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</si>
  <si>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</si>
  <si>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</si>
  <si>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</si>
  <si>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</si>
  <si>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</si>
  <si>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</si>
  <si>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</si>
  <si>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</si>
  <si>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</si>
  <si>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</si>
  <si>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</si>
  <si>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</si>
  <si>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</si>
  <si>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</si>
  <si>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</si>
  <si>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</si>
  <si>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</si>
  <si>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</si>
  <si>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</si>
  <si>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</si>
  <si>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</si>
  <si>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</si>
  <si>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</si>
  <si>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</si>
  <si>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</si>
  <si>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</si>
  <si>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</si>
  <si>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</si>
  <si>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</si>
  <si>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</si>
  <si>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</si>
  <si>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</si>
  <si>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</si>
  <si>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</si>
  <si>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</si>
  <si>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</si>
  <si>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</si>
  <si>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</si>
  <si>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</si>
  <si>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</si>
  <si>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</si>
  <si>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</si>
  <si>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</si>
  <si>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</si>
  <si>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</si>
  <si>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</si>
  <si>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</si>
  <si>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</si>
  <si>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</si>
  <si>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</si>
  <si>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</si>
  <si>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</si>
  <si>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</si>
  <si>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</si>
  <si>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</si>
  <si>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</si>
  <si>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</si>
  <si>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</si>
  <si>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</si>
  <si>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</si>
  <si>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</si>
  <si>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</si>
  <si>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</si>
  <si>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</si>
  <si>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</si>
  <si>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</si>
  <si>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</si>
  <si>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</si>
  <si>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</si>
  <si>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</si>
  <si>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</si>
  <si>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</si>
  <si>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</si>
  <si>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</si>
  <si>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</si>
  <si>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</si>
  <si>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</si>
  <si>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</si>
  <si>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</si>
  <si>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</si>
  <si>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</si>
  <si>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</si>
  <si>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</si>
  <si>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</si>
  <si>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</si>
  <si>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</si>
  <si>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</si>
  <si>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</si>
  <si>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</si>
  <si>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</si>
  <si>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</si>
  <si>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</si>
  <si>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</si>
  <si>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</si>
  <si>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</si>
  <si>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</si>
  <si>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</si>
  <si>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</si>
  <si>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</si>
  <si>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</si>
  <si>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</si>
  <si>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</si>
  <si>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</si>
  <si>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</si>
  <si>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</si>
  <si>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</si>
  <si>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</si>
  <si>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</si>
  <si>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</si>
  <si>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</si>
  <si>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</si>
  <si>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</si>
  <si>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</si>
  <si>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</si>
  <si>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</si>
  <si>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</si>
  <si>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</si>
  <si>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</si>
  <si>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</si>
  <si>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</si>
  <si>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</si>
  <si>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</si>
  <si>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</si>
  <si>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</si>
  <si>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</si>
  <si>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</si>
  <si>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</si>
  <si>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</si>
  <si>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</si>
  <si>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</si>
  <si>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</si>
  <si>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</si>
  <si>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</si>
  <si>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</si>
  <si>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</si>
  <si>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</si>
  <si>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</si>
  <si>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</si>
  <si>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</si>
  <si>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</si>
  <si>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</si>
  <si>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</si>
  <si>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</si>
  <si>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</si>
  <si>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</si>
  <si>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</si>
  <si>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</si>
  <si>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</si>
  <si>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</si>
  <si>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</si>
  <si>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</si>
  <si>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</si>
  <si>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</si>
  <si>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</si>
  <si>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</si>
  <si>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</si>
  <si>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</si>
  <si>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</si>
  <si>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</si>
  <si>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</si>
  <si>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</si>
  <si>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</si>
  <si>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</si>
  <si>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</si>
  <si>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</si>
  <si>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</si>
  <si>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</si>
  <si>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</si>
  <si>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</si>
  <si>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</si>
  <si>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</si>
  <si>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</si>
  <si>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</si>
  <si>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</si>
  <si>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</si>
  <si>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</si>
  <si>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</si>
  <si>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</si>
  <si>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</si>
  <si>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</si>
  <si>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</si>
  <si>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</si>
  <si>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</si>
  <si>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</si>
  <si>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</si>
  <si>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</si>
  <si>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</si>
  <si>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</si>
  <si>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</si>
  <si>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</si>
  <si>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</si>
  <si>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</si>
  <si>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</si>
  <si>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</si>
  <si>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</si>
  <si>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</si>
  <si>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</si>
  <si>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</si>
  <si>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</si>
  <si>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</si>
  <si>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</si>
  <si>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</si>
  <si>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</si>
  <si>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</si>
  <si>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</si>
  <si>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</si>
  <si>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</si>
  <si>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</si>
  <si>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</si>
  <si>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</si>
  <si>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</si>
  <si>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</si>
  <si>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</si>
  <si>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</si>
  <si>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</si>
  <si>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</si>
  <si>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</si>
  <si>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</si>
  <si>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</si>
  <si>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</si>
  <si>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</si>
  <si>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</si>
  <si>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</si>
  <si>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</si>
  <si>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</si>
  <si>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</si>
  <si>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</si>
  <si>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</si>
  <si>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</si>
  <si>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</si>
  <si>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</si>
  <si>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</si>
  <si>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</si>
  <si>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</si>
  <si>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</si>
  <si>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</si>
  <si>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</si>
  <si>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</si>
  <si>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</si>
  <si>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</si>
  <si>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</si>
  <si>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</si>
  <si>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</si>
  <si>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</si>
  <si>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</si>
  <si>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</si>
  <si>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</si>
  <si>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</si>
  <si>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</si>
  <si>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</si>
  <si>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</si>
  <si>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</si>
  <si>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</si>
  <si>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</si>
  <si>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</si>
  <si>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</si>
  <si>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</si>
  <si>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</si>
  <si>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</si>
  <si>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</si>
  <si>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</si>
  <si>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</si>
  <si>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</si>
  <si>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</si>
  <si>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</si>
  <si>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</si>
  <si>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</si>
  <si>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</si>
  <si>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</si>
  <si>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</si>
  <si>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</si>
  <si>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</si>
  <si>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</si>
  <si>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</si>
  <si>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</si>
  <si>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</si>
  <si>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</si>
  <si>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</si>
  <si>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</si>
  <si>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</si>
  <si>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</si>
  <si>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</si>
  <si>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</si>
  <si>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</si>
  <si>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</si>
  <si>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</si>
  <si>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</si>
  <si>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</si>
  <si>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</si>
  <si>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</si>
  <si>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</si>
  <si>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</si>
  <si>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</si>
  <si>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</si>
  <si>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</si>
  <si>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</si>
  <si>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</si>
  <si>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</si>
  <si>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</si>
  <si>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</si>
  <si>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</si>
  <si>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</si>
  <si>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</si>
  <si>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</si>
  <si>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</si>
  <si>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</si>
  <si>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</si>
  <si>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</si>
  <si>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</si>
  <si>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</si>
  <si>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</si>
  <si>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</si>
  <si>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</si>
  <si>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</si>
  <si>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</si>
  <si>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</si>
  <si>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</si>
  <si>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</si>
  <si>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</si>
  <si>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</si>
  <si>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</si>
  <si>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</si>
  <si>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</si>
  <si>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</si>
  <si>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</si>
  <si>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</si>
  <si>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</si>
  <si>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</si>
  <si>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</si>
  <si>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</si>
  <si>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</si>
  <si>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</si>
  <si>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</si>
  <si>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</si>
  <si>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</si>
  <si>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</si>
  <si>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</si>
  <si>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</si>
  <si>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</si>
  <si>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</si>
  <si>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</si>
  <si>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</si>
  <si>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</si>
  <si>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</si>
  <si>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</si>
  <si>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</si>
  <si>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</si>
  <si>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</si>
  <si>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</si>
  <si>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</si>
  <si>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</si>
  <si>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</si>
  <si>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</si>
  <si>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</si>
  <si>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</si>
  <si>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</si>
  <si>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</si>
  <si>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</si>
  <si>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</si>
  <si>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</si>
  <si>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</si>
  <si>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</si>
  <si>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</si>
  <si>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</si>
  <si>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</si>
  <si>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</si>
  <si>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</si>
  <si>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</si>
  <si>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</si>
  <si>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</si>
  <si>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</si>
  <si>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</si>
  <si>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</si>
  <si>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</si>
  <si>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</si>
  <si>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</si>
  <si>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</si>
  <si>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</si>
  <si>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</si>
  <si>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</si>
  <si>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</si>
  <si>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</si>
  <si>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</si>
  <si>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</si>
  <si>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</si>
  <si>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</si>
  <si>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</si>
  <si>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</si>
  <si>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</si>
  <si>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</si>
  <si>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</si>
  <si>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</si>
  <si>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</si>
  <si>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</si>
  <si>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</si>
  <si>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</si>
  <si>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</si>
  <si>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</si>
  <si>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</si>
  <si>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</si>
  <si>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</si>
  <si>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</si>
  <si>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</si>
  <si>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</si>
  <si>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</si>
  <si>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</si>
  <si>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</si>
  <si>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</si>
  <si>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</si>
  <si>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</si>
  <si>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</si>
  <si>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</si>
  <si>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</si>
  <si>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</si>
  <si>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</si>
  <si>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</si>
  <si>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</si>
  <si>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</si>
  <si>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</si>
  <si>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</si>
  <si>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</si>
  <si>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</si>
  <si>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</si>
  <si>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</si>
  <si>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</si>
  <si>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</si>
  <si>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</si>
  <si>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</si>
  <si>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</si>
  <si>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</si>
  <si>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</si>
  <si>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</si>
  <si>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</si>
  <si>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</si>
  <si>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</si>
  <si>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</si>
  <si>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</si>
  <si>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</si>
  <si>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</si>
  <si>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</si>
  <si>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</si>
  <si>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</si>
  <si>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</si>
  <si>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</si>
  <si>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</si>
  <si>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</si>
  <si>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</si>
  <si>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</si>
  <si>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</si>
  <si>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</si>
  <si>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</si>
  <si>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</si>
  <si>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</si>
  <si>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</si>
  <si>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</si>
  <si>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</si>
  <si>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</si>
  <si>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</si>
  <si>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</si>
  <si>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</si>
  <si>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</si>
  <si>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</si>
  <si>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</si>
  <si>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</si>
  <si>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</si>
  <si>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</si>
  <si>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</si>
  <si>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</si>
  <si>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</si>
  <si>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</si>
  <si>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</si>
  <si>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</si>
  <si>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</si>
  <si>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</si>
  <si>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</si>
  <si>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</si>
  <si>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</si>
  <si>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</si>
  <si>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</si>
  <si>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</si>
  <si>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</si>
  <si>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</si>
  <si>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</si>
  <si>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</si>
  <si>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</si>
  <si>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</si>
  <si>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</si>
  <si>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</si>
  <si>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</si>
  <si>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</si>
  <si>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</si>
  <si>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</si>
  <si>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</si>
  <si>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</si>
  <si>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</si>
  <si>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</si>
  <si>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</si>
  <si>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</si>
  <si>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</si>
  <si>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</si>
  <si>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</si>
  <si>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</si>
  <si>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</si>
  <si>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</si>
  <si>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</si>
  <si>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</si>
  <si>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</si>
  <si>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</si>
  <si>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</si>
  <si>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</si>
  <si>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</si>
  <si>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</si>
  <si>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</si>
  <si>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</si>
  <si>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</si>
  <si>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</si>
  <si>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</si>
  <si>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</si>
  <si>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</si>
  <si>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</si>
  <si>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</si>
  <si>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</si>
  <si>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</si>
  <si>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</si>
  <si>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</si>
  <si>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</si>
  <si>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</si>
  <si>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</si>
  <si>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</si>
  <si>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</si>
  <si>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</si>
  <si>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</si>
  <si>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</si>
  <si>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</si>
  <si>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</si>
  <si>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</si>
  <si>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</si>
  <si>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</si>
  <si>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</si>
  <si>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</si>
  <si>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</si>
  <si>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</si>
  <si>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</si>
  <si>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</si>
  <si>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</si>
  <si>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</si>
  <si>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</si>
  <si>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</si>
  <si>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</si>
  <si>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</si>
  <si>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</si>
  <si>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</si>
  <si>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</si>
  <si>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</si>
  <si>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</si>
  <si>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</si>
  <si>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</si>
  <si>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</si>
  <si>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</si>
  <si>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</si>
  <si>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</si>
  <si>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</si>
  <si>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</si>
  <si>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</si>
  <si>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</si>
  <si>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</si>
  <si>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</si>
  <si>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</si>
  <si>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</si>
  <si>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</si>
  <si>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</si>
  <si>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</si>
  <si>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</si>
  <si>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</si>
  <si>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</si>
  <si>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</si>
  <si>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</si>
  <si>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</si>
  <si>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</si>
  <si>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</si>
  <si>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</si>
  <si>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</si>
  <si>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</si>
  <si>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</si>
  <si>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</si>
  <si>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</si>
  <si>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</si>
  <si>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</si>
  <si>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</si>
  <si>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</si>
  <si>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</si>
  <si>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</si>
  <si>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</si>
  <si>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</si>
  <si>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</si>
  <si>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</si>
  <si>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</si>
  <si>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</si>
  <si>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</si>
  <si>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</si>
  <si>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</si>
  <si>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</si>
  <si>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</si>
  <si>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</si>
  <si>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</si>
  <si>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</si>
  <si>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</si>
  <si>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</si>
  <si>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</si>
  <si>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</si>
  <si>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</si>
  <si>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</si>
  <si>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</si>
  <si>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</si>
  <si>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</si>
  <si>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</si>
  <si>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</si>
  <si>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</si>
  <si>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</si>
  <si>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</si>
  <si>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</si>
  <si>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</si>
  <si>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</si>
  <si>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</si>
  <si>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</si>
  <si>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</si>
  <si>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</si>
  <si>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</si>
  <si>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</si>
  <si>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</si>
  <si>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</si>
  <si>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</si>
  <si>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</si>
  <si>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</si>
  <si>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</si>
  <si>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</si>
  <si>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</si>
  <si>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</si>
  <si>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</si>
  <si>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</si>
  <si>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</si>
  <si>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</si>
  <si>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</si>
  <si>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</si>
  <si>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</si>
  <si>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</si>
  <si>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</si>
  <si>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</si>
  <si>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</si>
  <si>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</si>
  <si>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</si>
  <si>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</si>
  <si>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</si>
  <si>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</si>
  <si>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</si>
  <si>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</si>
  <si>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</si>
  <si>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</si>
  <si>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</si>
  <si>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</si>
  <si>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</si>
  <si>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</si>
  <si>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</si>
  <si>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</si>
  <si>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</si>
  <si>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</si>
  <si>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</si>
  <si>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</si>
  <si>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</si>
  <si>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</si>
  <si>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</si>
  <si>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</si>
  <si>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</si>
  <si>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</si>
  <si>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</si>
  <si>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</si>
  <si>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</si>
  <si>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</si>
  <si>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</si>
  <si>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</si>
  <si>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</si>
  <si>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</si>
  <si>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</si>
  <si>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</si>
  <si>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</si>
  <si>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</si>
  <si>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</si>
  <si>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</si>
  <si>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</si>
  <si>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</si>
  <si>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</si>
  <si>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</si>
  <si>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</si>
  <si>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</si>
  <si>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</si>
  <si>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</si>
  <si>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</si>
  <si>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</si>
  <si>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</si>
  <si>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</si>
  <si>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</si>
  <si>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</si>
  <si>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</si>
  <si>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</si>
  <si>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</si>
  <si>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</si>
  <si>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</si>
  <si>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</si>
  <si>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</si>
  <si>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</si>
  <si>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</si>
  <si>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</si>
  <si>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</si>
  <si>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</si>
  <si>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</si>
  <si>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</si>
  <si>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</si>
  <si>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</si>
  <si>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</si>
  <si>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</si>
  <si>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</si>
  <si>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</si>
  <si>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</si>
  <si>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</si>
  <si>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</si>
  <si>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</si>
  <si>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</si>
  <si>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</si>
  <si>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</si>
  <si>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</si>
  <si>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</si>
  <si>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</si>
  <si>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</si>
  <si>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</si>
  <si>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</si>
  <si>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</si>
  <si>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</si>
  <si>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</si>
  <si>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</si>
  <si>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</si>
  <si>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</si>
  <si>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</si>
  <si>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</si>
  <si>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</si>
  <si>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</si>
  <si>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</si>
  <si>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</si>
  <si>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</si>
  <si>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</si>
  <si>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</si>
  <si>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</si>
  <si>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</si>
  <si>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</si>
  <si>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</si>
  <si>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</si>
  <si>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</si>
  <si>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</si>
  <si>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</si>
  <si>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</si>
  <si>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</si>
  <si>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</si>
  <si>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</si>
  <si>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</si>
  <si>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</si>
  <si>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</si>
  <si>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</si>
  <si>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</si>
  <si>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</si>
  <si>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</si>
  <si>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</si>
  <si>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</si>
  <si>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</si>
  <si>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</si>
  <si>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</si>
  <si>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</si>
  <si>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</si>
  <si>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</si>
  <si>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</si>
  <si>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</si>
  <si>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</si>
  <si>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</si>
  <si>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</si>
  <si>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</si>
  <si>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</si>
  <si>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</si>
  <si>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</si>
  <si>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</si>
  <si>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</si>
  <si>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</si>
  <si>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</si>
  <si>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</si>
  <si>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</si>
  <si>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</si>
  <si>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</si>
  <si>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</si>
  <si>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</si>
  <si>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</si>
  <si>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</si>
  <si>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</si>
  <si>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</si>
  <si>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</si>
  <si>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</si>
  <si>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</si>
  <si>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</si>
  <si>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</si>
  <si>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</si>
  <si>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</si>
  <si>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</si>
  <si>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</si>
  <si>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</si>
  <si>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</si>
  <si>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</si>
  <si>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</si>
  <si>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</si>
  <si>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</si>
  <si>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</si>
  <si>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</si>
  <si>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</si>
  <si>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</si>
  <si>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</si>
  <si>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</si>
  <si>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</si>
  <si>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</si>
  <si>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</si>
  <si>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</si>
  <si>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</si>
  <si>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</si>
  <si>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</si>
  <si>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</si>
  <si>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</si>
  <si>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</si>
  <si>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</si>
  <si>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Coulmn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</si>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</sst>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1" fillId="0" borderId="1" xfId="0" applyFont="1" applyBorder="1"/>
    <xf numFmtId="0" fontId="0" fillId="0" borderId="1" xfId="0" applyBorder="1"/>
    <xf numFmtId="9" fontId="0" fillId="0" borderId="0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C-4F54-899E-269CB19F8E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C-4F54-899E-269CB19F8E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C-4F54-899E-269CB19F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330672"/>
        <c:axId val="976324848"/>
      </c:lineChart>
      <c:catAx>
        <c:axId val="97633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24848"/>
        <c:crosses val="autoZero"/>
        <c:auto val="1"/>
        <c:lblAlgn val="ctr"/>
        <c:lblOffset val="100"/>
        <c:noMultiLvlLbl val="0"/>
      </c:catAx>
      <c:valAx>
        <c:axId val="97632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3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C-46F1-93AC-C0179B53A05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CC-46F1-93AC-C0179B53A05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CC-46F1-93AC-C0179B53A05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CC-46F1-93AC-C0179B5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942304"/>
        <c:axId val="751948960"/>
      </c:lineChart>
      <c:catAx>
        <c:axId val="7519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48960"/>
        <c:crosses val="autoZero"/>
        <c:auto val="1"/>
        <c:lblAlgn val="ctr"/>
        <c:lblOffset val="100"/>
        <c:noMultiLvlLbl val="0"/>
      </c:catAx>
      <c:valAx>
        <c:axId val="7519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4-4018-A8D2-4D94355835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4-4018-A8D2-4D94355835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4-4018-A8D2-4D94355835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14-4018-A8D2-4D9435583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6626832"/>
        <c:axId val="306623504"/>
      </c:barChart>
      <c:catAx>
        <c:axId val="30662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23504"/>
        <c:crosses val="autoZero"/>
        <c:auto val="1"/>
        <c:lblAlgn val="ctr"/>
        <c:lblOffset val="100"/>
        <c:noMultiLvlLbl val="0"/>
      </c:catAx>
      <c:valAx>
        <c:axId val="3066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BA-4373-B226-341ACE0A92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BA-4373-B226-341ACE0A92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BA-4373-B226-341ACE0A92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BA-4373-B226-341ACE0A9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5567664"/>
        <c:axId val="745568912"/>
      </c:barChart>
      <c:catAx>
        <c:axId val="7455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568912"/>
        <c:crosses val="autoZero"/>
        <c:auto val="1"/>
        <c:lblAlgn val="ctr"/>
        <c:lblOffset val="100"/>
        <c:noMultiLvlLbl val="0"/>
      </c:catAx>
      <c:valAx>
        <c:axId val="7455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5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4-41BB-8476-E8F8F1F13C3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4-41BB-8476-E8F8F1F13C3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4-41BB-8476-E8F8F1F13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063712"/>
        <c:axId val="636064960"/>
      </c:lineChart>
      <c:catAx>
        <c:axId val="63606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64960"/>
        <c:crosses val="autoZero"/>
        <c:auto val="1"/>
        <c:lblAlgn val="ctr"/>
        <c:lblOffset val="100"/>
        <c:noMultiLvlLbl val="0"/>
      </c:catAx>
      <c:valAx>
        <c:axId val="6360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6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744295</xdr:colOff>
      <xdr:row>3</xdr:row>
      <xdr:rowOff>140469</xdr:rowOff>
    </xdr:from>
    <xdr:to>
      <xdr:col>12</xdr:col>
      <xdr:colOff>196561</xdr:colOff>
      <xdr:row>31</xdr:row>
      <xdr:rowOff>140471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5AA76E1-04DD-179C-D077-9FF41A2D9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28575</xdr:rowOff>
    </xdr:from>
    <xdr:to>
      <xdr:col>17</xdr:col>
      <xdr:colOff>228600</xdr:colOff>
      <xdr:row>27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FA372-3FA5-9D5D-1712-C5B929B64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1</xdr:row>
      <xdr:rowOff>163512</xdr:rowOff>
    </xdr:from>
    <xdr:to>
      <xdr:col>17</xdr:col>
      <xdr:colOff>600074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8D866-86C7-C664-477D-08230A153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114300</xdr:rowOff>
    </xdr:from>
    <xdr:to>
      <xdr:col>21</xdr:col>
      <xdr:colOff>152400</xdr:colOff>
      <xdr:row>27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7975-5807-0D96-932C-788A9D4D8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28575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00F32-2AF6-085E-23A4-AD9A192F0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rajbhandari" refreshedDate="44815.599990509261" createdVersion="8" refreshedVersion="8" minRefreshableVersion="3" recordCount="4114" xr:uid="{C580333C-AA56-4A82-9602-A21AD6F666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rajbhandari" refreshedDate="44815.676031712967" createdVersion="8" refreshedVersion="8" minRefreshableVersion="3" recordCount="4114" xr:uid="{F53E78BB-1211-4B29-84CA-6FF78179EF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ul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rajbhandari" refreshedDate="44815.690731481482" createdVersion="8" refreshedVersion="8" minRefreshableVersion="3" recordCount="4114" xr:uid="{55CC0399-D976-47D4-BF4D-159B0EA4938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ul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B630-C07B-4DEB-8578-88CAF9B1415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77840-CC44-43AE-8881-08872371090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E30FB-30BE-485D-9097-0DD3624D511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B08AA-5AA1-4CA0-BFF5-D8360C66124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0" zoomScaleNormal="90" workbookViewId="0">
      <selection activeCell="U5" sqref="U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453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08984375" bestFit="1" customWidth="1"/>
    <col min="17" max="17" width="41.1796875" customWidth="1"/>
    <col min="18" max="18" width="16.1796875" bestFit="1" customWidth="1"/>
    <col min="19" max="19" width="22.08984375" style="14" bestFit="1" customWidth="1"/>
    <col min="20" max="20" width="27.6328125" style="14" bestFit="1" customWidth="1"/>
    <col min="22" max="22" width="23.17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6" t="s">
        <v>8379</v>
      </c>
      <c r="V1" s="16"/>
    </row>
    <row r="2" spans="1:22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2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2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2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2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2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2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2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2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2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2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2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2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2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2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 t="shared" ref="S2883:S2946" si="226">(((J2883/60)/60)/24)+DATE(1970,1,1)</f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ref="P2884:P2946" si="229">IFERROR(ROUND(E2884/L2884,2),0)</f>
        <v>63</v>
      </c>
      <c r="Q2884" s="10" t="s">
        <v>8315</v>
      </c>
      <c r="R2884" t="s">
        <v>8316</v>
      </c>
      <c r="S2884" s="14">
        <f t="shared" si="226"/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9"/>
        <v>381.6</v>
      </c>
      <c r="Q2885" s="10" t="s">
        <v>8315</v>
      </c>
      <c r="R2885" t="s">
        <v>8316</v>
      </c>
      <c r="S2885" s="14">
        <f t="shared" si="226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9"/>
        <v>46.25</v>
      </c>
      <c r="Q2886" s="10" t="s">
        <v>8315</v>
      </c>
      <c r="R2886" t="s">
        <v>8316</v>
      </c>
      <c r="S2886" s="14">
        <f t="shared" si="226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9"/>
        <v>26</v>
      </c>
      <c r="Q2887" s="10" t="s">
        <v>8315</v>
      </c>
      <c r="R2887" t="s">
        <v>8316</v>
      </c>
      <c r="S2887" s="14">
        <f t="shared" si="226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9"/>
        <v>10</v>
      </c>
      <c r="Q2888" s="10" t="s">
        <v>8315</v>
      </c>
      <c r="R2888" t="s">
        <v>8316</v>
      </c>
      <c r="S2888" s="14">
        <f t="shared" si="226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9"/>
        <v>5</v>
      </c>
      <c r="Q2889" s="10" t="s">
        <v>8315</v>
      </c>
      <c r="R2889" t="s">
        <v>8316</v>
      </c>
      <c r="S2889" s="14">
        <f t="shared" si="226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 t="shared" si="226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9"/>
        <v>81.569999999999993</v>
      </c>
      <c r="Q2891" s="10" t="s">
        <v>8315</v>
      </c>
      <c r="R2891" t="s">
        <v>8316</v>
      </c>
      <c r="S2891" s="14">
        <f t="shared" si="226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9"/>
        <v>7</v>
      </c>
      <c r="Q2892" s="10" t="s">
        <v>8315</v>
      </c>
      <c r="R2892" t="s">
        <v>8316</v>
      </c>
      <c r="S2892" s="14">
        <f t="shared" si="226"/>
        <v>41831.742962962962</v>
      </c>
      <c r="T2892" s="14">
        <f t="shared" si="227"/>
        <v>41860.125</v>
      </c>
      <c r="U2892">
        <f t="shared" si="228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9"/>
        <v>27.3</v>
      </c>
      <c r="Q2893" s="10" t="s">
        <v>8315</v>
      </c>
      <c r="R2893" t="s">
        <v>8316</v>
      </c>
      <c r="S2893" s="14">
        <f t="shared" si="226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9"/>
        <v>29.41</v>
      </c>
      <c r="Q2894" s="10" t="s">
        <v>8315</v>
      </c>
      <c r="R2894" t="s">
        <v>8316</v>
      </c>
      <c r="S2894" s="14">
        <f t="shared" si="226"/>
        <v>41869.714166666665</v>
      </c>
      <c r="T2894" s="14">
        <f t="shared" si="227"/>
        <v>41876.875</v>
      </c>
      <c r="U2894">
        <f t="shared" si="228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9"/>
        <v>12.5</v>
      </c>
      <c r="Q2895" s="10" t="s">
        <v>8315</v>
      </c>
      <c r="R2895" t="s">
        <v>8316</v>
      </c>
      <c r="S2895" s="14">
        <f t="shared" si="226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 t="shared" si="226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9"/>
        <v>5.75</v>
      </c>
      <c r="Q2897" s="10" t="s">
        <v>8315</v>
      </c>
      <c r="R2897" t="s">
        <v>8316</v>
      </c>
      <c r="S2897" s="14">
        <f t="shared" si="226"/>
        <v>41811.555462962962</v>
      </c>
      <c r="T2897" s="14">
        <f t="shared" si="227"/>
        <v>41812.875</v>
      </c>
      <c r="U2897">
        <f t="shared" si="228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9"/>
        <v>52.08</v>
      </c>
      <c r="Q2898" s="10" t="s">
        <v>8315</v>
      </c>
      <c r="R2898" t="s">
        <v>8316</v>
      </c>
      <c r="S2898" s="14">
        <f t="shared" si="226"/>
        <v>42701.908807870372</v>
      </c>
      <c r="T2898" s="14">
        <f t="shared" si="227"/>
        <v>42716.25</v>
      </c>
      <c r="U2898">
        <f t="shared" si="228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9"/>
        <v>183.33</v>
      </c>
      <c r="Q2899" s="10" t="s">
        <v>8315</v>
      </c>
      <c r="R2899" t="s">
        <v>8316</v>
      </c>
      <c r="S2899" s="14">
        <f t="shared" si="226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9"/>
        <v>26.33</v>
      </c>
      <c r="Q2900" s="10" t="s">
        <v>8315</v>
      </c>
      <c r="R2900" t="s">
        <v>8316</v>
      </c>
      <c r="S2900" s="14">
        <f t="shared" si="226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 t="shared" si="226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9"/>
        <v>486.43</v>
      </c>
      <c r="Q2902" s="10" t="s">
        <v>8315</v>
      </c>
      <c r="R2902" t="s">
        <v>8316</v>
      </c>
      <c r="S2902" s="14">
        <f t="shared" si="226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9"/>
        <v>3</v>
      </c>
      <c r="Q2903" s="10" t="s">
        <v>8315</v>
      </c>
      <c r="R2903" t="s">
        <v>8316</v>
      </c>
      <c r="S2903" s="14">
        <f t="shared" si="226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9"/>
        <v>25</v>
      </c>
      <c r="Q2904" s="10" t="s">
        <v>8315</v>
      </c>
      <c r="R2904" t="s">
        <v>8316</v>
      </c>
      <c r="S2904" s="14">
        <f t="shared" si="226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9"/>
        <v>9.75</v>
      </c>
      <c r="Q2905" s="10" t="s">
        <v>8315</v>
      </c>
      <c r="R2905" t="s">
        <v>8316</v>
      </c>
      <c r="S2905" s="14">
        <f t="shared" si="226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9"/>
        <v>18.75</v>
      </c>
      <c r="Q2906" s="10" t="s">
        <v>8315</v>
      </c>
      <c r="R2906" t="s">
        <v>8316</v>
      </c>
      <c r="S2906" s="14">
        <f t="shared" si="226"/>
        <v>41940.967951388891</v>
      </c>
      <c r="T2906" s="14">
        <f t="shared" si="227"/>
        <v>41952.5</v>
      </c>
      <c r="U2906">
        <f t="shared" si="228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9"/>
        <v>36.590000000000003</v>
      </c>
      <c r="Q2907" s="10" t="s">
        <v>8315</v>
      </c>
      <c r="R2907" t="s">
        <v>8316</v>
      </c>
      <c r="S2907" s="14">
        <f t="shared" si="226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9"/>
        <v>80.709999999999994</v>
      </c>
      <c r="Q2908" s="10" t="s">
        <v>8315</v>
      </c>
      <c r="R2908" t="s">
        <v>8316</v>
      </c>
      <c r="S2908" s="14">
        <f t="shared" si="226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9"/>
        <v>1</v>
      </c>
      <c r="Q2909" s="10" t="s">
        <v>8315</v>
      </c>
      <c r="R2909" t="s">
        <v>8316</v>
      </c>
      <c r="S2909" s="14">
        <f t="shared" si="226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9"/>
        <v>52.8</v>
      </c>
      <c r="Q2910" s="10" t="s">
        <v>8315</v>
      </c>
      <c r="R2910" t="s">
        <v>8316</v>
      </c>
      <c r="S2910" s="14">
        <f t="shared" si="226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9"/>
        <v>20</v>
      </c>
      <c r="Q2911" s="10" t="s">
        <v>8315</v>
      </c>
      <c r="R2911" t="s">
        <v>8316</v>
      </c>
      <c r="S2911" s="14">
        <f t="shared" si="226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9"/>
        <v>1</v>
      </c>
      <c r="Q2912" s="10" t="s">
        <v>8315</v>
      </c>
      <c r="R2912" t="s">
        <v>8316</v>
      </c>
      <c r="S2912" s="14">
        <f t="shared" si="226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9"/>
        <v>46.93</v>
      </c>
      <c r="Q2913" s="10" t="s">
        <v>8315</v>
      </c>
      <c r="R2913" t="s">
        <v>8316</v>
      </c>
      <c r="S2913" s="14">
        <f t="shared" si="226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9"/>
        <v>78.08</v>
      </c>
      <c r="Q2914" s="10" t="s">
        <v>8315</v>
      </c>
      <c r="R2914" t="s">
        <v>8316</v>
      </c>
      <c r="S2914" s="14">
        <f t="shared" si="226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9"/>
        <v>1</v>
      </c>
      <c r="Q2915" s="10" t="s">
        <v>8315</v>
      </c>
      <c r="R2915" t="s">
        <v>8316</v>
      </c>
      <c r="S2915" s="14">
        <f t="shared" si="226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9"/>
        <v>1</v>
      </c>
      <c r="Q2916" s="10" t="s">
        <v>8315</v>
      </c>
      <c r="R2916" t="s">
        <v>8316</v>
      </c>
      <c r="S2916" s="14">
        <f t="shared" si="226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9"/>
        <v>203.67</v>
      </c>
      <c r="Q2917" s="10" t="s">
        <v>8315</v>
      </c>
      <c r="R2917" t="s">
        <v>8316</v>
      </c>
      <c r="S2917" s="14">
        <f t="shared" si="226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9"/>
        <v>20.71</v>
      </c>
      <c r="Q2918" s="10" t="s">
        <v>8315</v>
      </c>
      <c r="R2918" t="s">
        <v>8316</v>
      </c>
      <c r="S2918" s="14">
        <f t="shared" si="226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9"/>
        <v>48.56</v>
      </c>
      <c r="Q2919" s="10" t="s">
        <v>8315</v>
      </c>
      <c r="R2919" t="s">
        <v>8316</v>
      </c>
      <c r="S2919" s="14">
        <f t="shared" si="226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9"/>
        <v>68.099999999999994</v>
      </c>
      <c r="Q2920" s="10" t="s">
        <v>8315</v>
      </c>
      <c r="R2920" t="s">
        <v>8316</v>
      </c>
      <c r="S2920" s="14">
        <f t="shared" si="226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9"/>
        <v>8.5</v>
      </c>
      <c r="Q2921" s="10" t="s">
        <v>8315</v>
      </c>
      <c r="R2921" t="s">
        <v>8316</v>
      </c>
      <c r="S2921" s="14">
        <f t="shared" si="226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9"/>
        <v>51.62</v>
      </c>
      <c r="Q2922" s="10" t="s">
        <v>8315</v>
      </c>
      <c r="R2922" t="s">
        <v>8316</v>
      </c>
      <c r="S2922" s="14">
        <f t="shared" si="226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9"/>
        <v>43</v>
      </c>
      <c r="Q2923" s="10" t="s">
        <v>8315</v>
      </c>
      <c r="R2923" t="s">
        <v>8357</v>
      </c>
      <c r="S2923" s="14">
        <f t="shared" si="226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9"/>
        <v>83.33</v>
      </c>
      <c r="Q2924" s="10" t="s">
        <v>8315</v>
      </c>
      <c r="R2924" t="s">
        <v>8357</v>
      </c>
      <c r="S2924" s="14">
        <f t="shared" si="226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9"/>
        <v>30</v>
      </c>
      <c r="Q2925" s="10" t="s">
        <v>8315</v>
      </c>
      <c r="R2925" t="s">
        <v>8357</v>
      </c>
      <c r="S2925" s="14">
        <f t="shared" si="226"/>
        <v>42013.15253472222</v>
      </c>
      <c r="T2925" s="14">
        <f t="shared" si="227"/>
        <v>42028.125</v>
      </c>
      <c r="U2925">
        <f t="shared" si="228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9"/>
        <v>175.51</v>
      </c>
      <c r="Q2926" s="10" t="s">
        <v>8315</v>
      </c>
      <c r="R2926" t="s">
        <v>8357</v>
      </c>
      <c r="S2926" s="14">
        <f t="shared" si="226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9"/>
        <v>231.66</v>
      </c>
      <c r="Q2927" s="10" t="s">
        <v>8315</v>
      </c>
      <c r="R2927" t="s">
        <v>8357</v>
      </c>
      <c r="S2927" s="14">
        <f t="shared" si="226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9"/>
        <v>75</v>
      </c>
      <c r="Q2928" s="10" t="s">
        <v>8315</v>
      </c>
      <c r="R2928" t="s">
        <v>8357</v>
      </c>
      <c r="S2928" s="14">
        <f t="shared" si="226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9"/>
        <v>112.14</v>
      </c>
      <c r="Q2929" s="10" t="s">
        <v>8315</v>
      </c>
      <c r="R2929" t="s">
        <v>8357</v>
      </c>
      <c r="S2929" s="14">
        <f t="shared" si="226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9"/>
        <v>41.67</v>
      </c>
      <c r="Q2930" s="10" t="s">
        <v>8315</v>
      </c>
      <c r="R2930" t="s">
        <v>8357</v>
      </c>
      <c r="S2930" s="14">
        <f t="shared" si="226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9"/>
        <v>255.17</v>
      </c>
      <c r="Q2931" s="10" t="s">
        <v>8315</v>
      </c>
      <c r="R2931" t="s">
        <v>8357</v>
      </c>
      <c r="S2931" s="14">
        <f t="shared" si="226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9"/>
        <v>162.77000000000001</v>
      </c>
      <c r="Q2932" s="10" t="s">
        <v>8315</v>
      </c>
      <c r="R2932" t="s">
        <v>8357</v>
      </c>
      <c r="S2932" s="14">
        <f t="shared" si="226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9"/>
        <v>88.33</v>
      </c>
      <c r="Q2933" s="10" t="s">
        <v>8315</v>
      </c>
      <c r="R2933" t="s">
        <v>8357</v>
      </c>
      <c r="S2933" s="14">
        <f t="shared" si="226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9"/>
        <v>85.74</v>
      </c>
      <c r="Q2934" s="10" t="s">
        <v>8315</v>
      </c>
      <c r="R2934" t="s">
        <v>8357</v>
      </c>
      <c r="S2934" s="14">
        <f t="shared" si="226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9"/>
        <v>47.57</v>
      </c>
      <c r="Q2935" s="10" t="s">
        <v>8315</v>
      </c>
      <c r="R2935" t="s">
        <v>8357</v>
      </c>
      <c r="S2935" s="14">
        <f t="shared" si="226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9"/>
        <v>72.97</v>
      </c>
      <c r="Q2936" s="10" t="s">
        <v>8315</v>
      </c>
      <c r="R2936" t="s">
        <v>8357</v>
      </c>
      <c r="S2936" s="14">
        <f t="shared" si="226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9"/>
        <v>90.54</v>
      </c>
      <c r="Q2937" s="10" t="s">
        <v>8315</v>
      </c>
      <c r="R2937" t="s">
        <v>8357</v>
      </c>
      <c r="S2937" s="14">
        <f t="shared" si="226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9"/>
        <v>37.65</v>
      </c>
      <c r="Q2938" s="10" t="s">
        <v>8315</v>
      </c>
      <c r="R2938" t="s">
        <v>8357</v>
      </c>
      <c r="S2938" s="14">
        <f t="shared" si="226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9"/>
        <v>36.36</v>
      </c>
      <c r="Q2939" s="10" t="s">
        <v>8315</v>
      </c>
      <c r="R2939" t="s">
        <v>8357</v>
      </c>
      <c r="S2939" s="14">
        <f t="shared" si="226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9"/>
        <v>126.72</v>
      </c>
      <c r="Q2940" s="10" t="s">
        <v>8315</v>
      </c>
      <c r="R2940" t="s">
        <v>8357</v>
      </c>
      <c r="S2940" s="14">
        <f t="shared" si="226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9"/>
        <v>329.2</v>
      </c>
      <c r="Q2941" s="10" t="s">
        <v>8315</v>
      </c>
      <c r="R2941" t="s">
        <v>8357</v>
      </c>
      <c r="S2941" s="14">
        <f t="shared" si="226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9"/>
        <v>81.239999999999995</v>
      </c>
      <c r="Q2942" s="10" t="s">
        <v>8315</v>
      </c>
      <c r="R2942" t="s">
        <v>8357</v>
      </c>
      <c r="S2942" s="14">
        <f t="shared" si="226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9"/>
        <v>1</v>
      </c>
      <c r="Q2943" s="10" t="s">
        <v>8315</v>
      </c>
      <c r="R2943" t="s">
        <v>8355</v>
      </c>
      <c r="S2943" s="14">
        <f t="shared" si="226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9"/>
        <v>202.23</v>
      </c>
      <c r="Q2944" s="10" t="s">
        <v>8315</v>
      </c>
      <c r="R2944" t="s">
        <v>8355</v>
      </c>
      <c r="S2944" s="14">
        <f t="shared" si="226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 t="shared" si="226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9"/>
        <v>100</v>
      </c>
      <c r="Q2946" s="10" t="s">
        <v>8315</v>
      </c>
      <c r="R2946" t="s">
        <v>8355</v>
      </c>
      <c r="S2946" s="14">
        <f t="shared" si="226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 t="shared" ref="S2947:S3010" si="231">(((J2947/60)/60)/24)+DATE(1970,1,1)</f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ref="P2948:P3010" si="234">IFERROR(ROUND(E2948/L2948,2),0)</f>
        <v>1</v>
      </c>
      <c r="Q2948" s="10" t="s">
        <v>8315</v>
      </c>
      <c r="R2948" t="s">
        <v>8355</v>
      </c>
      <c r="S2948" s="14">
        <f t="shared" si="231"/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4"/>
        <v>82.46</v>
      </c>
      <c r="Q2949" s="10" t="s">
        <v>8315</v>
      </c>
      <c r="R2949" t="s">
        <v>8355</v>
      </c>
      <c r="S2949" s="14">
        <f t="shared" si="231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4"/>
        <v>2.67</v>
      </c>
      <c r="Q2950" s="10" t="s">
        <v>8315</v>
      </c>
      <c r="R2950" t="s">
        <v>8355</v>
      </c>
      <c r="S2950" s="14">
        <f t="shared" si="231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4"/>
        <v>12.5</v>
      </c>
      <c r="Q2951" s="10" t="s">
        <v>8315</v>
      </c>
      <c r="R2951" t="s">
        <v>8355</v>
      </c>
      <c r="S2951" s="14">
        <f t="shared" si="231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 t="shared" si="231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4"/>
        <v>18.899999999999999</v>
      </c>
      <c r="Q2953" s="10" t="s">
        <v>8315</v>
      </c>
      <c r="R2953" t="s">
        <v>8355</v>
      </c>
      <c r="S2953" s="14">
        <f t="shared" si="231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4"/>
        <v>200.63</v>
      </c>
      <c r="Q2954" s="10" t="s">
        <v>8315</v>
      </c>
      <c r="R2954" t="s">
        <v>8355</v>
      </c>
      <c r="S2954" s="14">
        <f t="shared" si="231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4"/>
        <v>201.67</v>
      </c>
      <c r="Q2955" s="10" t="s">
        <v>8315</v>
      </c>
      <c r="R2955" t="s">
        <v>8355</v>
      </c>
      <c r="S2955" s="14">
        <f t="shared" si="231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 t="shared" si="231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4"/>
        <v>65</v>
      </c>
      <c r="Q2957" s="10" t="s">
        <v>8315</v>
      </c>
      <c r="R2957" t="s">
        <v>8355</v>
      </c>
      <c r="S2957" s="14">
        <f t="shared" si="231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4"/>
        <v>66.099999999999994</v>
      </c>
      <c r="Q2958" s="10" t="s">
        <v>8315</v>
      </c>
      <c r="R2958" t="s">
        <v>8355</v>
      </c>
      <c r="S2958" s="14">
        <f t="shared" si="231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4"/>
        <v>93.33</v>
      </c>
      <c r="Q2959" s="10" t="s">
        <v>8315</v>
      </c>
      <c r="R2959" t="s">
        <v>8355</v>
      </c>
      <c r="S2959" s="14">
        <f t="shared" si="231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4"/>
        <v>0</v>
      </c>
      <c r="Q2960" s="10" t="s">
        <v>8315</v>
      </c>
      <c r="R2960" t="s">
        <v>8355</v>
      </c>
      <c r="S2960" s="14">
        <f t="shared" si="231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4"/>
        <v>0</v>
      </c>
      <c r="Q2961" s="10" t="s">
        <v>8315</v>
      </c>
      <c r="R2961" t="s">
        <v>8355</v>
      </c>
      <c r="S2961" s="14">
        <f t="shared" si="231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4"/>
        <v>0</v>
      </c>
      <c r="Q2962" s="10" t="s">
        <v>8315</v>
      </c>
      <c r="R2962" t="s">
        <v>8355</v>
      </c>
      <c r="S2962" s="14">
        <f t="shared" si="231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4"/>
        <v>50.75</v>
      </c>
      <c r="Q2963" s="10" t="s">
        <v>8315</v>
      </c>
      <c r="R2963" t="s">
        <v>8316</v>
      </c>
      <c r="S2963" s="14">
        <f t="shared" si="231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4"/>
        <v>60.9</v>
      </c>
      <c r="Q2964" s="10" t="s">
        <v>8315</v>
      </c>
      <c r="R2964" t="s">
        <v>8316</v>
      </c>
      <c r="S2964" s="14">
        <f t="shared" si="231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4"/>
        <v>109.03</v>
      </c>
      <c r="Q2965" s="10" t="s">
        <v>8315</v>
      </c>
      <c r="R2965" t="s">
        <v>8316</v>
      </c>
      <c r="S2965" s="14">
        <f t="shared" si="231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4"/>
        <v>25.69</v>
      </c>
      <c r="Q2966" s="10" t="s">
        <v>8315</v>
      </c>
      <c r="R2966" t="s">
        <v>8316</v>
      </c>
      <c r="S2966" s="14">
        <f t="shared" si="231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4"/>
        <v>41.92</v>
      </c>
      <c r="Q2967" s="10" t="s">
        <v>8315</v>
      </c>
      <c r="R2967" t="s">
        <v>8316</v>
      </c>
      <c r="S2967" s="14">
        <f t="shared" si="231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4"/>
        <v>88.77</v>
      </c>
      <c r="Q2968" s="10" t="s">
        <v>8315</v>
      </c>
      <c r="R2968" t="s">
        <v>8316</v>
      </c>
      <c r="S2968" s="14">
        <f t="shared" si="231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4"/>
        <v>80.23</v>
      </c>
      <c r="Q2969" s="10" t="s">
        <v>8315</v>
      </c>
      <c r="R2969" t="s">
        <v>8316</v>
      </c>
      <c r="S2969" s="14">
        <f t="shared" si="231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4"/>
        <v>78.94</v>
      </c>
      <c r="Q2970" s="10" t="s">
        <v>8315</v>
      </c>
      <c r="R2970" t="s">
        <v>8316</v>
      </c>
      <c r="S2970" s="14">
        <f t="shared" si="231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4"/>
        <v>95.59</v>
      </c>
      <c r="Q2971" s="10" t="s">
        <v>8315</v>
      </c>
      <c r="R2971" t="s">
        <v>8316</v>
      </c>
      <c r="S2971" s="14">
        <f t="shared" si="231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4"/>
        <v>69.89</v>
      </c>
      <c r="Q2972" s="10" t="s">
        <v>8315</v>
      </c>
      <c r="R2972" t="s">
        <v>8316</v>
      </c>
      <c r="S2972" s="14">
        <f t="shared" si="231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4"/>
        <v>74.53</v>
      </c>
      <c r="Q2973" s="10" t="s">
        <v>8315</v>
      </c>
      <c r="R2973" t="s">
        <v>8316</v>
      </c>
      <c r="S2973" s="14">
        <f t="shared" si="231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4"/>
        <v>123.94</v>
      </c>
      <c r="Q2974" s="10" t="s">
        <v>8315</v>
      </c>
      <c r="R2974" t="s">
        <v>8316</v>
      </c>
      <c r="S2974" s="14">
        <f t="shared" si="231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4"/>
        <v>264.85000000000002</v>
      </c>
      <c r="Q2975" s="10" t="s">
        <v>8315</v>
      </c>
      <c r="R2975" t="s">
        <v>8316</v>
      </c>
      <c r="S2975" s="14">
        <f t="shared" si="231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4"/>
        <v>58.62</v>
      </c>
      <c r="Q2976" s="10" t="s">
        <v>8315</v>
      </c>
      <c r="R2976" t="s">
        <v>8316</v>
      </c>
      <c r="S2976" s="14">
        <f t="shared" si="231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4"/>
        <v>70.88</v>
      </c>
      <c r="Q2977" s="10" t="s">
        <v>8315</v>
      </c>
      <c r="R2977" t="s">
        <v>8316</v>
      </c>
      <c r="S2977" s="14">
        <f t="shared" si="231"/>
        <v>41941.683865740742</v>
      </c>
      <c r="T2977" s="14">
        <f t="shared" si="232"/>
        <v>41970.125</v>
      </c>
      <c r="U2977">
        <f t="shared" si="233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4"/>
        <v>8.57</v>
      </c>
      <c r="Q2978" s="10" t="s">
        <v>8315</v>
      </c>
      <c r="R2978" t="s">
        <v>8316</v>
      </c>
      <c r="S2978" s="14">
        <f t="shared" si="231"/>
        <v>42425.730671296296</v>
      </c>
      <c r="T2978" s="14">
        <f t="shared" si="232"/>
        <v>42442.5</v>
      </c>
      <c r="U2978">
        <f t="shared" si="233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4"/>
        <v>113.57</v>
      </c>
      <c r="Q2979" s="10" t="s">
        <v>8315</v>
      </c>
      <c r="R2979" t="s">
        <v>8316</v>
      </c>
      <c r="S2979" s="14">
        <f t="shared" si="231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4"/>
        <v>60.69</v>
      </c>
      <c r="Q2980" s="10" t="s">
        <v>8315</v>
      </c>
      <c r="R2980" t="s">
        <v>8316</v>
      </c>
      <c r="S2980" s="14">
        <f t="shared" si="231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4"/>
        <v>110.22</v>
      </c>
      <c r="Q2981" s="10" t="s">
        <v>8315</v>
      </c>
      <c r="R2981" t="s">
        <v>8316</v>
      </c>
      <c r="S2981" s="14">
        <f t="shared" si="231"/>
        <v>41993.824340277773</v>
      </c>
      <c r="T2981" s="14">
        <f t="shared" si="232"/>
        <v>42010.25</v>
      </c>
      <c r="U2981">
        <f t="shared" si="233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4"/>
        <v>136.46</v>
      </c>
      <c r="Q2982" s="10" t="s">
        <v>8315</v>
      </c>
      <c r="R2982" t="s">
        <v>8316</v>
      </c>
      <c r="S2982" s="14">
        <f t="shared" si="231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4"/>
        <v>53.16</v>
      </c>
      <c r="Q2983" s="10" t="s">
        <v>8315</v>
      </c>
      <c r="R2983" t="s">
        <v>8355</v>
      </c>
      <c r="S2983" s="14">
        <f t="shared" si="231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4"/>
        <v>86.49</v>
      </c>
      <c r="Q2984" s="10" t="s">
        <v>8315</v>
      </c>
      <c r="R2984" t="s">
        <v>8355</v>
      </c>
      <c r="S2984" s="14">
        <f t="shared" si="231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4"/>
        <v>155.24</v>
      </c>
      <c r="Q2985" s="10" t="s">
        <v>8315</v>
      </c>
      <c r="R2985" t="s">
        <v>8355</v>
      </c>
      <c r="S2985" s="14">
        <f t="shared" si="231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4"/>
        <v>115.08</v>
      </c>
      <c r="Q2986" s="10" t="s">
        <v>8315</v>
      </c>
      <c r="R2986" t="s">
        <v>8355</v>
      </c>
      <c r="S2986" s="14">
        <f t="shared" si="231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4"/>
        <v>109.59</v>
      </c>
      <c r="Q2987" s="10" t="s">
        <v>8315</v>
      </c>
      <c r="R2987" t="s">
        <v>8355</v>
      </c>
      <c r="S2987" s="14">
        <f t="shared" si="231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4"/>
        <v>45.21</v>
      </c>
      <c r="Q2988" s="10" t="s">
        <v>8315</v>
      </c>
      <c r="R2988" t="s">
        <v>8355</v>
      </c>
      <c r="S2988" s="14">
        <f t="shared" si="231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4"/>
        <v>104.15</v>
      </c>
      <c r="Q2989" s="10" t="s">
        <v>8315</v>
      </c>
      <c r="R2989" t="s">
        <v>8355</v>
      </c>
      <c r="S2989" s="14">
        <f t="shared" si="231"/>
        <v>42627.307303240741</v>
      </c>
      <c r="T2989" s="14">
        <f t="shared" si="232"/>
        <v>42656</v>
      </c>
      <c r="U2989">
        <f t="shared" si="233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4"/>
        <v>35.71</v>
      </c>
      <c r="Q2990" s="10" t="s">
        <v>8315</v>
      </c>
      <c r="R2990" t="s">
        <v>8355</v>
      </c>
      <c r="S2990" s="14">
        <f t="shared" si="231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4"/>
        <v>97</v>
      </c>
      <c r="Q2991" s="10" t="s">
        <v>8315</v>
      </c>
      <c r="R2991" t="s">
        <v>8355</v>
      </c>
      <c r="S2991" s="14">
        <f t="shared" si="231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4"/>
        <v>370.37</v>
      </c>
      <c r="Q2992" s="10" t="s">
        <v>8315</v>
      </c>
      <c r="R2992" t="s">
        <v>8355</v>
      </c>
      <c r="S2992" s="14">
        <f t="shared" si="231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4"/>
        <v>94.41</v>
      </c>
      <c r="Q2993" s="10" t="s">
        <v>8315</v>
      </c>
      <c r="R2993" t="s">
        <v>8355</v>
      </c>
      <c r="S2993" s="14">
        <f t="shared" si="231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4"/>
        <v>48.98</v>
      </c>
      <c r="Q2994" s="10" t="s">
        <v>8315</v>
      </c>
      <c r="R2994" t="s">
        <v>8355</v>
      </c>
      <c r="S2994" s="14">
        <f t="shared" si="231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4"/>
        <v>45.59</v>
      </c>
      <c r="Q2995" s="10" t="s">
        <v>8315</v>
      </c>
      <c r="R2995" t="s">
        <v>8355</v>
      </c>
      <c r="S2995" s="14">
        <f t="shared" si="231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4"/>
        <v>23.28</v>
      </c>
      <c r="Q2996" s="10" t="s">
        <v>8315</v>
      </c>
      <c r="R2996" t="s">
        <v>8355</v>
      </c>
      <c r="S2996" s="14">
        <f t="shared" si="231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4"/>
        <v>63.23</v>
      </c>
      <c r="Q2997" s="10" t="s">
        <v>8315</v>
      </c>
      <c r="R2997" t="s">
        <v>8355</v>
      </c>
      <c r="S2997" s="14">
        <f t="shared" si="231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4"/>
        <v>153.52000000000001</v>
      </c>
      <c r="Q2998" s="10" t="s">
        <v>8315</v>
      </c>
      <c r="R2998" t="s">
        <v>8355</v>
      </c>
      <c r="S2998" s="14">
        <f t="shared" si="231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4"/>
        <v>90.2</v>
      </c>
      <c r="Q2999" s="10" t="s">
        <v>8315</v>
      </c>
      <c r="R2999" t="s">
        <v>8355</v>
      </c>
      <c r="S2999" s="14">
        <f t="shared" si="231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4"/>
        <v>118.97</v>
      </c>
      <c r="Q3000" s="10" t="s">
        <v>8315</v>
      </c>
      <c r="R3000" t="s">
        <v>8355</v>
      </c>
      <c r="S3000" s="14">
        <f t="shared" si="231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4"/>
        <v>80.25</v>
      </c>
      <c r="Q3001" s="10" t="s">
        <v>8315</v>
      </c>
      <c r="R3001" t="s">
        <v>8355</v>
      </c>
      <c r="S3001" s="14">
        <f t="shared" si="231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4"/>
        <v>62.5</v>
      </c>
      <c r="Q3002" s="10" t="s">
        <v>8315</v>
      </c>
      <c r="R3002" t="s">
        <v>8355</v>
      </c>
      <c r="S3002" s="14">
        <f t="shared" si="231"/>
        <v>42752.827199074076</v>
      </c>
      <c r="T3002" s="14">
        <f t="shared" si="232"/>
        <v>42766.75</v>
      </c>
      <c r="U3002">
        <f t="shared" si="233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4"/>
        <v>131.38</v>
      </c>
      <c r="Q3003" s="10" t="s">
        <v>8315</v>
      </c>
      <c r="R3003" t="s">
        <v>8355</v>
      </c>
      <c r="S3003" s="14">
        <f t="shared" si="231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4"/>
        <v>73.03</v>
      </c>
      <c r="Q3004" s="10" t="s">
        <v>8315</v>
      </c>
      <c r="R3004" t="s">
        <v>8355</v>
      </c>
      <c r="S3004" s="14">
        <f t="shared" si="231"/>
        <v>41239.83625</v>
      </c>
      <c r="T3004" s="14">
        <f t="shared" si="232"/>
        <v>41269.83625</v>
      </c>
      <c r="U3004">
        <f t="shared" si="233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4"/>
        <v>178.53</v>
      </c>
      <c r="Q3005" s="10" t="s">
        <v>8315</v>
      </c>
      <c r="R3005" t="s">
        <v>8355</v>
      </c>
      <c r="S3005" s="14">
        <f t="shared" si="231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4"/>
        <v>162.91</v>
      </c>
      <c r="Q3006" s="10" t="s">
        <v>8315</v>
      </c>
      <c r="R3006" t="s">
        <v>8355</v>
      </c>
      <c r="S3006" s="14">
        <f t="shared" si="231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4"/>
        <v>108.24</v>
      </c>
      <c r="Q3007" s="10" t="s">
        <v>8315</v>
      </c>
      <c r="R3007" t="s">
        <v>8355</v>
      </c>
      <c r="S3007" s="14">
        <f t="shared" si="231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4"/>
        <v>88.87</v>
      </c>
      <c r="Q3008" s="10" t="s">
        <v>8315</v>
      </c>
      <c r="R3008" t="s">
        <v>8355</v>
      </c>
      <c r="S3008" s="14">
        <f t="shared" si="231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4"/>
        <v>54</v>
      </c>
      <c r="Q3009" s="10" t="s">
        <v>8315</v>
      </c>
      <c r="R3009" t="s">
        <v>8355</v>
      </c>
      <c r="S3009" s="14">
        <f t="shared" si="231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4"/>
        <v>116.73</v>
      </c>
      <c r="Q3010" s="10" t="s">
        <v>8315</v>
      </c>
      <c r="R3010" t="s">
        <v>8355</v>
      </c>
      <c r="S3010" s="14">
        <f t="shared" si="231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00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ref="P4101:P4115" si="325">IFERROR(ROUND(E4101/L4101,2),0)</f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5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5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5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5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5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5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5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5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5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5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5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5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5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R4115" xr:uid="{00000000-0001-0000-0000-000000000000}"/>
  <conditionalFormatting sqref="O1:O1048576 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362E2-7AC6-4950-9B27-05A43FBC4F03}">
  <dimension ref="A1:N15"/>
  <sheetViews>
    <sheetView topLeftCell="A5" zoomScale="120" zoomScaleNormal="120" workbookViewId="0">
      <selection activeCell="C28" sqref="C28"/>
    </sheetView>
  </sheetViews>
  <sheetFormatPr defaultRowHeight="14.5" x14ac:dyDescent="0.35"/>
  <cols>
    <col min="1" max="1" width="13.4531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5.90625" bestFit="1" customWidth="1"/>
    <col min="8" max="8" width="18.90625" bestFit="1" customWidth="1"/>
    <col min="12" max="12" width="13.54296875" bestFit="1" customWidth="1"/>
    <col min="13" max="13" width="11.81640625" bestFit="1" customWidth="1"/>
  </cols>
  <sheetData>
    <row r="1" spans="1:14" s="16" customFormat="1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6" t="s">
        <v>8385</v>
      </c>
      <c r="G1" s="16" t="s">
        <v>8387</v>
      </c>
      <c r="H1" s="16" t="s">
        <v>8386</v>
      </c>
    </row>
    <row r="2" spans="1:14" x14ac:dyDescent="0.35">
      <c r="A2" s="19" t="s">
        <v>8388</v>
      </c>
      <c r="B2" s="19">
        <f>COUNTIFS(Kickstarter!$D$2:$D$4115,"&lt;1000",Kickstarter!$R$2:$R$4115,"*plays*",Kickstarter!$F$2:$F$4115,"*successful*")</f>
        <v>141</v>
      </c>
      <c r="C2" s="19">
        <f>COUNTIFS(Kickstarter!$D$2:$D$4115,"&lt;1000",Kickstarter!$R$2:$R$4115,"*plays*",Kickstarter!$F$2:$F$4115,"*Failed*")</f>
        <v>45</v>
      </c>
      <c r="D2" s="19">
        <f>COUNTIFS(Kickstarter!$D$2:$D$4115,"&lt;1000",Kickstarter!$R$2:$R$4115,"*plays*",Kickstarter!$F$2:$F$4115,"*Canceled*")</f>
        <v>0</v>
      </c>
      <c r="E2" s="19">
        <f>SUM(B2:D2)</f>
        <v>186</v>
      </c>
      <c r="F2" s="17">
        <f>(B2/E2)</f>
        <v>0.75806451612903225</v>
      </c>
      <c r="G2" s="17">
        <f>C2/E2</f>
        <v>0.24193548387096775</v>
      </c>
      <c r="H2" s="17">
        <f>D2/E2</f>
        <v>0</v>
      </c>
    </row>
    <row r="3" spans="1:14" x14ac:dyDescent="0.35">
      <c r="A3" s="19" t="s">
        <v>8389</v>
      </c>
      <c r="B3" s="19">
        <f>COUNTIFS(Kickstarter!$D$2:$D$4115,"&gt;=1000",Kickstarter!$D$2:$D$4115,"&lt;=4999",Kickstarter!$R$2:$R$4115,"*plays*",Kickstarter!$F$2:$F$4115,"*successful*")</f>
        <v>388</v>
      </c>
      <c r="C3" s="19">
        <f>COUNTIFS(Kickstarter!$D$2:$D$4115,"&gt;=1000",Kickstarter!$D$2:$D$4115,"&lt;=4999",Kickstarter!$R$2:$R$4115,"*plays*",Kickstarter!$F$2:$F$4115,"*Failed*")</f>
        <v>146</v>
      </c>
      <c r="D3" s="19">
        <f>COUNTIFS(Kickstarter!$D$2:$D$4115,"&gt;=1000",Kickstarter!$D$2:$D$4115,"&lt;=4999",Kickstarter!$R$2:$R$4115,"*plays*",Kickstarter!$F$2:$F$4115,"*Canceled*")</f>
        <v>0</v>
      </c>
      <c r="E3" s="19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14" x14ac:dyDescent="0.35">
      <c r="A4" s="19" t="s">
        <v>8390</v>
      </c>
      <c r="B4" s="19">
        <f>COUNTIFS(Kickstarter!$D$2:$D$4115,"&gt;=5000",Kickstarter!$D$2:$D$4115,"&lt;=9999",Kickstarter!$R$2:$R$4115,"*plays*",Kickstarter!$F$2:$F$4115,"*successful*")</f>
        <v>93</v>
      </c>
      <c r="C4" s="19">
        <f>COUNTIFS(Kickstarter!$D$2:$D$4115,"&gt;=5000",Kickstarter!$D$2:$D$4115,"&lt;=9999",Kickstarter!$R$2:$R$4115,"*plays*",Kickstarter!$F$2:$F$4115,"*Failed*")</f>
        <v>76</v>
      </c>
      <c r="D4" s="19">
        <f>COUNTIFS(Kickstarter!$D$2:$D$4115,"&gt;=5000",Kickstarter!$D$2:$D$4115,"&lt;=9999",Kickstarter!$R$2:$R$4115,"*plays*",Kickstarter!$F$2:$F$4115,"*Canceled*")</f>
        <v>0</v>
      </c>
      <c r="E4" s="19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N4" s="20"/>
    </row>
    <row r="5" spans="1:14" x14ac:dyDescent="0.35">
      <c r="A5" s="19" t="s">
        <v>8391</v>
      </c>
      <c r="B5" s="19">
        <f>COUNTIFS(Kickstarter!$D$2:$D$4115,"&gt;=10000",Kickstarter!$D$2:$D$4115,"&lt;=14999",Kickstarter!$R$2:$R$4115,"*plays*",Kickstarter!$F$2:$F$4115,"*successful*")</f>
        <v>39</v>
      </c>
      <c r="C5" s="19">
        <f>COUNTIFS(Kickstarter!$D$2:$D$4115,"&gt;=10000",Kickstarter!$D$2:$D$4115,"&lt;=14999",Kickstarter!$R$2:$R$4115,"*plays*",Kickstarter!$F$2:$F$4115,"*Failed*")</f>
        <v>33</v>
      </c>
      <c r="D5" s="19">
        <f>COUNTIFS(Kickstarter!$D$2:$D$4115,"&gt;=10000",Kickstarter!$D$2:$D$4115,"&lt;=14999",Kickstarter!$R$2:$R$4115,"*plays*",Kickstarter!$F$2:$F$4115,"*Canceled*")</f>
        <v>0</v>
      </c>
      <c r="E5" s="19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N5" s="20"/>
    </row>
    <row r="6" spans="1:14" x14ac:dyDescent="0.35">
      <c r="A6" s="19" t="s">
        <v>8392</v>
      </c>
      <c r="B6" s="19">
        <f>COUNTIFS(Kickstarter!$D$2:$D$4115,"&gt;=15000",Kickstarter!$D$2:$D$4115,"&lt;=19999",Kickstarter!$R$2:$R$4115,"*plays*",Kickstarter!$F$2:$F$4115,"*successful*")</f>
        <v>12</v>
      </c>
      <c r="C6" s="19">
        <f>COUNTIFS(Kickstarter!$D$2:$D$4115,"&gt;=15000",Kickstarter!$D$2:$D$4115,"&lt;=19999",Kickstarter!$R$2:$R$4115,"*plays*",Kickstarter!$F$2:$F$4115,"*Failed*")</f>
        <v>12</v>
      </c>
      <c r="D6" s="19">
        <f>COUNTIFS(Kickstarter!$D$2:$D$4115,"&gt;=15000",Kickstarter!$D$2:$D$4115,"&lt;=19999",Kickstarter!$R$2:$R$4115,"*plays*",Kickstarter!$F$2:$F$4115,"*Canceled*")</f>
        <v>0</v>
      </c>
      <c r="E6" s="19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N6" s="20"/>
    </row>
    <row r="7" spans="1:14" x14ac:dyDescent="0.35">
      <c r="A7" s="19" t="s">
        <v>8393</v>
      </c>
      <c r="B7" s="19">
        <f>COUNTIFS(Kickstarter!$D$2:$D$4115,"&gt;=20000",Kickstarter!$D$2:$D$4115,"&lt;=24999",Kickstarter!$R$2:$R$4115,"*plays*",Kickstarter!$F$2:$F$4115,"*successful*")</f>
        <v>9</v>
      </c>
      <c r="C7" s="19">
        <f>COUNTIFS(Kickstarter!$D$2:$D$4115,"&gt;=20000",Kickstarter!$D$2:$D$4115,"&lt;=24999",Kickstarter!$R$2:$R$4115,"*plays*",Kickstarter!$F$2:$F$4115,"*Failed*")</f>
        <v>11</v>
      </c>
      <c r="D7" s="19">
        <f>COUNTIFS(Kickstarter!$D$2:$D$4115,"&gt;=20000",Kickstarter!$D$2:$D$4115,"&lt;=24999",Kickstarter!$R$2:$R$4115,"*plays*",Kickstarter!$F$2:$F$4115,"*Canceled*")</f>
        <v>0</v>
      </c>
      <c r="E7" s="19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N7" s="20"/>
    </row>
    <row r="8" spans="1:14" x14ac:dyDescent="0.35">
      <c r="A8" s="19" t="s">
        <v>8394</v>
      </c>
      <c r="B8" s="19">
        <f>COUNTIFS(Kickstarter!$D$2:$D$4115,"&gt;=25000",Kickstarter!$D$2:$D$4115,"&lt;=29999",Kickstarter!$R$2:$R$4115,"*plays*",Kickstarter!$F$2:$F$4115,"*successful*")</f>
        <v>1</v>
      </c>
      <c r="C8" s="19">
        <f>COUNTIFS(Kickstarter!$D$2:$D$4115,"&gt;=25000",Kickstarter!$D$2:$D$4115,"&lt;=29999",Kickstarter!$R$2:$R$4115,"*plays*",Kickstarter!$F$2:$F$4115,"*Failed*")</f>
        <v>4</v>
      </c>
      <c r="D8" s="19">
        <f>COUNTIFS(Kickstarter!$D$2:$D$4115,"&gt;=25000",Kickstarter!$D$2:$D$4115,"&lt;=29999",Kickstarter!$R$2:$R$4115,"*plays*",Kickstarter!$F$2:$F$4115,"*Canceled*")</f>
        <v>0</v>
      </c>
      <c r="E8" s="19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N8" s="20"/>
    </row>
    <row r="9" spans="1:14" x14ac:dyDescent="0.35">
      <c r="A9" s="19" t="s">
        <v>8395</v>
      </c>
      <c r="B9" s="19">
        <f>COUNTIFS(Kickstarter!$D$2:$D$4115,"&gt;=30000",Kickstarter!$D$2:$D$4115,"&lt;=34999",Kickstarter!$R$2:$R$4115,"*plays*",Kickstarter!$F$2:$F$4115,"*successful*")</f>
        <v>3</v>
      </c>
      <c r="C9" s="19">
        <f>COUNTIFS(Kickstarter!$D$2:$D$4115,"&gt;=30000",Kickstarter!$D$2:$D$4115,"&lt;=34999",Kickstarter!$R$2:$R$4115,"*plays*",Kickstarter!$F$2:$F$4115,"*Failed*")</f>
        <v>8</v>
      </c>
      <c r="D9" s="19">
        <f>COUNTIFS(Kickstarter!$D$2:$D$4115,"&gt;=30000",Kickstarter!$D$2:$D$4115,"&lt;=34999",Kickstarter!$R$2:$R$4115,"*plays*",Kickstarter!$F$2:$F$4115,"*Canceled*")</f>
        <v>0</v>
      </c>
      <c r="E9" s="1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N9" s="20"/>
    </row>
    <row r="10" spans="1:14" x14ac:dyDescent="0.35">
      <c r="A10" s="19" t="s">
        <v>8396</v>
      </c>
      <c r="B10" s="19">
        <f>COUNTIFS(Kickstarter!$D$2:$D$4115,"&gt;=35000",Kickstarter!$D$2:$D$4115,"&lt;=39999",Kickstarter!$R$2:$R$4115,"*plays*",Kickstarter!$F$2:$F$4115,"*successful*")</f>
        <v>4</v>
      </c>
      <c r="C10" s="19">
        <f>COUNTIFS(Kickstarter!$D$2:$D$4115,"&gt;=35000",Kickstarter!$D$2:$D$4115,"&lt;=39999",Kickstarter!$R$2:$R$4115,"*plays*",Kickstarter!$F$2:$F$4115,"*Failed*")</f>
        <v>2</v>
      </c>
      <c r="D10" s="19">
        <f>COUNTIFS(Kickstarter!$D$2:$D$4115,"&gt;=35000",Kickstarter!$D$2:$D$4115,"&lt;=39999",Kickstarter!$R$2:$R$4115,"*plays*",Kickstarter!$F$2:$F$4115,"*Canceled*")</f>
        <v>0</v>
      </c>
      <c r="E10" s="19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N10" s="20"/>
    </row>
    <row r="11" spans="1:14" x14ac:dyDescent="0.35">
      <c r="A11" s="19" t="s">
        <v>8397</v>
      </c>
      <c r="B11" s="19">
        <f>COUNTIFS(Kickstarter!$D$2:$D$4115,"&gt;=40000",Kickstarter!$D$2:$D$4115,"&lt;=44999",Kickstarter!$R$2:$R$4115,"*plays*",Kickstarter!$F$2:$F$4115,"*successful*")</f>
        <v>2</v>
      </c>
      <c r="C11" s="19">
        <f>COUNTIFS(Kickstarter!$D$2:$D$4115,"&gt;=40000",Kickstarter!$D$2:$D$4115,"&lt;=44999",Kickstarter!$R$2:$R$4115,"*plays*",Kickstarter!$F$2:$F$4115,"*Failed*")</f>
        <v>1</v>
      </c>
      <c r="D11" s="19">
        <f>COUNTIFS(Kickstarter!$D$2:$D$4115,"&gt;=40000",Kickstarter!$D$2:$D$4115,"&lt;=44999",Kickstarter!$R$2:$R$4115,"*plays*",Kickstarter!$F$2:$F$4115,"*Canceled*")</f>
        <v>0</v>
      </c>
      <c r="E11" s="19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N11" s="20"/>
    </row>
    <row r="12" spans="1:14" x14ac:dyDescent="0.35">
      <c r="A12" s="19" t="s">
        <v>8398</v>
      </c>
      <c r="B12" s="19">
        <f>COUNTIFS(Kickstarter!$D$2:$D$4115,"&gt;=45000",Kickstarter!$D$2:$D$4115,"&lt;=49999",Kickstarter!$R$2:$R$4115,"*plays*",Kickstarter!$F$2:$F$4115,"*successful*")</f>
        <v>0</v>
      </c>
      <c r="C12" s="19">
        <f>COUNTIFS(Kickstarter!$D$2:$D$4115,"&gt;=45000",Kickstarter!$D$2:$D$4115,"&lt;=49999",Kickstarter!$R$2:$R$4115,"*plays*",Kickstarter!$F$2:$F$4115,"*Failed*")</f>
        <v>1</v>
      </c>
      <c r="D12" s="19">
        <f>COUNTIFS(Kickstarter!$D$2:$D$4115,"&gt;=45000",Kickstarter!$D$2:$D$4115,"&lt;=49999",Kickstarter!$R$2:$R$4115,"*plays*",Kickstarter!$F$2:$F$4115,"*Canceled*")</f>
        <v>0</v>
      </c>
      <c r="E12" s="19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N12" s="20"/>
    </row>
    <row r="13" spans="1:14" x14ac:dyDescent="0.35">
      <c r="A13" s="19" t="s">
        <v>8399</v>
      </c>
      <c r="B13" s="19">
        <f>COUNTIFS(Kickstarter!$D$2:$D$4115,"&gt;=50000",Kickstarter!$R$2:$R$4115,"*plays*",Kickstarter!$F$2:$F$4115,"*successful*")</f>
        <v>2</v>
      </c>
      <c r="C13" s="19">
        <f>COUNTIFS(Kickstarter!$D$2:$D$4115,"&gt;=50000",Kickstarter!$R$2:$R$4115,"*plays*",Kickstarter!$F$2:$F$4115,"*Failed*")</f>
        <v>14</v>
      </c>
      <c r="D13" s="19">
        <f>COUNTIFS(Kickstarter!$D$2:$D$4115,"&gt;=50000",Kickstarter!$R$2:$R$4115,"*plays*",Kickstarter!$F$2:$F$4115,"*Canceled*")</f>
        <v>0</v>
      </c>
      <c r="E13" s="19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N13" s="20"/>
    </row>
    <row r="14" spans="1:14" x14ac:dyDescent="0.35">
      <c r="N14" s="20"/>
    </row>
    <row r="15" spans="1:14" x14ac:dyDescent="0.35">
      <c r="N15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D0AA7-6795-4281-A19B-F55D6994B162}">
  <dimension ref="A3:F17"/>
  <sheetViews>
    <sheetView zoomScale="120" zoomScaleNormal="120" workbookViewId="0">
      <selection activeCell="C24" sqref="C2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35">
      <c r="A6" s="15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35">
      <c r="A7" s="15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35">
      <c r="A8" s="15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35">
      <c r="A9" s="15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35">
      <c r="A10" s="15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35">
      <c r="A11" s="15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35">
      <c r="A12" s="15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35">
      <c r="A13" s="15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35">
      <c r="A14" s="15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35">
      <c r="A15" s="15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35">
      <c r="A16" s="15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35">
      <c r="A17" s="15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93D4F-9B72-41DB-A370-35E8260740BF}">
  <dimension ref="A1:F14"/>
  <sheetViews>
    <sheetView workbookViewId="0">
      <selection activeCell="E3" sqref="E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2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2" t="s">
        <v>8331</v>
      </c>
      <c r="C7">
        <v>140</v>
      </c>
      <c r="E7">
        <v>80</v>
      </c>
      <c r="F7">
        <v>220</v>
      </c>
    </row>
    <row r="8" spans="1:6" x14ac:dyDescent="0.35">
      <c r="A8" s="12" t="s">
        <v>8329</v>
      </c>
      <c r="B8">
        <v>24</v>
      </c>
      <c r="F8">
        <v>24</v>
      </c>
    </row>
    <row r="9" spans="1:6" x14ac:dyDescent="0.35">
      <c r="A9" s="12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2" t="s">
        <v>8336</v>
      </c>
      <c r="C10">
        <v>117</v>
      </c>
      <c r="E10">
        <v>103</v>
      </c>
      <c r="F10">
        <v>220</v>
      </c>
    </row>
    <row r="11" spans="1:6" x14ac:dyDescent="0.35">
      <c r="A11" s="12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2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2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2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E8C6F-8F7E-4EEA-B68E-80EDE7907294}">
  <dimension ref="A1:F47"/>
  <sheetViews>
    <sheetView workbookViewId="0">
      <selection activeCell="P34" sqref="P33:P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2" spans="1:6" x14ac:dyDescent="0.35">
      <c r="A2" s="11" t="s">
        <v>8358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C6">
        <v>78</v>
      </c>
      <c r="F6">
        <v>78</v>
      </c>
    </row>
    <row r="7" spans="1:6" x14ac:dyDescent="0.35">
      <c r="A7" s="12" t="s">
        <v>8342</v>
      </c>
      <c r="B7">
        <v>16</v>
      </c>
      <c r="F7">
        <v>16</v>
      </c>
    </row>
    <row r="8" spans="1:6" x14ac:dyDescent="0.35">
      <c r="A8" s="12" t="s">
        <v>8330</v>
      </c>
      <c r="B8">
        <v>23</v>
      </c>
      <c r="F8">
        <v>23</v>
      </c>
    </row>
    <row r="9" spans="1:6" x14ac:dyDescent="0.35">
      <c r="A9" s="12" t="s">
        <v>8356</v>
      </c>
      <c r="C9">
        <v>32</v>
      </c>
      <c r="F9">
        <v>32</v>
      </c>
    </row>
    <row r="10" spans="1:6" x14ac:dyDescent="0.35">
      <c r="A10" s="12" t="s">
        <v>8352</v>
      </c>
      <c r="E10">
        <v>33</v>
      </c>
      <c r="F10">
        <v>33</v>
      </c>
    </row>
    <row r="11" spans="1:6" x14ac:dyDescent="0.35">
      <c r="A11" s="12" t="s">
        <v>8313</v>
      </c>
      <c r="E11">
        <v>164</v>
      </c>
      <c r="F11">
        <v>164</v>
      </c>
    </row>
    <row r="12" spans="1:6" x14ac:dyDescent="0.35">
      <c r="A12" s="12" t="s">
        <v>8312</v>
      </c>
      <c r="C12">
        <v>52</v>
      </c>
      <c r="F12">
        <v>52</v>
      </c>
    </row>
    <row r="13" spans="1:6" x14ac:dyDescent="0.35">
      <c r="A13" s="12" t="s">
        <v>8328</v>
      </c>
      <c r="E13">
        <v>30</v>
      </c>
      <c r="F13">
        <v>30</v>
      </c>
    </row>
    <row r="14" spans="1:6" x14ac:dyDescent="0.35">
      <c r="A14" s="12" t="s">
        <v>8345</v>
      </c>
      <c r="C14">
        <v>37</v>
      </c>
      <c r="D14">
        <v>17</v>
      </c>
      <c r="F14">
        <v>54</v>
      </c>
    </row>
    <row r="15" spans="1:6" x14ac:dyDescent="0.35">
      <c r="A15" s="12" t="s">
        <v>8322</v>
      </c>
      <c r="C15">
        <v>34</v>
      </c>
      <c r="F15">
        <v>34</v>
      </c>
    </row>
    <row r="16" spans="1:6" x14ac:dyDescent="0.35">
      <c r="A16" s="12" t="s">
        <v>8335</v>
      </c>
      <c r="B16">
        <v>15</v>
      </c>
      <c r="C16">
        <v>101</v>
      </c>
      <c r="F16">
        <v>116</v>
      </c>
    </row>
    <row r="17" spans="1:6" x14ac:dyDescent="0.35">
      <c r="A17" s="12" t="s">
        <v>8346</v>
      </c>
      <c r="C17">
        <v>13</v>
      </c>
      <c r="F17">
        <v>13</v>
      </c>
    </row>
    <row r="18" spans="1:6" x14ac:dyDescent="0.35">
      <c r="A18" s="12" t="s">
        <v>8347</v>
      </c>
      <c r="E18">
        <v>103</v>
      </c>
      <c r="F18">
        <v>103</v>
      </c>
    </row>
    <row r="19" spans="1:6" x14ac:dyDescent="0.35">
      <c r="A19" s="12" t="s">
        <v>8327</v>
      </c>
      <c r="C19">
        <v>20</v>
      </c>
      <c r="E19">
        <v>138</v>
      </c>
      <c r="F19">
        <v>158</v>
      </c>
    </row>
    <row r="20" spans="1:6" x14ac:dyDescent="0.35">
      <c r="A20" s="12" t="s">
        <v>8326</v>
      </c>
      <c r="C20">
        <v>53</v>
      </c>
      <c r="F20">
        <v>53</v>
      </c>
    </row>
    <row r="21" spans="1:6" x14ac:dyDescent="0.35">
      <c r="A21" s="12" t="s">
        <v>8354</v>
      </c>
      <c r="C21">
        <v>7</v>
      </c>
      <c r="E21">
        <v>7</v>
      </c>
      <c r="F21">
        <v>14</v>
      </c>
    </row>
    <row r="22" spans="1:6" x14ac:dyDescent="0.35">
      <c r="A22" s="12" t="s">
        <v>8325</v>
      </c>
      <c r="E22">
        <v>14</v>
      </c>
      <c r="F22">
        <v>14</v>
      </c>
    </row>
    <row r="23" spans="1:6" x14ac:dyDescent="0.35">
      <c r="A23" s="12" t="s">
        <v>8333</v>
      </c>
      <c r="C23">
        <v>23</v>
      </c>
      <c r="F23">
        <v>23</v>
      </c>
    </row>
    <row r="24" spans="1:6" x14ac:dyDescent="0.35">
      <c r="A24" s="12" t="s">
        <v>8357</v>
      </c>
      <c r="B24">
        <v>11</v>
      </c>
      <c r="C24">
        <v>40</v>
      </c>
      <c r="E24">
        <v>45</v>
      </c>
      <c r="F24">
        <v>96</v>
      </c>
    </row>
    <row r="25" spans="1:6" x14ac:dyDescent="0.35">
      <c r="A25" s="12" t="s">
        <v>8341</v>
      </c>
      <c r="C25">
        <v>14</v>
      </c>
      <c r="F25">
        <v>14</v>
      </c>
    </row>
    <row r="26" spans="1:6" x14ac:dyDescent="0.35">
      <c r="A26" s="12" t="s">
        <v>8321</v>
      </c>
      <c r="E26">
        <v>49</v>
      </c>
      <c r="F26">
        <v>49</v>
      </c>
    </row>
    <row r="27" spans="1:6" x14ac:dyDescent="0.35">
      <c r="A27" s="12" t="s">
        <v>8348</v>
      </c>
      <c r="C27">
        <v>11</v>
      </c>
      <c r="F27">
        <v>11</v>
      </c>
    </row>
    <row r="28" spans="1:6" x14ac:dyDescent="0.35">
      <c r="A28" s="12" t="s">
        <v>8337</v>
      </c>
      <c r="C28">
        <v>34</v>
      </c>
      <c r="E28">
        <v>62</v>
      </c>
      <c r="F28">
        <v>96</v>
      </c>
    </row>
    <row r="29" spans="1:6" x14ac:dyDescent="0.35">
      <c r="A29" s="12" t="s">
        <v>8343</v>
      </c>
      <c r="C29">
        <v>13</v>
      </c>
      <c r="F29">
        <v>13</v>
      </c>
    </row>
    <row r="30" spans="1:6" x14ac:dyDescent="0.35">
      <c r="A30" s="12" t="s">
        <v>8316</v>
      </c>
      <c r="C30">
        <v>250</v>
      </c>
      <c r="D30">
        <v>9</v>
      </c>
      <c r="E30">
        <v>412</v>
      </c>
      <c r="F30">
        <v>671</v>
      </c>
    </row>
    <row r="31" spans="1:6" x14ac:dyDescent="0.35">
      <c r="A31" s="12" t="s">
        <v>8344</v>
      </c>
      <c r="E31">
        <v>35</v>
      </c>
      <c r="F31">
        <v>35</v>
      </c>
    </row>
    <row r="32" spans="1:6" x14ac:dyDescent="0.35">
      <c r="A32" s="12" t="s">
        <v>8340</v>
      </c>
      <c r="E32">
        <v>20</v>
      </c>
      <c r="F32">
        <v>20</v>
      </c>
    </row>
    <row r="33" spans="1:6" x14ac:dyDescent="0.35">
      <c r="A33" s="12" t="s">
        <v>8351</v>
      </c>
      <c r="C33">
        <v>14</v>
      </c>
      <c r="F33">
        <v>14</v>
      </c>
    </row>
    <row r="34" spans="1:6" x14ac:dyDescent="0.35">
      <c r="A34" s="12" t="s">
        <v>8324</v>
      </c>
      <c r="E34">
        <v>240</v>
      </c>
      <c r="F34">
        <v>240</v>
      </c>
    </row>
    <row r="35" spans="1:6" x14ac:dyDescent="0.35">
      <c r="A35" s="12" t="s">
        <v>8311</v>
      </c>
      <c r="B35">
        <v>31</v>
      </c>
      <c r="F35">
        <v>31</v>
      </c>
    </row>
    <row r="36" spans="1:6" x14ac:dyDescent="0.35">
      <c r="A36" s="12" t="s">
        <v>8310</v>
      </c>
      <c r="E36">
        <v>48</v>
      </c>
      <c r="F36">
        <v>48</v>
      </c>
    </row>
    <row r="37" spans="1:6" x14ac:dyDescent="0.35">
      <c r="A37" s="12" t="s">
        <v>8350</v>
      </c>
      <c r="D37">
        <v>4</v>
      </c>
      <c r="E37">
        <v>34</v>
      </c>
      <c r="F37">
        <v>38</v>
      </c>
    </row>
    <row r="38" spans="1:6" x14ac:dyDescent="0.35">
      <c r="A38" s="12" t="s">
        <v>8353</v>
      </c>
      <c r="B38">
        <v>15</v>
      </c>
      <c r="C38">
        <v>1</v>
      </c>
      <c r="E38">
        <v>31</v>
      </c>
      <c r="F38">
        <v>47</v>
      </c>
    </row>
    <row r="39" spans="1:6" x14ac:dyDescent="0.35">
      <c r="A39" s="12" t="s">
        <v>8355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x14ac:dyDescent="0.35">
      <c r="A40" s="12" t="s">
        <v>8349</v>
      </c>
      <c r="E40">
        <v>52</v>
      </c>
      <c r="F40">
        <v>52</v>
      </c>
    </row>
    <row r="41" spans="1:6" x14ac:dyDescent="0.35">
      <c r="A41" s="12" t="s">
        <v>8309</v>
      </c>
      <c r="E41">
        <v>49</v>
      </c>
      <c r="F41">
        <v>49</v>
      </c>
    </row>
    <row r="42" spans="1:6" x14ac:dyDescent="0.35">
      <c r="A42" s="12" t="s">
        <v>8339</v>
      </c>
      <c r="B42">
        <v>6</v>
      </c>
      <c r="C42">
        <v>21</v>
      </c>
      <c r="F42">
        <v>27</v>
      </c>
    </row>
    <row r="43" spans="1:6" x14ac:dyDescent="0.35">
      <c r="A43" s="12" t="s">
        <v>8332</v>
      </c>
      <c r="C43">
        <v>73</v>
      </c>
      <c r="F43">
        <v>73</v>
      </c>
    </row>
    <row r="44" spans="1:6" x14ac:dyDescent="0.35">
      <c r="A44" s="12" t="s">
        <v>8319</v>
      </c>
      <c r="B44">
        <v>47</v>
      </c>
      <c r="C44">
        <v>81</v>
      </c>
      <c r="E44">
        <v>17</v>
      </c>
      <c r="F44">
        <v>145</v>
      </c>
    </row>
    <row r="45" spans="1:6" x14ac:dyDescent="0.35">
      <c r="A45" s="12" t="s">
        <v>8318</v>
      </c>
      <c r="B45">
        <v>59</v>
      </c>
      <c r="C45">
        <v>36</v>
      </c>
      <c r="F45">
        <v>95</v>
      </c>
    </row>
    <row r="46" spans="1:6" x14ac:dyDescent="0.35">
      <c r="A46" s="12" t="s">
        <v>8338</v>
      </c>
      <c r="B46">
        <v>19</v>
      </c>
      <c r="F46">
        <v>19</v>
      </c>
    </row>
    <row r="47" spans="1:6" x14ac:dyDescent="0.35">
      <c r="A47" s="12" t="s">
        <v>8361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2D2CF-732D-429A-9271-F004E68D6DE6}">
  <dimension ref="A1:E18"/>
  <sheetViews>
    <sheetView workbookViewId="0">
      <selection activeCell="G34" sqref="G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5" t="s">
        <v>8371</v>
      </c>
      <c r="B15">
        <v>65</v>
      </c>
      <c r="C15">
        <v>50</v>
      </c>
      <c r="E15">
        <v>115</v>
      </c>
    </row>
    <row r="16" spans="1:5" x14ac:dyDescent="0.35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5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Category Statistics</vt:lpstr>
      <vt:lpstr>Subcategory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garima rajbhandari</cp:lastModifiedBy>
  <dcterms:created xsi:type="dcterms:W3CDTF">2017-04-20T15:17:24Z</dcterms:created>
  <dcterms:modified xsi:type="dcterms:W3CDTF">2022-09-13T03:57:08Z</dcterms:modified>
</cp:coreProperties>
</file>