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https://creagov-my.sharepoint.com/personal/pasquale_garofalo_crea_gov_it/Documents/dal PC/Aquacrop_CNR/"/>
    </mc:Choice>
  </mc:AlternateContent>
  <xr:revisionPtr revIDLastSave="335" documentId="8_{78D4974F-DC94-4CD0-852D-BD3857FF6E11}" xr6:coauthVersionLast="47" xr6:coauthVersionMax="47" xr10:uidLastSave="{E4351A43-238D-41CC-8FBB-35363E12CDB0}"/>
  <bookViews>
    <workbookView xWindow="-108" yWindow="-108" windowWidth="23256" windowHeight="12456" activeTab="3" xr2:uid="{BE5D2F57-60C9-4DE8-8F0C-65DB3B4B20AF}"/>
  </bookViews>
  <sheets>
    <sheet name="Instructions" sheetId="3" r:id="rId1"/>
    <sheet name="Input" sheetId="2" r:id="rId2"/>
    <sheet name="Output" sheetId="1" r:id="rId3"/>
    <sheet name="Results" sheetId="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K5" i="1" l="1"/>
  <c r="AA22" i="1"/>
  <c r="AH4" i="1"/>
  <c r="Y8" i="1"/>
  <c r="Y9" i="1"/>
  <c r="Y10" i="1"/>
  <c r="Y11" i="1"/>
  <c r="Y12" i="1"/>
  <c r="Y13" i="1"/>
  <c r="Y14" i="1"/>
  <c r="Y15" i="1"/>
  <c r="Y16" i="1"/>
  <c r="Y17" i="1"/>
  <c r="Y18" i="1"/>
  <c r="Y19" i="1"/>
  <c r="Y20" i="1"/>
  <c r="Y21" i="1"/>
  <c r="Y22" i="1"/>
  <c r="E7" i="1"/>
  <c r="A7" i="1"/>
  <c r="B7" i="1"/>
  <c r="C7" i="1"/>
  <c r="H13" i="1" l="1"/>
  <c r="M13" i="1" s="1"/>
  <c r="H14" i="1"/>
  <c r="M14" i="1" s="1"/>
  <c r="H15" i="1"/>
  <c r="M15" i="1" s="1"/>
  <c r="H16" i="1"/>
  <c r="M16" i="1" s="1"/>
  <c r="H17" i="1"/>
  <c r="M17" i="1" s="1"/>
  <c r="H18" i="1"/>
  <c r="M18" i="1" s="1"/>
  <c r="H19" i="1"/>
  <c r="M19" i="1" s="1"/>
  <c r="H20" i="1"/>
  <c r="M20" i="1" s="1"/>
  <c r="H21" i="1"/>
  <c r="M21" i="1" s="1"/>
  <c r="H22" i="1"/>
  <c r="M22" i="1" s="1"/>
  <c r="G13" i="1"/>
  <c r="L13" i="1" s="1"/>
  <c r="G14" i="1"/>
  <c r="L14" i="1" s="1"/>
  <c r="G15" i="1"/>
  <c r="L15" i="1" s="1"/>
  <c r="G16" i="1"/>
  <c r="L16" i="1" s="1"/>
  <c r="G17" i="1"/>
  <c r="L17" i="1" s="1"/>
  <c r="G18" i="1"/>
  <c r="L18" i="1" s="1"/>
  <c r="G19" i="1"/>
  <c r="L19" i="1" s="1"/>
  <c r="G20" i="1"/>
  <c r="L20" i="1" s="1"/>
  <c r="G21" i="1"/>
  <c r="L21" i="1" s="1"/>
  <c r="G22" i="1"/>
  <c r="L22" i="1" s="1"/>
  <c r="F13" i="1"/>
  <c r="K13" i="1" s="1"/>
  <c r="F14" i="1"/>
  <c r="K14" i="1" s="1"/>
  <c r="F15" i="1"/>
  <c r="K15" i="1" s="1"/>
  <c r="F16" i="1"/>
  <c r="K16" i="1" s="1"/>
  <c r="F17" i="1"/>
  <c r="K17" i="1" s="1"/>
  <c r="F18" i="1"/>
  <c r="K18" i="1" s="1"/>
  <c r="F19" i="1"/>
  <c r="K19" i="1" s="1"/>
  <c r="F20" i="1"/>
  <c r="K20" i="1" s="1"/>
  <c r="F21" i="1"/>
  <c r="K21" i="1" s="1"/>
  <c r="F22" i="1"/>
  <c r="K22" i="1" s="1"/>
  <c r="E13" i="1"/>
  <c r="N13" i="1" s="1"/>
  <c r="U13" i="1" s="1"/>
  <c r="V13" i="1" s="1"/>
  <c r="E14" i="1"/>
  <c r="N14" i="1" s="1"/>
  <c r="U14" i="1" s="1"/>
  <c r="V14" i="1" s="1"/>
  <c r="E15" i="1"/>
  <c r="N15" i="1" s="1"/>
  <c r="U15" i="1" s="1"/>
  <c r="V15" i="1" s="1"/>
  <c r="E16" i="1"/>
  <c r="N16" i="1" s="1"/>
  <c r="U16" i="1" s="1"/>
  <c r="V16" i="1" s="1"/>
  <c r="E17" i="1"/>
  <c r="N17" i="1" s="1"/>
  <c r="U17" i="1" s="1"/>
  <c r="V17" i="1" s="1"/>
  <c r="E18" i="1"/>
  <c r="N18" i="1" s="1"/>
  <c r="U18" i="1" s="1"/>
  <c r="V18" i="1" s="1"/>
  <c r="E19" i="1"/>
  <c r="N19" i="1" s="1"/>
  <c r="E20" i="1"/>
  <c r="N20" i="1" s="1"/>
  <c r="U20" i="1" s="1"/>
  <c r="V20" i="1" s="1"/>
  <c r="E21" i="1"/>
  <c r="N21" i="1" s="1"/>
  <c r="E22" i="1"/>
  <c r="N22" i="1" s="1"/>
  <c r="D13" i="1"/>
  <c r="D14" i="1"/>
  <c r="D15" i="1"/>
  <c r="D16" i="1"/>
  <c r="D17" i="1"/>
  <c r="D18" i="1"/>
  <c r="D19" i="1"/>
  <c r="D20" i="1"/>
  <c r="D21" i="1"/>
  <c r="D22" i="1"/>
  <c r="C13" i="1"/>
  <c r="C14" i="1"/>
  <c r="C15" i="1"/>
  <c r="C16" i="1"/>
  <c r="C17" i="1"/>
  <c r="C18" i="1"/>
  <c r="C19" i="1"/>
  <c r="C20" i="1"/>
  <c r="C21" i="1"/>
  <c r="C22" i="1"/>
  <c r="B13" i="1"/>
  <c r="X13" i="1" s="1"/>
  <c r="AB13" i="1" s="1"/>
  <c r="B14" i="1"/>
  <c r="X14" i="1" s="1"/>
  <c r="AB14" i="1" s="1"/>
  <c r="B15" i="1"/>
  <c r="X15" i="1" s="1"/>
  <c r="AB15" i="1" s="1"/>
  <c r="B16" i="1"/>
  <c r="X16" i="1" s="1"/>
  <c r="AB16" i="1" s="1"/>
  <c r="B17" i="1"/>
  <c r="X17" i="1" s="1"/>
  <c r="AB17" i="1" s="1"/>
  <c r="B18" i="1"/>
  <c r="X18" i="1" s="1"/>
  <c r="AB18" i="1" s="1"/>
  <c r="B19" i="1"/>
  <c r="X19" i="1" s="1"/>
  <c r="AB19" i="1" s="1"/>
  <c r="B20" i="1"/>
  <c r="X20" i="1" s="1"/>
  <c r="AB20" i="1" s="1"/>
  <c r="B21" i="1"/>
  <c r="B22" i="1"/>
  <c r="X22" i="1" s="1"/>
  <c r="AB22" i="1" s="1"/>
  <c r="U23" i="1"/>
  <c r="S23" i="1"/>
  <c r="B4" i="4"/>
  <c r="C4" i="4"/>
  <c r="D4" i="4"/>
  <c r="E4" i="4"/>
  <c r="F4" i="4"/>
  <c r="G4" i="4"/>
  <c r="H4" i="4"/>
  <c r="I4" i="4"/>
  <c r="A4" i="4"/>
  <c r="AH5" i="1"/>
  <c r="G5" i="4" s="1"/>
  <c r="AQ4" i="1"/>
  <c r="S4" i="4" s="1"/>
  <c r="AS4" i="1"/>
  <c r="U4" i="4" s="1"/>
  <c r="AC16" i="1"/>
  <c r="AC17" i="1"/>
  <c r="AC18" i="1"/>
  <c r="AC19" i="1"/>
  <c r="AC20" i="1"/>
  <c r="AC21" i="1"/>
  <c r="AC22" i="1"/>
  <c r="AC6" i="1"/>
  <c r="E6" i="4" s="1"/>
  <c r="AC7" i="1"/>
  <c r="AC8" i="1"/>
  <c r="E8" i="4" s="1"/>
  <c r="AC9" i="1"/>
  <c r="E9" i="4" s="1"/>
  <c r="AC10" i="1"/>
  <c r="E10" i="4" s="1"/>
  <c r="AC11" i="1"/>
  <c r="E11" i="4" s="1"/>
  <c r="AC12" i="1"/>
  <c r="E12" i="4" s="1"/>
  <c r="AC13" i="1"/>
  <c r="E13" i="4" s="1"/>
  <c r="AC14" i="1"/>
  <c r="E14" i="4" s="1"/>
  <c r="AC15" i="1"/>
  <c r="E15" i="4" s="1"/>
  <c r="AC5" i="1"/>
  <c r="E5" i="4" s="1"/>
  <c r="Y6" i="1"/>
  <c r="C6" i="4" s="1"/>
  <c r="Y7" i="1"/>
  <c r="C7" i="4" s="1"/>
  <c r="C8" i="4"/>
  <c r="C9" i="4"/>
  <c r="C10" i="4"/>
  <c r="C11" i="4"/>
  <c r="C12" i="4"/>
  <c r="C13" i="4"/>
  <c r="C14" i="4"/>
  <c r="C15" i="4"/>
  <c r="C16" i="4"/>
  <c r="C17" i="4"/>
  <c r="C18" i="4"/>
  <c r="C19" i="4"/>
  <c r="C20" i="4"/>
  <c r="C21" i="4"/>
  <c r="C22" i="4"/>
  <c r="Y5" i="1"/>
  <c r="C5" i="4" s="1"/>
  <c r="A6" i="1"/>
  <c r="J6" i="1" s="1"/>
  <c r="W6" i="1" s="1"/>
  <c r="J7" i="1"/>
  <c r="W7" i="1" s="1"/>
  <c r="A8" i="1"/>
  <c r="J8" i="1" s="1"/>
  <c r="W8" i="1" s="1"/>
  <c r="A9" i="1"/>
  <c r="J9" i="1" s="1"/>
  <c r="W9" i="1" s="1"/>
  <c r="A10" i="1"/>
  <c r="J10" i="1" s="1"/>
  <c r="W10" i="1" s="1"/>
  <c r="A11" i="1"/>
  <c r="J11" i="1" s="1"/>
  <c r="W11" i="1" s="1"/>
  <c r="A12" i="1"/>
  <c r="J12" i="1" s="1"/>
  <c r="W12" i="1" s="1"/>
  <c r="A13" i="1"/>
  <c r="J13" i="1" s="1"/>
  <c r="W13" i="1" s="1"/>
  <c r="A14" i="1"/>
  <c r="J14" i="1" s="1"/>
  <c r="W14" i="1" s="1"/>
  <c r="A15" i="1"/>
  <c r="J15" i="1" s="1"/>
  <c r="W15" i="1" s="1"/>
  <c r="A16" i="1"/>
  <c r="J16" i="1" s="1"/>
  <c r="W16" i="1" s="1"/>
  <c r="A17" i="1"/>
  <c r="J17" i="1" s="1"/>
  <c r="W17" i="1" s="1"/>
  <c r="A18" i="1"/>
  <c r="J18" i="1" s="1"/>
  <c r="W18" i="1" s="1"/>
  <c r="A19" i="1"/>
  <c r="J19" i="1" s="1"/>
  <c r="W19" i="1" s="1"/>
  <c r="A20" i="1"/>
  <c r="J20" i="1" s="1"/>
  <c r="W20" i="1" s="1"/>
  <c r="A21" i="1"/>
  <c r="J21" i="1" s="1"/>
  <c r="W21" i="1" s="1"/>
  <c r="A22" i="1"/>
  <c r="J22" i="1" s="1"/>
  <c r="W22" i="1" s="1"/>
  <c r="A5" i="1"/>
  <c r="J5" i="1" s="1"/>
  <c r="W5" i="1" s="1"/>
  <c r="E6" i="1"/>
  <c r="N6" i="1" s="1"/>
  <c r="F6" i="1"/>
  <c r="K6" i="1" s="1"/>
  <c r="G6" i="1"/>
  <c r="L6" i="1" s="1"/>
  <c r="H6" i="1"/>
  <c r="M6" i="1" s="1"/>
  <c r="F7" i="1"/>
  <c r="K7" i="1" s="1"/>
  <c r="O7" i="1" s="1"/>
  <c r="G7" i="1"/>
  <c r="L7" i="1" s="1"/>
  <c r="H7" i="1"/>
  <c r="M7" i="1" s="1"/>
  <c r="E8" i="1"/>
  <c r="N8" i="1" s="1"/>
  <c r="F8" i="1"/>
  <c r="K8" i="1" s="1"/>
  <c r="G8" i="1"/>
  <c r="L8" i="1" s="1"/>
  <c r="H8" i="1"/>
  <c r="M8" i="1" s="1"/>
  <c r="E9" i="1"/>
  <c r="N9" i="1" s="1"/>
  <c r="F9" i="1"/>
  <c r="K9" i="1" s="1"/>
  <c r="G9" i="1"/>
  <c r="L9" i="1" s="1"/>
  <c r="H9" i="1"/>
  <c r="M9" i="1" s="1"/>
  <c r="E10" i="1"/>
  <c r="N10" i="1" s="1"/>
  <c r="F10" i="1"/>
  <c r="K10" i="1" s="1"/>
  <c r="G10" i="1"/>
  <c r="L10" i="1" s="1"/>
  <c r="H10" i="1"/>
  <c r="M10" i="1" s="1"/>
  <c r="E11" i="1"/>
  <c r="N11" i="1" s="1"/>
  <c r="F11" i="1"/>
  <c r="K11" i="1" s="1"/>
  <c r="G11" i="1"/>
  <c r="L11" i="1" s="1"/>
  <c r="H11" i="1"/>
  <c r="M11" i="1" s="1"/>
  <c r="E12" i="1"/>
  <c r="N12" i="1" s="1"/>
  <c r="F12" i="1"/>
  <c r="K12" i="1" s="1"/>
  <c r="G12" i="1"/>
  <c r="L12" i="1" s="1"/>
  <c r="H12" i="1"/>
  <c r="M12" i="1" s="1"/>
  <c r="G5" i="1"/>
  <c r="L5" i="1" s="1"/>
  <c r="H5" i="1"/>
  <c r="M5" i="1" s="1"/>
  <c r="S5" i="1" s="1"/>
  <c r="T5" i="1" s="1"/>
  <c r="F5" i="1"/>
  <c r="K5" i="1" s="1"/>
  <c r="E5" i="1"/>
  <c r="N5" i="1" s="1"/>
  <c r="U5" i="1" s="1"/>
  <c r="B6" i="1"/>
  <c r="C6" i="1"/>
  <c r="D6" i="1"/>
  <c r="D7" i="1"/>
  <c r="B8" i="1"/>
  <c r="C8" i="1"/>
  <c r="D8" i="1"/>
  <c r="B9" i="1"/>
  <c r="C9" i="1"/>
  <c r="D9" i="1"/>
  <c r="B10" i="1"/>
  <c r="C10" i="1"/>
  <c r="D10" i="1"/>
  <c r="B11" i="1"/>
  <c r="C11" i="1"/>
  <c r="D11" i="1"/>
  <c r="B12" i="1"/>
  <c r="X12" i="1" s="1"/>
  <c r="AB12" i="1" s="1"/>
  <c r="C12" i="1"/>
  <c r="D12" i="1"/>
  <c r="C5" i="1"/>
  <c r="D5" i="1"/>
  <c r="B5" i="1"/>
  <c r="O5" i="1" l="1"/>
  <c r="P5" i="1" s="1"/>
  <c r="Q5" i="1"/>
  <c r="R5" i="1" s="1"/>
  <c r="V5" i="1"/>
  <c r="X21" i="1"/>
  <c r="E7" i="4"/>
  <c r="O21" i="1"/>
  <c r="P21" i="1" s="1"/>
  <c r="S12" i="1"/>
  <c r="O17" i="1"/>
  <c r="P17" i="1" s="1"/>
  <c r="A19" i="4"/>
  <c r="O18" i="1"/>
  <c r="P18" i="1" s="1"/>
  <c r="U9" i="1"/>
  <c r="V9" i="1" s="1"/>
  <c r="N7" i="1"/>
  <c r="U7" i="1" s="1"/>
  <c r="V7" i="1" s="1"/>
  <c r="U12" i="1"/>
  <c r="V12" i="1" s="1"/>
  <c r="S17" i="1"/>
  <c r="T17" i="1" s="1"/>
  <c r="U10" i="1"/>
  <c r="V10" i="1" s="1"/>
  <c r="O15" i="1"/>
  <c r="P15" i="1" s="1"/>
  <c r="U11" i="1"/>
  <c r="V11" i="1" s="1"/>
  <c r="U21" i="1"/>
  <c r="V21" i="1" s="1"/>
  <c r="S20" i="1"/>
  <c r="T20" i="1" s="1"/>
  <c r="U6" i="1"/>
  <c r="V6" i="1" s="1"/>
  <c r="U19" i="1"/>
  <c r="V19" i="1" s="1"/>
  <c r="U8" i="1"/>
  <c r="V8" i="1" s="1"/>
  <c r="U22" i="1"/>
  <c r="V22" i="1" s="1"/>
  <c r="S15" i="1"/>
  <c r="T15" i="1" s="1"/>
  <c r="Q17" i="1"/>
  <c r="R17" i="1" s="1"/>
  <c r="S22" i="1"/>
  <c r="T22" i="1" s="1"/>
  <c r="S19" i="1"/>
  <c r="T19" i="1" s="1"/>
  <c r="S21" i="1"/>
  <c r="T21" i="1" s="1"/>
  <c r="S18" i="1"/>
  <c r="T18" i="1" s="1"/>
  <c r="S16" i="1"/>
  <c r="T16" i="1" s="1"/>
  <c r="Q20" i="1"/>
  <c r="R20" i="1" s="1"/>
  <c r="Q19" i="1"/>
  <c r="R19" i="1" s="1"/>
  <c r="O14" i="1"/>
  <c r="P14" i="1" s="1"/>
  <c r="O22" i="1"/>
  <c r="P22" i="1" s="1"/>
  <c r="Q22" i="1"/>
  <c r="R22" i="1" s="1"/>
  <c r="Q16" i="1"/>
  <c r="R16" i="1" s="1"/>
  <c r="O19" i="1"/>
  <c r="O16" i="1"/>
  <c r="P16" i="1" s="1"/>
  <c r="O13" i="1"/>
  <c r="P13" i="1" s="1"/>
  <c r="Q21" i="1"/>
  <c r="R21" i="1" s="1"/>
  <c r="Q18" i="1"/>
  <c r="R18" i="1" s="1"/>
  <c r="A22" i="4"/>
  <c r="O20" i="1"/>
  <c r="P20" i="1" s="1"/>
  <c r="A18" i="4"/>
  <c r="A6" i="4"/>
  <c r="E21" i="4"/>
  <c r="A15" i="4"/>
  <c r="A14" i="4"/>
  <c r="A13" i="4"/>
  <c r="A12" i="4"/>
  <c r="E17" i="4"/>
  <c r="A11" i="4"/>
  <c r="E20" i="4"/>
  <c r="A10" i="4"/>
  <c r="A7" i="4"/>
  <c r="E16" i="4"/>
  <c r="A21" i="4"/>
  <c r="A9" i="4"/>
  <c r="A20" i="4"/>
  <c r="A8" i="4"/>
  <c r="E19" i="4"/>
  <c r="A17" i="4"/>
  <c r="A5" i="4"/>
  <c r="A16" i="4"/>
  <c r="E22" i="4"/>
  <c r="E18" i="4"/>
  <c r="O8" i="1"/>
  <c r="P8" i="1" s="1"/>
  <c r="X5" i="1" l="1"/>
  <c r="B21" i="4"/>
  <c r="P19" i="1"/>
  <c r="Q15" i="1"/>
  <c r="S14" i="1"/>
  <c r="T14" i="1" s="1"/>
  <c r="Q14" i="1"/>
  <c r="R14" i="1" s="1"/>
  <c r="B14" i="4"/>
  <c r="S13" i="1"/>
  <c r="T13" i="1" s="1"/>
  <c r="Q13" i="1"/>
  <c r="R13" i="1" s="1"/>
  <c r="T12" i="1"/>
  <c r="Q12" i="1"/>
  <c r="R12" i="1" s="1"/>
  <c r="O12" i="1"/>
  <c r="P12" i="1" s="1"/>
  <c r="S11" i="1"/>
  <c r="T11" i="1" s="1"/>
  <c r="Q11" i="1"/>
  <c r="R11" i="1" s="1"/>
  <c r="O11" i="1"/>
  <c r="P11" i="1" s="1"/>
  <c r="S10" i="1"/>
  <c r="T10" i="1" s="1"/>
  <c r="Q10" i="1"/>
  <c r="R10" i="1" s="1"/>
  <c r="O10" i="1"/>
  <c r="P10" i="1" s="1"/>
  <c r="S9" i="1"/>
  <c r="T9" i="1" s="1"/>
  <c r="Q9" i="1"/>
  <c r="R9" i="1" s="1"/>
  <c r="O9" i="1"/>
  <c r="P9" i="1" s="1"/>
  <c r="S8" i="1"/>
  <c r="T8" i="1" s="1"/>
  <c r="Q8" i="1"/>
  <c r="R8" i="1" s="1"/>
  <c r="S7" i="1"/>
  <c r="T7" i="1" s="1"/>
  <c r="Q7" i="1"/>
  <c r="R7" i="1" s="1"/>
  <c r="P7" i="1"/>
  <c r="S6" i="1"/>
  <c r="T6" i="1" s="1"/>
  <c r="Q6" i="1"/>
  <c r="R6" i="1" s="1"/>
  <c r="O6" i="1"/>
  <c r="P6" i="1" s="1"/>
  <c r="X9" i="1" l="1"/>
  <c r="B9" i="4" s="1"/>
  <c r="X8" i="1"/>
  <c r="B8" i="4" s="1"/>
  <c r="X11" i="1"/>
  <c r="B11" i="4" s="1"/>
  <c r="X10" i="1"/>
  <c r="B10" i="4" s="1"/>
  <c r="X6" i="1"/>
  <c r="B6" i="4" s="1"/>
  <c r="X7" i="1"/>
  <c r="AB21" i="1"/>
  <c r="R15" i="1"/>
  <c r="B15" i="4"/>
  <c r="B16" i="4"/>
  <c r="B19" i="4"/>
  <c r="B22" i="4"/>
  <c r="B18" i="4"/>
  <c r="B17" i="4"/>
  <c r="B20" i="4"/>
  <c r="B13" i="4"/>
  <c r="B12" i="4"/>
  <c r="AB5" i="1" l="1"/>
  <c r="AB11" i="1" s="1"/>
  <c r="B7" i="4"/>
  <c r="B5" i="4"/>
  <c r="AB10" i="1" l="1"/>
  <c r="AD10" i="1" s="1"/>
  <c r="AE10" i="1" s="1"/>
  <c r="Z10" i="1" s="1"/>
  <c r="AA10" i="1" s="1"/>
  <c r="AB7" i="1"/>
  <c r="AD7" i="1" s="1"/>
  <c r="AE7" i="1" s="1"/>
  <c r="Z7" i="1" s="1"/>
  <c r="AA7" i="1" s="1"/>
  <c r="AB8" i="1"/>
  <c r="AD8" i="1" s="1"/>
  <c r="AE8" i="1" s="1"/>
  <c r="Z8" i="1" s="1"/>
  <c r="AA8" i="1" s="1"/>
  <c r="AB6" i="1"/>
  <c r="AD6" i="1" s="1"/>
  <c r="AE6" i="1" s="1"/>
  <c r="AB9" i="1"/>
  <c r="AD9" i="1" s="1"/>
  <c r="AE9" i="1" s="1"/>
  <c r="Z9" i="1" s="1"/>
  <c r="AA9" i="1" s="1"/>
  <c r="AD15" i="1"/>
  <c r="AE15" i="1" s="1"/>
  <c r="Z15" i="1" s="1"/>
  <c r="AA15" i="1" s="1"/>
  <c r="AD14" i="1"/>
  <c r="AE14" i="1" s="1"/>
  <c r="Z14" i="1" s="1"/>
  <c r="AA14" i="1" s="1"/>
  <c r="AD13" i="1"/>
  <c r="AE13" i="1" s="1"/>
  <c r="Z13" i="1" s="1"/>
  <c r="AA13" i="1" s="1"/>
  <c r="AD12" i="1"/>
  <c r="AE12" i="1" s="1"/>
  <c r="Z12" i="1" s="1"/>
  <c r="AA12" i="1" s="1"/>
  <c r="AD11" i="1"/>
  <c r="AE11" i="1" s="1"/>
  <c r="Z11" i="1" s="1"/>
  <c r="AA11" i="1" s="1"/>
  <c r="AD5" i="1"/>
  <c r="AE5" i="1" s="1"/>
  <c r="Z6" i="1" l="1"/>
  <c r="AA6" i="1" s="1"/>
  <c r="Z5" i="1"/>
  <c r="AA5" i="1" s="1"/>
  <c r="AD19" i="1"/>
  <c r="AE19" i="1" s="1"/>
  <c r="Z19" i="1" s="1"/>
  <c r="AA19" i="1" s="1"/>
  <c r="D13" i="4"/>
  <c r="AF13" i="1"/>
  <c r="AG13" i="1" s="1"/>
  <c r="F13" i="4" s="1"/>
  <c r="AI13" i="1"/>
  <c r="AJ13" i="1" s="1"/>
  <c r="H13" i="4" s="1"/>
  <c r="D15" i="4"/>
  <c r="AI15" i="1"/>
  <c r="AJ15" i="1" s="1"/>
  <c r="H15" i="4" s="1"/>
  <c r="AF15" i="1"/>
  <c r="AG15" i="1" s="1"/>
  <c r="F15" i="4" s="1"/>
  <c r="AD16" i="1"/>
  <c r="AE16" i="1" s="1"/>
  <c r="Z16" i="1" s="1"/>
  <c r="AA16" i="1" s="1"/>
  <c r="AD21" i="1"/>
  <c r="AE21" i="1" s="1"/>
  <c r="Z21" i="1" s="1"/>
  <c r="AA21" i="1" s="1"/>
  <c r="AD22" i="1"/>
  <c r="AE22" i="1" s="1"/>
  <c r="Z22" i="1" s="1"/>
  <c r="AD20" i="1"/>
  <c r="AE20" i="1" s="1"/>
  <c r="Z20" i="1" s="1"/>
  <c r="AA20" i="1" s="1"/>
  <c r="AD18" i="1"/>
  <c r="AE18" i="1" s="1"/>
  <c r="Z18" i="1" s="1"/>
  <c r="AA18" i="1" s="1"/>
  <c r="D14" i="4"/>
  <c r="AF14" i="1"/>
  <c r="AG14" i="1" s="1"/>
  <c r="F14" i="4" s="1"/>
  <c r="AI14" i="1"/>
  <c r="AJ14" i="1" s="1"/>
  <c r="H14" i="4" s="1"/>
  <c r="AD17" i="1"/>
  <c r="AE17" i="1" s="1"/>
  <c r="Z17" i="1" s="1"/>
  <c r="AA17" i="1" s="1"/>
  <c r="AI12" i="1"/>
  <c r="AJ12" i="1" s="1"/>
  <c r="H12" i="4" s="1"/>
  <c r="AF12" i="1"/>
  <c r="AG12" i="1" s="1"/>
  <c r="F12" i="4" s="1"/>
  <c r="D12" i="4"/>
  <c r="AI7" i="1"/>
  <c r="AJ7" i="1" s="1"/>
  <c r="H7" i="4" s="1"/>
  <c r="AF7" i="1"/>
  <c r="AG7" i="1" s="1"/>
  <c r="F7" i="4" s="1"/>
  <c r="D7" i="4"/>
  <c r="AI10" i="1"/>
  <c r="AJ10" i="1" s="1"/>
  <c r="H10" i="4" s="1"/>
  <c r="D10" i="4"/>
  <c r="AF10" i="1"/>
  <c r="AG10" i="1" s="1"/>
  <c r="F10" i="4" s="1"/>
  <c r="D11" i="4"/>
  <c r="AI11" i="1"/>
  <c r="AJ11" i="1" s="1"/>
  <c r="H11" i="4" s="1"/>
  <c r="AF11" i="1"/>
  <c r="AG11" i="1" s="1"/>
  <c r="F11" i="4" s="1"/>
  <c r="AF8" i="1"/>
  <c r="AG8" i="1" s="1"/>
  <c r="F8" i="4" s="1"/>
  <c r="D8" i="4"/>
  <c r="AI8" i="1"/>
  <c r="AJ8" i="1" s="1"/>
  <c r="H8" i="4" s="1"/>
  <c r="AF9" i="1"/>
  <c r="AG9" i="1" s="1"/>
  <c r="F9" i="4" s="1"/>
  <c r="D9" i="4"/>
  <c r="AI9" i="1"/>
  <c r="AJ9" i="1" s="1"/>
  <c r="H9" i="4" s="1"/>
  <c r="AF6" i="1" l="1"/>
  <c r="AG6" i="1" s="1"/>
  <c r="F6" i="4" s="1"/>
  <c r="AI6" i="1"/>
  <c r="AJ6" i="1" s="1"/>
  <c r="H6" i="4" s="1"/>
  <c r="D6" i="4"/>
  <c r="D5" i="4"/>
  <c r="AF5" i="1"/>
  <c r="AG5" i="1" s="1"/>
  <c r="F5" i="4" s="1"/>
  <c r="AI5" i="1"/>
  <c r="AJ5" i="1" s="1"/>
  <c r="AI22" i="1"/>
  <c r="AJ22" i="1" s="1"/>
  <c r="D22" i="4"/>
  <c r="AF22" i="1"/>
  <c r="AG22" i="1" s="1"/>
  <c r="F22" i="4" s="1"/>
  <c r="AF21" i="1"/>
  <c r="AG21" i="1" s="1"/>
  <c r="F21" i="4" s="1"/>
  <c r="AI21" i="1"/>
  <c r="AJ21" i="1" s="1"/>
  <c r="H21" i="4" s="1"/>
  <c r="D21" i="4"/>
  <c r="AI16" i="1"/>
  <c r="AJ16" i="1" s="1"/>
  <c r="H16" i="4" s="1"/>
  <c r="D16" i="4"/>
  <c r="AF16" i="1"/>
  <c r="AG16" i="1" s="1"/>
  <c r="F16" i="4" s="1"/>
  <c r="AF17" i="1"/>
  <c r="AG17" i="1" s="1"/>
  <c r="F17" i="4" s="1"/>
  <c r="AI17" i="1"/>
  <c r="AJ17" i="1" s="1"/>
  <c r="H17" i="4" s="1"/>
  <c r="D17" i="4"/>
  <c r="AF18" i="1"/>
  <c r="AG18" i="1" s="1"/>
  <c r="F18" i="4" s="1"/>
  <c r="AI18" i="1"/>
  <c r="AJ18" i="1" s="1"/>
  <c r="H18" i="4" s="1"/>
  <c r="D18" i="4"/>
  <c r="AI19" i="1"/>
  <c r="AJ19" i="1" s="1"/>
  <c r="H19" i="4" s="1"/>
  <c r="D19" i="4"/>
  <c r="AF19" i="1"/>
  <c r="AG19" i="1" s="1"/>
  <c r="F19" i="4" s="1"/>
  <c r="AI20" i="1"/>
  <c r="AJ20" i="1" s="1"/>
  <c r="H20" i="4" s="1"/>
  <c r="D20" i="4"/>
  <c r="AF20" i="1"/>
  <c r="AG20" i="1" s="1"/>
  <c r="F20" i="4" s="1"/>
  <c r="H22" i="4" l="1"/>
  <c r="I5" i="4"/>
  <c r="H5" i="4"/>
  <c r="AU8" i="1" l="1"/>
  <c r="X9" i="4" s="1"/>
</calcChain>
</file>

<file path=xl/sharedStrings.xml><?xml version="1.0" encoding="utf-8"?>
<sst xmlns="http://schemas.openxmlformats.org/spreadsheetml/2006/main" count="88" uniqueCount="61">
  <si>
    <t>Positive</t>
  </si>
  <si>
    <t>Negative</t>
  </si>
  <si>
    <r>
      <t>R</t>
    </r>
    <r>
      <rPr>
        <b/>
        <vertAlign val="superscript"/>
        <sz val="11"/>
        <color theme="1"/>
        <rFont val="Calibri"/>
        <family val="2"/>
        <scheme val="minor"/>
      </rPr>
      <t>2</t>
    </r>
  </si>
  <si>
    <t>b</t>
  </si>
  <si>
    <t>h</t>
  </si>
  <si>
    <t>l</t>
  </si>
  <si>
    <t>i</t>
  </si>
  <si>
    <t>m</t>
  </si>
  <si>
    <t>n</t>
  </si>
  <si>
    <t>o</t>
  </si>
  <si>
    <t>p</t>
  </si>
  <si>
    <t>q</t>
  </si>
  <si>
    <t>r</t>
  </si>
  <si>
    <t>s</t>
  </si>
  <si>
    <t>t</t>
  </si>
  <si>
    <t>alpha_level</t>
  </si>
  <si>
    <r>
      <t>regressors (</t>
    </r>
    <r>
      <rPr>
        <i/>
        <sz val="11"/>
        <color theme="1"/>
        <rFont val="Calibri"/>
        <family val="2"/>
      </rPr>
      <t>α)</t>
    </r>
  </si>
  <si>
    <t>Cropping system variables</t>
  </si>
  <si>
    <r>
      <t>weight factor_ R</t>
    </r>
    <r>
      <rPr>
        <b/>
        <vertAlign val="superscript"/>
        <sz val="11"/>
        <color theme="1"/>
        <rFont val="Calibri"/>
        <family val="2"/>
        <scheme val="minor"/>
      </rPr>
      <t>2</t>
    </r>
  </si>
  <si>
    <r>
      <t>Standardized score_R</t>
    </r>
    <r>
      <rPr>
        <b/>
        <vertAlign val="superscript"/>
        <sz val="11"/>
        <color theme="1"/>
        <rFont val="Calibri"/>
        <family val="2"/>
        <scheme val="minor"/>
      </rPr>
      <t>2</t>
    </r>
  </si>
  <si>
    <t>Impact on variable</t>
  </si>
  <si>
    <t>total score (StVi)</t>
  </si>
  <si>
    <r>
      <rPr>
        <b/>
        <sz val="11"/>
        <color theme="1"/>
        <rFont val="Calibri"/>
        <family val="2"/>
      </rPr>
      <t>β</t>
    </r>
    <r>
      <rPr>
        <b/>
        <sz val="11"/>
        <color theme="1"/>
        <rFont val="Calibri"/>
        <family val="2"/>
        <scheme val="minor"/>
      </rPr>
      <t>1</t>
    </r>
  </si>
  <si>
    <r>
      <rPr>
        <b/>
        <sz val="11"/>
        <color theme="1"/>
        <rFont val="Calibri"/>
        <family val="2"/>
      </rPr>
      <t>β</t>
    </r>
    <r>
      <rPr>
        <b/>
        <sz val="11"/>
        <color theme="1"/>
        <rFont val="Calibri"/>
        <family val="2"/>
        <scheme val="minor"/>
      </rPr>
      <t>2</t>
    </r>
  </si>
  <si>
    <r>
      <rPr>
        <b/>
        <sz val="11"/>
        <color theme="1"/>
        <rFont val="Calibri"/>
        <family val="2"/>
      </rPr>
      <t>β</t>
    </r>
    <r>
      <rPr>
        <b/>
        <sz val="11"/>
        <color theme="1"/>
        <rFont val="Calibri"/>
        <family val="2"/>
        <scheme val="minor"/>
      </rPr>
      <t>0</t>
    </r>
  </si>
  <si>
    <t>pvalue_β0</t>
  </si>
  <si>
    <t>pvalue_β1</t>
  </si>
  <si>
    <t>pvalue_β2</t>
  </si>
  <si>
    <t>weight factor_ β0</t>
  </si>
  <si>
    <t>weight factor_ β1</t>
  </si>
  <si>
    <t>weight factor_β2</t>
  </si>
  <si>
    <t>Parameters of  standardized second order polynomial</t>
  </si>
  <si>
    <t>Standardized score_β0</t>
  </si>
  <si>
    <t>k</t>
  </si>
  <si>
    <t>Judgement</t>
  </si>
  <si>
    <t>Truth value(Twi)</t>
  </si>
  <si>
    <t>k_val</t>
  </si>
  <si>
    <t>Imobj (aggregated multi-onjective value)</t>
  </si>
  <si>
    <t>Scores</t>
  </si>
  <si>
    <t>Evaluation</t>
  </si>
  <si>
    <t>Indipendent variable</t>
  </si>
  <si>
    <t>Standardized score_β1</t>
  </si>
  <si>
    <t>Standardized score_β2</t>
  </si>
  <si>
    <t>Weight factor (WRf) and standardized score</t>
  </si>
  <si>
    <t>Normalized StVi(WVi)</t>
  </si>
  <si>
    <t>k_val (0-10)</t>
  </si>
  <si>
    <t>Example</t>
  </si>
  <si>
    <t>yield</t>
  </si>
  <si>
    <t>Net_inc</t>
  </si>
  <si>
    <t>IrrUseEff</t>
  </si>
  <si>
    <t>WUE</t>
  </si>
  <si>
    <t>BLUE_footprint</t>
  </si>
  <si>
    <t>IRR_cost_Eff.</t>
  </si>
  <si>
    <t>drainage</t>
  </si>
  <si>
    <t>Imobj (aggregated multi-objective value)</t>
  </si>
  <si>
    <t>a</t>
  </si>
  <si>
    <t>c</t>
  </si>
  <si>
    <t>d</t>
  </si>
  <si>
    <t>e</t>
  </si>
  <si>
    <t>f</t>
  </si>
  <si>
    <t>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</si>
</sst>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
    <numFmt numFmtId="165" formatCode="0.00000"/>
    <numFmt numFmtId="166" formatCode="0.0000"/>
  </numFmts>
  <fonts count="18" x14ac:knownFonts="1">
    <font>
      <sz val="11"/>
      <color theme="1"/>
      <name val="Calibri"/>
      <family val="2"/>
      <scheme val="minor"/>
    </font>
    <font>
      <b/>
      <sz val="11"/>
      <color theme="1"/>
      <name val="Calibri"/>
      <family val="2"/>
      <scheme val="minor"/>
    </font>
    <font>
      <sz val="11"/>
      <color rgb="FF000000"/>
      <name val="Calibri"/>
      <family val="2"/>
      <scheme val="minor"/>
    </font>
    <font>
      <sz val="11"/>
      <name val="Calibri"/>
      <family val="2"/>
      <scheme val="minor"/>
    </font>
    <font>
      <b/>
      <vertAlign val="superscript"/>
      <sz val="11"/>
      <color theme="1"/>
      <name val="Calibri"/>
      <family val="2"/>
      <scheme val="minor"/>
    </font>
    <font>
      <b/>
      <i/>
      <sz val="11"/>
      <color theme="1"/>
      <name val="Calibri"/>
      <family val="2"/>
      <scheme val="minor"/>
    </font>
    <font>
      <i/>
      <sz val="11"/>
      <color theme="1"/>
      <name val="Calibri"/>
      <family val="2"/>
      <scheme val="minor"/>
    </font>
    <font>
      <i/>
      <sz val="11"/>
      <color theme="1"/>
      <name val="Calibri"/>
      <family val="2"/>
    </font>
    <font>
      <b/>
      <sz val="11"/>
      <color theme="1"/>
      <name val="Calibri"/>
      <family val="2"/>
    </font>
    <font>
      <b/>
      <i/>
      <sz val="12"/>
      <color rgb="FFC00000"/>
      <name val="Calibri"/>
      <family val="2"/>
      <scheme val="minor"/>
    </font>
    <font>
      <b/>
      <i/>
      <sz val="12"/>
      <color theme="8" tint="-0.499984740745262"/>
      <name val="Calibri"/>
      <family val="2"/>
      <scheme val="minor"/>
    </font>
    <font>
      <b/>
      <i/>
      <sz val="16"/>
      <color theme="8" tint="-0.499984740745262"/>
      <name val="Calibri"/>
      <family val="2"/>
      <scheme val="minor"/>
    </font>
    <font>
      <b/>
      <i/>
      <sz val="18"/>
      <color theme="8" tint="-0.499984740745262"/>
      <name val="Calibri"/>
      <family val="2"/>
      <scheme val="minor"/>
    </font>
    <font>
      <b/>
      <i/>
      <sz val="14"/>
      <color rgb="FFC00000"/>
      <name val="Calibri"/>
      <family val="2"/>
      <scheme val="minor"/>
    </font>
    <font>
      <b/>
      <i/>
      <sz val="18"/>
      <color rgb="FFC00000"/>
      <name val="Calibri"/>
      <family val="2"/>
      <scheme val="minor"/>
    </font>
    <font>
      <b/>
      <i/>
      <sz val="12"/>
      <color rgb="FF7030A0"/>
      <name val="Calibri"/>
      <family val="2"/>
      <scheme val="minor"/>
    </font>
    <font>
      <b/>
      <sz val="11"/>
      <color rgb="FF7030A0"/>
      <name val="Calibri"/>
      <family val="2"/>
      <scheme val="minor"/>
    </font>
    <font>
      <sz val="11"/>
      <color rgb="FFFF0000"/>
      <name val="Calibri"/>
      <family val="2"/>
      <scheme val="minor"/>
    </font>
  </fonts>
  <fills count="2">
    <fill>
      <patternFill patternType="none"/>
    </fill>
    <fill>
      <patternFill patternType="gray125"/>
    </fill>
  </fills>
  <borders count="24">
    <border>
      <left/>
      <right/>
      <top/>
      <bottom/>
      <diagonal/>
    </border>
    <border>
      <left/>
      <right/>
      <top/>
      <bottom style="medium">
        <color indexed="64"/>
      </bottom>
      <diagonal/>
    </border>
    <border>
      <left style="thin">
        <color indexed="64"/>
      </left>
      <right/>
      <top/>
      <bottom/>
      <diagonal/>
    </border>
    <border>
      <left style="thin">
        <color indexed="64"/>
      </left>
      <right/>
      <top/>
      <bottom style="medium">
        <color indexed="64"/>
      </bottom>
      <diagonal/>
    </border>
    <border>
      <left style="thin">
        <color indexed="64"/>
      </left>
      <right style="thin">
        <color indexed="64"/>
      </right>
      <top/>
      <bottom/>
      <diagonal/>
    </border>
    <border>
      <left style="thin">
        <color indexed="64"/>
      </left>
      <right/>
      <top style="medium">
        <color indexed="64"/>
      </top>
      <bottom/>
      <diagonal/>
    </border>
    <border>
      <left/>
      <right/>
      <top style="thin">
        <color indexed="64"/>
      </top>
      <bottom/>
      <diagonal/>
    </border>
    <border>
      <left/>
      <right style="thin">
        <color indexed="64"/>
      </right>
      <top style="thin">
        <color indexed="64"/>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style="medium">
        <color indexed="64"/>
      </bottom>
      <diagonal/>
    </border>
    <border>
      <left style="thin">
        <color indexed="64"/>
      </left>
      <right/>
      <top style="thin">
        <color indexed="64"/>
      </top>
      <bottom style="medium">
        <color indexed="64"/>
      </bottom>
      <diagonal/>
    </border>
    <border>
      <left/>
      <right style="thin">
        <color indexed="64"/>
      </right>
      <top/>
      <bottom style="thin">
        <color indexed="64"/>
      </bottom>
      <diagonal/>
    </border>
    <border>
      <left/>
      <right style="thin">
        <color indexed="64"/>
      </right>
      <top style="medium">
        <color indexed="64"/>
      </top>
      <bottom/>
      <diagonal/>
    </border>
    <border>
      <left/>
      <right style="thin">
        <color indexed="64"/>
      </right>
      <top/>
      <bottom/>
      <diagonal/>
    </border>
    <border>
      <left style="thin">
        <color indexed="64"/>
      </left>
      <right style="thin">
        <color indexed="64"/>
      </right>
      <top style="medium">
        <color indexed="64"/>
      </top>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s>
  <cellStyleXfs count="1">
    <xf numFmtId="0" fontId="0" fillId="0" borderId="0"/>
  </cellStyleXfs>
  <cellXfs count="150">
    <xf numFmtId="0" fontId="0" fillId="0" borderId="0" xfId="0"/>
    <xf numFmtId="0" fontId="0" fillId="0" borderId="0" xfId="0" applyProtection="1">
      <protection locked="0"/>
    </xf>
    <xf numFmtId="0" fontId="0" fillId="0" borderId="0" xfId="0" applyAlignment="1" applyProtection="1">
      <alignment horizontal="center" vertical="center"/>
      <protection locked="0"/>
    </xf>
    <xf numFmtId="2" fontId="0" fillId="0" borderId="0" xfId="0" applyNumberFormat="1" applyAlignment="1" applyProtection="1">
      <alignment horizontal="center" vertical="center"/>
      <protection locked="0"/>
    </xf>
    <xf numFmtId="2" fontId="0" fillId="0" borderId="0" xfId="0" applyNumberFormat="1" applyProtection="1">
      <protection locked="0"/>
    </xf>
    <xf numFmtId="0" fontId="0" fillId="0" borderId="10" xfId="0" applyBorder="1" applyProtection="1">
      <protection locked="0"/>
    </xf>
    <xf numFmtId="0" fontId="0" fillId="0" borderId="9" xfId="0" applyBorder="1" applyAlignment="1" applyProtection="1">
      <alignment horizontal="center" vertical="center"/>
      <protection locked="0"/>
    </xf>
    <xf numFmtId="0" fontId="1" fillId="0" borderId="17" xfId="0" applyFont="1" applyBorder="1" applyAlignment="1" applyProtection="1">
      <alignment horizontal="center" vertical="center" wrapText="1"/>
      <protection locked="0"/>
    </xf>
    <xf numFmtId="0" fontId="1" fillId="0" borderId="16" xfId="0" applyFont="1" applyBorder="1" applyAlignment="1" applyProtection="1">
      <alignment horizontal="center" vertical="center" wrapText="1"/>
      <protection locked="0"/>
    </xf>
    <xf numFmtId="0" fontId="1" fillId="0" borderId="11" xfId="0" applyFont="1" applyBorder="1" applyAlignment="1" applyProtection="1">
      <alignment horizontal="center" vertical="center" wrapText="1"/>
      <protection locked="0"/>
    </xf>
    <xf numFmtId="2" fontId="1" fillId="0" borderId="0" xfId="0" applyNumberFormat="1" applyFont="1" applyAlignment="1" applyProtection="1">
      <alignment horizontal="center" vertical="center" wrapText="1"/>
      <protection locked="0"/>
    </xf>
    <xf numFmtId="0" fontId="9" fillId="0" borderId="0" xfId="0" applyFont="1" applyAlignment="1" applyProtection="1">
      <alignment horizontal="center" vertical="center" wrapText="1"/>
      <protection locked="0"/>
    </xf>
    <xf numFmtId="0" fontId="0" fillId="0" borderId="0" xfId="0" applyAlignment="1" applyProtection="1">
      <alignment wrapText="1"/>
      <protection locked="0"/>
    </xf>
    <xf numFmtId="0" fontId="0" fillId="0" borderId="2" xfId="0" applyBorder="1" applyAlignment="1" applyProtection="1">
      <alignment horizontal="center" vertical="center"/>
      <protection locked="0"/>
    </xf>
    <xf numFmtId="2" fontId="9" fillId="0" borderId="0" xfId="0" quotePrefix="1" applyNumberFormat="1" applyFont="1" applyAlignment="1" applyProtection="1">
      <alignment horizontal="center"/>
      <protection locked="0"/>
    </xf>
    <xf numFmtId="164" fontId="0" fillId="0" borderId="0" xfId="0" applyNumberFormat="1" applyProtection="1">
      <protection locked="0"/>
    </xf>
    <xf numFmtId="0" fontId="0" fillId="0" borderId="0" xfId="0" quotePrefix="1" applyProtection="1">
      <protection locked="0"/>
    </xf>
    <xf numFmtId="0" fontId="3" fillId="0" borderId="0" xfId="0" applyFont="1" applyProtection="1">
      <protection locked="0"/>
    </xf>
    <xf numFmtId="0" fontId="0" fillId="0" borderId="0" xfId="0" applyAlignment="1" applyProtection="1">
      <alignment horizontal="right" wrapText="1"/>
      <protection locked="0"/>
    </xf>
    <xf numFmtId="2" fontId="0" fillId="0" borderId="0" xfId="0" applyNumberFormat="1"/>
    <xf numFmtId="0" fontId="0" fillId="0" borderId="3" xfId="0" applyBorder="1" applyAlignment="1" applyProtection="1">
      <alignment horizontal="center" vertical="center"/>
      <protection locked="0"/>
    </xf>
    <xf numFmtId="0" fontId="15" fillId="0" borderId="10" xfId="0" applyFont="1" applyBorder="1" applyAlignment="1" applyProtection="1">
      <alignment horizontal="center" vertical="center" wrapText="1"/>
      <protection locked="0"/>
    </xf>
    <xf numFmtId="0" fontId="16" fillId="0" borderId="11" xfId="0" applyFont="1" applyBorder="1" applyAlignment="1" applyProtection="1">
      <alignment horizontal="center" vertical="center" wrapText="1"/>
      <protection locked="0"/>
    </xf>
    <xf numFmtId="0" fontId="1" fillId="0" borderId="3" xfId="0" applyFont="1" applyBorder="1" applyAlignment="1" applyProtection="1">
      <alignment horizontal="center" vertical="center" wrapText="1"/>
      <protection locked="0" hidden="1"/>
    </xf>
    <xf numFmtId="0" fontId="1" fillId="0" borderId="11" xfId="0" applyFont="1" applyBorder="1" applyAlignment="1" applyProtection="1">
      <alignment horizontal="center" vertical="center" wrapText="1"/>
      <protection locked="0" hidden="1"/>
    </xf>
    <xf numFmtId="0" fontId="1" fillId="0" borderId="0" xfId="0" applyFont="1" applyAlignment="1" applyProtection="1">
      <alignment horizontal="center" vertical="center" wrapText="1"/>
      <protection locked="0" hidden="1"/>
    </xf>
    <xf numFmtId="11" fontId="0" fillId="0" borderId="2" xfId="0" applyNumberFormat="1" applyBorder="1" applyAlignment="1" applyProtection="1">
      <alignment horizontal="center" vertical="center"/>
      <protection locked="0" hidden="1"/>
    </xf>
    <xf numFmtId="11" fontId="0" fillId="0" borderId="0" xfId="0" applyNumberFormat="1" applyAlignment="1" applyProtection="1">
      <alignment horizontal="center" vertical="center"/>
      <protection locked="0" hidden="1"/>
    </xf>
    <xf numFmtId="11" fontId="2" fillId="0" borderId="0" xfId="0" applyNumberFormat="1" applyFont="1" applyAlignment="1" applyProtection="1">
      <alignment horizontal="center" vertical="center"/>
      <protection locked="0" hidden="1"/>
    </xf>
    <xf numFmtId="0" fontId="0" fillId="0" borderId="0" xfId="0" applyProtection="1">
      <protection locked="0" hidden="1"/>
    </xf>
    <xf numFmtId="2" fontId="1" fillId="0" borderId="0" xfId="0" applyNumberFormat="1" applyFont="1" applyAlignment="1">
      <alignment wrapText="1"/>
    </xf>
    <xf numFmtId="0" fontId="0" fillId="0" borderId="22" xfId="0" applyBorder="1" applyAlignment="1" applyProtection="1">
      <alignment horizontal="center" vertical="center"/>
      <protection locked="0"/>
    </xf>
    <xf numFmtId="0" fontId="17" fillId="0" borderId="0" xfId="0" applyFont="1"/>
    <xf numFmtId="49" fontId="0" fillId="0" borderId="0" xfId="0" applyNumberFormat="1"/>
    <xf numFmtId="165" fontId="0" fillId="0" borderId="0" xfId="0" applyNumberFormat="1" applyAlignment="1" applyProtection="1">
      <alignment horizontal="center" vertical="center"/>
      <protection locked="0"/>
    </xf>
    <xf numFmtId="165" fontId="2" fillId="0" borderId="2" xfId="0" applyNumberFormat="1" applyFont="1" applyBorder="1" applyAlignment="1" applyProtection="1">
      <alignment horizontal="center" vertical="center"/>
      <protection locked="0"/>
    </xf>
    <xf numFmtId="165" fontId="2" fillId="0" borderId="0" xfId="0" applyNumberFormat="1" applyFont="1" applyAlignment="1" applyProtection="1">
      <alignment horizontal="center" vertical="center"/>
      <protection locked="0"/>
    </xf>
    <xf numFmtId="165" fontId="2" fillId="0" borderId="4" xfId="0" applyNumberFormat="1" applyFont="1" applyBorder="1" applyAlignment="1" applyProtection="1">
      <alignment horizontal="center" vertical="center"/>
      <protection locked="0"/>
    </xf>
    <xf numFmtId="165" fontId="0" fillId="0" borderId="2" xfId="0" applyNumberFormat="1" applyBorder="1" applyAlignment="1" applyProtection="1">
      <alignment horizontal="center" vertical="center"/>
      <protection locked="0"/>
    </xf>
    <xf numFmtId="165" fontId="0" fillId="0" borderId="4" xfId="0" applyNumberFormat="1" applyBorder="1" applyAlignment="1" applyProtection="1">
      <alignment horizontal="center" vertical="center"/>
      <protection locked="0"/>
    </xf>
    <xf numFmtId="165" fontId="0" fillId="0" borderId="3" xfId="0" applyNumberFormat="1" applyBorder="1" applyAlignment="1" applyProtection="1">
      <alignment horizontal="center" vertical="center"/>
      <protection locked="0"/>
    </xf>
    <xf numFmtId="165" fontId="0" fillId="0" borderId="1" xfId="0" applyNumberFormat="1" applyBorder="1" applyAlignment="1" applyProtection="1">
      <alignment horizontal="center" vertical="center"/>
      <protection locked="0"/>
    </xf>
    <xf numFmtId="165" fontId="0" fillId="0" borderId="22" xfId="0" applyNumberFormat="1" applyBorder="1" applyAlignment="1" applyProtection="1">
      <alignment horizontal="center" vertical="center"/>
      <protection locked="0"/>
    </xf>
    <xf numFmtId="166" fontId="0" fillId="0" borderId="0" xfId="0" applyNumberFormat="1" applyAlignment="1" applyProtection="1">
      <alignment horizontal="center"/>
      <protection locked="0"/>
    </xf>
    <xf numFmtId="166" fontId="0" fillId="0" borderId="2" xfId="0" applyNumberFormat="1" applyBorder="1" applyAlignment="1" applyProtection="1">
      <alignment horizontal="center"/>
      <protection locked="0"/>
    </xf>
    <xf numFmtId="166" fontId="2" fillId="0" borderId="2" xfId="0" applyNumberFormat="1" applyFont="1" applyBorder="1" applyAlignment="1" applyProtection="1">
      <alignment horizontal="center" vertical="center"/>
      <protection locked="0"/>
    </xf>
    <xf numFmtId="166" fontId="0" fillId="0" borderId="20" xfId="0" applyNumberFormat="1" applyBorder="1" applyAlignment="1" applyProtection="1">
      <alignment horizontal="center"/>
      <protection locked="0"/>
    </xf>
    <xf numFmtId="0" fontId="0" fillId="0" borderId="1" xfId="0" applyBorder="1" applyProtection="1">
      <protection locked="0"/>
    </xf>
    <xf numFmtId="166" fontId="0" fillId="0" borderId="4" xfId="0" applyNumberFormat="1" applyBorder="1" applyAlignment="1" applyProtection="1">
      <alignment horizontal="center"/>
      <protection locked="0"/>
    </xf>
    <xf numFmtId="0" fontId="0" fillId="0" borderId="0" xfId="0" applyAlignment="1" applyProtection="1">
      <alignment horizontal="left"/>
      <protection locked="0"/>
    </xf>
    <xf numFmtId="0" fontId="0" fillId="0" borderId="8" xfId="0" applyBorder="1" applyAlignment="1" applyProtection="1">
      <alignment horizontal="left"/>
      <protection locked="0"/>
    </xf>
    <xf numFmtId="0" fontId="1" fillId="0" borderId="1" xfId="0" applyFont="1" applyBorder="1" applyAlignment="1" applyProtection="1">
      <alignment horizontal="left" wrapText="1"/>
      <protection locked="0"/>
    </xf>
    <xf numFmtId="0" fontId="5" fillId="0" borderId="0" xfId="0" applyFont="1" applyAlignment="1" applyProtection="1">
      <alignment horizontal="left"/>
      <protection locked="0"/>
    </xf>
    <xf numFmtId="0" fontId="0" fillId="0" borderId="1" xfId="0" applyBorder="1" applyAlignment="1" applyProtection="1">
      <alignment horizontal="left"/>
      <protection locked="0"/>
    </xf>
    <xf numFmtId="0" fontId="5" fillId="0" borderId="0" xfId="0" applyFont="1" applyAlignment="1" applyProtection="1">
      <alignment horizontal="left" vertical="center" wrapText="1"/>
      <protection locked="0"/>
    </xf>
    <xf numFmtId="0" fontId="5" fillId="0" borderId="1" xfId="0" applyFont="1" applyBorder="1" applyAlignment="1" applyProtection="1">
      <alignment horizontal="left" vertical="center" wrapText="1"/>
      <protection locked="0"/>
    </xf>
    <xf numFmtId="2" fontId="5" fillId="0" borderId="0" xfId="0" applyNumberFormat="1" applyFont="1" applyAlignment="1">
      <alignment wrapText="1"/>
    </xf>
    <xf numFmtId="2" fontId="1" fillId="0" borderId="1" xfId="0" applyNumberFormat="1" applyFont="1" applyBorder="1" applyAlignment="1">
      <alignment wrapText="1"/>
    </xf>
    <xf numFmtId="2" fontId="1" fillId="0" borderId="1" xfId="0" applyNumberFormat="1" applyFont="1" applyBorder="1" applyAlignment="1">
      <alignment horizontal="center" wrapText="1"/>
    </xf>
    <xf numFmtId="2" fontId="0" fillId="0" borderId="0" xfId="0" applyNumberFormat="1" applyAlignment="1">
      <alignment horizontal="center"/>
    </xf>
    <xf numFmtId="1" fontId="0" fillId="0" borderId="0" xfId="0" applyNumberFormat="1" applyAlignment="1">
      <alignment horizontal="center"/>
    </xf>
    <xf numFmtId="166" fontId="0" fillId="0" borderId="5" xfId="0" applyNumberFormat="1" applyBorder="1" applyAlignment="1" applyProtection="1">
      <alignment horizontal="center"/>
      <protection locked="0"/>
    </xf>
    <xf numFmtId="0" fontId="1" fillId="0" borderId="1" xfId="0" applyFont="1" applyBorder="1" applyAlignment="1" applyProtection="1">
      <alignment horizontal="left" wrapText="1"/>
      <protection locked="0" hidden="1"/>
    </xf>
    <xf numFmtId="11" fontId="5" fillId="0" borderId="2" xfId="0" applyNumberFormat="1" applyFont="1" applyBorder="1" applyAlignment="1" applyProtection="1">
      <alignment horizontal="left" vertical="center"/>
      <protection locked="0" hidden="1"/>
    </xf>
    <xf numFmtId="0" fontId="0" fillId="0" borderId="0" xfId="0" applyAlignment="1" applyProtection="1">
      <alignment horizontal="left"/>
      <protection locked="0" hidden="1"/>
    </xf>
    <xf numFmtId="0" fontId="0" fillId="0" borderId="0" xfId="0" applyAlignment="1" applyProtection="1">
      <alignment horizontal="center"/>
      <protection locked="0" hidden="1"/>
    </xf>
    <xf numFmtId="164" fontId="0" fillId="0" borderId="0" xfId="0" applyNumberFormat="1" applyAlignment="1" applyProtection="1">
      <alignment horizontal="center"/>
      <protection locked="0" hidden="1"/>
    </xf>
    <xf numFmtId="0" fontId="0" fillId="0" borderId="2" xfId="0" applyBorder="1" applyAlignment="1" applyProtection="1">
      <alignment horizontal="center" vertical="center"/>
      <protection locked="0" hidden="1"/>
    </xf>
    <xf numFmtId="0" fontId="0" fillId="0" borderId="0" xfId="0" applyAlignment="1" applyProtection="1">
      <alignment horizontal="center" vertical="center"/>
      <protection locked="0" hidden="1"/>
    </xf>
    <xf numFmtId="2" fontId="0" fillId="0" borderId="0" xfId="0" applyNumberFormat="1" applyAlignment="1" applyProtection="1">
      <alignment horizontal="center" vertical="center"/>
      <protection locked="0" hidden="1"/>
    </xf>
    <xf numFmtId="2" fontId="0" fillId="0" borderId="0" xfId="0" applyNumberFormat="1" applyAlignment="1" applyProtection="1">
      <alignment horizontal="center"/>
      <protection locked="0" hidden="1"/>
    </xf>
    <xf numFmtId="0" fontId="0" fillId="0" borderId="8" xfId="0" applyBorder="1" applyAlignment="1" applyProtection="1">
      <alignment horizontal="left"/>
      <protection locked="0" hidden="1"/>
    </xf>
    <xf numFmtId="0" fontId="0" fillId="0" borderId="10" xfId="0" applyBorder="1" applyProtection="1">
      <protection locked="0" hidden="1"/>
    </xf>
    <xf numFmtId="0" fontId="6" fillId="0" borderId="0" xfId="0" applyFont="1" applyAlignment="1" applyProtection="1">
      <alignment horizontal="center"/>
      <protection locked="0" hidden="1"/>
    </xf>
    <xf numFmtId="0" fontId="0" fillId="0" borderId="14" xfId="0" applyBorder="1" applyAlignment="1" applyProtection="1">
      <alignment horizontal="left"/>
      <protection locked="0" hidden="1"/>
    </xf>
    <xf numFmtId="0" fontId="5" fillId="0" borderId="14" xfId="0" applyFont="1" applyBorder="1" applyAlignment="1" applyProtection="1">
      <alignment horizontal="center"/>
      <protection locked="0" hidden="1"/>
    </xf>
    <xf numFmtId="0" fontId="0" fillId="0" borderId="13" xfId="0" applyBorder="1" applyAlignment="1" applyProtection="1">
      <alignment horizontal="center" vertical="center"/>
      <protection locked="0" hidden="1"/>
    </xf>
    <xf numFmtId="0" fontId="0" fillId="0" borderId="14" xfId="0" applyBorder="1" applyAlignment="1" applyProtection="1">
      <alignment horizontal="center" vertical="center"/>
      <protection locked="0" hidden="1"/>
    </xf>
    <xf numFmtId="0" fontId="5" fillId="0" borderId="14" xfId="0" applyFont="1" applyBorder="1" applyAlignment="1" applyProtection="1">
      <alignment horizontal="center" vertical="center"/>
      <protection locked="0" hidden="1"/>
    </xf>
    <xf numFmtId="2" fontId="0" fillId="0" borderId="14" xfId="0" applyNumberFormat="1" applyBorder="1" applyAlignment="1" applyProtection="1">
      <alignment horizontal="center" vertical="center"/>
      <protection locked="0" hidden="1"/>
    </xf>
    <xf numFmtId="2" fontId="5" fillId="0" borderId="14" xfId="0" applyNumberFormat="1" applyFont="1" applyBorder="1" applyAlignment="1" applyProtection="1">
      <alignment horizontal="center"/>
      <protection locked="0" hidden="1"/>
    </xf>
    <xf numFmtId="0" fontId="0" fillId="0" borderId="14" xfId="0" applyBorder="1" applyAlignment="1" applyProtection="1">
      <alignment horizontal="center"/>
      <protection locked="0" hidden="1"/>
    </xf>
    <xf numFmtId="0" fontId="1" fillId="0" borderId="1" xfId="0" applyFont="1" applyBorder="1" applyAlignment="1" applyProtection="1">
      <alignment horizontal="left" vertical="center" wrapText="1"/>
      <protection locked="0" hidden="1"/>
    </xf>
    <xf numFmtId="0" fontId="1" fillId="0" borderId="1" xfId="0" applyFont="1" applyBorder="1" applyAlignment="1" applyProtection="1">
      <alignment horizontal="center" vertical="center" wrapText="1"/>
      <protection locked="0" hidden="1"/>
    </xf>
    <xf numFmtId="0" fontId="1" fillId="0" borderId="16" xfId="0" applyFont="1" applyBorder="1" applyAlignment="1" applyProtection="1">
      <alignment horizontal="center" vertical="center" wrapText="1"/>
      <protection locked="0" hidden="1"/>
    </xf>
    <xf numFmtId="164" fontId="1" fillId="0" borderId="1" xfId="0" applyNumberFormat="1" applyFont="1" applyBorder="1" applyAlignment="1" applyProtection="1">
      <alignment horizontal="center" vertical="center" wrapText="1"/>
      <protection locked="0" hidden="1"/>
    </xf>
    <xf numFmtId="0" fontId="0" fillId="0" borderId="1" xfId="0" applyBorder="1" applyAlignment="1" applyProtection="1">
      <alignment horizontal="center" vertical="center" wrapText="1"/>
      <protection locked="0" hidden="1"/>
    </xf>
    <xf numFmtId="2" fontId="1" fillId="0" borderId="1" xfId="0" applyNumberFormat="1" applyFont="1" applyBorder="1" applyAlignment="1" applyProtection="1">
      <alignment horizontal="center" vertical="center" wrapText="1"/>
      <protection locked="0" hidden="1"/>
    </xf>
    <xf numFmtId="0" fontId="10" fillId="0" borderId="1" xfId="0" applyFont="1" applyBorder="1" applyAlignment="1" applyProtection="1">
      <alignment horizontal="center" vertical="center" wrapText="1"/>
      <protection locked="0" hidden="1"/>
    </xf>
    <xf numFmtId="2" fontId="1" fillId="0" borderId="3" xfId="0" applyNumberFormat="1" applyFont="1" applyBorder="1" applyAlignment="1" applyProtection="1">
      <alignment horizontal="center" vertical="center" wrapText="1"/>
      <protection locked="0" hidden="1"/>
    </xf>
    <xf numFmtId="0" fontId="9" fillId="0" borderId="11" xfId="0" applyFont="1" applyBorder="1" applyAlignment="1" applyProtection="1">
      <alignment horizontal="center" vertical="center" wrapText="1"/>
      <protection locked="0" hidden="1"/>
    </xf>
    <xf numFmtId="0" fontId="0" fillId="0" borderId="0" xfId="0" applyAlignment="1" applyProtection="1">
      <alignment wrapText="1"/>
      <protection locked="0" hidden="1"/>
    </xf>
    <xf numFmtId="0" fontId="12" fillId="0" borderId="12" xfId="0" applyFont="1" applyBorder="1" applyAlignment="1" applyProtection="1">
      <alignment horizontal="center" vertical="center" wrapText="1"/>
      <protection locked="0" hidden="1"/>
    </xf>
    <xf numFmtId="0" fontId="5" fillId="0" borderId="0" xfId="0" applyFont="1" applyAlignment="1" applyProtection="1">
      <alignment horizontal="left" vertical="center"/>
      <protection locked="0" hidden="1"/>
    </xf>
    <xf numFmtId="164" fontId="0" fillId="0" borderId="0" xfId="0" applyNumberFormat="1" applyAlignment="1" applyProtection="1">
      <alignment horizontal="center" vertical="center"/>
      <protection locked="0" hidden="1"/>
    </xf>
    <xf numFmtId="0" fontId="5" fillId="0" borderId="2" xfId="0" applyFont="1" applyBorder="1" applyAlignment="1" applyProtection="1">
      <alignment horizontal="center" vertical="center"/>
      <protection locked="0" hidden="1"/>
    </xf>
    <xf numFmtId="164" fontId="6" fillId="0" borderId="5" xfId="0" applyNumberFormat="1" applyFont="1" applyBorder="1" applyAlignment="1" applyProtection="1">
      <alignment horizontal="center" vertical="center"/>
      <protection locked="0" hidden="1"/>
    </xf>
    <xf numFmtId="0" fontId="10" fillId="0" borderId="0" xfId="0" applyFont="1" applyAlignment="1" applyProtection="1">
      <alignment horizontal="center" vertical="center"/>
      <protection locked="0" hidden="1"/>
    </xf>
    <xf numFmtId="2" fontId="9" fillId="0" borderId="19" xfId="0" quotePrefix="1" applyNumberFormat="1" applyFont="1" applyBorder="1" applyAlignment="1" applyProtection="1">
      <alignment horizontal="center" vertical="center"/>
      <protection locked="0" hidden="1"/>
    </xf>
    <xf numFmtId="164" fontId="0" fillId="0" borderId="0" xfId="0" applyNumberFormat="1" applyProtection="1">
      <protection locked="0" hidden="1"/>
    </xf>
    <xf numFmtId="164" fontId="6" fillId="0" borderId="2" xfId="0" applyNumberFormat="1" applyFont="1" applyBorder="1" applyAlignment="1" applyProtection="1">
      <alignment horizontal="center" vertical="center"/>
      <protection locked="0" hidden="1"/>
    </xf>
    <xf numFmtId="0" fontId="0" fillId="0" borderId="20" xfId="0" quotePrefix="1" applyBorder="1" applyAlignment="1" applyProtection="1">
      <alignment horizontal="center" vertical="center"/>
      <protection locked="0" hidden="1"/>
    </xf>
    <xf numFmtId="0" fontId="0" fillId="0" borderId="20" xfId="0" applyBorder="1" applyAlignment="1" applyProtection="1">
      <alignment horizontal="center" vertical="center"/>
      <protection locked="0" hidden="1"/>
    </xf>
    <xf numFmtId="0" fontId="3" fillId="0" borderId="20" xfId="0" applyFont="1" applyBorder="1" applyAlignment="1" applyProtection="1">
      <alignment horizontal="center" vertical="center"/>
      <protection locked="0" hidden="1"/>
    </xf>
    <xf numFmtId="164" fontId="0" fillId="0" borderId="2" xfId="0" applyNumberFormat="1" applyBorder="1" applyAlignment="1" applyProtection="1">
      <alignment horizontal="center" vertical="center"/>
      <protection locked="0" hidden="1"/>
    </xf>
    <xf numFmtId="0" fontId="5" fillId="0" borderId="1" xfId="0" applyFont="1" applyBorder="1" applyAlignment="1" applyProtection="1">
      <alignment horizontal="left" vertical="center"/>
      <protection locked="0" hidden="1"/>
    </xf>
    <xf numFmtId="2" fontId="0" fillId="0" borderId="1" xfId="0" applyNumberFormat="1" applyBorder="1" applyAlignment="1" applyProtection="1">
      <alignment horizontal="center" vertical="center"/>
      <protection locked="0" hidden="1"/>
    </xf>
    <xf numFmtId="164" fontId="0" fillId="0" borderId="1" xfId="0" applyNumberFormat="1" applyBorder="1" applyAlignment="1" applyProtection="1">
      <alignment horizontal="center" vertical="center"/>
      <protection locked="0" hidden="1"/>
    </xf>
    <xf numFmtId="0" fontId="0" fillId="0" borderId="1" xfId="0" applyBorder="1" applyAlignment="1" applyProtection="1">
      <alignment horizontal="center" vertical="center"/>
      <protection locked="0" hidden="1"/>
    </xf>
    <xf numFmtId="164" fontId="0" fillId="0" borderId="3" xfId="0" applyNumberFormat="1" applyBorder="1" applyAlignment="1" applyProtection="1">
      <alignment horizontal="center" vertical="center"/>
      <protection locked="0" hidden="1"/>
    </xf>
    <xf numFmtId="0" fontId="0" fillId="0" borderId="23" xfId="0" applyBorder="1" applyAlignment="1" applyProtection="1">
      <alignment horizontal="center" vertical="center"/>
      <protection locked="0" hidden="1"/>
    </xf>
    <xf numFmtId="0" fontId="0" fillId="0" borderId="0" xfId="0" applyAlignment="1" applyProtection="1">
      <alignment horizontal="left" wrapText="1"/>
      <protection locked="0" hidden="1"/>
    </xf>
    <xf numFmtId="0" fontId="0" fillId="0" borderId="0" xfId="0" applyAlignment="1" applyProtection="1">
      <alignment horizontal="center" wrapText="1"/>
      <protection locked="0" hidden="1"/>
    </xf>
    <xf numFmtId="164" fontId="0" fillId="0" borderId="0" xfId="0" applyNumberFormat="1" applyAlignment="1" applyProtection="1">
      <alignment horizontal="center" wrapText="1"/>
      <protection locked="0" hidden="1"/>
    </xf>
    <xf numFmtId="0" fontId="0" fillId="0" borderId="0" xfId="0" applyAlignment="1" applyProtection="1">
      <alignment horizontal="center" vertical="center" wrapText="1"/>
      <protection locked="0" hidden="1"/>
    </xf>
    <xf numFmtId="2" fontId="0" fillId="0" borderId="0" xfId="0" applyNumberFormat="1" applyAlignment="1" applyProtection="1">
      <alignment horizontal="center" vertical="center" wrapText="1"/>
      <protection locked="0" hidden="1"/>
    </xf>
    <xf numFmtId="2" fontId="0" fillId="0" borderId="0" xfId="0" applyNumberFormat="1" applyAlignment="1" applyProtection="1">
      <alignment horizontal="center" wrapText="1"/>
      <protection locked="0" hidden="1"/>
    </xf>
    <xf numFmtId="11" fontId="2" fillId="0" borderId="0" xfId="0" applyNumberFormat="1" applyFont="1" applyAlignment="1" applyProtection="1">
      <alignment horizontal="center" vertical="center" wrapText="1"/>
      <protection locked="0" hidden="1"/>
    </xf>
    <xf numFmtId="2" fontId="0" fillId="0" borderId="0" xfId="0" applyNumberFormat="1" applyProtection="1">
      <protection locked="0" hidden="1"/>
    </xf>
    <xf numFmtId="0" fontId="1" fillId="0" borderId="0" xfId="0" applyFont="1" applyAlignment="1" applyProtection="1">
      <alignment horizontal="center" vertical="center" wrapText="1"/>
      <protection locked="0"/>
    </xf>
    <xf numFmtId="0" fontId="6" fillId="0" borderId="9" xfId="0" applyFont="1" applyBorder="1" applyAlignment="1" applyProtection="1">
      <alignment horizontal="center"/>
      <protection locked="0"/>
    </xf>
    <xf numFmtId="0" fontId="6" fillId="0" borderId="8" xfId="0" applyFont="1" applyBorder="1" applyAlignment="1" applyProtection="1">
      <alignment horizontal="center"/>
      <protection locked="0"/>
    </xf>
    <xf numFmtId="0" fontId="6" fillId="0" borderId="12" xfId="0" applyFont="1" applyBorder="1" applyAlignment="1" applyProtection="1">
      <alignment horizontal="center"/>
      <protection locked="0"/>
    </xf>
    <xf numFmtId="0" fontId="15" fillId="0" borderId="21" xfId="0" applyFont="1" applyBorder="1" applyAlignment="1" applyProtection="1">
      <alignment horizontal="center" vertical="center"/>
      <protection locked="0"/>
    </xf>
    <xf numFmtId="0" fontId="15" fillId="0" borderId="4" xfId="0" applyFont="1" applyBorder="1" applyAlignment="1" applyProtection="1">
      <alignment horizontal="center" vertical="center"/>
      <protection locked="0"/>
    </xf>
    <xf numFmtId="0" fontId="15" fillId="0" borderId="22" xfId="0" applyFont="1" applyBorder="1" applyAlignment="1" applyProtection="1">
      <alignment horizontal="center" vertical="center"/>
      <protection locked="0"/>
    </xf>
    <xf numFmtId="0" fontId="13" fillId="0" borderId="9" xfId="0" applyFont="1" applyBorder="1" applyAlignment="1" applyProtection="1">
      <alignment horizontal="center" vertical="center" wrapText="1"/>
      <protection locked="0" hidden="1"/>
    </xf>
    <xf numFmtId="0" fontId="13" fillId="0" borderId="12" xfId="0" applyFont="1" applyBorder="1" applyAlignment="1" applyProtection="1">
      <alignment horizontal="center" vertical="center" wrapText="1"/>
      <protection locked="0" hidden="1"/>
    </xf>
    <xf numFmtId="2" fontId="14" fillId="0" borderId="15" xfId="0" applyNumberFormat="1" applyFont="1" applyBorder="1" applyAlignment="1" applyProtection="1">
      <alignment horizontal="center" vertical="center"/>
      <protection locked="0" hidden="1"/>
    </xf>
    <xf numFmtId="2" fontId="14" fillId="0" borderId="7" xfId="0" applyNumberFormat="1" applyFont="1" applyBorder="1" applyAlignment="1" applyProtection="1">
      <alignment horizontal="center" vertical="center"/>
      <protection locked="0" hidden="1"/>
    </xf>
    <xf numFmtId="2" fontId="14" fillId="0" borderId="13" xfId="0" applyNumberFormat="1" applyFont="1" applyBorder="1" applyAlignment="1" applyProtection="1">
      <alignment horizontal="center" vertical="center"/>
      <protection locked="0" hidden="1"/>
    </xf>
    <xf numFmtId="2" fontId="14" fillId="0" borderId="18" xfId="0" applyNumberFormat="1" applyFont="1" applyBorder="1" applyAlignment="1" applyProtection="1">
      <alignment horizontal="center" vertical="center"/>
      <protection locked="0" hidden="1"/>
    </xf>
    <xf numFmtId="0" fontId="1" fillId="0" borderId="0" xfId="0" applyFont="1" applyAlignment="1" applyProtection="1">
      <alignment horizontal="center" vertical="center" wrapText="1"/>
      <protection locked="0" hidden="1"/>
    </xf>
    <xf numFmtId="0" fontId="6" fillId="0" borderId="9" xfId="0" applyFont="1" applyBorder="1" applyAlignment="1" applyProtection="1">
      <alignment horizontal="center"/>
      <protection locked="0" hidden="1"/>
    </xf>
    <xf numFmtId="0" fontId="6" fillId="0" borderId="8" xfId="0" applyFont="1" applyBorder="1" applyAlignment="1" applyProtection="1">
      <alignment horizontal="center"/>
      <protection locked="0" hidden="1"/>
    </xf>
    <xf numFmtId="0" fontId="6" fillId="0" borderId="6" xfId="0" applyFont="1" applyBorder="1" applyAlignment="1" applyProtection="1">
      <alignment horizontal="center"/>
      <protection locked="0" hidden="1"/>
    </xf>
    <xf numFmtId="0" fontId="6" fillId="0" borderId="12" xfId="0" applyFont="1" applyBorder="1" applyAlignment="1" applyProtection="1">
      <alignment horizontal="center"/>
      <protection locked="0" hidden="1"/>
    </xf>
    <xf numFmtId="0" fontId="5" fillId="0" borderId="14" xfId="0" applyFont="1" applyBorder="1" applyAlignment="1" applyProtection="1">
      <alignment horizontal="center"/>
      <protection locked="0" hidden="1"/>
    </xf>
    <xf numFmtId="0" fontId="11" fillId="0" borderId="9" xfId="0" applyFont="1" applyBorder="1" applyAlignment="1" applyProtection="1">
      <alignment horizontal="center" vertical="center" wrapText="1"/>
      <protection locked="0" hidden="1"/>
    </xf>
    <xf numFmtId="0" fontId="11" fillId="0" borderId="8" xfId="0" applyFont="1" applyBorder="1" applyAlignment="1" applyProtection="1">
      <alignment horizontal="center" vertical="center" wrapText="1"/>
      <protection locked="0" hidden="1"/>
    </xf>
    <xf numFmtId="0" fontId="11" fillId="0" borderId="9" xfId="0" applyFont="1" applyBorder="1" applyAlignment="1" applyProtection="1">
      <alignment horizontal="center" vertical="center" wrapText="1"/>
      <protection locked="0"/>
    </xf>
    <xf numFmtId="0" fontId="11" fillId="0" borderId="8" xfId="0" applyFont="1" applyBorder="1" applyAlignment="1" applyProtection="1">
      <alignment horizontal="center" vertical="center" wrapText="1"/>
      <protection locked="0"/>
    </xf>
    <xf numFmtId="0" fontId="13" fillId="0" borderId="9" xfId="0" applyFont="1" applyBorder="1" applyAlignment="1" applyProtection="1">
      <alignment horizontal="center" vertical="center" wrapText="1"/>
      <protection locked="0"/>
    </xf>
    <xf numFmtId="0" fontId="13" fillId="0" borderId="12" xfId="0" applyFont="1" applyBorder="1" applyAlignment="1" applyProtection="1">
      <alignment horizontal="center" vertical="center" wrapText="1"/>
      <protection locked="0"/>
    </xf>
    <xf numFmtId="2" fontId="14" fillId="0" borderId="15" xfId="0" applyNumberFormat="1" applyFont="1" applyBorder="1" applyAlignment="1" applyProtection="1">
      <alignment horizontal="center" vertical="center"/>
      <protection locked="0"/>
    </xf>
    <xf numFmtId="2" fontId="14" fillId="0" borderId="7" xfId="0" applyNumberFormat="1" applyFont="1" applyBorder="1" applyAlignment="1" applyProtection="1">
      <alignment horizontal="center" vertical="center"/>
      <protection locked="0"/>
    </xf>
    <xf numFmtId="2" fontId="14" fillId="0" borderId="13" xfId="0" applyNumberFormat="1" applyFont="1" applyBorder="1" applyAlignment="1" applyProtection="1">
      <alignment horizontal="center" vertical="center"/>
      <protection locked="0"/>
    </xf>
    <xf numFmtId="2" fontId="14" fillId="0" borderId="18" xfId="0" applyNumberFormat="1" applyFont="1" applyBorder="1" applyAlignment="1" applyProtection="1">
      <alignment horizontal="center" vertical="center"/>
      <protection locked="0"/>
    </xf>
    <xf numFmtId="0" fontId="11" fillId="0" borderId="12" xfId="0" applyFont="1" applyBorder="1" applyAlignment="1" applyProtection="1">
      <alignment horizontal="center" vertical="center" wrapText="1"/>
      <protection locked="0"/>
    </xf>
    <xf numFmtId="0" fontId="5" fillId="0" borderId="1" xfId="0" applyFont="1" applyBorder="1" applyAlignment="1" applyProtection="1">
      <alignment horizontal="center" vertical="center"/>
      <protection locked="0" hidden="1"/>
    </xf>
  </cellXfs>
  <cellStyles count="1">
    <cellStyle name="Normale"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pattFill prst="ltDnDiag">
              <a:fgClr>
                <a:schemeClr val="tx1">
                  <a:lumMod val="65000"/>
                  <a:lumOff val="35000"/>
                </a:schemeClr>
              </a:fgClr>
              <a:bgClr>
                <a:schemeClr val="bg1"/>
              </a:bgClr>
            </a:pattFill>
            <a:ln>
              <a:solidFill>
                <a:schemeClr val="tx1"/>
              </a:solidFill>
            </a:ln>
            <a:effectLst/>
          </c:spPr>
          <c:invertIfNegative val="0"/>
          <c:cat>
            <c:strRef>
              <c:f>Output!$J$5:$J$22</c:f>
              <c:strCache>
                <c:ptCount val="18"/>
                <c:pt idx="0">
                  <c:v>a</c:v>
                </c:pt>
                <c:pt idx="1">
                  <c:v>b</c:v>
                </c:pt>
                <c:pt idx="2">
                  <c:v>c</c:v>
                </c:pt>
                <c:pt idx="3">
                  <c:v>d</c:v>
                </c:pt>
                <c:pt idx="4">
                  <c:v>e</c:v>
                </c:pt>
                <c:pt idx="5">
                  <c:v>f</c:v>
                </c:pt>
                <c:pt idx="6">
                  <c:v>g</c:v>
                </c:pt>
                <c:pt idx="7">
                  <c:v>h</c:v>
                </c:pt>
                <c:pt idx="8">
                  <c:v>i</c:v>
                </c:pt>
                <c:pt idx="9">
                  <c:v>l</c:v>
                </c:pt>
                <c:pt idx="10">
                  <c:v>m</c:v>
                </c:pt>
                <c:pt idx="11">
                  <c:v>n</c:v>
                </c:pt>
                <c:pt idx="12">
                  <c:v>o</c:v>
                </c:pt>
                <c:pt idx="13">
                  <c:v>p</c:v>
                </c:pt>
                <c:pt idx="14">
                  <c:v>q</c:v>
                </c:pt>
                <c:pt idx="15">
                  <c:v>r</c:v>
                </c:pt>
                <c:pt idx="16">
                  <c:v>s</c:v>
                </c:pt>
                <c:pt idx="17">
                  <c:v>t</c:v>
                </c:pt>
              </c:strCache>
            </c:strRef>
          </c:cat>
          <c:val>
            <c:numRef>
              <c:f>Output!$AA$5:$AA$22</c:f>
              <c:numCache>
                <c:formatCode>0.00</c:formatCode>
                <c:ptCount val="1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numCache>
            </c:numRef>
          </c:val>
          <c:extLst>
            <c:ext xmlns:c16="http://schemas.microsoft.com/office/drawing/2014/chart" uri="{C3380CC4-5D6E-409C-BE32-E72D297353CC}">
              <c16:uniqueId val="{00000000-CCA5-499E-B281-859AA68FBA2C}"/>
            </c:ext>
          </c:extLst>
        </c:ser>
        <c:dLbls>
          <c:showLegendKey val="0"/>
          <c:showVal val="0"/>
          <c:showCatName val="0"/>
          <c:showSerName val="0"/>
          <c:showPercent val="0"/>
          <c:showBubbleSize val="0"/>
        </c:dLbls>
        <c:gapWidth val="200"/>
        <c:overlap val="-100"/>
        <c:axId val="71223199"/>
        <c:axId val="71222367"/>
      </c:barChart>
      <c:catAx>
        <c:axId val="71223199"/>
        <c:scaling>
          <c:orientation val="minMax"/>
        </c:scaling>
        <c:delete val="0"/>
        <c:axPos val="b"/>
        <c:title>
          <c:tx>
            <c:rich>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r>
                  <a:rPr lang="en-GB" sz="1200" b="1"/>
                  <a:t>Variable</a:t>
                </a:r>
              </a:p>
            </c:rich>
          </c:tx>
          <c:overlay val="0"/>
          <c:spPr>
            <a:noFill/>
            <a:ln>
              <a:noFill/>
            </a:ln>
            <a:effectLst/>
          </c:spPr>
          <c:txPr>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2700000" spcFirstLastPara="1" vertOverflow="ellipsis" wrap="square" anchor="ctr" anchorCtr="1"/>
          <a:lstStyle/>
          <a:p>
            <a:pPr>
              <a:defRPr sz="1200" b="1" i="1" u="none" strike="noStrike" kern="1200" baseline="0">
                <a:solidFill>
                  <a:schemeClr val="tx1">
                    <a:lumMod val="65000"/>
                    <a:lumOff val="35000"/>
                  </a:schemeClr>
                </a:solidFill>
                <a:latin typeface="+mn-lt"/>
                <a:ea typeface="+mn-ea"/>
                <a:cs typeface="+mn-cs"/>
              </a:defRPr>
            </a:pPr>
            <a:endParaRPr lang="en-US"/>
          </a:p>
        </c:txPr>
        <c:crossAx val="71222367"/>
        <c:crosses val="autoZero"/>
        <c:auto val="1"/>
        <c:lblAlgn val="ctr"/>
        <c:lblOffset val="100"/>
        <c:noMultiLvlLbl val="0"/>
      </c:catAx>
      <c:valAx>
        <c:axId val="71222367"/>
        <c:scaling>
          <c:orientation val="minMax"/>
          <c:max val="1"/>
          <c:min val="-1"/>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r>
                  <a:rPr lang="en-GB" sz="1200" b="1"/>
                  <a:t>WVi</a:t>
                </a:r>
              </a:p>
            </c:rich>
          </c:tx>
          <c:overlay val="0"/>
          <c:spPr>
            <a:noFill/>
            <a:ln>
              <a:noFill/>
            </a:ln>
            <a:effectLst/>
          </c:spPr>
          <c:txPr>
            <a:bodyPr rot="-54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712231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accent1"/>
            </a:solidFill>
            <a:ln>
              <a:noFill/>
            </a:ln>
            <a:effectLst/>
          </c:spPr>
          <c:invertIfNegative val="0"/>
          <c:cat>
            <c:strRef>
              <c:f>Output!$J$5:$J$22</c:f>
              <c:strCache>
                <c:ptCount val="18"/>
                <c:pt idx="0">
                  <c:v>a</c:v>
                </c:pt>
                <c:pt idx="1">
                  <c:v>b</c:v>
                </c:pt>
                <c:pt idx="2">
                  <c:v>c</c:v>
                </c:pt>
                <c:pt idx="3">
                  <c:v>d</c:v>
                </c:pt>
                <c:pt idx="4">
                  <c:v>e</c:v>
                </c:pt>
                <c:pt idx="5">
                  <c:v>f</c:v>
                </c:pt>
                <c:pt idx="6">
                  <c:v>g</c:v>
                </c:pt>
                <c:pt idx="7">
                  <c:v>h</c:v>
                </c:pt>
                <c:pt idx="8">
                  <c:v>i</c:v>
                </c:pt>
                <c:pt idx="9">
                  <c:v>l</c:v>
                </c:pt>
                <c:pt idx="10">
                  <c:v>m</c:v>
                </c:pt>
                <c:pt idx="11">
                  <c:v>n</c:v>
                </c:pt>
                <c:pt idx="12">
                  <c:v>o</c:v>
                </c:pt>
                <c:pt idx="13">
                  <c:v>p</c:v>
                </c:pt>
                <c:pt idx="14">
                  <c:v>q</c:v>
                </c:pt>
                <c:pt idx="15">
                  <c:v>r</c:v>
                </c:pt>
                <c:pt idx="16">
                  <c:v>s</c:v>
                </c:pt>
                <c:pt idx="17">
                  <c:v>t</c:v>
                </c:pt>
              </c:strCache>
            </c:strRef>
          </c:cat>
          <c:val>
            <c:numRef>
              <c:f>Output!$AJ$5:$AJ$22</c:f>
              <c:numCache>
                <c:formatCode>0.00</c:formatCode>
                <c:ptCount val="1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numCache>
            </c:numRef>
          </c:val>
          <c:extLst>
            <c:ext xmlns:c16="http://schemas.microsoft.com/office/drawing/2014/chart" uri="{C3380CC4-5D6E-409C-BE32-E72D297353CC}">
              <c16:uniqueId val="{00000000-6424-4DC9-9B0A-08B51DDA1F13}"/>
            </c:ext>
          </c:extLst>
        </c:ser>
        <c:dLbls>
          <c:showLegendKey val="0"/>
          <c:showVal val="0"/>
          <c:showCatName val="0"/>
          <c:showSerName val="0"/>
          <c:showPercent val="0"/>
          <c:showBubbleSize val="0"/>
        </c:dLbls>
        <c:gapWidth val="200"/>
        <c:overlap val="-100"/>
        <c:axId val="71223199"/>
        <c:axId val="71222367"/>
      </c:barChart>
      <c:catAx>
        <c:axId val="71223199"/>
        <c:scaling>
          <c:orientation val="minMax"/>
        </c:scaling>
        <c:delete val="0"/>
        <c:axPos val="b"/>
        <c:title>
          <c:tx>
            <c:rich>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r>
                  <a:rPr lang="en-GB" sz="1200" b="1"/>
                  <a:t>Variable</a:t>
                </a:r>
              </a:p>
            </c:rich>
          </c:tx>
          <c:overlay val="0"/>
          <c:spPr>
            <a:noFill/>
            <a:ln>
              <a:noFill/>
            </a:ln>
            <a:effectLst/>
          </c:spPr>
          <c:txPr>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2700000" spcFirstLastPara="1" vertOverflow="ellipsis" wrap="square" anchor="ctr" anchorCtr="1"/>
          <a:lstStyle/>
          <a:p>
            <a:pPr>
              <a:defRPr sz="1200" b="1" i="1" u="none" strike="noStrike" kern="1200" baseline="0">
                <a:solidFill>
                  <a:schemeClr val="tx1">
                    <a:lumMod val="65000"/>
                    <a:lumOff val="35000"/>
                  </a:schemeClr>
                </a:solidFill>
                <a:latin typeface="+mn-lt"/>
                <a:ea typeface="+mn-ea"/>
                <a:cs typeface="+mn-cs"/>
              </a:defRPr>
            </a:pPr>
            <a:endParaRPr lang="en-US"/>
          </a:p>
        </c:txPr>
        <c:crossAx val="71222367"/>
        <c:crosses val="autoZero"/>
        <c:auto val="1"/>
        <c:lblAlgn val="ctr"/>
        <c:lblOffset val="100"/>
        <c:noMultiLvlLbl val="0"/>
      </c:catAx>
      <c:valAx>
        <c:axId val="712223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r>
                  <a:rPr lang="en-GB" sz="1200" b="1"/>
                  <a:t>TWi</a:t>
                </a:r>
              </a:p>
            </c:rich>
          </c:tx>
          <c:overlay val="0"/>
          <c:spPr>
            <a:noFill/>
            <a:ln>
              <a:noFill/>
            </a:ln>
            <a:effectLst/>
          </c:spPr>
          <c:txPr>
            <a:bodyPr rot="-54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712231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pattFill prst="ltDnDiag">
              <a:fgClr>
                <a:schemeClr val="tx1">
                  <a:lumMod val="65000"/>
                  <a:lumOff val="35000"/>
                </a:schemeClr>
              </a:fgClr>
              <a:bgClr>
                <a:schemeClr val="bg1"/>
              </a:bgClr>
            </a:pattFill>
            <a:ln>
              <a:solidFill>
                <a:schemeClr val="tx1"/>
              </a:solidFill>
            </a:ln>
            <a:effectLst/>
          </c:spPr>
          <c:invertIfNegative val="0"/>
          <c:cat>
            <c:strRef>
              <c:f>Results!$A$5:$A$22</c:f>
              <c:strCache>
                <c:ptCount val="18"/>
                <c:pt idx="0">
                  <c:v>a</c:v>
                </c:pt>
                <c:pt idx="1">
                  <c:v>b</c:v>
                </c:pt>
                <c:pt idx="2">
                  <c:v>c</c:v>
                </c:pt>
                <c:pt idx="3">
                  <c:v>d</c:v>
                </c:pt>
                <c:pt idx="4">
                  <c:v>e</c:v>
                </c:pt>
                <c:pt idx="5">
                  <c:v>f</c:v>
                </c:pt>
                <c:pt idx="6">
                  <c:v>g</c:v>
                </c:pt>
                <c:pt idx="7">
                  <c:v>h</c:v>
                </c:pt>
                <c:pt idx="8">
                  <c:v>i</c:v>
                </c:pt>
                <c:pt idx="9">
                  <c:v>l</c:v>
                </c:pt>
                <c:pt idx="10">
                  <c:v>m</c:v>
                </c:pt>
                <c:pt idx="11">
                  <c:v>n</c:v>
                </c:pt>
                <c:pt idx="12">
                  <c:v>o</c:v>
                </c:pt>
                <c:pt idx="13">
                  <c:v>p</c:v>
                </c:pt>
                <c:pt idx="14">
                  <c:v>q</c:v>
                </c:pt>
                <c:pt idx="15">
                  <c:v>r</c:v>
                </c:pt>
                <c:pt idx="16">
                  <c:v>s</c:v>
                </c:pt>
                <c:pt idx="17">
                  <c:v>t</c:v>
                </c:pt>
              </c:strCache>
            </c:strRef>
          </c:cat>
          <c:val>
            <c:numRef>
              <c:f>Output!$AA$5:$AA$22</c:f>
              <c:numCache>
                <c:formatCode>0.00</c:formatCode>
                <c:ptCount val="1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numCache>
            </c:numRef>
          </c:val>
          <c:extLst>
            <c:ext xmlns:c16="http://schemas.microsoft.com/office/drawing/2014/chart" uri="{C3380CC4-5D6E-409C-BE32-E72D297353CC}">
              <c16:uniqueId val="{00000000-7C0E-4D66-AA56-A85D66C1889D}"/>
            </c:ext>
          </c:extLst>
        </c:ser>
        <c:dLbls>
          <c:showLegendKey val="0"/>
          <c:showVal val="0"/>
          <c:showCatName val="0"/>
          <c:showSerName val="0"/>
          <c:showPercent val="0"/>
          <c:showBubbleSize val="0"/>
        </c:dLbls>
        <c:gapWidth val="200"/>
        <c:overlap val="-100"/>
        <c:axId val="71223199"/>
        <c:axId val="71222367"/>
      </c:barChart>
      <c:catAx>
        <c:axId val="71223199"/>
        <c:scaling>
          <c:orientation val="minMax"/>
        </c:scaling>
        <c:delete val="0"/>
        <c:axPos val="b"/>
        <c:title>
          <c:tx>
            <c:rich>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r>
                  <a:rPr lang="en-GB" sz="1200" b="1"/>
                  <a:t>Variable</a:t>
                </a:r>
              </a:p>
            </c:rich>
          </c:tx>
          <c:overlay val="0"/>
          <c:spPr>
            <a:noFill/>
            <a:ln>
              <a:noFill/>
            </a:ln>
            <a:effectLst/>
          </c:spPr>
          <c:txPr>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2700000" spcFirstLastPara="1" vertOverflow="ellipsis" wrap="square" anchor="ctr" anchorCtr="1"/>
          <a:lstStyle/>
          <a:p>
            <a:pPr>
              <a:defRPr sz="1200" b="1" i="1" u="none" strike="noStrike" kern="1200" baseline="0">
                <a:solidFill>
                  <a:schemeClr val="tx1">
                    <a:lumMod val="65000"/>
                    <a:lumOff val="35000"/>
                  </a:schemeClr>
                </a:solidFill>
                <a:latin typeface="+mn-lt"/>
                <a:ea typeface="+mn-ea"/>
                <a:cs typeface="+mn-cs"/>
              </a:defRPr>
            </a:pPr>
            <a:endParaRPr lang="en-US"/>
          </a:p>
        </c:txPr>
        <c:crossAx val="71222367"/>
        <c:crosses val="autoZero"/>
        <c:auto val="1"/>
        <c:lblAlgn val="ctr"/>
        <c:lblOffset val="100"/>
        <c:noMultiLvlLbl val="0"/>
      </c:catAx>
      <c:valAx>
        <c:axId val="71222367"/>
        <c:scaling>
          <c:orientation val="minMax"/>
          <c:max val="1"/>
          <c:min val="-1"/>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r>
                  <a:rPr lang="en-GB" sz="1200" b="1"/>
                  <a:t>WVi</a:t>
                </a:r>
              </a:p>
            </c:rich>
          </c:tx>
          <c:overlay val="0"/>
          <c:spPr>
            <a:noFill/>
            <a:ln>
              <a:noFill/>
            </a:ln>
            <a:effectLst/>
          </c:spPr>
          <c:txPr>
            <a:bodyPr rot="-54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712231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accent1"/>
            </a:solidFill>
            <a:ln>
              <a:noFill/>
            </a:ln>
            <a:effectLst/>
          </c:spPr>
          <c:invertIfNegative val="0"/>
          <c:cat>
            <c:strRef>
              <c:f>Results!$A$5:$A$22</c:f>
              <c:strCache>
                <c:ptCount val="18"/>
                <c:pt idx="0">
                  <c:v>a</c:v>
                </c:pt>
                <c:pt idx="1">
                  <c:v>b</c:v>
                </c:pt>
                <c:pt idx="2">
                  <c:v>c</c:v>
                </c:pt>
                <c:pt idx="3">
                  <c:v>d</c:v>
                </c:pt>
                <c:pt idx="4">
                  <c:v>e</c:v>
                </c:pt>
                <c:pt idx="5">
                  <c:v>f</c:v>
                </c:pt>
                <c:pt idx="6">
                  <c:v>g</c:v>
                </c:pt>
                <c:pt idx="7">
                  <c:v>h</c:v>
                </c:pt>
                <c:pt idx="8">
                  <c:v>i</c:v>
                </c:pt>
                <c:pt idx="9">
                  <c:v>l</c:v>
                </c:pt>
                <c:pt idx="10">
                  <c:v>m</c:v>
                </c:pt>
                <c:pt idx="11">
                  <c:v>n</c:v>
                </c:pt>
                <c:pt idx="12">
                  <c:v>o</c:v>
                </c:pt>
                <c:pt idx="13">
                  <c:v>p</c:v>
                </c:pt>
                <c:pt idx="14">
                  <c:v>q</c:v>
                </c:pt>
                <c:pt idx="15">
                  <c:v>r</c:v>
                </c:pt>
                <c:pt idx="16">
                  <c:v>s</c:v>
                </c:pt>
                <c:pt idx="17">
                  <c:v>t</c:v>
                </c:pt>
              </c:strCache>
            </c:strRef>
          </c:cat>
          <c:val>
            <c:numRef>
              <c:f>Output!$AJ$5:$AJ$22</c:f>
              <c:numCache>
                <c:formatCode>0.00</c:formatCode>
                <c:ptCount val="1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numCache>
            </c:numRef>
          </c:val>
          <c:extLst>
            <c:ext xmlns:c16="http://schemas.microsoft.com/office/drawing/2014/chart" uri="{C3380CC4-5D6E-409C-BE32-E72D297353CC}">
              <c16:uniqueId val="{00000000-27CB-400B-B46C-89EA719C7BBB}"/>
            </c:ext>
          </c:extLst>
        </c:ser>
        <c:dLbls>
          <c:showLegendKey val="0"/>
          <c:showVal val="0"/>
          <c:showCatName val="0"/>
          <c:showSerName val="0"/>
          <c:showPercent val="0"/>
          <c:showBubbleSize val="0"/>
        </c:dLbls>
        <c:gapWidth val="200"/>
        <c:overlap val="-100"/>
        <c:axId val="71223199"/>
        <c:axId val="71222367"/>
      </c:barChart>
      <c:catAx>
        <c:axId val="71223199"/>
        <c:scaling>
          <c:orientation val="minMax"/>
        </c:scaling>
        <c:delete val="0"/>
        <c:axPos val="b"/>
        <c:title>
          <c:tx>
            <c:rich>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r>
                  <a:rPr lang="en-GB" sz="1200" b="1"/>
                  <a:t>Variable</a:t>
                </a:r>
              </a:p>
            </c:rich>
          </c:tx>
          <c:overlay val="0"/>
          <c:spPr>
            <a:noFill/>
            <a:ln>
              <a:noFill/>
            </a:ln>
            <a:effectLst/>
          </c:spPr>
          <c:txPr>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2700000" spcFirstLastPara="1" vertOverflow="ellipsis" wrap="square" anchor="ctr" anchorCtr="1"/>
          <a:lstStyle/>
          <a:p>
            <a:pPr>
              <a:defRPr sz="1200" b="1" i="1" u="none" strike="noStrike" kern="1200" baseline="0">
                <a:solidFill>
                  <a:schemeClr val="tx1">
                    <a:lumMod val="65000"/>
                    <a:lumOff val="35000"/>
                  </a:schemeClr>
                </a:solidFill>
                <a:latin typeface="+mn-lt"/>
                <a:ea typeface="+mn-ea"/>
                <a:cs typeface="+mn-cs"/>
              </a:defRPr>
            </a:pPr>
            <a:endParaRPr lang="en-US"/>
          </a:p>
        </c:txPr>
        <c:crossAx val="71222367"/>
        <c:crosses val="autoZero"/>
        <c:auto val="1"/>
        <c:lblAlgn val="ctr"/>
        <c:lblOffset val="100"/>
        <c:noMultiLvlLbl val="0"/>
      </c:catAx>
      <c:valAx>
        <c:axId val="71222367"/>
        <c:scaling>
          <c:orientation val="minMax"/>
          <c:max val="1"/>
          <c:min val="-1"/>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r>
                  <a:rPr lang="en-GB" sz="1200" b="1"/>
                  <a:t>TWi</a:t>
                </a:r>
              </a:p>
            </c:rich>
          </c:tx>
          <c:overlay val="0"/>
          <c:spPr>
            <a:noFill/>
            <a:ln>
              <a:noFill/>
            </a:ln>
            <a:effectLst/>
          </c:spPr>
          <c:txPr>
            <a:bodyPr rot="-54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712231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3.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7620</xdr:colOff>
      <xdr:row>0</xdr:row>
      <xdr:rowOff>175260</xdr:rowOff>
    </xdr:from>
    <xdr:to>
      <xdr:col>16</xdr:col>
      <xdr:colOff>15240</xdr:colOff>
      <xdr:row>20</xdr:row>
      <xdr:rowOff>43543</xdr:rowOff>
    </xdr:to>
    <xdr:sp macro="" textlink="">
      <xdr:nvSpPr>
        <xdr:cNvPr id="2" name="CasellaDiTesto 1">
          <a:extLst>
            <a:ext uri="{FF2B5EF4-FFF2-40B4-BE49-F238E27FC236}">
              <a16:creationId xmlns:a16="http://schemas.microsoft.com/office/drawing/2014/main" id="{B0497FE8-A9DE-F718-DBAA-1E7034D6E271}"/>
            </a:ext>
          </a:extLst>
        </xdr:cNvPr>
        <xdr:cNvSpPr txBox="1"/>
      </xdr:nvSpPr>
      <xdr:spPr>
        <a:xfrm>
          <a:off x="7620" y="175260"/>
          <a:ext cx="9761220" cy="3569426"/>
        </a:xfrm>
        <a:prstGeom prst="rect">
          <a:avLst/>
        </a:prstGeom>
        <a:solidFill>
          <a:schemeClr val="lt1"/>
        </a:solidFill>
        <a:ln w="222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GB" sz="1400" b="0"/>
            <a:t> - This tool (</a:t>
          </a:r>
          <a:r>
            <a:rPr lang="en-GB" sz="1400" b="1"/>
            <a:t>MU</a:t>
          </a:r>
          <a:r>
            <a:rPr lang="en-GB" sz="1400" b="0"/>
            <a:t>lti-objective e</a:t>
          </a:r>
          <a:r>
            <a:rPr lang="en-GB" sz="1400" b="1"/>
            <a:t>V</a:t>
          </a:r>
          <a:r>
            <a:rPr lang="en-GB" sz="1400" b="0"/>
            <a:t>aluation </a:t>
          </a:r>
          <a:r>
            <a:rPr lang="en-GB" sz="1400" b="1"/>
            <a:t>T</a:t>
          </a:r>
          <a:r>
            <a:rPr lang="en-GB" sz="1400" b="0"/>
            <a:t>ool; </a:t>
          </a:r>
          <a:r>
            <a:rPr lang="en-GB" sz="1400" b="1"/>
            <a:t>MUVT</a:t>
          </a:r>
          <a:r>
            <a:rPr lang="en-GB" sz="1400" b="0"/>
            <a:t>) enables a multi-objective analysis that allows for a quick and intuitive evaluation of the impact that a specific agro-input (e.g., seasonal irrigation volume, nitrogen fertilization, increase in atmospheric CO2, etc.) has on various variables of the cropping system (e.g., yield, income, management costs, efficiency in the use of the specific input, and so on). In this way, a user can assess the effect of their crop management decisions on variables such as productive, environmental, and economic performance and act accordingly. Furthermore, to support these decisions, the tool provides a numerical assessment based on the behavior of the entire cropping system (integrating the response of all the analyzed variables) in relation to different amounts of agro-inputs, also modulating the weight that each analyzed variable can have in the decision-making process.</a:t>
          </a:r>
        </a:p>
        <a:p>
          <a:pPr algn="l"/>
          <a:endParaRPr lang="en-GB" sz="1400" b="0"/>
        </a:p>
        <a:p>
          <a:pPr algn="l"/>
          <a:r>
            <a:rPr lang="en-GB" sz="1400"/>
            <a:t> - For further details on the structure and functioning of this framework, please refer to the following reference: "P. Garofalo, M. Riccardi, P. Di Tommasi, A. Tedeschi, M. Rinaldi, F. De Lorenzi</a:t>
          </a:r>
          <a:r>
            <a:rPr lang="en-GB" sz="1400" i="1"/>
            <a:t>. AquaCrop model to optimize water supply for a sustainable processing tomato cultivation in the Mediterranean area: A multi-objective approach</a:t>
          </a:r>
          <a:r>
            <a:rPr lang="en-GB" sz="1400" i="0"/>
            <a:t>.</a:t>
          </a:r>
          <a:r>
            <a:rPr lang="en-GB" sz="1400"/>
            <a:t> Agricultural Systems 223 (2025) 104198: </a:t>
          </a:r>
          <a:r>
            <a:rPr lang="en-GB" sz="1400">
              <a:hlinkClick xmlns:r="http://schemas.openxmlformats.org/officeDocument/2006/relationships" r:id=""/>
            </a:rPr>
            <a:t>https://doi.org/10.1016/j.agsy.2024.104198</a:t>
          </a:r>
          <a:r>
            <a:rPr lang="en-GB" sz="1400"/>
            <a:t>".</a:t>
          </a:r>
        </a:p>
        <a:p>
          <a:pPr algn="l"/>
          <a:r>
            <a:rPr lang="en-GB" sz="1400"/>
            <a:t>Please cite this reference whenever this tool is used for any research activity (including scientific paper publications)</a:t>
          </a:r>
        </a:p>
        <a:p>
          <a:pPr algn="l"/>
          <a:endParaRPr lang="en-GB" sz="1400" b="0"/>
        </a:p>
        <a:p>
          <a:pPr algn="l"/>
          <a:r>
            <a:rPr lang="en-GB" sz="1400" b="1" u="sng">
              <a:solidFill>
                <a:srgbClr val="FF0000"/>
              </a:solidFill>
            </a:rPr>
            <a:t>For any question, please contact</a:t>
          </a:r>
          <a:r>
            <a:rPr lang="en-GB" sz="1400" b="0"/>
            <a:t>:</a:t>
          </a:r>
          <a:r>
            <a:rPr lang="en-GB" sz="1400" b="0" baseline="0"/>
            <a:t> pasquale.garofalo@crea.gov.it</a:t>
          </a:r>
          <a:endParaRPr lang="en-GB" sz="1400" b="0"/>
        </a:p>
      </xdr:txBody>
    </xdr:sp>
    <xdr:clientData/>
  </xdr:twoCellAnchor>
  <xdr:twoCellAnchor>
    <xdr:from>
      <xdr:col>0</xdr:col>
      <xdr:colOff>43543</xdr:colOff>
      <xdr:row>20</xdr:row>
      <xdr:rowOff>181790</xdr:rowOff>
    </xdr:from>
    <xdr:to>
      <xdr:col>21</xdr:col>
      <xdr:colOff>66403</xdr:colOff>
      <xdr:row>50</xdr:row>
      <xdr:rowOff>152400</xdr:rowOff>
    </xdr:to>
    <xdr:sp macro="" textlink="">
      <xdr:nvSpPr>
        <xdr:cNvPr id="3" name="CasellaDiTesto 2">
          <a:extLst>
            <a:ext uri="{FF2B5EF4-FFF2-40B4-BE49-F238E27FC236}">
              <a16:creationId xmlns:a16="http://schemas.microsoft.com/office/drawing/2014/main" id="{16D99743-A9A1-3C34-EA4B-7BB26EF4F282}"/>
            </a:ext>
          </a:extLst>
        </xdr:cNvPr>
        <xdr:cNvSpPr txBox="1"/>
      </xdr:nvSpPr>
      <xdr:spPr>
        <a:xfrm>
          <a:off x="43543" y="3882933"/>
          <a:ext cx="12824460" cy="5522324"/>
        </a:xfrm>
        <a:prstGeom prst="rect">
          <a:avLst/>
        </a:prstGeom>
        <a:solidFill>
          <a:schemeClr val="lt1"/>
        </a:solidFill>
        <a:ln w="22225" cmpd="sng">
          <a:solidFill>
            <a:srgbClr val="00B05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400" b="1" i="1"/>
            <a:t>Instruciotn for the </a:t>
          </a:r>
          <a:r>
            <a:rPr lang="en-GB" sz="1400" b="1" i="1" u="sng">
              <a:solidFill>
                <a:srgbClr val="00B050"/>
              </a:solidFill>
            </a:rPr>
            <a:t>input</a:t>
          </a:r>
          <a:r>
            <a:rPr lang="en-GB" sz="1400"/>
            <a:t>: input the results of the standardized second-degree polynomial regression analysis between the independent variable (e.g., seasonal irrigation, mineral fertilization, organic fertilization, etc.) and the dependent variable (for each dependent variable, use standardized values by subtracting the average and dividing by the standard deviation). </a:t>
          </a:r>
        </a:p>
        <a:p>
          <a:r>
            <a:rPr lang="en-GB" sz="1400"/>
            <a:t>For example, if the user has 10 yield responses in relation to 10 different seasonal irrigation volumes, each standardized yield value will be obtained by subtracting the mean of all yield values obtained with all the seasonal irrigations and dividing by the respective standard deviation.</a:t>
          </a:r>
        </a:p>
        <a:p>
          <a:endParaRPr lang="en-GB" sz="1400"/>
        </a:p>
        <a:p>
          <a:r>
            <a:rPr lang="en-GB" sz="1400"/>
            <a:t> - </a:t>
          </a:r>
          <a:r>
            <a:rPr lang="en-GB" sz="1400" b="1"/>
            <a:t>Indicate</a:t>
          </a:r>
          <a:r>
            <a:rPr lang="en-GB" sz="1400"/>
            <a:t> in the cells of column A the analyzed variables (e.g., yield, biomass, net income, water or nitrogen use efficiency, etc.). In row </a:t>
          </a:r>
          <a:r>
            <a:rPr lang="en-GB" sz="1400" b="1"/>
            <a:t>K4</a:t>
          </a:r>
          <a:r>
            <a:rPr lang="en-GB" sz="1400"/>
            <a:t> which is your indipendent variable (i.e.,</a:t>
          </a:r>
          <a:r>
            <a:rPr lang="en-GB" sz="1400" baseline="0"/>
            <a:t> irrigation) and the amount (i.e., 400 if mm or 4000 if m3/ha) in </a:t>
          </a:r>
          <a:r>
            <a:rPr lang="en-GB" sz="1400" b="1" baseline="0"/>
            <a:t>K5</a:t>
          </a:r>
          <a:r>
            <a:rPr lang="en-GB" sz="1400" b="0" baseline="0"/>
            <a:t>. </a:t>
          </a:r>
        </a:p>
        <a:p>
          <a:r>
            <a:rPr lang="en-GB" sz="1400" b="0" baseline="0"/>
            <a:t>By adjusting the quantities of your independent variable (K5), you will obtain values of a specific multi-aggregated index (</a:t>
          </a:r>
          <a:r>
            <a:rPr lang="en-GB" sz="1400" b="0" i="1" baseline="0"/>
            <a:t>Imobj</a:t>
          </a:r>
          <a:r>
            <a:rPr lang="en-GB" sz="1400" b="0" baseline="0"/>
            <a:t>, as detailed later), which will allow you to assess the overall performance of your cropping system, based on the amounts of agro-inputs used, and thus identify the optimal management strategy that maximizes the multi-objective analysis.</a:t>
          </a:r>
        </a:p>
        <a:p>
          <a:r>
            <a:rPr lang="en-GB" sz="1400"/>
            <a:t>The numbers to be entered in columns </a:t>
          </a:r>
          <a:r>
            <a:rPr lang="en-GB" sz="1400" b="1"/>
            <a:t>B-H</a:t>
          </a:r>
          <a:r>
            <a:rPr lang="en-GB" sz="1400"/>
            <a:t> are the values of the second-degree polynomial regressors (</a:t>
          </a:r>
          <a:r>
            <a:rPr lang="el-GR" sz="1400">
              <a:solidFill>
                <a:schemeClr val="dk1"/>
              </a:solidFill>
              <a:effectLst/>
              <a:latin typeface="+mn-lt"/>
              <a:ea typeface="+mn-ea"/>
              <a:cs typeface="+mn-cs"/>
            </a:rPr>
            <a:t>β</a:t>
          </a:r>
          <a:r>
            <a:rPr lang="en-GB" sz="1400"/>
            <a:t> values):</a:t>
          </a:r>
        </a:p>
        <a:p>
          <a:r>
            <a:rPr lang="en-GB" sz="1400"/>
            <a:t>Yp=</a:t>
          </a:r>
          <a:r>
            <a:rPr lang="el-GR" sz="1400"/>
            <a:t>β0+(β</a:t>
          </a:r>
          <a:r>
            <a:rPr lang="en-GB" sz="1400"/>
            <a:t>i*</a:t>
          </a:r>
          <a:r>
            <a:rPr lang="en-GB" sz="1400" i="1"/>
            <a:t>x</a:t>
          </a:r>
          <a:r>
            <a:rPr lang="en-GB" sz="1400"/>
            <a:t>2)+(</a:t>
          </a:r>
          <a:r>
            <a:rPr lang="el-GR" sz="1400"/>
            <a:t>β</a:t>
          </a:r>
          <a:r>
            <a:rPr lang="en-GB" sz="1400"/>
            <a:t>ii*</a:t>
          </a:r>
          <a:r>
            <a:rPr lang="en-GB" sz="1400" i="1"/>
            <a:t>x</a:t>
          </a:r>
          <a:r>
            <a:rPr lang="en-GB" sz="1400"/>
            <a:t>)</a:t>
          </a:r>
        </a:p>
        <a:p>
          <a:r>
            <a:rPr lang="en-GB" sz="1400"/>
            <a:t>where you need to input:</a:t>
          </a:r>
        </a:p>
        <a:p>
          <a:r>
            <a:rPr lang="en-GB" sz="1400"/>
            <a:t>Column </a:t>
          </a:r>
          <a:r>
            <a:rPr lang="en-GB" sz="1400" b="1"/>
            <a:t>B-D</a:t>
          </a:r>
          <a:r>
            <a:rPr lang="en-GB" sz="1400"/>
            <a:t>: The coefficient values of the second-degree polynomial regression (</a:t>
          </a:r>
          <a:r>
            <a:rPr lang="el-GR" sz="1400"/>
            <a:t>β </a:t>
          </a:r>
          <a:r>
            <a:rPr lang="en-GB" sz="1400"/>
            <a:t>values);</a:t>
          </a:r>
        </a:p>
        <a:p>
          <a:r>
            <a:rPr lang="en-GB" sz="1400"/>
            <a:t>Column </a:t>
          </a:r>
          <a:r>
            <a:rPr lang="en-GB" sz="1400" b="1"/>
            <a:t>F-H</a:t>
          </a:r>
          <a:r>
            <a:rPr lang="en-GB" sz="1400"/>
            <a:t>: The significance (</a:t>
          </a:r>
          <a:r>
            <a:rPr lang="el-GR" sz="1400"/>
            <a:t>α; </a:t>
          </a:r>
          <a:r>
            <a:rPr lang="en-GB" sz="1400"/>
            <a:t>p-value) of each regressor;</a:t>
          </a:r>
        </a:p>
        <a:p>
          <a:r>
            <a:rPr lang="en-GB" sz="1400"/>
            <a:t>Column </a:t>
          </a:r>
          <a:r>
            <a:rPr lang="en-GB" sz="1400" b="1"/>
            <a:t>E</a:t>
          </a:r>
          <a:r>
            <a:rPr lang="en-GB" sz="1400"/>
            <a:t>: The R² value of this specific regression for each regression between the amounts of specific agro-inputs (</a:t>
          </a:r>
          <a:r>
            <a:rPr lang="en-GB" sz="1400" i="1"/>
            <a:t>x</a:t>
          </a:r>
          <a:r>
            <a:rPr lang="en-GB" sz="1400"/>
            <a:t>) and the response of the dependent variable (</a:t>
          </a:r>
          <a:r>
            <a:rPr lang="en-GB" sz="1400" i="1"/>
            <a:t>y</a:t>
          </a:r>
          <a:r>
            <a:rPr lang="en-GB" sz="1400"/>
            <a:t>);</a:t>
          </a:r>
        </a:p>
        <a:p>
          <a:endParaRPr lang="en-GB" sz="1400"/>
        </a:p>
        <a:p>
          <a:pPr marL="0" marR="0" lvl="0" indent="0" defTabSz="914400" eaLnBrk="1" fontAlgn="auto" latinLnBrk="0" hangingPunct="1">
            <a:lnSpc>
              <a:spcPct val="100000"/>
            </a:lnSpc>
            <a:spcBef>
              <a:spcPts val="0"/>
            </a:spcBef>
            <a:spcAft>
              <a:spcPts val="0"/>
            </a:spcAft>
            <a:buClrTx/>
            <a:buSzTx/>
            <a:buFontTx/>
            <a:buNone/>
            <a:tabLst/>
            <a:defRPr/>
          </a:pPr>
          <a:r>
            <a:rPr lang="en-GB" sz="1400"/>
            <a:t> - </a:t>
          </a:r>
          <a:r>
            <a:rPr lang="en-GB" sz="1400" b="1"/>
            <a:t>Indicate in </a:t>
          </a:r>
          <a:r>
            <a:rPr lang="en-GB" sz="1400" b="0">
              <a:solidFill>
                <a:schemeClr val="dk1"/>
              </a:solidFill>
              <a:effectLst/>
              <a:latin typeface="+mn-lt"/>
              <a:ea typeface="+mn-ea"/>
              <a:cs typeface="+mn-cs"/>
            </a:rPr>
            <a:t>c</a:t>
          </a:r>
          <a:r>
            <a:rPr lang="en-GB" sz="1400">
              <a:solidFill>
                <a:schemeClr val="dk1"/>
              </a:solidFill>
              <a:effectLst/>
              <a:latin typeface="+mn-lt"/>
              <a:ea typeface="+mn-ea"/>
              <a:cs typeface="+mn-cs"/>
            </a:rPr>
            <a:t>olumn </a:t>
          </a:r>
          <a:r>
            <a:rPr lang="en-GB" sz="1400" b="1">
              <a:solidFill>
                <a:schemeClr val="dk1"/>
              </a:solidFill>
              <a:effectLst/>
              <a:latin typeface="+mn-lt"/>
              <a:ea typeface="+mn-ea"/>
              <a:cs typeface="+mn-cs"/>
            </a:rPr>
            <a:t>I</a:t>
          </a:r>
          <a:r>
            <a:rPr lang="en-GB" sz="1400" b="0">
              <a:solidFill>
                <a:schemeClr val="dk1"/>
              </a:solidFill>
              <a:effectLst/>
              <a:latin typeface="+mn-lt"/>
              <a:ea typeface="+mn-ea"/>
              <a:cs typeface="+mn-cs"/>
            </a:rPr>
            <a:t>,</a:t>
          </a:r>
          <a:r>
            <a:rPr lang="en-GB" sz="1400" b="1"/>
            <a:t> </a:t>
          </a:r>
          <a:r>
            <a:rPr lang="en-GB" sz="1400"/>
            <a:t> whether the increase in the response of the dependent variable (e.g., yield, biomass, net income, drainage, etc.) in relation to increases in the independent variable (e.g., seasonal irrigation volumes) has a positive or negative impact on the evaluation of the system. For example, an increase in yield in relation to higher irrigation volumes could be considered positive, whereas an increase in drainage could be considered negative; </a:t>
          </a:r>
        </a:p>
        <a:p>
          <a:pPr marL="0" marR="0" lvl="0" indent="0" defTabSz="914400" eaLnBrk="1" fontAlgn="auto" latinLnBrk="0" hangingPunct="1">
            <a:lnSpc>
              <a:spcPct val="100000"/>
            </a:lnSpc>
            <a:spcBef>
              <a:spcPts val="0"/>
            </a:spcBef>
            <a:spcAft>
              <a:spcPts val="0"/>
            </a:spcAft>
            <a:buClrTx/>
            <a:buSzTx/>
            <a:buFontTx/>
            <a:buNone/>
            <a:tabLst/>
            <a:defRPr/>
          </a:pPr>
          <a:endParaRPr lang="en-GB" sz="1400"/>
        </a:p>
        <a:p>
          <a:pPr marL="0" marR="0" lvl="0" indent="0" defTabSz="914400" eaLnBrk="1" fontAlgn="auto" latinLnBrk="0" hangingPunct="1">
            <a:lnSpc>
              <a:spcPct val="100000"/>
            </a:lnSpc>
            <a:spcBef>
              <a:spcPts val="0"/>
            </a:spcBef>
            <a:spcAft>
              <a:spcPts val="0"/>
            </a:spcAft>
            <a:buClrTx/>
            <a:buSzTx/>
            <a:buFontTx/>
            <a:buNone/>
            <a:tabLst/>
            <a:defRPr/>
          </a:pPr>
          <a:r>
            <a:rPr lang="en-GB" sz="1400"/>
            <a:t> - </a:t>
          </a:r>
          <a:r>
            <a:rPr lang="en-GB" sz="1400" b="1"/>
            <a:t>Indicate</a:t>
          </a:r>
          <a:r>
            <a:rPr lang="en-GB" sz="1400"/>
            <a:t> in column </a:t>
          </a:r>
          <a:r>
            <a:rPr lang="en-GB" sz="1400" b="1"/>
            <a:t>J</a:t>
          </a:r>
          <a:r>
            <a:rPr lang="en-GB" sz="1400"/>
            <a:t> (</a:t>
          </a:r>
          <a:r>
            <a:rPr lang="en-GB" sz="1400" b="1"/>
            <a:t>K_val</a:t>
          </a:r>
          <a:r>
            <a:rPr lang="en-GB" sz="1400"/>
            <a:t>) the importance (or </a:t>
          </a:r>
          <a:r>
            <a:rPr lang="en-GB" sz="1400" i="1"/>
            <a:t>weight</a:t>
          </a:r>
          <a:r>
            <a:rPr lang="en-GB" sz="1400"/>
            <a:t>, range from 0, minimum </a:t>
          </a:r>
          <a:r>
            <a:rPr lang="en-GB" sz="1400" i="1"/>
            <a:t>weight</a:t>
          </a:r>
          <a:r>
            <a:rPr lang="en-GB" sz="1400"/>
            <a:t>, to 10, maximum </a:t>
          </a:r>
          <a:r>
            <a:rPr lang="en-GB" sz="1400" i="1"/>
            <a:t>weight</a:t>
          </a:r>
          <a:r>
            <a:rPr lang="en-GB" sz="1400"/>
            <a:t>) you assign to each dependent variable in the multi-objective evaluation. For example, in the evaluation, you might assign the highest weight to production (K_val = 10), while giving a lower weight to drainage (K_val = 3). For a balanced evaluation across all the analyzed variables, a value of 5 is recommended.</a:t>
          </a:r>
        </a:p>
        <a:p>
          <a:pPr marL="0" marR="0" lvl="0" indent="0" defTabSz="914400" eaLnBrk="1" fontAlgn="auto" latinLnBrk="0" hangingPunct="1">
            <a:lnSpc>
              <a:spcPct val="100000"/>
            </a:lnSpc>
            <a:spcBef>
              <a:spcPts val="0"/>
            </a:spcBef>
            <a:spcAft>
              <a:spcPts val="0"/>
            </a:spcAft>
            <a:buClrTx/>
            <a:buSzTx/>
            <a:buFontTx/>
            <a:buNone/>
            <a:tabLst/>
            <a:defRPr/>
          </a:pPr>
          <a:endParaRPr lang="en-GB" sz="1200" b="1"/>
        </a:p>
        <a:p>
          <a:pPr marL="0" marR="0" lvl="0" indent="0" defTabSz="914400" eaLnBrk="1" fontAlgn="auto" latinLnBrk="0" hangingPunct="1">
            <a:lnSpc>
              <a:spcPct val="100000"/>
            </a:lnSpc>
            <a:spcBef>
              <a:spcPts val="0"/>
            </a:spcBef>
            <a:spcAft>
              <a:spcPts val="0"/>
            </a:spcAft>
            <a:buClrTx/>
            <a:buSzTx/>
            <a:buFontTx/>
            <a:buNone/>
            <a:tabLst/>
            <a:defRPr/>
          </a:pPr>
          <a:endParaRPr lang="en-GB" sz="1200" b="1"/>
        </a:p>
        <a:p>
          <a:endParaRPr lang="en-GB" sz="1200"/>
        </a:p>
        <a:p>
          <a:endParaRPr lang="en-GB" sz="1100"/>
        </a:p>
      </xdr:txBody>
    </xdr:sp>
    <xdr:clientData/>
  </xdr:twoCellAnchor>
  <xdr:twoCellAnchor>
    <xdr:from>
      <xdr:col>0</xdr:col>
      <xdr:colOff>76200</xdr:colOff>
      <xdr:row>52</xdr:row>
      <xdr:rowOff>155122</xdr:rowOff>
    </xdr:from>
    <xdr:to>
      <xdr:col>21</xdr:col>
      <xdr:colOff>123824</xdr:colOff>
      <xdr:row>81</xdr:row>
      <xdr:rowOff>183696</xdr:rowOff>
    </xdr:to>
    <xdr:sp macro="" textlink="">
      <xdr:nvSpPr>
        <xdr:cNvPr id="5" name="CasellaDiTesto 4">
          <a:extLst>
            <a:ext uri="{FF2B5EF4-FFF2-40B4-BE49-F238E27FC236}">
              <a16:creationId xmlns:a16="http://schemas.microsoft.com/office/drawing/2014/main" id="{A74E0AA8-83FA-147B-E17B-13DC6F9DDDF1}"/>
            </a:ext>
          </a:extLst>
        </xdr:cNvPr>
        <xdr:cNvSpPr txBox="1"/>
      </xdr:nvSpPr>
      <xdr:spPr>
        <a:xfrm>
          <a:off x="76200" y="9778093"/>
          <a:ext cx="12849224" cy="5395232"/>
        </a:xfrm>
        <a:prstGeom prst="rect">
          <a:avLst/>
        </a:prstGeom>
        <a:solidFill>
          <a:schemeClr val="lt1"/>
        </a:solidFill>
        <a:ln w="22225" cmpd="sng">
          <a:solidFill>
            <a:srgbClr val="FF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400"/>
            <a:t>In </a:t>
          </a:r>
          <a:r>
            <a:rPr lang="en-GB" sz="1400" b="1" i="1" u="sng">
              <a:solidFill>
                <a:srgbClr val="FF0000"/>
              </a:solidFill>
            </a:rPr>
            <a:t>output</a:t>
          </a:r>
          <a:r>
            <a:rPr lang="en-GB" sz="1400"/>
            <a:t>, you will obtain the weight of each parameter of the standardized second-degree polynomial for each variable of the cropping system you are investigating (columns </a:t>
          </a:r>
          <a:r>
            <a:rPr lang="en-GB" sz="1400" b="1"/>
            <a:t>K-L</a:t>
          </a:r>
          <a:r>
            <a:rPr lang="en-GB" sz="1400"/>
            <a:t>), along with the corresponding standardized score in columns </a:t>
          </a:r>
          <a:r>
            <a:rPr lang="en-GB" sz="1400" b="1"/>
            <a:t>O-R</a:t>
          </a:r>
          <a:r>
            <a:rPr lang="en-GB" sz="1400"/>
            <a:t>. </a:t>
          </a:r>
        </a:p>
        <a:p>
          <a:r>
            <a:rPr lang="en-GB" sz="1400"/>
            <a:t>In column </a:t>
          </a:r>
          <a:r>
            <a:rPr lang="en-GB" sz="1400" b="1"/>
            <a:t>T</a:t>
          </a:r>
          <a:r>
            <a:rPr lang="en-GB" sz="1400"/>
            <a:t>, you will have the total score (</a:t>
          </a:r>
          <a:r>
            <a:rPr lang="en-GB" sz="1400" b="1" i="1"/>
            <a:t>StVi</a:t>
          </a:r>
          <a:r>
            <a:rPr lang="en-GB" sz="1400"/>
            <a:t>), which is the sum of columns </a:t>
          </a:r>
          <a:r>
            <a:rPr lang="en-GB" sz="1400" b="1"/>
            <a:t>O-R</a:t>
          </a:r>
          <a:r>
            <a:rPr lang="en-GB" sz="1400"/>
            <a:t>; </a:t>
          </a:r>
        </a:p>
        <a:p>
          <a:r>
            <a:rPr lang="en-GB" sz="1400"/>
            <a:t> - This provides an initial indication of the "degree" of impact that your independent variable has on the specific dependent variables analyzed. Therefore, these values will have a range from a minimum of 0 (if the agro-input has no effect in modulating the response of the dependent variable) and will increase with progressively higher values as the impact of the agro-input on the analyzed variable becomes greater, always in comparison to all the variables examined;</a:t>
          </a:r>
        </a:p>
        <a:p>
          <a:endParaRPr lang="en-GB" sz="1400"/>
        </a:p>
        <a:p>
          <a:r>
            <a:rPr lang="en-GB" sz="1400"/>
            <a:t> - These values, which may exceed 1, are converted into a scale from 0 (no effect) to 1 (maximum effect) in column </a:t>
          </a:r>
          <a:r>
            <a:rPr lang="en-GB" sz="1400" b="1"/>
            <a:t>W</a:t>
          </a:r>
          <a:r>
            <a:rPr lang="en-GB" sz="1400"/>
            <a:t> (</a:t>
          </a:r>
          <a:r>
            <a:rPr lang="en-GB" sz="1400" b="1" i="1"/>
            <a:t>WVi</a:t>
          </a:r>
          <a:r>
            <a:rPr lang="en-GB" sz="1400"/>
            <a:t>) using a sigmoid function, and are adjusted according to the weight (</a:t>
          </a:r>
          <a:r>
            <a:rPr lang="en-GB" sz="1400" b="1"/>
            <a:t>K_val</a:t>
          </a:r>
          <a:r>
            <a:rPr lang="en-GB" sz="1400"/>
            <a:t>) that the user has assigned to each dependent variable in the overall analysis of the cropping system. </a:t>
          </a:r>
        </a:p>
        <a:p>
          <a:r>
            <a:rPr lang="en-GB" sz="1400"/>
            <a:t>This is followed by a qualitative judgment (scale from "</a:t>
          </a:r>
          <a:r>
            <a:rPr lang="en-GB" sz="1400" i="1"/>
            <a:t>Not significant</a:t>
          </a:r>
          <a:r>
            <a:rPr lang="en-GB" sz="1400"/>
            <a:t>" to "</a:t>
          </a:r>
          <a:r>
            <a:rPr lang="en-GB" sz="1400" i="1"/>
            <a:t>Very strong</a:t>
          </a:r>
          <a:r>
            <a:rPr lang="en-GB" sz="1400"/>
            <a:t>" in column AC), which allows for discriminating the variables that can be retained and/or excluded in the multi-objective optimization process (variables can be retained regardless of the obtained judgment);</a:t>
          </a:r>
        </a:p>
        <a:p>
          <a:endParaRPr lang="en-GB" sz="1400"/>
        </a:p>
        <a:p>
          <a:r>
            <a:rPr lang="en-GB" sz="1400"/>
            <a:t> - Finally, the user can proceed with the analysis to determine the appropriate quantity of agro-input (e.g., seasonal irrigation volume, fertilizer amount, etc.) to optimize the response of the cropping system by simultaneously analyzing all the variables of interest (e.g., yield, biomass, water use, nitrogen use efficiency, drainage, etc.). Based on this quantity (indicated in the input, column </a:t>
          </a:r>
          <a:r>
            <a:rPr lang="en-GB" sz="1400" b="1"/>
            <a:t>K</a:t>
          </a:r>
          <a:r>
            <a:rPr lang="en-GB" sz="1400"/>
            <a:t>), the </a:t>
          </a:r>
          <a:r>
            <a:rPr lang="en-GB" sz="1400" b="1" i="1"/>
            <a:t>MUVT</a:t>
          </a:r>
          <a:r>
            <a:rPr lang="en-GB" sz="1400"/>
            <a:t> framework will provide a standardized and normalized score for </a:t>
          </a:r>
          <a:r>
            <a:rPr lang="en-GB" sz="1400" b="1" i="1"/>
            <a:t>K_val </a:t>
          </a:r>
          <a:r>
            <a:rPr lang="en-GB" sz="1400"/>
            <a:t>(</a:t>
          </a:r>
          <a:r>
            <a:rPr lang="en-GB" sz="1400" b="1" i="1"/>
            <a:t>TWi</a:t>
          </a:r>
          <a:r>
            <a:rPr lang="en-GB" sz="1400"/>
            <a:t>; column </a:t>
          </a:r>
          <a:r>
            <a:rPr lang="en-GB" sz="1400" b="1"/>
            <a:t>AF</a:t>
          </a:r>
          <a:r>
            <a:rPr lang="en-GB" sz="1400"/>
            <a:t>) for each analyzed variable, in comparison with the other variables of the cropping system, and finally, the aggregated final score (</a:t>
          </a:r>
          <a:r>
            <a:rPr lang="en-GB" sz="1400" b="1" i="1"/>
            <a:t>Imobj</a:t>
          </a:r>
          <a:r>
            <a:rPr lang="en-GB" sz="1400"/>
            <a:t>; column </a:t>
          </a:r>
          <a:r>
            <a:rPr lang="en-GB" sz="1400" b="1"/>
            <a:t>AG</a:t>
          </a:r>
          <a:r>
            <a:rPr lang="en-GB" sz="1400"/>
            <a:t>).</a:t>
          </a:r>
        </a:p>
        <a:p>
          <a:r>
            <a:rPr lang="en-GB" sz="1400"/>
            <a:t>It should be emphasized that this value depends on the amount (quantity) of the specified agro-input and the weight assigned to each variable. The higher the </a:t>
          </a:r>
          <a:r>
            <a:rPr lang="en-GB" sz="1400" b="1" i="1"/>
            <a:t>Imobj</a:t>
          </a:r>
          <a:r>
            <a:rPr lang="en-GB" sz="1400"/>
            <a:t>, the greater the optimization of the system based on the magnitude of the applied agro-input.</a:t>
          </a:r>
        </a:p>
        <a:p>
          <a:r>
            <a:rPr lang="en-GB" sz="1400"/>
            <a:t>For example, if the user defines seasonal irrigation interventions of 100 mm, 200 mm, 300 mm, 400 mm, 500 mm, and 600 mm, assigns specific </a:t>
          </a:r>
          <a:r>
            <a:rPr lang="en-GB" sz="1400" b="1" i="1"/>
            <a:t>K_val </a:t>
          </a:r>
          <a:r>
            <a:rPr lang="en-GB" sz="1400"/>
            <a:t>values (i.e. 5, balanced weight) to the different water-related parameters (e.g., yield, water use efficiency, drainage, water footprint, etc.), and obtains </a:t>
          </a:r>
          <a:r>
            <a:rPr lang="en-GB" sz="1400" b="1" i="1"/>
            <a:t>Imobj </a:t>
          </a:r>
          <a:r>
            <a:rPr lang="en-GB" sz="1400"/>
            <a:t>scores of -0.5, 1.2, 2.5, 3.98, 2.9, 1.5, respectively, then 400 mm of seasonal irrigation volume would be considered the optimal choice for optimizing the cropping system's response.</a:t>
          </a:r>
        </a:p>
        <a:p>
          <a:r>
            <a:rPr lang="en-GB" sz="1400"/>
            <a:t>This score will change if the user assigns more importance (</a:t>
          </a:r>
          <a:r>
            <a:rPr lang="en-GB" sz="1400" b="1" i="1"/>
            <a:t>K_val</a:t>
          </a:r>
          <a:r>
            <a:rPr lang="en-GB" sz="1400"/>
            <a:t>) to one water-related variable over another;</a:t>
          </a:r>
        </a:p>
        <a:p>
          <a:endParaRPr lang="en-GB" sz="1400"/>
        </a:p>
        <a:p>
          <a:r>
            <a:rPr lang="en-GB" sz="1400"/>
            <a:t> - The </a:t>
          </a:r>
          <a:r>
            <a:rPr lang="en-GB" sz="1400">
              <a:solidFill>
                <a:srgbClr val="FF0000"/>
              </a:solidFill>
            </a:rPr>
            <a:t>Output and Results</a:t>
          </a:r>
          <a:r>
            <a:rPr lang="en-GB" sz="1400"/>
            <a:t> sheets present two summary graphs and the value of Imobj as a function of the agro-input and the applied quantity.</a:t>
          </a:r>
        </a:p>
        <a:p>
          <a:endParaRPr lang="en-GB"/>
        </a:p>
        <a:p>
          <a:endParaRPr lang="en-GB"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22</xdr:row>
      <xdr:rowOff>69850</xdr:rowOff>
    </xdr:from>
    <xdr:to>
      <xdr:col>9</xdr:col>
      <xdr:colOff>774700</xdr:colOff>
      <xdr:row>37</xdr:row>
      <xdr:rowOff>139700</xdr:rowOff>
    </xdr:to>
    <xdr:sp macro="" textlink="">
      <xdr:nvSpPr>
        <xdr:cNvPr id="2" name="CasellaDiTesto 1">
          <a:extLst>
            <a:ext uri="{FF2B5EF4-FFF2-40B4-BE49-F238E27FC236}">
              <a16:creationId xmlns:a16="http://schemas.microsoft.com/office/drawing/2014/main" id="{DCEA14E8-B231-A38B-0C74-25557791114F}"/>
            </a:ext>
          </a:extLst>
        </xdr:cNvPr>
        <xdr:cNvSpPr txBox="1"/>
      </xdr:nvSpPr>
      <xdr:spPr>
        <a:xfrm>
          <a:off x="0" y="4425950"/>
          <a:ext cx="9690100" cy="27495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400"/>
            <a:t>You can </a:t>
          </a:r>
          <a:r>
            <a:rPr lang="en-GB" sz="1400" b="1" u="sng"/>
            <a:t>copy and paste </a:t>
          </a:r>
          <a:r>
            <a:rPr lang="en-GB" sz="1400"/>
            <a:t>these values, which represent an example of how </a:t>
          </a:r>
          <a:r>
            <a:rPr lang="en-GB" sz="1400" i="1"/>
            <a:t>MUVT</a:t>
          </a:r>
          <a:r>
            <a:rPr lang="en-GB" sz="1400"/>
            <a:t> works. They represent the values of the regressors, R², and p-value of a standardized second-order polynomial regression between the response of different parameters of the cropping system (standardized) and the various seasonal irrigation volumes (for example, 100 mm, 200 mm, 300 mm, and so on). Have fun adjusting the importance you assign to each dependent variable (K-val) and the seasonal irrigation volumes, and observe how the sensitivity of various crop parameters changes accordingly (i.e., from "Very strong" to "Not significant" in Output and Results), as well as the value of Imobj. Remember that the higher the Imobj value you obtain, the greater the sustainability of the cropping system relative to the irrigation volume you select. </a:t>
          </a:r>
        </a:p>
        <a:p>
          <a:r>
            <a:rPr lang="en-GB" sz="1400"/>
            <a:t>Remember that </a:t>
          </a:r>
          <a:r>
            <a:rPr lang="en-GB" sz="1400" b="1" u="sng"/>
            <a:t>"Impact on variable" </a:t>
          </a:r>
          <a:r>
            <a:rPr lang="en-GB" sz="1400"/>
            <a:t>(which you can select from the dropdown menu, so do not overwrite these cells) indicates whether an increase in the dependent variable (e.g., yield) with increasing irrigation is considered "positive" (in which case the increase with irrigation is regarded as a positive outcome), or, as in the case of drainage, is considered a "negative" outcome (where increasing water loss due to drainage with higher irrigation volumes is considered to have a negative impact on the system).</a:t>
          </a:r>
        </a:p>
        <a:p>
          <a:endParaRPr lang="en-GB"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37</xdr:col>
      <xdr:colOff>933450</xdr:colOff>
      <xdr:row>6</xdr:row>
      <xdr:rowOff>161925</xdr:rowOff>
    </xdr:from>
    <xdr:to>
      <xdr:col>41</xdr:col>
      <xdr:colOff>622300</xdr:colOff>
      <xdr:row>24</xdr:row>
      <xdr:rowOff>142875</xdr:rowOff>
    </xdr:to>
    <xdr:graphicFrame macro="">
      <xdr:nvGraphicFramePr>
        <xdr:cNvPr id="2" name="Grafico 1">
          <a:extLst>
            <a:ext uri="{FF2B5EF4-FFF2-40B4-BE49-F238E27FC236}">
              <a16:creationId xmlns:a16="http://schemas.microsoft.com/office/drawing/2014/main" id="{6F158640-498D-E0A6-5649-9E5C402F3D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41</xdr:col>
      <xdr:colOff>901700</xdr:colOff>
      <xdr:row>7</xdr:row>
      <xdr:rowOff>34925</xdr:rowOff>
    </xdr:from>
    <xdr:to>
      <xdr:col>45</xdr:col>
      <xdr:colOff>533400</xdr:colOff>
      <xdr:row>25</xdr:row>
      <xdr:rowOff>19050</xdr:rowOff>
    </xdr:to>
    <xdr:graphicFrame macro="">
      <xdr:nvGraphicFramePr>
        <xdr:cNvPr id="4" name="Grafico 3">
          <a:extLst>
            <a:ext uri="{FF2B5EF4-FFF2-40B4-BE49-F238E27FC236}">
              <a16:creationId xmlns:a16="http://schemas.microsoft.com/office/drawing/2014/main" id="{99AD6BB0-0538-45A0-B90A-57F67E8FEF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43</xdr:col>
      <xdr:colOff>1384300</xdr:colOff>
      <xdr:row>4</xdr:row>
      <xdr:rowOff>6350</xdr:rowOff>
    </xdr:from>
    <xdr:to>
      <xdr:col>44</xdr:col>
      <xdr:colOff>95250</xdr:colOff>
      <xdr:row>6</xdr:row>
      <xdr:rowOff>165100</xdr:rowOff>
    </xdr:to>
    <xdr:sp macro="" textlink="">
      <xdr:nvSpPr>
        <xdr:cNvPr id="8" name="Freccia in giù 7">
          <a:extLst>
            <a:ext uri="{FF2B5EF4-FFF2-40B4-BE49-F238E27FC236}">
              <a16:creationId xmlns:a16="http://schemas.microsoft.com/office/drawing/2014/main" id="{EED78656-FC01-C405-12FB-F5C8E0BC03E2}"/>
            </a:ext>
          </a:extLst>
        </xdr:cNvPr>
        <xdr:cNvSpPr/>
      </xdr:nvSpPr>
      <xdr:spPr>
        <a:xfrm>
          <a:off x="38481000" y="1543050"/>
          <a:ext cx="323850" cy="53975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46</xdr:col>
      <xdr:colOff>1470025</xdr:colOff>
      <xdr:row>4</xdr:row>
      <xdr:rowOff>9525</xdr:rowOff>
    </xdr:from>
    <xdr:to>
      <xdr:col>47</xdr:col>
      <xdr:colOff>228600</xdr:colOff>
      <xdr:row>6</xdr:row>
      <xdr:rowOff>171450</xdr:rowOff>
    </xdr:to>
    <xdr:sp macro="" textlink="">
      <xdr:nvSpPr>
        <xdr:cNvPr id="9" name="Freccia in giù 8">
          <a:extLst>
            <a:ext uri="{FF2B5EF4-FFF2-40B4-BE49-F238E27FC236}">
              <a16:creationId xmlns:a16="http://schemas.microsoft.com/office/drawing/2014/main" id="{A340BE3B-50E3-4919-8901-526755483C0A}"/>
            </a:ext>
          </a:extLst>
        </xdr:cNvPr>
        <xdr:cNvSpPr/>
      </xdr:nvSpPr>
      <xdr:spPr>
        <a:xfrm>
          <a:off x="46631225" y="1546225"/>
          <a:ext cx="371475" cy="542925"/>
        </a:xfrm>
        <a:prstGeom prst="downArrow">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45</xdr:col>
      <xdr:colOff>36514</xdr:colOff>
      <xdr:row>3</xdr:row>
      <xdr:rowOff>271462</xdr:rowOff>
    </xdr:from>
    <xdr:to>
      <xdr:col>46</xdr:col>
      <xdr:colOff>0</xdr:colOff>
      <xdr:row>3</xdr:row>
      <xdr:rowOff>660397</xdr:rowOff>
    </xdr:to>
    <xdr:sp macro="" textlink="">
      <xdr:nvSpPr>
        <xdr:cNvPr id="10" name="Freccia in giù 9">
          <a:extLst>
            <a:ext uri="{FF2B5EF4-FFF2-40B4-BE49-F238E27FC236}">
              <a16:creationId xmlns:a16="http://schemas.microsoft.com/office/drawing/2014/main" id="{173F2CA7-A1A7-4540-A4B5-57A869651309}"/>
            </a:ext>
          </a:extLst>
        </xdr:cNvPr>
        <xdr:cNvSpPr/>
      </xdr:nvSpPr>
      <xdr:spPr>
        <a:xfrm rot="16200000">
          <a:off x="41771891" y="-608015"/>
          <a:ext cx="388935" cy="3214689"/>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9</xdr:col>
      <xdr:colOff>933450</xdr:colOff>
      <xdr:row>7</xdr:row>
      <xdr:rowOff>161925</xdr:rowOff>
    </xdr:from>
    <xdr:to>
      <xdr:col>15</xdr:col>
      <xdr:colOff>914400</xdr:colOff>
      <xdr:row>25</xdr:row>
      <xdr:rowOff>142875</xdr:rowOff>
    </xdr:to>
    <xdr:graphicFrame macro="">
      <xdr:nvGraphicFramePr>
        <xdr:cNvPr id="2" name="Grafico 1">
          <a:extLst>
            <a:ext uri="{FF2B5EF4-FFF2-40B4-BE49-F238E27FC236}">
              <a16:creationId xmlns:a16="http://schemas.microsoft.com/office/drawing/2014/main" id="{E89DD7F2-83A1-4438-A06A-92CF813426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609600</xdr:colOff>
      <xdr:row>8</xdr:row>
      <xdr:rowOff>9525</xdr:rowOff>
    </xdr:from>
    <xdr:to>
      <xdr:col>22</xdr:col>
      <xdr:colOff>590550</xdr:colOff>
      <xdr:row>25</xdr:row>
      <xdr:rowOff>171450</xdr:rowOff>
    </xdr:to>
    <xdr:graphicFrame macro="">
      <xdr:nvGraphicFramePr>
        <xdr:cNvPr id="3" name="Grafico 2">
          <a:extLst>
            <a:ext uri="{FF2B5EF4-FFF2-40B4-BE49-F238E27FC236}">
              <a16:creationId xmlns:a16="http://schemas.microsoft.com/office/drawing/2014/main" id="{45C8D02D-9C89-407A-A5B3-69B80B8C84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571500</xdr:colOff>
      <xdr:row>5</xdr:row>
      <xdr:rowOff>19050</xdr:rowOff>
    </xdr:from>
    <xdr:to>
      <xdr:col>19</xdr:col>
      <xdr:colOff>895350</xdr:colOff>
      <xdr:row>8</xdr:row>
      <xdr:rowOff>0</xdr:rowOff>
    </xdr:to>
    <xdr:sp macro="" textlink="">
      <xdr:nvSpPr>
        <xdr:cNvPr id="4" name="Freccia in giù 3">
          <a:extLst>
            <a:ext uri="{FF2B5EF4-FFF2-40B4-BE49-F238E27FC236}">
              <a16:creationId xmlns:a16="http://schemas.microsoft.com/office/drawing/2014/main" id="{37C68FE9-4052-4DE3-8397-4FCF91FA7132}"/>
            </a:ext>
          </a:extLst>
        </xdr:cNvPr>
        <xdr:cNvSpPr/>
      </xdr:nvSpPr>
      <xdr:spPr>
        <a:xfrm>
          <a:off x="27432000" y="1565910"/>
          <a:ext cx="323850" cy="54483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23</xdr:col>
      <xdr:colOff>771525</xdr:colOff>
      <xdr:row>5</xdr:row>
      <xdr:rowOff>9525</xdr:rowOff>
    </xdr:from>
    <xdr:to>
      <xdr:col>24</xdr:col>
      <xdr:colOff>152400</xdr:colOff>
      <xdr:row>7</xdr:row>
      <xdr:rowOff>171450</xdr:rowOff>
    </xdr:to>
    <xdr:sp macro="" textlink="">
      <xdr:nvSpPr>
        <xdr:cNvPr id="5" name="Freccia in giù 4">
          <a:extLst>
            <a:ext uri="{FF2B5EF4-FFF2-40B4-BE49-F238E27FC236}">
              <a16:creationId xmlns:a16="http://schemas.microsoft.com/office/drawing/2014/main" id="{C7C0119D-2156-43F6-A149-C59BD69AF43C}"/>
            </a:ext>
          </a:extLst>
        </xdr:cNvPr>
        <xdr:cNvSpPr/>
      </xdr:nvSpPr>
      <xdr:spPr>
        <a:xfrm>
          <a:off x="32356425" y="1556385"/>
          <a:ext cx="325755" cy="542925"/>
        </a:xfrm>
        <a:prstGeom prst="downArrow">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wsDr>
</file>

<file path=xl/theme/theme1.xml><?xml version="1.0" encoding="utf-8"?>
<a:theme xmlns:a="http://schemas.openxmlformats.org/drawingml/2006/main" name="Office 2013 - Tema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30C9C7-621F-4FA8-BA3F-32B2FF808B0A}">
  <dimension ref="A1"/>
  <sheetViews>
    <sheetView topLeftCell="A37" zoomScale="70" zoomScaleNormal="70" workbookViewId="0">
      <selection activeCell="X17" sqref="X17"/>
    </sheetView>
  </sheetViews>
  <sheetFormatPr defaultRowHeight="14.4" x14ac:dyDescent="0.3"/>
  <sheetData/>
  <sheetProtection algorithmName="SHA-512" hashValue="CYdDjR/t/XYwoh1mfgfuhM4Erw839dnTjDfc+YM7SdD4kk4P9hBiqrQELkCMZvkxv5U0VD6IQGTbhnCZtrwehg==" saltValue="ezQfV6TOzolxlzjk4UCz3Q==" spinCount="100000" sheet="1" objects="1" scenarios="1" selectLockedCells="1" selectUnlockedCells="1"/>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8856D0-7EF0-4F8C-901F-00837D84B9D7}">
  <dimension ref="A2:S54"/>
  <sheetViews>
    <sheetView topLeftCell="A7" zoomScale="60" zoomScaleNormal="60" workbookViewId="0">
      <selection activeCell="R13" sqref="R13"/>
    </sheetView>
  </sheetViews>
  <sheetFormatPr defaultColWidth="13.77734375" defaultRowHeight="14.4" x14ac:dyDescent="0.3"/>
  <cols>
    <col min="1" max="1" width="20.44140625" style="49" customWidth="1"/>
    <col min="2" max="8" width="13.77734375" style="1"/>
    <col min="9" max="9" width="13.77734375" style="2" customWidth="1"/>
    <col min="10" max="11" width="13.77734375" style="2"/>
    <col min="12" max="12" width="13.77734375" style="3"/>
    <col min="13" max="13" width="13.77734375" style="4"/>
    <col min="14" max="14" width="19.6640625" style="1" customWidth="1"/>
    <col min="15" max="16384" width="13.77734375" style="1"/>
  </cols>
  <sheetData>
    <row r="2" spans="1:19" x14ac:dyDescent="0.3">
      <c r="B2" s="119" t="s">
        <v>31</v>
      </c>
      <c r="C2" s="119"/>
      <c r="D2" s="119"/>
      <c r="E2" s="119"/>
      <c r="F2" s="119"/>
      <c r="G2" s="119"/>
      <c r="H2" s="119"/>
    </row>
    <row r="3" spans="1:19" ht="31.2" x14ac:dyDescent="0.3">
      <c r="A3" s="50"/>
      <c r="B3" s="120" t="s">
        <v>16</v>
      </c>
      <c r="C3" s="121"/>
      <c r="D3" s="122"/>
      <c r="E3" s="5"/>
      <c r="F3" s="120" t="s">
        <v>15</v>
      </c>
      <c r="G3" s="121"/>
      <c r="H3" s="122"/>
      <c r="I3" s="6"/>
      <c r="J3" s="6"/>
      <c r="K3" s="21" t="s">
        <v>40</v>
      </c>
    </row>
    <row r="4" spans="1:19" s="12" customFormat="1" ht="29.4" thickBot="1" x14ac:dyDescent="0.35">
      <c r="A4" s="51" t="s">
        <v>17</v>
      </c>
      <c r="B4" s="7" t="s">
        <v>24</v>
      </c>
      <c r="C4" s="8" t="s">
        <v>22</v>
      </c>
      <c r="D4" s="8" t="s">
        <v>23</v>
      </c>
      <c r="E4" s="7" t="s">
        <v>2</v>
      </c>
      <c r="F4" s="7" t="s">
        <v>25</v>
      </c>
      <c r="G4" s="8" t="s">
        <v>26</v>
      </c>
      <c r="H4" s="8" t="s">
        <v>27</v>
      </c>
      <c r="I4" s="7" t="s">
        <v>20</v>
      </c>
      <c r="J4" s="9" t="s">
        <v>45</v>
      </c>
      <c r="K4" s="22" t="s">
        <v>46</v>
      </c>
      <c r="L4" s="10"/>
      <c r="M4" s="10"/>
      <c r="N4" s="11"/>
      <c r="Q4" s="1"/>
      <c r="R4" s="1"/>
      <c r="S4" s="1"/>
    </row>
    <row r="5" spans="1:19" ht="15.6" x14ac:dyDescent="0.3">
      <c r="A5" s="52" t="s">
        <v>55</v>
      </c>
      <c r="B5" s="44"/>
      <c r="C5" s="43"/>
      <c r="D5" s="46"/>
      <c r="E5" s="43"/>
      <c r="F5" s="61"/>
      <c r="G5" s="43"/>
      <c r="H5" s="46"/>
      <c r="I5" s="13" t="s">
        <v>0</v>
      </c>
      <c r="J5" s="13">
        <v>5</v>
      </c>
      <c r="K5" s="123">
        <v>500</v>
      </c>
      <c r="N5" s="14"/>
      <c r="O5" s="15"/>
      <c r="P5" s="15"/>
    </row>
    <row r="6" spans="1:19" ht="14.4" customHeight="1" x14ac:dyDescent="0.3">
      <c r="A6" s="52" t="s">
        <v>3</v>
      </c>
      <c r="B6" s="44"/>
      <c r="C6" s="43"/>
      <c r="D6" s="46"/>
      <c r="E6" s="43"/>
      <c r="F6" s="44"/>
      <c r="G6" s="43"/>
      <c r="H6" s="46"/>
      <c r="I6" s="13" t="s">
        <v>1</v>
      </c>
      <c r="J6" s="13">
        <v>5</v>
      </c>
      <c r="K6" s="124"/>
      <c r="N6" s="16"/>
      <c r="O6" s="15"/>
    </row>
    <row r="7" spans="1:19" ht="14.4" customHeight="1" x14ac:dyDescent="0.3">
      <c r="A7" s="52" t="s">
        <v>56</v>
      </c>
      <c r="B7" s="44"/>
      <c r="C7" s="43"/>
      <c r="D7" s="46"/>
      <c r="E7" s="43"/>
      <c r="F7" s="44"/>
      <c r="G7" s="43"/>
      <c r="H7" s="46"/>
      <c r="I7" s="13" t="s">
        <v>0</v>
      </c>
      <c r="J7" s="13">
        <v>5</v>
      </c>
      <c r="K7" s="124"/>
      <c r="O7" s="15"/>
      <c r="P7" s="15"/>
    </row>
    <row r="8" spans="1:19" ht="14.4" customHeight="1" x14ac:dyDescent="0.3">
      <c r="A8" s="52" t="s">
        <v>57</v>
      </c>
      <c r="B8" s="44"/>
      <c r="C8" s="43"/>
      <c r="D8" s="46"/>
      <c r="E8" s="43"/>
      <c r="F8" s="44"/>
      <c r="G8" s="43"/>
      <c r="H8" s="46"/>
      <c r="I8" s="13" t="s">
        <v>0</v>
      </c>
      <c r="J8" s="13">
        <v>5</v>
      </c>
      <c r="K8" s="124"/>
      <c r="O8" s="15"/>
      <c r="P8" s="15"/>
    </row>
    <row r="9" spans="1:19" ht="14.4" customHeight="1" x14ac:dyDescent="0.3">
      <c r="A9" s="52" t="s">
        <v>58</v>
      </c>
      <c r="B9" s="45"/>
      <c r="C9" s="43"/>
      <c r="D9" s="46"/>
      <c r="E9" s="43"/>
      <c r="F9" s="44"/>
      <c r="G9" s="43"/>
      <c r="H9" s="46"/>
      <c r="I9" s="13" t="s">
        <v>1</v>
      </c>
      <c r="J9" s="13">
        <v>5</v>
      </c>
      <c r="K9" s="124"/>
      <c r="N9" s="16"/>
      <c r="O9" s="15"/>
      <c r="P9" s="15"/>
    </row>
    <row r="10" spans="1:19" ht="14.4" customHeight="1" x14ac:dyDescent="0.3">
      <c r="A10" s="52" t="s">
        <v>59</v>
      </c>
      <c r="B10" s="45"/>
      <c r="C10" s="43"/>
      <c r="D10" s="46"/>
      <c r="E10" s="43"/>
      <c r="F10" s="44"/>
      <c r="G10" s="43"/>
      <c r="H10" s="46"/>
      <c r="I10" s="13" t="s">
        <v>0</v>
      </c>
      <c r="J10" s="13">
        <v>5</v>
      </c>
      <c r="K10" s="124"/>
      <c r="N10" s="16"/>
      <c r="O10" s="15"/>
      <c r="P10" s="15"/>
    </row>
    <row r="11" spans="1:19" ht="14.4" customHeight="1" x14ac:dyDescent="0.3">
      <c r="A11" s="52" t="s">
        <v>60</v>
      </c>
      <c r="B11" s="45"/>
      <c r="C11" s="43"/>
      <c r="D11" s="46"/>
      <c r="E11" s="43"/>
      <c r="F11" s="44"/>
      <c r="G11" s="43"/>
      <c r="H11" s="46"/>
      <c r="I11" s="13" t="s">
        <v>0</v>
      </c>
      <c r="J11" s="13">
        <v>5</v>
      </c>
      <c r="K11" s="124"/>
      <c r="N11" s="17"/>
      <c r="O11" s="15"/>
      <c r="P11" s="15"/>
    </row>
    <row r="12" spans="1:19" ht="14.4" customHeight="1" x14ac:dyDescent="0.3">
      <c r="A12" s="54" t="s">
        <v>4</v>
      </c>
      <c r="B12" s="35"/>
      <c r="C12" s="36"/>
      <c r="D12" s="36"/>
      <c r="E12" s="37"/>
      <c r="F12" s="35"/>
      <c r="G12" s="36"/>
      <c r="H12" s="36"/>
      <c r="I12" s="13"/>
      <c r="J12" s="13"/>
      <c r="K12" s="124"/>
      <c r="O12" s="15"/>
      <c r="P12" s="15"/>
    </row>
    <row r="13" spans="1:19" ht="14.4" customHeight="1" x14ac:dyDescent="0.3">
      <c r="A13" s="54" t="s">
        <v>6</v>
      </c>
      <c r="B13" s="38"/>
      <c r="C13" s="34"/>
      <c r="D13" s="34"/>
      <c r="E13" s="39"/>
      <c r="F13" s="38"/>
      <c r="G13" s="34"/>
      <c r="H13" s="34"/>
      <c r="I13" s="13"/>
      <c r="J13" s="13"/>
      <c r="K13" s="124"/>
      <c r="O13" s="15"/>
      <c r="P13" s="15"/>
    </row>
    <row r="14" spans="1:19" ht="14.4" customHeight="1" x14ac:dyDescent="0.3">
      <c r="A14" s="54" t="s">
        <v>5</v>
      </c>
      <c r="B14" s="38"/>
      <c r="C14" s="34"/>
      <c r="D14" s="34"/>
      <c r="E14" s="39"/>
      <c r="F14" s="38"/>
      <c r="G14" s="34"/>
      <c r="H14" s="34"/>
      <c r="I14" s="13"/>
      <c r="J14" s="13"/>
      <c r="K14" s="124"/>
      <c r="N14" s="16"/>
      <c r="O14" s="15"/>
      <c r="P14" s="15"/>
    </row>
    <row r="15" spans="1:19" ht="14.4" customHeight="1" x14ac:dyDescent="0.3">
      <c r="A15" s="54" t="s">
        <v>7</v>
      </c>
      <c r="B15" s="38"/>
      <c r="C15" s="34"/>
      <c r="D15" s="34"/>
      <c r="E15" s="39"/>
      <c r="F15" s="38"/>
      <c r="G15" s="34"/>
      <c r="H15" s="34"/>
      <c r="I15" s="13"/>
      <c r="J15" s="13"/>
      <c r="K15" s="124"/>
      <c r="N15" s="16"/>
      <c r="O15" s="15"/>
      <c r="P15" s="15"/>
    </row>
    <row r="16" spans="1:19" x14ac:dyDescent="0.3">
      <c r="A16" s="54" t="s">
        <v>8</v>
      </c>
      <c r="B16" s="38"/>
      <c r="C16" s="34"/>
      <c r="D16" s="34"/>
      <c r="E16" s="39"/>
      <c r="F16" s="38"/>
      <c r="G16" s="34"/>
      <c r="H16" s="34"/>
      <c r="I16" s="13"/>
      <c r="J16" s="13"/>
      <c r="K16" s="124"/>
    </row>
    <row r="17" spans="1:11" x14ac:dyDescent="0.3">
      <c r="A17" s="54" t="s">
        <v>9</v>
      </c>
      <c r="B17" s="38"/>
      <c r="C17" s="34"/>
      <c r="D17" s="34"/>
      <c r="E17" s="39"/>
      <c r="F17" s="38"/>
      <c r="G17" s="34"/>
      <c r="H17" s="34"/>
      <c r="I17" s="13"/>
      <c r="J17" s="13"/>
      <c r="K17" s="124"/>
    </row>
    <row r="18" spans="1:11" x14ac:dyDescent="0.3">
      <c r="A18" s="54" t="s">
        <v>10</v>
      </c>
      <c r="B18" s="38"/>
      <c r="C18" s="34"/>
      <c r="D18" s="34"/>
      <c r="E18" s="39"/>
      <c r="F18" s="38"/>
      <c r="G18" s="34"/>
      <c r="H18" s="34"/>
      <c r="I18" s="13"/>
      <c r="J18" s="13"/>
      <c r="K18" s="124"/>
    </row>
    <row r="19" spans="1:11" x14ac:dyDescent="0.3">
      <c r="A19" s="54" t="s">
        <v>11</v>
      </c>
      <c r="B19" s="38"/>
      <c r="C19" s="34"/>
      <c r="D19" s="34"/>
      <c r="E19" s="39"/>
      <c r="F19" s="38"/>
      <c r="G19" s="34"/>
      <c r="H19" s="34"/>
      <c r="I19" s="13"/>
      <c r="J19" s="13"/>
      <c r="K19" s="124"/>
    </row>
    <row r="20" spans="1:11" x14ac:dyDescent="0.3">
      <c r="A20" s="54" t="s">
        <v>12</v>
      </c>
      <c r="B20" s="38"/>
      <c r="C20" s="34"/>
      <c r="D20" s="34"/>
      <c r="E20" s="39"/>
      <c r="F20" s="38"/>
      <c r="G20" s="34"/>
      <c r="H20" s="34"/>
      <c r="I20" s="13"/>
      <c r="J20" s="13"/>
      <c r="K20" s="124"/>
    </row>
    <row r="21" spans="1:11" x14ac:dyDescent="0.3">
      <c r="A21" s="54" t="s">
        <v>13</v>
      </c>
      <c r="B21" s="38"/>
      <c r="C21" s="34"/>
      <c r="D21" s="34"/>
      <c r="E21" s="39"/>
      <c r="F21" s="38"/>
      <c r="G21" s="34"/>
      <c r="H21" s="34"/>
      <c r="I21" s="13"/>
      <c r="J21" s="13"/>
      <c r="K21" s="124"/>
    </row>
    <row r="22" spans="1:11" ht="15" thickBot="1" x14ac:dyDescent="0.35">
      <c r="A22" s="55" t="s">
        <v>14</v>
      </c>
      <c r="B22" s="40"/>
      <c r="C22" s="41"/>
      <c r="D22" s="41"/>
      <c r="E22" s="42"/>
      <c r="F22" s="40"/>
      <c r="G22" s="41"/>
      <c r="H22" s="41"/>
      <c r="I22" s="20"/>
      <c r="J22" s="31"/>
      <c r="K22" s="125"/>
    </row>
    <row r="37" spans="1:11" ht="15" thickBot="1" x14ac:dyDescent="0.35">
      <c r="J37"/>
      <c r="K37" s="22"/>
    </row>
    <row r="38" spans="1:11" x14ac:dyDescent="0.3">
      <c r="J38"/>
      <c r="K38" s="33"/>
    </row>
    <row r="39" spans="1:11" ht="15" thickBot="1" x14ac:dyDescent="0.35">
      <c r="A39" s="53"/>
      <c r="B39" s="47"/>
      <c r="C39" s="47"/>
      <c r="D39" s="47"/>
      <c r="E39" s="47"/>
      <c r="F39" s="47"/>
      <c r="G39" s="47"/>
      <c r="H39" s="47"/>
      <c r="J39" s="32"/>
      <c r="K39" s="33"/>
    </row>
    <row r="40" spans="1:11" x14ac:dyDescent="0.3">
      <c r="A40" s="52" t="s">
        <v>47</v>
      </c>
      <c r="B40" s="44">
        <v>-2.6890045222999999</v>
      </c>
      <c r="C40" s="43">
        <v>1.2821221799999999E-2</v>
      </c>
      <c r="D40" s="48">
        <v>-1.28182E-5</v>
      </c>
      <c r="E40" s="43">
        <v>0.9</v>
      </c>
      <c r="F40" s="61">
        <v>0</v>
      </c>
      <c r="G40" s="43">
        <v>0</v>
      </c>
      <c r="H40" s="46">
        <v>9.3840917968423526E-15</v>
      </c>
      <c r="J40"/>
      <c r="K40" s="33"/>
    </row>
    <row r="41" spans="1:11" x14ac:dyDescent="0.3">
      <c r="A41" s="52" t="s">
        <v>53</v>
      </c>
      <c r="B41" s="44">
        <v>0.59</v>
      </c>
      <c r="C41" s="43">
        <v>-1.01358609E-2</v>
      </c>
      <c r="D41" s="48">
        <v>2.0683499999999999E-5</v>
      </c>
      <c r="E41" s="43">
        <v>0.75</v>
      </c>
      <c r="F41" s="44">
        <v>0.18707180000000001</v>
      </c>
      <c r="G41" s="43">
        <v>1.733824E-4</v>
      </c>
      <c r="H41" s="46">
        <v>4.6839182497374284E-8</v>
      </c>
      <c r="J41" s="32"/>
      <c r="K41" s="33"/>
    </row>
    <row r="42" spans="1:11" x14ac:dyDescent="0.3">
      <c r="A42" s="52" t="s">
        <v>49</v>
      </c>
      <c r="B42" s="44">
        <v>0.73</v>
      </c>
      <c r="C42" s="43">
        <v>6.7958419999999996E-4</v>
      </c>
      <c r="D42" s="48">
        <v>-5.4257000000000004E-6</v>
      </c>
      <c r="E42" s="43">
        <v>0.94</v>
      </c>
      <c r="F42" s="44">
        <v>7.2457800000000003E-3</v>
      </c>
      <c r="G42" s="43">
        <v>0.71429799999999999</v>
      </c>
      <c r="H42" s="46">
        <v>3.8477999999999998E-2</v>
      </c>
      <c r="J42" s="32"/>
      <c r="K42" s="33"/>
    </row>
    <row r="43" spans="1:11" x14ac:dyDescent="0.3">
      <c r="A43" s="52" t="s">
        <v>50</v>
      </c>
      <c r="B43" s="44">
        <v>-0.48</v>
      </c>
      <c r="C43" s="43">
        <v>8.0267514000000005E-3</v>
      </c>
      <c r="D43" s="48">
        <v>-1.29283E-5</v>
      </c>
      <c r="E43" s="43">
        <v>0.65</v>
      </c>
      <c r="F43" s="44">
        <v>8.6036600000000005E-2</v>
      </c>
      <c r="G43" s="43">
        <v>6.4190600000000003E-4</v>
      </c>
      <c r="H43" s="46">
        <v>9.5022600000000001E-5</v>
      </c>
      <c r="J43"/>
      <c r="K43" s="33"/>
    </row>
    <row r="44" spans="1:11" x14ac:dyDescent="0.3">
      <c r="A44" s="52" t="s">
        <v>51</v>
      </c>
      <c r="B44" s="45">
        <v>-0.42</v>
      </c>
      <c r="C44" s="43">
        <v>-5.2030182999999999E-3</v>
      </c>
      <c r="D44" s="48">
        <v>1.4434699999999999E-5</v>
      </c>
      <c r="E44" s="43">
        <v>0.8</v>
      </c>
      <c r="F44" s="44">
        <v>0.32344200000000001</v>
      </c>
      <c r="G44" s="43">
        <v>1.5760679999999999E-2</v>
      </c>
      <c r="H44" s="46">
        <v>8.9709000000000008E-6</v>
      </c>
    </row>
    <row r="45" spans="1:11" x14ac:dyDescent="0.3">
      <c r="A45" s="52" t="s">
        <v>52</v>
      </c>
      <c r="B45" s="45">
        <v>1.83</v>
      </c>
      <c r="C45" s="43">
        <v>-6.5649224999999997E-3</v>
      </c>
      <c r="D45" s="48">
        <v>3.5692000000000001E-6</v>
      </c>
      <c r="E45" s="43">
        <v>0.4359118977</v>
      </c>
      <c r="F45" s="44">
        <v>2.9149000000000002E-3</v>
      </c>
      <c r="G45" s="43">
        <v>6.7895800000000006E-2</v>
      </c>
      <c r="H45" s="46">
        <v>0.46254400000000001</v>
      </c>
    </row>
    <row r="46" spans="1:11" x14ac:dyDescent="0.3">
      <c r="A46" s="52" t="s">
        <v>48</v>
      </c>
      <c r="B46" s="45">
        <v>-3.32</v>
      </c>
      <c r="C46" s="43">
        <v>1.8304560000000001E-2</v>
      </c>
      <c r="D46" s="48">
        <v>-1.86023E-5</v>
      </c>
      <c r="E46" s="43">
        <v>0.88949399679999996</v>
      </c>
      <c r="F46" s="44">
        <v>0</v>
      </c>
      <c r="G46" s="43">
        <v>0</v>
      </c>
      <c r="H46" s="46">
        <v>1E-10</v>
      </c>
    </row>
    <row r="48" spans="1:11" x14ac:dyDescent="0.3">
      <c r="D48" s="43"/>
    </row>
    <row r="49" spans="4:4" x14ac:dyDescent="0.3">
      <c r="D49" s="43"/>
    </row>
    <row r="50" spans="4:4" x14ac:dyDescent="0.3">
      <c r="D50" s="43"/>
    </row>
    <row r="51" spans="4:4" x14ac:dyDescent="0.3">
      <c r="D51" s="43"/>
    </row>
    <row r="52" spans="4:4" x14ac:dyDescent="0.3">
      <c r="D52" s="43"/>
    </row>
    <row r="53" spans="4:4" x14ac:dyDescent="0.3">
      <c r="D53" s="43"/>
    </row>
    <row r="54" spans="4:4" x14ac:dyDescent="0.3">
      <c r="D54" s="43"/>
    </row>
  </sheetData>
  <sheetProtection selectLockedCells="1"/>
  <mergeCells count="4">
    <mergeCell ref="B2:H2"/>
    <mergeCell ref="B3:D3"/>
    <mergeCell ref="F3:H3"/>
    <mergeCell ref="K5:K22"/>
  </mergeCells>
  <dataValidations count="2">
    <dataValidation type="list" allowBlank="1" showInputMessage="1" showErrorMessage="1" sqref="I5:I22" xr:uid="{4ADCC4C8-00AB-4878-ABB3-955DB379BA3B}">
      <formula1>"Positive,Negative"</formula1>
    </dataValidation>
    <dataValidation type="list" allowBlank="1" showInputMessage="1" showErrorMessage="1" sqref="J5:J22" xr:uid="{DB5D2AFA-40F5-43F6-8BC8-B01D3802DB41}">
      <formula1>"0,1,2,3,4,5,6,7,8,9,10"</formula1>
    </dataValidation>
  </dataValidation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AC46FD-8127-4D90-9796-DF98BD89EEBE}">
  <dimension ref="A1:AV39"/>
  <sheetViews>
    <sheetView topLeftCell="X1" zoomScale="60" zoomScaleNormal="60" workbookViewId="0">
      <selection activeCell="AK34" sqref="AK34"/>
    </sheetView>
  </sheetViews>
  <sheetFormatPr defaultColWidth="23.5546875" defaultRowHeight="14.4" x14ac:dyDescent="0.3"/>
  <cols>
    <col min="1" max="1" width="0" style="64" hidden="1" customWidth="1"/>
    <col min="2" max="9" width="0" style="29" hidden="1" customWidth="1"/>
    <col min="10" max="10" width="23.5546875" style="64"/>
    <col min="11" max="14" width="23.5546875" style="65"/>
    <col min="15" max="15" width="0" style="65" hidden="1" customWidth="1"/>
    <col min="16" max="16" width="23.5546875" style="66"/>
    <col min="17" max="17" width="0" style="66" hidden="1" customWidth="1"/>
    <col min="18" max="18" width="23.5546875" style="66"/>
    <col min="19" max="19" width="0" style="65" hidden="1" customWidth="1"/>
    <col min="20" max="20" width="23.5546875" style="65"/>
    <col min="21" max="21" width="0" style="65" hidden="1" customWidth="1"/>
    <col min="22" max="22" width="23.5546875" style="65"/>
    <col min="23" max="23" width="0" style="68" hidden="1" customWidth="1"/>
    <col min="24" max="25" width="23.5546875" style="68"/>
    <col min="26" max="26" width="0" style="68" hidden="1" customWidth="1"/>
    <col min="27" max="27" width="23.5546875" style="69"/>
    <col min="28" max="28" width="0" style="68" hidden="1" customWidth="1"/>
    <col min="29" max="29" width="23.5546875" style="68"/>
    <col min="30" max="32" width="0" style="68" hidden="1" customWidth="1"/>
    <col min="33" max="34" width="23.5546875" style="68"/>
    <col min="35" max="35" width="0" style="69" hidden="1" customWidth="1"/>
    <col min="36" max="36" width="23.5546875" style="70"/>
    <col min="37" max="37" width="23.5546875" style="65"/>
    <col min="38" max="16384" width="23.5546875" style="29"/>
  </cols>
  <sheetData>
    <row r="1" spans="1:48" x14ac:dyDescent="0.3">
      <c r="W1" s="67"/>
    </row>
    <row r="2" spans="1:48" x14ac:dyDescent="0.3">
      <c r="B2" s="132" t="s">
        <v>31</v>
      </c>
      <c r="C2" s="132"/>
      <c r="D2" s="132"/>
      <c r="E2" s="132"/>
      <c r="F2" s="132"/>
      <c r="G2" s="132"/>
      <c r="H2" s="132"/>
      <c r="I2" s="25"/>
      <c r="W2" s="67"/>
    </row>
    <row r="3" spans="1:48" x14ac:dyDescent="0.3">
      <c r="A3" s="71"/>
      <c r="B3" s="133" t="s">
        <v>16</v>
      </c>
      <c r="C3" s="134"/>
      <c r="D3" s="136"/>
      <c r="E3" s="72"/>
      <c r="F3" s="133" t="s">
        <v>15</v>
      </c>
      <c r="G3" s="134"/>
      <c r="H3" s="135"/>
      <c r="I3" s="73"/>
      <c r="J3" s="74"/>
      <c r="K3" s="137" t="s">
        <v>43</v>
      </c>
      <c r="L3" s="137"/>
      <c r="M3" s="137"/>
      <c r="N3" s="137"/>
      <c r="O3" s="137"/>
      <c r="P3" s="137"/>
      <c r="Q3" s="137"/>
      <c r="R3" s="137"/>
      <c r="S3" s="137"/>
      <c r="T3" s="137"/>
      <c r="U3" s="137"/>
      <c r="V3" s="75"/>
      <c r="W3" s="76"/>
      <c r="X3" s="77"/>
      <c r="Y3" s="78" t="s">
        <v>38</v>
      </c>
      <c r="Z3" s="77"/>
      <c r="AA3" s="79"/>
      <c r="AB3" s="77"/>
      <c r="AC3" s="77"/>
      <c r="AD3" s="77"/>
      <c r="AE3" s="77"/>
      <c r="AF3" s="77"/>
      <c r="AG3" s="77"/>
      <c r="AH3" s="77"/>
      <c r="AI3" s="79"/>
      <c r="AJ3" s="80" t="s">
        <v>39</v>
      </c>
      <c r="AK3" s="81"/>
    </row>
    <row r="4" spans="1:48" s="91" customFormat="1" ht="78.599999999999994" customHeight="1" thickBot="1" x14ac:dyDescent="0.35">
      <c r="A4" s="62" t="s">
        <v>17</v>
      </c>
      <c r="B4" s="23" t="s">
        <v>24</v>
      </c>
      <c r="C4" s="23" t="s">
        <v>22</v>
      </c>
      <c r="D4" s="23" t="s">
        <v>23</v>
      </c>
      <c r="E4" s="24" t="s">
        <v>2</v>
      </c>
      <c r="F4" s="23" t="s">
        <v>25</v>
      </c>
      <c r="G4" s="23" t="s">
        <v>26</v>
      </c>
      <c r="H4" s="23" t="s">
        <v>27</v>
      </c>
      <c r="I4" s="25"/>
      <c r="J4" s="82" t="s">
        <v>17</v>
      </c>
      <c r="K4" s="83" t="s">
        <v>28</v>
      </c>
      <c r="L4" s="83" t="s">
        <v>29</v>
      </c>
      <c r="M4" s="83" t="s">
        <v>30</v>
      </c>
      <c r="N4" s="83" t="s">
        <v>18</v>
      </c>
      <c r="O4" s="83" t="s">
        <v>32</v>
      </c>
      <c r="P4" s="84" t="s">
        <v>32</v>
      </c>
      <c r="Q4" s="85" t="s">
        <v>41</v>
      </c>
      <c r="R4" s="85" t="s">
        <v>41</v>
      </c>
      <c r="S4" s="83" t="s">
        <v>42</v>
      </c>
      <c r="T4" s="83" t="s">
        <v>42</v>
      </c>
      <c r="U4" s="83" t="s">
        <v>19</v>
      </c>
      <c r="V4" s="83" t="s">
        <v>19</v>
      </c>
      <c r="W4" s="23" t="s">
        <v>17</v>
      </c>
      <c r="X4" s="83" t="s">
        <v>21</v>
      </c>
      <c r="Y4" s="83" t="s">
        <v>20</v>
      </c>
      <c r="Z4" s="86"/>
      <c r="AA4" s="87" t="s">
        <v>44</v>
      </c>
      <c r="AB4" s="83" t="s">
        <v>3</v>
      </c>
      <c r="AC4" s="86" t="s">
        <v>36</v>
      </c>
      <c r="AD4" s="86"/>
      <c r="AE4" s="86" t="s">
        <v>33</v>
      </c>
      <c r="AF4" s="83" t="s">
        <v>34</v>
      </c>
      <c r="AG4" s="23" t="s">
        <v>34</v>
      </c>
      <c r="AH4" s="88" t="str">
        <f>Input!K4</f>
        <v>Example</v>
      </c>
      <c r="AI4" s="87" t="s">
        <v>35</v>
      </c>
      <c r="AJ4" s="89" t="s">
        <v>35</v>
      </c>
      <c r="AK4" s="90" t="s">
        <v>54</v>
      </c>
      <c r="AN4" s="29"/>
      <c r="AO4" s="29"/>
      <c r="AP4" s="29"/>
      <c r="AQ4" s="138" t="str">
        <f>Input!K4</f>
        <v>Example</v>
      </c>
      <c r="AR4" s="139"/>
      <c r="AS4" s="92">
        <f>Input!K5</f>
        <v>500</v>
      </c>
      <c r="AU4" s="126" t="s">
        <v>37</v>
      </c>
      <c r="AV4" s="127"/>
    </row>
    <row r="5" spans="1:48" ht="15.6" x14ac:dyDescent="0.3">
      <c r="A5" s="63" t="str">
        <f>IF(Input!A5="","",Input!A5)</f>
        <v>a</v>
      </c>
      <c r="B5" s="26" t="str">
        <f>IF(Input!B5="","",Input!B5)</f>
        <v/>
      </c>
      <c r="C5" s="26" t="str">
        <f>IF(Input!C5="","",Input!C5)</f>
        <v/>
      </c>
      <c r="D5" s="26" t="str">
        <f>IF(Input!D5="","",Input!D5)</f>
        <v/>
      </c>
      <c r="E5" s="26" t="str">
        <f>IF(Input!E5="","",Input!E5)</f>
        <v/>
      </c>
      <c r="F5" s="26" t="str">
        <f>IF(Input!F5="","",Input!F5)</f>
        <v/>
      </c>
      <c r="G5" s="26" t="str">
        <f>IF(Input!G5="","",Input!G5)</f>
        <v/>
      </c>
      <c r="H5" s="26" t="str">
        <f>IF(Input!H5="","",Input!H5)</f>
        <v/>
      </c>
      <c r="I5" s="27"/>
      <c r="J5" s="93" t="str">
        <f>A5</f>
        <v>a</v>
      </c>
      <c r="K5" s="69" t="str">
        <f>IF(F5="","",IF(F5&lt;0.001,1,IF(F5&lt;0.01,0.66,IF(F5&lt;0.05,0.33,0))))</f>
        <v/>
      </c>
      <c r="L5" s="69" t="str">
        <f>IF(G5="","",IF(G5&lt;0.001,1,IF(G5&lt;0.01,0.66,IF(G5&lt;0.05,0.33,0))))</f>
        <v/>
      </c>
      <c r="M5" s="69" t="str">
        <f>IF(H5="","",IF(H5&lt;0.001,1,IF(H5&lt;0.01,0.66,IF(H5&lt;0.05,0.33,0))))</f>
        <v/>
      </c>
      <c r="N5" s="69" t="str">
        <f>IF(E5="","",IF(E5&gt;0.8,1,IF(E5&gt;0.6,0.75,IF(E5&gt;0.4,0.5,IF(E5&gt;0.2,0.25,0)))))</f>
        <v/>
      </c>
      <c r="O5" s="94" t="e">
        <f>K5*ABS(B5)</f>
        <v>#VALUE!</v>
      </c>
      <c r="P5" s="94" t="str">
        <f>IFERROR(O5, "")</f>
        <v/>
      </c>
      <c r="Q5" s="94" t="e">
        <f>L5*ABS(C5)</f>
        <v>#VALUE!</v>
      </c>
      <c r="R5" s="94" t="str">
        <f>IFERROR(Q5, "")</f>
        <v/>
      </c>
      <c r="S5" s="94" t="e">
        <f>M5*(ABS(D5))</f>
        <v>#VALUE!</v>
      </c>
      <c r="T5" s="94" t="str">
        <f>IFERROR(S5, "")</f>
        <v/>
      </c>
      <c r="U5" s="94" t="e">
        <f>N5*(ABS(E5))</f>
        <v>#VALUE!</v>
      </c>
      <c r="V5" s="94" t="str">
        <f t="shared" ref="P5:V22" si="0">IFERROR(U5, "")</f>
        <v/>
      </c>
      <c r="W5" s="95" t="str">
        <f t="shared" ref="W5:W22" si="1">J5</f>
        <v>a</v>
      </c>
      <c r="X5" s="69" t="str">
        <f>IF(B5="","",SUM(P5,R5,T5,V5))</f>
        <v/>
      </c>
      <c r="Y5" s="68" t="str">
        <f>IF(Input!I5="", "", Input!I5)</f>
        <v>Positive</v>
      </c>
      <c r="Z5" s="94" t="e">
        <f>IF(Y5="Positive",1/(1+EXP(-AE5*(X5-AB5))),-1/(1+EXP(-AE5*(X5-AB5))))</f>
        <v>#VALUE!</v>
      </c>
      <c r="AA5" s="69" t="str">
        <f>IFERROR(Z5, "")</f>
        <v/>
      </c>
      <c r="AB5" s="94" t="e">
        <f>AVERAGE(X5:X22)/2</f>
        <v>#DIV/0!</v>
      </c>
      <c r="AC5" s="68">
        <f>IF(Input!J5="","",Input!J5)</f>
        <v>5</v>
      </c>
      <c r="AD5" s="68" t="e">
        <f t="shared" ref="AD5:AD14" si="2">IF(AC5="","",IF(X5&gt;AB5,AC5,10-AC5))</f>
        <v>#DIV/0!</v>
      </c>
      <c r="AE5" s="68" t="str">
        <f>IFERROR(AD5, "")</f>
        <v/>
      </c>
      <c r="AF5" s="94" t="e">
        <f>IF(ABS(AA5)&gt;0.8,"Very strong",IF(ABS(AA5)&gt;0.6,"Strong",IF(ABS(AA5)&gt;0.4,"Moderate",IF(ABS(AA5)&gt;0.2,"Poor","Not significant"))))</f>
        <v>#VALUE!</v>
      </c>
      <c r="AG5" s="96" t="str">
        <f>IFERROR(AF5, "")</f>
        <v/>
      </c>
      <c r="AH5" s="97">
        <f>Input!K5</f>
        <v>500</v>
      </c>
      <c r="AI5" s="69" t="e">
        <f>(($AH$5^2*Input!D5)+($AH$5*Input!C5)+(Input!B5))*AA5</f>
        <v>#VALUE!</v>
      </c>
      <c r="AJ5" s="69" t="str">
        <f>IFERROR(AI5, "")</f>
        <v/>
      </c>
      <c r="AK5" s="98">
        <f>SUM(AJ5:AJ22)</f>
        <v>0</v>
      </c>
      <c r="AL5" s="99"/>
      <c r="AM5" s="99"/>
    </row>
    <row r="6" spans="1:48" x14ac:dyDescent="0.3">
      <c r="A6" s="63" t="str">
        <f>IF(Input!A6="","",Input!A6)</f>
        <v>b</v>
      </c>
      <c r="B6" s="26" t="str">
        <f>IF(Input!B6="","",Input!B6)</f>
        <v/>
      </c>
      <c r="C6" s="26" t="str">
        <f>IF(Input!C6="","",Input!C6)</f>
        <v/>
      </c>
      <c r="D6" s="26" t="str">
        <f>IF(Input!D6="","",Input!D6)</f>
        <v/>
      </c>
      <c r="E6" s="26" t="str">
        <f>IF(Input!E6="","",Input!E6)</f>
        <v/>
      </c>
      <c r="F6" s="26" t="str">
        <f>IF(Input!F6="","",Input!F6)</f>
        <v/>
      </c>
      <c r="G6" s="26" t="str">
        <f>IF(Input!G6="","",Input!G6)</f>
        <v/>
      </c>
      <c r="H6" s="26" t="str">
        <f>IF(Input!H6="","",Input!H6)</f>
        <v/>
      </c>
      <c r="I6" s="27"/>
      <c r="J6" s="93" t="str">
        <f t="shared" ref="J6:J22" si="3">A6</f>
        <v>b</v>
      </c>
      <c r="K6" s="69" t="str">
        <f t="shared" ref="K6:K22" si="4">IF(F6="","",IF(F6&lt;0.001,1,IF(F6&lt;0.01,0.66,IF(F6&lt;0.05,0.33,0))))</f>
        <v/>
      </c>
      <c r="L6" s="69" t="str">
        <f t="shared" ref="L6:L22" si="5">IF(G6="","",IF(G6&lt;0.001,1,IF(G6&lt;0.01,0.66,IF(G6&lt;0.05,0.33,0))))</f>
        <v/>
      </c>
      <c r="M6" s="69" t="str">
        <f t="shared" ref="M6:M22" si="6">IF(H6="","",IF(H6&lt;0.001,1,IF(H6&lt;0.01,0.66,IF(H6&lt;0.05,0.33,0))))</f>
        <v/>
      </c>
      <c r="N6" s="69" t="str">
        <f t="shared" ref="N6:N22" si="7">IF(E6="","",IF(E6&gt;0.8,1,IF(E6&gt;0.6,0.75,IF(E6&gt;0.4,0.5,IF(E6&gt;0.2,0.25,0)))))</f>
        <v/>
      </c>
      <c r="O6" s="94" t="e">
        <f t="shared" ref="O6:O22" si="8">K6*ABS(B6)</f>
        <v>#VALUE!</v>
      </c>
      <c r="P6" s="94" t="str">
        <f t="shared" si="0"/>
        <v/>
      </c>
      <c r="Q6" s="94" t="e">
        <f t="shared" ref="Q6:Q22" si="9">L6*ABS(C6)</f>
        <v>#VALUE!</v>
      </c>
      <c r="R6" s="94" t="str">
        <f t="shared" si="0"/>
        <v/>
      </c>
      <c r="S6" s="94" t="e">
        <f t="shared" ref="S6:S14" si="10">M6*(ABS(D6))</f>
        <v>#VALUE!</v>
      </c>
      <c r="T6" s="94" t="str">
        <f>IFERROR(S6, "")</f>
        <v/>
      </c>
      <c r="U6" s="94" t="e">
        <f t="shared" ref="U6:U23" si="11">N6*(ABS(E6))</f>
        <v>#VALUE!</v>
      </c>
      <c r="V6" s="94" t="str">
        <f t="shared" si="0"/>
        <v/>
      </c>
      <c r="W6" s="95" t="str">
        <f t="shared" si="1"/>
        <v>b</v>
      </c>
      <c r="X6" s="69" t="str">
        <f t="shared" ref="X6:X10" si="12">IF(B6="","",SUM(P6,R6,T6,V6))</f>
        <v/>
      </c>
      <c r="Y6" s="68" t="str">
        <f>IF(Input!I6="", "", Input!I6)</f>
        <v>Negative</v>
      </c>
      <c r="Z6" s="94" t="e">
        <f>IF(Y6="Positive",1/(1+EXP(-AE6*(X6-AB6))),-1/(1+EXP(-AE6*(X6-AB6))))</f>
        <v>#VALUE!</v>
      </c>
      <c r="AA6" s="69" t="str">
        <f>IFERROR(Z6, "")</f>
        <v/>
      </c>
      <c r="AB6" s="94" t="str">
        <f t="shared" ref="AB6:AB22" si="13">IF(X6="","",$AB$5)</f>
        <v/>
      </c>
      <c r="AC6" s="68">
        <f>IF(Input!J6="","",Input!J6)</f>
        <v>5</v>
      </c>
      <c r="AD6" s="68">
        <f t="shared" si="2"/>
        <v>5</v>
      </c>
      <c r="AE6" s="68">
        <f t="shared" ref="AE6:AE22" si="14">IFERROR(AD6, "")</f>
        <v>5</v>
      </c>
      <c r="AF6" s="94" t="e">
        <f>IF(ABS(AA6)&gt;0.8,"Very strong",IF(ABS(AA6)&gt;0.6,"Strong",IF(ABS(AA6)&gt;0.4,"Moderate",IF(ABS(AA6)&gt;0.2,"Poor","Not significant"))))</f>
        <v>#VALUE!</v>
      </c>
      <c r="AG6" s="100" t="str">
        <f t="shared" ref="AG6:AG22" si="15">IFERROR(AF6, "")</f>
        <v/>
      </c>
      <c r="AI6" s="69" t="e">
        <f>(($AH$5^2*Input!D6)+($AH$5*Input!C6)+(Input!B6))*AA6</f>
        <v>#VALUE!</v>
      </c>
      <c r="AJ6" s="69" t="str">
        <f t="shared" ref="AJ6:AJ22" si="16">IFERROR(AI6, "")</f>
        <v/>
      </c>
      <c r="AK6" s="101"/>
      <c r="AL6" s="99"/>
    </row>
    <row r="7" spans="1:48" x14ac:dyDescent="0.3">
      <c r="A7" s="63" t="str">
        <f>IF(Input!A7="","",Input!A7)</f>
        <v>c</v>
      </c>
      <c r="B7" s="26" t="str">
        <f>IF(Input!B7="","",Input!B7)</f>
        <v/>
      </c>
      <c r="C7" s="26" t="str">
        <f>IF(Input!C7="","",Input!C7)</f>
        <v/>
      </c>
      <c r="D7" s="26" t="str">
        <f>IF(Input!D7="","",Input!D7)</f>
        <v/>
      </c>
      <c r="E7" s="26" t="str">
        <f>IF(Input!E7="","",Input!E7)</f>
        <v/>
      </c>
      <c r="F7" s="26" t="str">
        <f>IF(Input!F7="","",Input!F7)</f>
        <v/>
      </c>
      <c r="G7" s="26" t="str">
        <f>IF(Input!G7="","",Input!G7)</f>
        <v/>
      </c>
      <c r="H7" s="26" t="str">
        <f>IF(Input!H7="","",Input!H7)</f>
        <v/>
      </c>
      <c r="I7" s="28"/>
      <c r="J7" s="93" t="str">
        <f t="shared" si="3"/>
        <v>c</v>
      </c>
      <c r="K7" s="69" t="str">
        <f>IF(F7="","",IF(F7&lt;0.001,1,IF(F7&lt;0.01,0.66,IF(F7&lt;0.05,0.33,0))))</f>
        <v/>
      </c>
      <c r="L7" s="69" t="str">
        <f t="shared" si="5"/>
        <v/>
      </c>
      <c r="M7" s="69" t="str">
        <f>IF(H7="","",IF(H7&lt;0.001,1,IF(H7&lt;0.01,0.66,IF(H7&lt;0.05,0.33,0))))</f>
        <v/>
      </c>
      <c r="N7" s="69" t="str">
        <f t="shared" si="7"/>
        <v/>
      </c>
      <c r="O7" s="94" t="e">
        <f>K7*ABS(B7)</f>
        <v>#VALUE!</v>
      </c>
      <c r="P7" s="94" t="str">
        <f t="shared" si="0"/>
        <v/>
      </c>
      <c r="Q7" s="94" t="e">
        <f t="shared" si="9"/>
        <v>#VALUE!</v>
      </c>
      <c r="R7" s="94" t="str">
        <f t="shared" si="0"/>
        <v/>
      </c>
      <c r="S7" s="94" t="e">
        <f t="shared" si="10"/>
        <v>#VALUE!</v>
      </c>
      <c r="T7" s="94" t="str">
        <f t="shared" si="0"/>
        <v/>
      </c>
      <c r="U7" s="94" t="e">
        <f t="shared" si="11"/>
        <v>#VALUE!</v>
      </c>
      <c r="V7" s="94" t="str">
        <f t="shared" si="0"/>
        <v/>
      </c>
      <c r="W7" s="95" t="str">
        <f t="shared" si="1"/>
        <v>c</v>
      </c>
      <c r="X7" s="69" t="str">
        <f t="shared" si="12"/>
        <v/>
      </c>
      <c r="Y7" s="68" t="str">
        <f>IF(Input!I7="", "", Input!I7)</f>
        <v>Positive</v>
      </c>
      <c r="Z7" s="94" t="e">
        <f>IF(Y7="Positive",1/(1+EXP(-AE7*(X7-AB7))),-1/(1+EXP(-AE7*(X7-AB7))))</f>
        <v>#VALUE!</v>
      </c>
      <c r="AA7" s="69" t="str">
        <f>IFERROR(Z7, "")</f>
        <v/>
      </c>
      <c r="AB7" s="94" t="str">
        <f t="shared" si="13"/>
        <v/>
      </c>
      <c r="AC7" s="68">
        <f>IF(Input!J7="","",Input!J7)</f>
        <v>5</v>
      </c>
      <c r="AD7" s="68">
        <f>IF(AC7="","",IF(X7&gt;AB7,AC7,10-AC7))</f>
        <v>5</v>
      </c>
      <c r="AE7" s="68">
        <f t="shared" si="14"/>
        <v>5</v>
      </c>
      <c r="AF7" s="94" t="e">
        <f t="shared" ref="AF7:AF22" si="17">IF(ABS(AA7)&gt;0.8,"Very strong",IF(ABS(AA7)&gt;0.6,"Strong",IF(ABS(AA7)&gt;0.4,"Moderate",IF(ABS(AA7)&gt;0.2,"Poor","Not significant"))))</f>
        <v>#VALUE!</v>
      </c>
      <c r="AG7" s="100" t="str">
        <f t="shared" si="15"/>
        <v/>
      </c>
      <c r="AI7" s="69" t="e">
        <f>(($AH$5^2*Input!D7)+($AH$5*Input!C7)+(Input!B7))*AA7</f>
        <v>#VALUE!</v>
      </c>
      <c r="AJ7" s="69" t="str">
        <f>IFERROR(AI7, "")</f>
        <v/>
      </c>
      <c r="AK7" s="102"/>
      <c r="AL7" s="99"/>
      <c r="AM7" s="99"/>
    </row>
    <row r="8" spans="1:48" x14ac:dyDescent="0.3">
      <c r="A8" s="63" t="str">
        <f>IF(Input!A8="","",Input!A8)</f>
        <v>d</v>
      </c>
      <c r="B8" s="26" t="str">
        <f>IF(Input!B8="","",Input!B8)</f>
        <v/>
      </c>
      <c r="C8" s="26" t="str">
        <f>IF(Input!C8="","",Input!C8)</f>
        <v/>
      </c>
      <c r="D8" s="26" t="str">
        <f>IF(Input!D8="","",Input!D8)</f>
        <v/>
      </c>
      <c r="E8" s="26" t="str">
        <f>IF(Input!E8="","",Input!E8)</f>
        <v/>
      </c>
      <c r="F8" s="26" t="str">
        <f>IF(Input!F8="","",Input!F8)</f>
        <v/>
      </c>
      <c r="G8" s="26" t="str">
        <f>IF(Input!G8="","",Input!G8)</f>
        <v/>
      </c>
      <c r="H8" s="26" t="str">
        <f>IF(Input!H8="","",Input!H8)</f>
        <v/>
      </c>
      <c r="I8" s="27"/>
      <c r="J8" s="93" t="str">
        <f t="shared" si="3"/>
        <v>d</v>
      </c>
      <c r="K8" s="69" t="str">
        <f t="shared" si="4"/>
        <v/>
      </c>
      <c r="L8" s="69" t="str">
        <f t="shared" si="5"/>
        <v/>
      </c>
      <c r="M8" s="69" t="str">
        <f t="shared" si="6"/>
        <v/>
      </c>
      <c r="N8" s="69" t="str">
        <f t="shared" si="7"/>
        <v/>
      </c>
      <c r="O8" s="94" t="e">
        <f t="shared" si="8"/>
        <v>#VALUE!</v>
      </c>
      <c r="P8" s="94" t="str">
        <f t="shared" si="0"/>
        <v/>
      </c>
      <c r="Q8" s="94" t="e">
        <f t="shared" si="9"/>
        <v>#VALUE!</v>
      </c>
      <c r="R8" s="94" t="str">
        <f t="shared" si="0"/>
        <v/>
      </c>
      <c r="S8" s="94" t="e">
        <f t="shared" si="10"/>
        <v>#VALUE!</v>
      </c>
      <c r="T8" s="94" t="str">
        <f t="shared" si="0"/>
        <v/>
      </c>
      <c r="U8" s="94" t="e">
        <f t="shared" si="11"/>
        <v>#VALUE!</v>
      </c>
      <c r="V8" s="94" t="str">
        <f t="shared" si="0"/>
        <v/>
      </c>
      <c r="W8" s="95" t="str">
        <f t="shared" si="1"/>
        <v>d</v>
      </c>
      <c r="X8" s="69" t="str">
        <f t="shared" si="12"/>
        <v/>
      </c>
      <c r="Y8" s="68" t="str">
        <f>IF(Input!I8="", "", Input!I8)</f>
        <v>Positive</v>
      </c>
      <c r="Z8" s="94" t="e">
        <f t="shared" ref="Z8:Z14" si="18">IF(Y8="Positive",1/(1+EXP(-AE8*(X8-AB8))),-1/(1+EXP(-AE8*(X8-AB8))))</f>
        <v>#VALUE!</v>
      </c>
      <c r="AA8" s="69" t="str">
        <f t="shared" ref="AA8:AA22" si="19">IFERROR(Z8, "")</f>
        <v/>
      </c>
      <c r="AB8" s="94" t="str">
        <f t="shared" si="13"/>
        <v/>
      </c>
      <c r="AC8" s="68">
        <f>IF(Input!J8="","",Input!J8)</f>
        <v>5</v>
      </c>
      <c r="AD8" s="68">
        <f t="shared" si="2"/>
        <v>5</v>
      </c>
      <c r="AE8" s="68">
        <f t="shared" si="14"/>
        <v>5</v>
      </c>
      <c r="AF8" s="94" t="e">
        <f t="shared" si="17"/>
        <v>#VALUE!</v>
      </c>
      <c r="AG8" s="100" t="str">
        <f t="shared" si="15"/>
        <v/>
      </c>
      <c r="AI8" s="69" t="e">
        <f>(($AH$5^2*Input!D8)+($AH$5*Input!C8)+(Input!B8))*AA8</f>
        <v>#VALUE!</v>
      </c>
      <c r="AJ8" s="69" t="str">
        <f t="shared" si="16"/>
        <v/>
      </c>
      <c r="AK8" s="102"/>
      <c r="AL8" s="99"/>
      <c r="AM8" s="99"/>
      <c r="AU8" s="128">
        <f>AK5</f>
        <v>0</v>
      </c>
      <c r="AV8" s="129"/>
    </row>
    <row r="9" spans="1:48" ht="12" customHeight="1" x14ac:dyDescent="0.3">
      <c r="A9" s="63" t="str">
        <f>IF(Input!A9="","",Input!A9)</f>
        <v>e</v>
      </c>
      <c r="B9" s="26" t="str">
        <f>IF(Input!B9="","",Input!B9)</f>
        <v/>
      </c>
      <c r="C9" s="26" t="str">
        <f>IF(Input!C9="","",Input!C9)</f>
        <v/>
      </c>
      <c r="D9" s="26" t="str">
        <f>IF(Input!D9="","",Input!D9)</f>
        <v/>
      </c>
      <c r="E9" s="26" t="str">
        <f>IF(Input!E9="","",Input!E9)</f>
        <v/>
      </c>
      <c r="F9" s="26" t="str">
        <f>IF(Input!F9="","",Input!F9)</f>
        <v/>
      </c>
      <c r="G9" s="26" t="str">
        <f>IF(Input!G9="","",Input!G9)</f>
        <v/>
      </c>
      <c r="H9" s="26" t="str">
        <f>IF(Input!H9="","",Input!H9)</f>
        <v/>
      </c>
      <c r="I9" s="27"/>
      <c r="J9" s="93" t="str">
        <f t="shared" si="3"/>
        <v>e</v>
      </c>
      <c r="K9" s="69" t="str">
        <f t="shared" si="4"/>
        <v/>
      </c>
      <c r="L9" s="69" t="str">
        <f t="shared" si="5"/>
        <v/>
      </c>
      <c r="M9" s="69" t="str">
        <f t="shared" si="6"/>
        <v/>
      </c>
      <c r="N9" s="69" t="str">
        <f t="shared" si="7"/>
        <v/>
      </c>
      <c r="O9" s="94" t="e">
        <f t="shared" si="8"/>
        <v>#VALUE!</v>
      </c>
      <c r="P9" s="94" t="str">
        <f t="shared" si="0"/>
        <v/>
      </c>
      <c r="Q9" s="94" t="e">
        <f t="shared" si="9"/>
        <v>#VALUE!</v>
      </c>
      <c r="R9" s="94" t="str">
        <f t="shared" si="0"/>
        <v/>
      </c>
      <c r="S9" s="94" t="e">
        <f t="shared" si="10"/>
        <v>#VALUE!</v>
      </c>
      <c r="T9" s="94" t="str">
        <f t="shared" si="0"/>
        <v/>
      </c>
      <c r="U9" s="94" t="e">
        <f t="shared" si="11"/>
        <v>#VALUE!</v>
      </c>
      <c r="V9" s="94" t="str">
        <f t="shared" si="0"/>
        <v/>
      </c>
      <c r="W9" s="95" t="str">
        <f t="shared" si="1"/>
        <v>e</v>
      </c>
      <c r="X9" s="69" t="str">
        <f t="shared" si="12"/>
        <v/>
      </c>
      <c r="Y9" s="68" t="str">
        <f>IF(Input!I9="", "", Input!I9)</f>
        <v>Negative</v>
      </c>
      <c r="Z9" s="94" t="e">
        <f t="shared" si="18"/>
        <v>#VALUE!</v>
      </c>
      <c r="AA9" s="69" t="str">
        <f t="shared" si="19"/>
        <v/>
      </c>
      <c r="AB9" s="94" t="str">
        <f t="shared" si="13"/>
        <v/>
      </c>
      <c r="AC9" s="68">
        <f>IF(Input!J9="","",Input!J9)</f>
        <v>5</v>
      </c>
      <c r="AD9" s="68">
        <f t="shared" si="2"/>
        <v>5</v>
      </c>
      <c r="AE9" s="68">
        <f>IFERROR(AD9, "")</f>
        <v>5</v>
      </c>
      <c r="AF9" s="94" t="e">
        <f t="shared" si="17"/>
        <v>#VALUE!</v>
      </c>
      <c r="AG9" s="100" t="str">
        <f t="shared" si="15"/>
        <v/>
      </c>
      <c r="AI9" s="69" t="e">
        <f>(($AH$5^2*Input!D9)+($AH$5*Input!C9)+(Input!B9))*AA9</f>
        <v>#VALUE!</v>
      </c>
      <c r="AJ9" s="69" t="str">
        <f t="shared" si="16"/>
        <v/>
      </c>
      <c r="AK9" s="101"/>
      <c r="AL9" s="99"/>
      <c r="AM9" s="99"/>
      <c r="AU9" s="130"/>
      <c r="AV9" s="131"/>
    </row>
    <row r="10" spans="1:48" x14ac:dyDescent="0.3">
      <c r="A10" s="63" t="str">
        <f>IF(Input!A10="","",Input!A10)</f>
        <v>f</v>
      </c>
      <c r="B10" s="26" t="str">
        <f>IF(Input!B10="","",Input!B10)</f>
        <v/>
      </c>
      <c r="C10" s="26" t="str">
        <f>IF(Input!C10="","",Input!C10)</f>
        <v/>
      </c>
      <c r="D10" s="26" t="str">
        <f>IF(Input!D10="","",Input!D10)</f>
        <v/>
      </c>
      <c r="E10" s="26" t="str">
        <f>IF(Input!E10="","",Input!E10)</f>
        <v/>
      </c>
      <c r="F10" s="26" t="str">
        <f>IF(Input!F10="","",Input!F10)</f>
        <v/>
      </c>
      <c r="G10" s="26" t="str">
        <f>IF(Input!G10="","",Input!G10)</f>
        <v/>
      </c>
      <c r="H10" s="26" t="str">
        <f>IF(Input!H10="","",Input!H10)</f>
        <v/>
      </c>
      <c r="I10" s="27"/>
      <c r="J10" s="93" t="str">
        <f t="shared" si="3"/>
        <v>f</v>
      </c>
      <c r="K10" s="69" t="str">
        <f t="shared" si="4"/>
        <v/>
      </c>
      <c r="L10" s="69" t="str">
        <f t="shared" si="5"/>
        <v/>
      </c>
      <c r="M10" s="69" t="str">
        <f t="shared" si="6"/>
        <v/>
      </c>
      <c r="N10" s="69" t="str">
        <f t="shared" si="7"/>
        <v/>
      </c>
      <c r="O10" s="94" t="e">
        <f t="shared" si="8"/>
        <v>#VALUE!</v>
      </c>
      <c r="P10" s="94" t="str">
        <f t="shared" si="0"/>
        <v/>
      </c>
      <c r="Q10" s="94" t="e">
        <f t="shared" si="9"/>
        <v>#VALUE!</v>
      </c>
      <c r="R10" s="94" t="str">
        <f t="shared" si="0"/>
        <v/>
      </c>
      <c r="S10" s="94" t="e">
        <f t="shared" si="10"/>
        <v>#VALUE!</v>
      </c>
      <c r="T10" s="94" t="str">
        <f t="shared" si="0"/>
        <v/>
      </c>
      <c r="U10" s="94" t="e">
        <f t="shared" si="11"/>
        <v>#VALUE!</v>
      </c>
      <c r="V10" s="94" t="str">
        <f t="shared" si="0"/>
        <v/>
      </c>
      <c r="W10" s="95" t="str">
        <f t="shared" si="1"/>
        <v>f</v>
      </c>
      <c r="X10" s="69" t="str">
        <f t="shared" si="12"/>
        <v/>
      </c>
      <c r="Y10" s="68" t="str">
        <f>IF(Input!I10="", "", Input!I10)</f>
        <v>Positive</v>
      </c>
      <c r="Z10" s="94" t="e">
        <f t="shared" si="18"/>
        <v>#VALUE!</v>
      </c>
      <c r="AA10" s="69" t="str">
        <f t="shared" si="19"/>
        <v/>
      </c>
      <c r="AB10" s="94" t="str">
        <f t="shared" si="13"/>
        <v/>
      </c>
      <c r="AC10" s="68">
        <f>IF(Input!J10="","",Input!J10)</f>
        <v>5</v>
      </c>
      <c r="AD10" s="68">
        <f t="shared" si="2"/>
        <v>5</v>
      </c>
      <c r="AE10" s="68">
        <f t="shared" si="14"/>
        <v>5</v>
      </c>
      <c r="AF10" s="94" t="e">
        <f>IF(ABS(AA10)&gt;0.8,"Very strong",IF(ABS(AA10)&gt;0.6,"Strong",IF(ABS(AA10)&gt;0.4,"Moderate",IF(ABS(AA10)&gt;0.2,"Poor","Not significant"))))</f>
        <v>#VALUE!</v>
      </c>
      <c r="AG10" s="100" t="str">
        <f t="shared" si="15"/>
        <v/>
      </c>
      <c r="AI10" s="69" t="e">
        <f>(($AH$5^2*Input!D10)+($AH$5*Input!C10)+(Input!B10))*AA10</f>
        <v>#VALUE!</v>
      </c>
      <c r="AJ10" s="69" t="str">
        <f t="shared" si="16"/>
        <v/>
      </c>
      <c r="AK10" s="101"/>
      <c r="AL10" s="99"/>
      <c r="AM10" s="99"/>
    </row>
    <row r="11" spans="1:48" x14ac:dyDescent="0.3">
      <c r="A11" s="63" t="str">
        <f>IF(Input!A11="","",Input!A11)</f>
        <v>g</v>
      </c>
      <c r="B11" s="26" t="str">
        <f>IF(Input!B11="","",Input!B11)</f>
        <v/>
      </c>
      <c r="C11" s="26" t="str">
        <f>IF(Input!C11="","",Input!C11)</f>
        <v/>
      </c>
      <c r="D11" s="26" t="str">
        <f>IF(Input!D11="","",Input!D11)</f>
        <v/>
      </c>
      <c r="E11" s="26" t="str">
        <f>IF(Input!E11="","",Input!E11)</f>
        <v/>
      </c>
      <c r="F11" s="26" t="str">
        <f>IF(Input!F11="","",Input!F11)</f>
        <v/>
      </c>
      <c r="G11" s="26" t="str">
        <f>IF(Input!G11="","",Input!G11)</f>
        <v/>
      </c>
      <c r="H11" s="26" t="str">
        <f>IF(Input!H11="","",Input!H11)</f>
        <v/>
      </c>
      <c r="I11" s="28"/>
      <c r="J11" s="93" t="str">
        <f t="shared" si="3"/>
        <v>g</v>
      </c>
      <c r="K11" s="69" t="str">
        <f t="shared" si="4"/>
        <v/>
      </c>
      <c r="L11" s="69" t="str">
        <f t="shared" si="5"/>
        <v/>
      </c>
      <c r="M11" s="69" t="str">
        <f t="shared" si="6"/>
        <v/>
      </c>
      <c r="N11" s="69" t="str">
        <f t="shared" si="7"/>
        <v/>
      </c>
      <c r="O11" s="94" t="e">
        <f t="shared" si="8"/>
        <v>#VALUE!</v>
      </c>
      <c r="P11" s="94" t="str">
        <f t="shared" si="0"/>
        <v/>
      </c>
      <c r="Q11" s="94" t="e">
        <f t="shared" si="9"/>
        <v>#VALUE!</v>
      </c>
      <c r="R11" s="94" t="str">
        <f t="shared" si="0"/>
        <v/>
      </c>
      <c r="S11" s="94" t="e">
        <f t="shared" si="10"/>
        <v>#VALUE!</v>
      </c>
      <c r="T11" s="94" t="str">
        <f t="shared" si="0"/>
        <v/>
      </c>
      <c r="U11" s="94" t="e">
        <f t="shared" si="11"/>
        <v>#VALUE!</v>
      </c>
      <c r="V11" s="94" t="str">
        <f t="shared" si="0"/>
        <v/>
      </c>
      <c r="W11" s="95" t="str">
        <f t="shared" si="1"/>
        <v>g</v>
      </c>
      <c r="X11" s="69" t="str">
        <f>IF(B11="","",SUM(P11,R11,T11,V11))</f>
        <v/>
      </c>
      <c r="Y11" s="68" t="str">
        <f>IF(Input!I11="", "", Input!I11)</f>
        <v>Positive</v>
      </c>
      <c r="Z11" s="94" t="e">
        <f t="shared" si="18"/>
        <v>#VALUE!</v>
      </c>
      <c r="AA11" s="69" t="str">
        <f t="shared" si="19"/>
        <v/>
      </c>
      <c r="AB11" s="94" t="str">
        <f>IF(X11="","",$AB$5)</f>
        <v/>
      </c>
      <c r="AC11" s="68">
        <f>IF(Input!J11="","",Input!J11)</f>
        <v>5</v>
      </c>
      <c r="AD11" s="68">
        <f t="shared" si="2"/>
        <v>5</v>
      </c>
      <c r="AE11" s="68">
        <f t="shared" si="14"/>
        <v>5</v>
      </c>
      <c r="AF11" s="94" t="e">
        <f t="shared" si="17"/>
        <v>#VALUE!</v>
      </c>
      <c r="AG11" s="100" t="str">
        <f t="shared" si="15"/>
        <v/>
      </c>
      <c r="AI11" s="69" t="e">
        <f>(($AH$5^2*Input!D11)+($AH$5*Input!C11)+(Input!B11))*AA11</f>
        <v>#VALUE!</v>
      </c>
      <c r="AJ11" s="69" t="str">
        <f t="shared" si="16"/>
        <v/>
      </c>
      <c r="AK11" s="103"/>
      <c r="AL11" s="99"/>
      <c r="AM11" s="99"/>
    </row>
    <row r="12" spans="1:48" x14ac:dyDescent="0.3">
      <c r="A12" s="63" t="str">
        <f>IF(Input!A12="","",Input!A12)</f>
        <v>h</v>
      </c>
      <c r="B12" s="26" t="str">
        <f>IF(Input!B12="","",Input!B12)</f>
        <v/>
      </c>
      <c r="C12" s="26" t="str">
        <f>IF(Input!C12="","",Input!C12)</f>
        <v/>
      </c>
      <c r="D12" s="26" t="str">
        <f>IF(Input!D12="","",Input!D12)</f>
        <v/>
      </c>
      <c r="E12" s="26" t="str">
        <f>IF(Input!E12="","",Input!E12)</f>
        <v/>
      </c>
      <c r="F12" s="26" t="str">
        <f>IF(Input!F12="","",Input!F12)</f>
        <v/>
      </c>
      <c r="G12" s="26" t="str">
        <f>IF(Input!G12="","",Input!G12)</f>
        <v/>
      </c>
      <c r="H12" s="26" t="str">
        <f>IF(Input!H12="","",Input!H12)</f>
        <v/>
      </c>
      <c r="I12" s="28"/>
      <c r="J12" s="93" t="str">
        <f t="shared" si="3"/>
        <v>h</v>
      </c>
      <c r="K12" s="69" t="str">
        <f t="shared" si="4"/>
        <v/>
      </c>
      <c r="L12" s="69" t="str">
        <f t="shared" si="5"/>
        <v/>
      </c>
      <c r="M12" s="69" t="str">
        <f t="shared" si="6"/>
        <v/>
      </c>
      <c r="N12" s="69" t="str">
        <f t="shared" si="7"/>
        <v/>
      </c>
      <c r="O12" s="94" t="e">
        <f t="shared" si="8"/>
        <v>#VALUE!</v>
      </c>
      <c r="P12" s="94" t="str">
        <f t="shared" si="0"/>
        <v/>
      </c>
      <c r="Q12" s="94" t="e">
        <f t="shared" si="9"/>
        <v>#VALUE!</v>
      </c>
      <c r="R12" s="94" t="str">
        <f t="shared" si="0"/>
        <v/>
      </c>
      <c r="S12" s="94" t="e">
        <f>M12*(ABS(D12))</f>
        <v>#VALUE!</v>
      </c>
      <c r="T12" s="94" t="str">
        <f t="shared" si="0"/>
        <v/>
      </c>
      <c r="U12" s="94" t="e">
        <f t="shared" si="11"/>
        <v>#VALUE!</v>
      </c>
      <c r="V12" s="94" t="str">
        <f t="shared" si="0"/>
        <v/>
      </c>
      <c r="W12" s="95" t="str">
        <f t="shared" si="1"/>
        <v>h</v>
      </c>
      <c r="X12" s="69" t="str">
        <f t="shared" ref="X12:X23" si="20">IF(B12="","",SUM(P12,R12,T12,V12))</f>
        <v/>
      </c>
      <c r="Y12" s="68" t="str">
        <f>IF(Input!I12="", "", Input!I12)</f>
        <v/>
      </c>
      <c r="Z12" s="94" t="e">
        <f t="shared" si="18"/>
        <v>#VALUE!</v>
      </c>
      <c r="AA12" s="69" t="str">
        <f t="shared" si="19"/>
        <v/>
      </c>
      <c r="AB12" s="94" t="str">
        <f t="shared" si="13"/>
        <v/>
      </c>
      <c r="AC12" s="68" t="str">
        <f>IF(Input!J12="","",Input!J12)</f>
        <v/>
      </c>
      <c r="AD12" s="68" t="str">
        <f t="shared" si="2"/>
        <v/>
      </c>
      <c r="AE12" s="68" t="str">
        <f t="shared" si="14"/>
        <v/>
      </c>
      <c r="AF12" s="94" t="e">
        <f t="shared" si="17"/>
        <v>#VALUE!</v>
      </c>
      <c r="AG12" s="100" t="str">
        <f t="shared" si="15"/>
        <v/>
      </c>
      <c r="AI12" s="69" t="e">
        <f>(($AH$5^2*Input!D12)+($AH$5*Input!C12)+(Input!B12))*AA12</f>
        <v>#VALUE!</v>
      </c>
      <c r="AJ12" s="69" t="str">
        <f t="shared" si="16"/>
        <v/>
      </c>
      <c r="AK12" s="102"/>
      <c r="AL12" s="99"/>
      <c r="AM12" s="99"/>
    </row>
    <row r="13" spans="1:48" x14ac:dyDescent="0.3">
      <c r="A13" s="63" t="str">
        <f>IF(Input!A13="","",Input!A13)</f>
        <v>i</v>
      </c>
      <c r="B13" s="26" t="str">
        <f>IF(Input!B13="","",Input!B13)</f>
        <v/>
      </c>
      <c r="C13" s="26" t="str">
        <f>IF(Input!C13="","",Input!C13)</f>
        <v/>
      </c>
      <c r="D13" s="26" t="str">
        <f>IF(Input!D13="","",Input!D13)</f>
        <v/>
      </c>
      <c r="E13" s="26" t="str">
        <f>IF(Input!E13="","",Input!E13)</f>
        <v/>
      </c>
      <c r="F13" s="26" t="str">
        <f>IF(Input!F13="","",Input!F13)</f>
        <v/>
      </c>
      <c r="G13" s="26" t="str">
        <f>IF(Input!G13="","",Input!G13)</f>
        <v/>
      </c>
      <c r="H13" s="26" t="str">
        <f>IF(Input!H13="","",Input!H13)</f>
        <v/>
      </c>
      <c r="I13" s="28"/>
      <c r="J13" s="93" t="str">
        <f t="shared" si="3"/>
        <v>i</v>
      </c>
      <c r="K13" s="69" t="str">
        <f t="shared" si="4"/>
        <v/>
      </c>
      <c r="L13" s="69" t="str">
        <f t="shared" si="5"/>
        <v/>
      </c>
      <c r="M13" s="69" t="str">
        <f t="shared" si="6"/>
        <v/>
      </c>
      <c r="N13" s="69" t="str">
        <f t="shared" si="7"/>
        <v/>
      </c>
      <c r="O13" s="94" t="e">
        <f t="shared" si="8"/>
        <v>#VALUE!</v>
      </c>
      <c r="P13" s="94" t="str">
        <f t="shared" si="0"/>
        <v/>
      </c>
      <c r="Q13" s="94" t="e">
        <f t="shared" si="9"/>
        <v>#VALUE!</v>
      </c>
      <c r="R13" s="94" t="str">
        <f t="shared" si="0"/>
        <v/>
      </c>
      <c r="S13" s="94" t="e">
        <f t="shared" si="10"/>
        <v>#VALUE!</v>
      </c>
      <c r="T13" s="94" t="str">
        <f t="shared" si="0"/>
        <v/>
      </c>
      <c r="U13" s="94" t="e">
        <f t="shared" si="11"/>
        <v>#VALUE!</v>
      </c>
      <c r="V13" s="94" t="str">
        <f t="shared" si="0"/>
        <v/>
      </c>
      <c r="W13" s="95" t="str">
        <f t="shared" si="1"/>
        <v>i</v>
      </c>
      <c r="X13" s="69" t="str">
        <f t="shared" si="20"/>
        <v/>
      </c>
      <c r="Y13" s="68" t="str">
        <f>IF(Input!I13="", "", Input!I13)</f>
        <v/>
      </c>
      <c r="Z13" s="94" t="e">
        <f t="shared" si="18"/>
        <v>#VALUE!</v>
      </c>
      <c r="AA13" s="69" t="str">
        <f>IFERROR(Z13, "")</f>
        <v/>
      </c>
      <c r="AB13" s="94" t="str">
        <f t="shared" si="13"/>
        <v/>
      </c>
      <c r="AC13" s="68" t="str">
        <f>IF(Input!J13="","",Input!J13)</f>
        <v/>
      </c>
      <c r="AD13" s="68" t="str">
        <f t="shared" si="2"/>
        <v/>
      </c>
      <c r="AE13" s="68" t="str">
        <f t="shared" si="14"/>
        <v/>
      </c>
      <c r="AF13" s="94" t="e">
        <f t="shared" si="17"/>
        <v>#VALUE!</v>
      </c>
      <c r="AG13" s="100" t="str">
        <f t="shared" si="15"/>
        <v/>
      </c>
      <c r="AI13" s="69" t="e">
        <f>(($AH$5^2*Input!D13)+($AH$5*Input!C13)+(Input!B13))*AA13</f>
        <v>#VALUE!</v>
      </c>
      <c r="AJ13" s="69" t="str">
        <f t="shared" si="16"/>
        <v/>
      </c>
      <c r="AK13" s="102"/>
      <c r="AL13" s="99"/>
      <c r="AM13" s="99"/>
    </row>
    <row r="14" spans="1:48" x14ac:dyDescent="0.3">
      <c r="A14" s="63" t="str">
        <f>IF(Input!A14="","",Input!A14)</f>
        <v>l</v>
      </c>
      <c r="B14" s="26" t="str">
        <f>IF(Input!B14="","",Input!B14)</f>
        <v/>
      </c>
      <c r="C14" s="26" t="str">
        <f>IF(Input!C14="","",Input!C14)</f>
        <v/>
      </c>
      <c r="D14" s="26" t="str">
        <f>IF(Input!D14="","",Input!D14)</f>
        <v/>
      </c>
      <c r="E14" s="26" t="str">
        <f>IF(Input!E14="","",Input!E14)</f>
        <v/>
      </c>
      <c r="F14" s="26" t="str">
        <f>IF(Input!F14="","",Input!F14)</f>
        <v/>
      </c>
      <c r="G14" s="26" t="str">
        <f>IF(Input!G14="","",Input!G14)</f>
        <v/>
      </c>
      <c r="H14" s="26" t="str">
        <f>IF(Input!H14="","",Input!H14)</f>
        <v/>
      </c>
      <c r="I14" s="27"/>
      <c r="J14" s="93" t="str">
        <f t="shared" si="3"/>
        <v>l</v>
      </c>
      <c r="K14" s="69" t="str">
        <f t="shared" si="4"/>
        <v/>
      </c>
      <c r="L14" s="69" t="str">
        <f t="shared" si="5"/>
        <v/>
      </c>
      <c r="M14" s="69" t="str">
        <f t="shared" si="6"/>
        <v/>
      </c>
      <c r="N14" s="69" t="str">
        <f t="shared" si="7"/>
        <v/>
      </c>
      <c r="O14" s="94" t="e">
        <f t="shared" si="8"/>
        <v>#VALUE!</v>
      </c>
      <c r="P14" s="94" t="str">
        <f t="shared" si="0"/>
        <v/>
      </c>
      <c r="Q14" s="94" t="e">
        <f t="shared" si="9"/>
        <v>#VALUE!</v>
      </c>
      <c r="R14" s="94" t="str">
        <f t="shared" si="0"/>
        <v/>
      </c>
      <c r="S14" s="94" t="e">
        <f t="shared" si="10"/>
        <v>#VALUE!</v>
      </c>
      <c r="T14" s="94" t="str">
        <f t="shared" si="0"/>
        <v/>
      </c>
      <c r="U14" s="94" t="e">
        <f t="shared" si="11"/>
        <v>#VALUE!</v>
      </c>
      <c r="V14" s="94" t="str">
        <f t="shared" si="0"/>
        <v/>
      </c>
      <c r="W14" s="95" t="str">
        <f t="shared" si="1"/>
        <v>l</v>
      </c>
      <c r="X14" s="69" t="str">
        <f t="shared" si="20"/>
        <v/>
      </c>
      <c r="Y14" s="68" t="str">
        <f>IF(Input!I14="", "", Input!I14)</f>
        <v/>
      </c>
      <c r="Z14" s="94" t="e">
        <f t="shared" si="18"/>
        <v>#VALUE!</v>
      </c>
      <c r="AA14" s="69" t="str">
        <f t="shared" si="19"/>
        <v/>
      </c>
      <c r="AB14" s="94" t="str">
        <f t="shared" si="13"/>
        <v/>
      </c>
      <c r="AC14" s="68" t="str">
        <f>IF(Input!J14="","",Input!J14)</f>
        <v/>
      </c>
      <c r="AD14" s="68" t="str">
        <f t="shared" si="2"/>
        <v/>
      </c>
      <c r="AE14" s="68" t="str">
        <f t="shared" si="14"/>
        <v/>
      </c>
      <c r="AF14" s="94" t="e">
        <f t="shared" si="17"/>
        <v>#VALUE!</v>
      </c>
      <c r="AG14" s="100" t="str">
        <f t="shared" si="15"/>
        <v/>
      </c>
      <c r="AI14" s="69" t="e">
        <f>(($AH$5^2*Input!D14)+($AH$5*Input!C14)+(Input!B14))*AA14</f>
        <v>#VALUE!</v>
      </c>
      <c r="AJ14" s="69" t="str">
        <f t="shared" si="16"/>
        <v/>
      </c>
      <c r="AK14" s="101"/>
      <c r="AL14" s="99"/>
      <c r="AM14" s="99"/>
    </row>
    <row r="15" spans="1:48" x14ac:dyDescent="0.3">
      <c r="A15" s="63" t="str">
        <f>IF(Input!A15="","",Input!A15)</f>
        <v>m</v>
      </c>
      <c r="B15" s="26" t="str">
        <f>IF(Input!B15="","",Input!B15)</f>
        <v/>
      </c>
      <c r="C15" s="26" t="str">
        <f>IF(Input!C15="","",Input!C15)</f>
        <v/>
      </c>
      <c r="D15" s="26" t="str">
        <f>IF(Input!D15="","",Input!D15)</f>
        <v/>
      </c>
      <c r="E15" s="26" t="str">
        <f>IF(Input!E15="","",Input!E15)</f>
        <v/>
      </c>
      <c r="F15" s="26" t="str">
        <f>IF(Input!F15="","",Input!F15)</f>
        <v/>
      </c>
      <c r="G15" s="26" t="str">
        <f>IF(Input!G15="","",Input!G15)</f>
        <v/>
      </c>
      <c r="H15" s="26" t="str">
        <f>IF(Input!H15="","",Input!H15)</f>
        <v/>
      </c>
      <c r="I15" s="27"/>
      <c r="J15" s="93" t="str">
        <f t="shared" si="3"/>
        <v>m</v>
      </c>
      <c r="K15" s="69" t="str">
        <f t="shared" si="4"/>
        <v/>
      </c>
      <c r="L15" s="69" t="str">
        <f t="shared" si="5"/>
        <v/>
      </c>
      <c r="M15" s="69" t="str">
        <f t="shared" si="6"/>
        <v/>
      </c>
      <c r="N15" s="69" t="str">
        <f t="shared" si="7"/>
        <v/>
      </c>
      <c r="O15" s="94" t="e">
        <f t="shared" si="8"/>
        <v>#VALUE!</v>
      </c>
      <c r="P15" s="94" t="str">
        <f t="shared" si="0"/>
        <v/>
      </c>
      <c r="Q15" s="94" t="e">
        <f t="shared" si="9"/>
        <v>#VALUE!</v>
      </c>
      <c r="R15" s="94" t="str">
        <f t="shared" si="0"/>
        <v/>
      </c>
      <c r="S15" s="68" t="e">
        <f>M15*(ABS(D15))</f>
        <v>#VALUE!</v>
      </c>
      <c r="T15" s="94" t="str">
        <f t="shared" si="0"/>
        <v/>
      </c>
      <c r="U15" s="94" t="e">
        <f t="shared" si="11"/>
        <v>#VALUE!</v>
      </c>
      <c r="V15" s="94" t="str">
        <f t="shared" si="0"/>
        <v/>
      </c>
      <c r="W15" s="95" t="str">
        <f t="shared" si="1"/>
        <v>m</v>
      </c>
      <c r="X15" s="69" t="str">
        <f t="shared" si="20"/>
        <v/>
      </c>
      <c r="Y15" s="68" t="str">
        <f>IF(Input!I15="", "", Input!I15)</f>
        <v/>
      </c>
      <c r="Z15" s="94" t="e">
        <f>IF(Y15="Positive",1/(1+EXP(-AE15*(X15-AB15))),-1/(1+EXP(-AE15*(X15-AB15))))</f>
        <v>#VALUE!</v>
      </c>
      <c r="AA15" s="69" t="str">
        <f t="shared" si="19"/>
        <v/>
      </c>
      <c r="AB15" s="94" t="str">
        <f t="shared" si="13"/>
        <v/>
      </c>
      <c r="AC15" s="68" t="str">
        <f>IF(Input!J15="","",Input!J15)</f>
        <v/>
      </c>
      <c r="AD15" s="68" t="str">
        <f>IF(AC15="","",IF(X15&gt;AB15,AC15,10-AC15))</f>
        <v/>
      </c>
      <c r="AE15" s="68" t="str">
        <f t="shared" si="14"/>
        <v/>
      </c>
      <c r="AF15" s="94" t="e">
        <f t="shared" si="17"/>
        <v>#VALUE!</v>
      </c>
      <c r="AG15" s="100" t="str">
        <f t="shared" si="15"/>
        <v/>
      </c>
      <c r="AI15" s="69" t="e">
        <f>(($AH$5^2*Input!D15)+($AH$5*Input!C15)+(Input!B15))*AA15</f>
        <v>#VALUE!</v>
      </c>
      <c r="AJ15" s="69" t="str">
        <f t="shared" si="16"/>
        <v/>
      </c>
      <c r="AK15" s="101"/>
      <c r="AL15" s="99"/>
      <c r="AM15" s="99"/>
    </row>
    <row r="16" spans="1:48" x14ac:dyDescent="0.3">
      <c r="A16" s="63" t="str">
        <f>IF(Input!A16="","",Input!A16)</f>
        <v>n</v>
      </c>
      <c r="B16" s="26" t="str">
        <f>IF(Input!B16="","",Input!B16)</f>
        <v/>
      </c>
      <c r="C16" s="26" t="str">
        <f>IF(Input!C16="","",Input!C16)</f>
        <v/>
      </c>
      <c r="D16" s="26" t="str">
        <f>IF(Input!D16="","",Input!D16)</f>
        <v/>
      </c>
      <c r="E16" s="26" t="str">
        <f>IF(Input!E16="","",Input!E16)</f>
        <v/>
      </c>
      <c r="F16" s="26" t="str">
        <f>IF(Input!F16="","",Input!F16)</f>
        <v/>
      </c>
      <c r="G16" s="26" t="str">
        <f>IF(Input!G16="","",Input!G16)</f>
        <v/>
      </c>
      <c r="H16" s="26" t="str">
        <f>IF(Input!H16="","",Input!H16)</f>
        <v/>
      </c>
      <c r="J16" s="93" t="str">
        <f t="shared" si="3"/>
        <v>n</v>
      </c>
      <c r="K16" s="69" t="str">
        <f t="shared" si="4"/>
        <v/>
      </c>
      <c r="L16" s="69" t="str">
        <f t="shared" si="5"/>
        <v/>
      </c>
      <c r="M16" s="69" t="str">
        <f t="shared" si="6"/>
        <v/>
      </c>
      <c r="N16" s="69" t="str">
        <f t="shared" si="7"/>
        <v/>
      </c>
      <c r="O16" s="94" t="e">
        <f t="shared" si="8"/>
        <v>#VALUE!</v>
      </c>
      <c r="P16" s="94" t="str">
        <f t="shared" si="0"/>
        <v/>
      </c>
      <c r="Q16" s="94" t="e">
        <f t="shared" si="9"/>
        <v>#VALUE!</v>
      </c>
      <c r="R16" s="94" t="str">
        <f t="shared" si="0"/>
        <v/>
      </c>
      <c r="S16" s="68" t="e">
        <f t="shared" ref="S16:S23" si="21">M16*(ABS(D16))</f>
        <v>#VALUE!</v>
      </c>
      <c r="T16" s="94" t="str">
        <f>IFERROR(S16, "")</f>
        <v/>
      </c>
      <c r="U16" s="94" t="e">
        <f t="shared" si="11"/>
        <v>#VALUE!</v>
      </c>
      <c r="V16" s="94" t="str">
        <f t="shared" si="0"/>
        <v/>
      </c>
      <c r="W16" s="95" t="str">
        <f t="shared" si="1"/>
        <v>n</v>
      </c>
      <c r="X16" s="69" t="str">
        <f t="shared" si="20"/>
        <v/>
      </c>
      <c r="Y16" s="68" t="str">
        <f>IF(Input!I16="", "", Input!I16)</f>
        <v/>
      </c>
      <c r="Z16" s="94" t="e">
        <f>IF(Y16="Positive",1/(1+EXP(-AE16*(X16-AB16))),-1/(1+EXP(-AE16*(X16-AB16))))</f>
        <v>#VALUE!</v>
      </c>
      <c r="AA16" s="69" t="str">
        <f t="shared" si="19"/>
        <v/>
      </c>
      <c r="AB16" s="94" t="str">
        <f t="shared" si="13"/>
        <v/>
      </c>
      <c r="AC16" s="68" t="str">
        <f>IF(Input!J16="","",Input!J16)</f>
        <v/>
      </c>
      <c r="AD16" s="68" t="str">
        <f>IF(AC16="","",IF(X16&gt;AB16,AC16,10-AC16))</f>
        <v/>
      </c>
      <c r="AE16" s="68" t="str">
        <f t="shared" si="14"/>
        <v/>
      </c>
      <c r="AF16" s="94" t="e">
        <f t="shared" si="17"/>
        <v>#VALUE!</v>
      </c>
      <c r="AG16" s="104" t="str">
        <f t="shared" si="15"/>
        <v/>
      </c>
      <c r="AI16" s="69" t="e">
        <f>(($AH$5^2*Input!D16)+($AH$5*Input!C16)+(Input!B16))*AA16</f>
        <v>#VALUE!</v>
      </c>
      <c r="AJ16" s="69" t="str">
        <f t="shared" si="16"/>
        <v/>
      </c>
      <c r="AK16" s="102"/>
    </row>
    <row r="17" spans="1:41" x14ac:dyDescent="0.3">
      <c r="A17" s="63" t="str">
        <f>IF(Input!A17="","",Input!A17)</f>
        <v>o</v>
      </c>
      <c r="B17" s="26" t="str">
        <f>IF(Input!B17="","",Input!B17)</f>
        <v/>
      </c>
      <c r="C17" s="26" t="str">
        <f>IF(Input!C17="","",Input!C17)</f>
        <v/>
      </c>
      <c r="D17" s="26" t="str">
        <f>IF(Input!D17="","",Input!D17)</f>
        <v/>
      </c>
      <c r="E17" s="26" t="str">
        <f>IF(Input!E17="","",Input!E17)</f>
        <v/>
      </c>
      <c r="F17" s="26" t="str">
        <f>IF(Input!F17="","",Input!F17)</f>
        <v/>
      </c>
      <c r="G17" s="26" t="str">
        <f>IF(Input!G17="","",Input!G17)</f>
        <v/>
      </c>
      <c r="H17" s="26" t="str">
        <f>IF(Input!H17="","",Input!H17)</f>
        <v/>
      </c>
      <c r="J17" s="93" t="str">
        <f t="shared" si="3"/>
        <v>o</v>
      </c>
      <c r="K17" s="69" t="str">
        <f t="shared" si="4"/>
        <v/>
      </c>
      <c r="L17" s="69" t="str">
        <f t="shared" si="5"/>
        <v/>
      </c>
      <c r="M17" s="69" t="str">
        <f t="shared" si="6"/>
        <v/>
      </c>
      <c r="N17" s="69" t="str">
        <f t="shared" si="7"/>
        <v/>
      </c>
      <c r="O17" s="94" t="e">
        <f t="shared" si="8"/>
        <v>#VALUE!</v>
      </c>
      <c r="P17" s="94" t="str">
        <f t="shared" si="0"/>
        <v/>
      </c>
      <c r="Q17" s="94" t="e">
        <f t="shared" si="9"/>
        <v>#VALUE!</v>
      </c>
      <c r="R17" s="94" t="str">
        <f t="shared" si="0"/>
        <v/>
      </c>
      <c r="S17" s="68" t="e">
        <f t="shared" si="21"/>
        <v>#VALUE!</v>
      </c>
      <c r="T17" s="94" t="str">
        <f t="shared" si="0"/>
        <v/>
      </c>
      <c r="U17" s="94" t="e">
        <f t="shared" si="11"/>
        <v>#VALUE!</v>
      </c>
      <c r="V17" s="94" t="str">
        <f t="shared" si="0"/>
        <v/>
      </c>
      <c r="W17" s="95" t="str">
        <f t="shared" si="1"/>
        <v>o</v>
      </c>
      <c r="X17" s="69" t="str">
        <f t="shared" si="20"/>
        <v/>
      </c>
      <c r="Y17" s="68" t="str">
        <f>IF(Input!I17="", "", Input!I17)</f>
        <v/>
      </c>
      <c r="Z17" s="94" t="e">
        <f>IF(Y17="Positive",1/(1+EXP(-AE17*(X17-AB17))),-1/(1+EXP(-AE17*(X17-AB17))))</f>
        <v>#VALUE!</v>
      </c>
      <c r="AA17" s="69" t="str">
        <f t="shared" si="19"/>
        <v/>
      </c>
      <c r="AB17" s="94" t="str">
        <f t="shared" si="13"/>
        <v/>
      </c>
      <c r="AC17" s="68" t="str">
        <f>IF(Input!J17="","",Input!J17)</f>
        <v/>
      </c>
      <c r="AD17" s="68" t="str">
        <f>IF(AC17="","",IF(X17&gt;AB17,AC17,10-AC17))</f>
        <v/>
      </c>
      <c r="AE17" s="68" t="str">
        <f t="shared" si="14"/>
        <v/>
      </c>
      <c r="AF17" s="94" t="e">
        <f t="shared" si="17"/>
        <v>#VALUE!</v>
      </c>
      <c r="AG17" s="104" t="str">
        <f t="shared" si="15"/>
        <v/>
      </c>
      <c r="AI17" s="69" t="e">
        <f>(($AH$5^2*Input!D17)+($AH$5*Input!C17)+(Input!B17))*AA17</f>
        <v>#VALUE!</v>
      </c>
      <c r="AJ17" s="69" t="str">
        <f t="shared" si="16"/>
        <v/>
      </c>
      <c r="AK17" s="102"/>
    </row>
    <row r="18" spans="1:41" x14ac:dyDescent="0.3">
      <c r="A18" s="63" t="str">
        <f>IF(Input!A18="","",Input!A18)</f>
        <v>p</v>
      </c>
      <c r="B18" s="26" t="str">
        <f>IF(Input!B18="","",Input!B18)</f>
        <v/>
      </c>
      <c r="C18" s="26" t="str">
        <f>IF(Input!C18="","",Input!C18)</f>
        <v/>
      </c>
      <c r="D18" s="26" t="str">
        <f>IF(Input!D18="","",Input!D18)</f>
        <v/>
      </c>
      <c r="E18" s="26" t="str">
        <f>IF(Input!E18="","",Input!E18)</f>
        <v/>
      </c>
      <c r="F18" s="26" t="str">
        <f>IF(Input!F18="","",Input!F18)</f>
        <v/>
      </c>
      <c r="G18" s="26" t="str">
        <f>IF(Input!G18="","",Input!G18)</f>
        <v/>
      </c>
      <c r="H18" s="26" t="str">
        <f>IF(Input!H18="","",Input!H18)</f>
        <v/>
      </c>
      <c r="J18" s="93" t="str">
        <f t="shared" si="3"/>
        <v>p</v>
      </c>
      <c r="K18" s="69" t="str">
        <f t="shared" si="4"/>
        <v/>
      </c>
      <c r="L18" s="69" t="str">
        <f t="shared" si="5"/>
        <v/>
      </c>
      <c r="M18" s="69" t="str">
        <f t="shared" si="6"/>
        <v/>
      </c>
      <c r="N18" s="69" t="str">
        <f t="shared" si="7"/>
        <v/>
      </c>
      <c r="O18" s="94" t="e">
        <f t="shared" si="8"/>
        <v>#VALUE!</v>
      </c>
      <c r="P18" s="94" t="str">
        <f t="shared" si="0"/>
        <v/>
      </c>
      <c r="Q18" s="94" t="e">
        <f t="shared" si="9"/>
        <v>#VALUE!</v>
      </c>
      <c r="R18" s="94" t="str">
        <f t="shared" si="0"/>
        <v/>
      </c>
      <c r="S18" s="68" t="e">
        <f t="shared" si="21"/>
        <v>#VALUE!</v>
      </c>
      <c r="T18" s="94" t="str">
        <f t="shared" si="0"/>
        <v/>
      </c>
      <c r="U18" s="94" t="e">
        <f t="shared" si="11"/>
        <v>#VALUE!</v>
      </c>
      <c r="V18" s="94" t="str">
        <f t="shared" si="0"/>
        <v/>
      </c>
      <c r="W18" s="95" t="str">
        <f t="shared" si="1"/>
        <v>p</v>
      </c>
      <c r="X18" s="69" t="str">
        <f t="shared" si="20"/>
        <v/>
      </c>
      <c r="Y18" s="68" t="str">
        <f>IF(Input!I18="", "", Input!I18)</f>
        <v/>
      </c>
      <c r="Z18" s="94" t="e">
        <f t="shared" ref="Z18:Z22" si="22">IF(Y18="Positive",1/(1+EXP(-AE18*(X18-AB18))),-1/(1+EXP(-AE18*(X18-AB18))))</f>
        <v>#VALUE!</v>
      </c>
      <c r="AA18" s="69" t="str">
        <f t="shared" si="19"/>
        <v/>
      </c>
      <c r="AB18" s="94" t="str">
        <f t="shared" si="13"/>
        <v/>
      </c>
      <c r="AC18" s="68" t="str">
        <f>IF(Input!J18="","",Input!J18)</f>
        <v/>
      </c>
      <c r="AD18" s="68" t="str">
        <f t="shared" ref="AD18:AD22" si="23">IF(AC18="","",IF(X18&gt;AB18,AC18,10-AC18))</f>
        <v/>
      </c>
      <c r="AE18" s="68" t="str">
        <f t="shared" si="14"/>
        <v/>
      </c>
      <c r="AF18" s="94" t="e">
        <f t="shared" si="17"/>
        <v>#VALUE!</v>
      </c>
      <c r="AG18" s="104" t="str">
        <f t="shared" si="15"/>
        <v/>
      </c>
      <c r="AI18" s="69" t="e">
        <f>(($AH$5^2*Input!D18)+($AH$5*Input!C18)+(Input!B18))*AA18</f>
        <v>#VALUE!</v>
      </c>
      <c r="AJ18" s="69" t="str">
        <f t="shared" si="16"/>
        <v/>
      </c>
      <c r="AK18" s="102"/>
    </row>
    <row r="19" spans="1:41" x14ac:dyDescent="0.3">
      <c r="A19" s="63" t="str">
        <f>IF(Input!A19="","",Input!A19)</f>
        <v>q</v>
      </c>
      <c r="B19" s="26" t="str">
        <f>IF(Input!B19="","",Input!B19)</f>
        <v/>
      </c>
      <c r="C19" s="26" t="str">
        <f>IF(Input!C19="","",Input!C19)</f>
        <v/>
      </c>
      <c r="D19" s="26" t="str">
        <f>IF(Input!D19="","",Input!D19)</f>
        <v/>
      </c>
      <c r="E19" s="26" t="str">
        <f>IF(Input!E19="","",Input!E19)</f>
        <v/>
      </c>
      <c r="F19" s="26" t="str">
        <f>IF(Input!F19="","",Input!F19)</f>
        <v/>
      </c>
      <c r="G19" s="26" t="str">
        <f>IF(Input!G19="","",Input!G19)</f>
        <v/>
      </c>
      <c r="H19" s="26" t="str">
        <f>IF(Input!H19="","",Input!H19)</f>
        <v/>
      </c>
      <c r="J19" s="93" t="str">
        <f t="shared" si="3"/>
        <v>q</v>
      </c>
      <c r="K19" s="69" t="str">
        <f t="shared" si="4"/>
        <v/>
      </c>
      <c r="L19" s="69" t="str">
        <f t="shared" si="5"/>
        <v/>
      </c>
      <c r="M19" s="69" t="str">
        <f t="shared" si="6"/>
        <v/>
      </c>
      <c r="N19" s="69" t="str">
        <f t="shared" si="7"/>
        <v/>
      </c>
      <c r="O19" s="94" t="e">
        <f t="shared" si="8"/>
        <v>#VALUE!</v>
      </c>
      <c r="P19" s="94" t="str">
        <f t="shared" si="0"/>
        <v/>
      </c>
      <c r="Q19" s="94" t="e">
        <f t="shared" si="9"/>
        <v>#VALUE!</v>
      </c>
      <c r="R19" s="94" t="str">
        <f t="shared" si="0"/>
        <v/>
      </c>
      <c r="S19" s="68" t="e">
        <f t="shared" si="21"/>
        <v>#VALUE!</v>
      </c>
      <c r="T19" s="94" t="str">
        <f t="shared" si="0"/>
        <v/>
      </c>
      <c r="U19" s="94" t="e">
        <f t="shared" si="11"/>
        <v>#VALUE!</v>
      </c>
      <c r="V19" s="94" t="str">
        <f t="shared" si="0"/>
        <v/>
      </c>
      <c r="W19" s="95" t="str">
        <f t="shared" si="1"/>
        <v>q</v>
      </c>
      <c r="X19" s="69" t="str">
        <f t="shared" si="20"/>
        <v/>
      </c>
      <c r="Y19" s="68" t="str">
        <f>IF(Input!I19="", "", Input!I19)</f>
        <v/>
      </c>
      <c r="Z19" s="94" t="e">
        <f t="shared" si="22"/>
        <v>#VALUE!</v>
      </c>
      <c r="AA19" s="69" t="str">
        <f t="shared" si="19"/>
        <v/>
      </c>
      <c r="AB19" s="94" t="str">
        <f t="shared" si="13"/>
        <v/>
      </c>
      <c r="AC19" s="68" t="str">
        <f>IF(Input!J19="","",Input!J19)</f>
        <v/>
      </c>
      <c r="AD19" s="68" t="str">
        <f t="shared" si="23"/>
        <v/>
      </c>
      <c r="AE19" s="68" t="str">
        <f t="shared" si="14"/>
        <v/>
      </c>
      <c r="AF19" s="94" t="e">
        <f t="shared" si="17"/>
        <v>#VALUE!</v>
      </c>
      <c r="AG19" s="104" t="str">
        <f t="shared" si="15"/>
        <v/>
      </c>
      <c r="AI19" s="69" t="e">
        <f>(($AH$5^2*Input!D19)+($AH$5*Input!C19)+(Input!B19))*AA19</f>
        <v>#VALUE!</v>
      </c>
      <c r="AJ19" s="69" t="str">
        <f t="shared" si="16"/>
        <v/>
      </c>
      <c r="AK19" s="102"/>
    </row>
    <row r="20" spans="1:41" x14ac:dyDescent="0.3">
      <c r="A20" s="63" t="str">
        <f>IF(Input!A20="","",Input!A20)</f>
        <v>r</v>
      </c>
      <c r="B20" s="26" t="str">
        <f>IF(Input!B20="","",Input!B20)</f>
        <v/>
      </c>
      <c r="C20" s="26" t="str">
        <f>IF(Input!C20="","",Input!C20)</f>
        <v/>
      </c>
      <c r="D20" s="26" t="str">
        <f>IF(Input!D20="","",Input!D20)</f>
        <v/>
      </c>
      <c r="E20" s="26" t="str">
        <f>IF(Input!E20="","",Input!E20)</f>
        <v/>
      </c>
      <c r="F20" s="26" t="str">
        <f>IF(Input!F20="","",Input!F20)</f>
        <v/>
      </c>
      <c r="G20" s="26" t="str">
        <f>IF(Input!G20="","",Input!G20)</f>
        <v/>
      </c>
      <c r="H20" s="26" t="str">
        <f>IF(Input!H20="","",Input!H20)</f>
        <v/>
      </c>
      <c r="J20" s="93" t="str">
        <f t="shared" si="3"/>
        <v>r</v>
      </c>
      <c r="K20" s="69" t="str">
        <f t="shared" si="4"/>
        <v/>
      </c>
      <c r="L20" s="69" t="str">
        <f t="shared" si="5"/>
        <v/>
      </c>
      <c r="M20" s="69" t="str">
        <f t="shared" si="6"/>
        <v/>
      </c>
      <c r="N20" s="69" t="str">
        <f t="shared" si="7"/>
        <v/>
      </c>
      <c r="O20" s="94" t="e">
        <f t="shared" si="8"/>
        <v>#VALUE!</v>
      </c>
      <c r="P20" s="94" t="str">
        <f t="shared" si="0"/>
        <v/>
      </c>
      <c r="Q20" s="94" t="e">
        <f t="shared" si="9"/>
        <v>#VALUE!</v>
      </c>
      <c r="R20" s="94" t="str">
        <f t="shared" si="0"/>
        <v/>
      </c>
      <c r="S20" s="68" t="e">
        <f t="shared" si="21"/>
        <v>#VALUE!</v>
      </c>
      <c r="T20" s="94" t="str">
        <f t="shared" si="0"/>
        <v/>
      </c>
      <c r="U20" s="94" t="e">
        <f t="shared" si="11"/>
        <v>#VALUE!</v>
      </c>
      <c r="V20" s="94" t="str">
        <f t="shared" si="0"/>
        <v/>
      </c>
      <c r="W20" s="95" t="str">
        <f t="shared" si="1"/>
        <v>r</v>
      </c>
      <c r="X20" s="69" t="str">
        <f t="shared" si="20"/>
        <v/>
      </c>
      <c r="Y20" s="68" t="str">
        <f>IF(Input!I20="", "", Input!I20)</f>
        <v/>
      </c>
      <c r="Z20" s="94" t="e">
        <f t="shared" si="22"/>
        <v>#VALUE!</v>
      </c>
      <c r="AA20" s="69" t="str">
        <f t="shared" si="19"/>
        <v/>
      </c>
      <c r="AB20" s="94" t="str">
        <f t="shared" si="13"/>
        <v/>
      </c>
      <c r="AC20" s="68" t="str">
        <f>IF(Input!J20="","",Input!J20)</f>
        <v/>
      </c>
      <c r="AD20" s="68" t="str">
        <f t="shared" si="23"/>
        <v/>
      </c>
      <c r="AE20" s="68" t="str">
        <f t="shared" si="14"/>
        <v/>
      </c>
      <c r="AF20" s="94" t="e">
        <f t="shared" si="17"/>
        <v>#VALUE!</v>
      </c>
      <c r="AG20" s="104" t="str">
        <f t="shared" si="15"/>
        <v/>
      </c>
      <c r="AI20" s="69" t="e">
        <f>(($AH$5^2*Input!D20)+($AH$5*Input!C20)+(Input!B20))*AA20</f>
        <v>#VALUE!</v>
      </c>
      <c r="AJ20" s="69" t="str">
        <f t="shared" si="16"/>
        <v/>
      </c>
      <c r="AK20" s="102"/>
    </row>
    <row r="21" spans="1:41" x14ac:dyDescent="0.3">
      <c r="A21" s="63" t="str">
        <f>IF(Input!A21="","",Input!A21)</f>
        <v>s</v>
      </c>
      <c r="B21" s="26" t="str">
        <f>IF(Input!B21="","",Input!B21)</f>
        <v/>
      </c>
      <c r="C21" s="26" t="str">
        <f>IF(Input!C21="","",Input!C21)</f>
        <v/>
      </c>
      <c r="D21" s="26" t="str">
        <f>IF(Input!D21="","",Input!D21)</f>
        <v/>
      </c>
      <c r="E21" s="26" t="str">
        <f>IF(Input!E21="","",Input!E21)</f>
        <v/>
      </c>
      <c r="F21" s="26" t="str">
        <f>IF(Input!F21="","",Input!F21)</f>
        <v/>
      </c>
      <c r="G21" s="26" t="str">
        <f>IF(Input!G21="","",Input!G21)</f>
        <v/>
      </c>
      <c r="H21" s="26" t="str">
        <f>IF(Input!H21="","",Input!H21)</f>
        <v/>
      </c>
      <c r="J21" s="93" t="str">
        <f t="shared" si="3"/>
        <v>s</v>
      </c>
      <c r="K21" s="69" t="str">
        <f t="shared" si="4"/>
        <v/>
      </c>
      <c r="L21" s="69" t="str">
        <f t="shared" si="5"/>
        <v/>
      </c>
      <c r="M21" s="69" t="str">
        <f t="shared" si="6"/>
        <v/>
      </c>
      <c r="N21" s="69" t="str">
        <f t="shared" si="7"/>
        <v/>
      </c>
      <c r="O21" s="94" t="e">
        <f t="shared" si="8"/>
        <v>#VALUE!</v>
      </c>
      <c r="P21" s="94" t="str">
        <f t="shared" si="0"/>
        <v/>
      </c>
      <c r="Q21" s="94" t="e">
        <f t="shared" si="9"/>
        <v>#VALUE!</v>
      </c>
      <c r="R21" s="94" t="str">
        <f t="shared" si="0"/>
        <v/>
      </c>
      <c r="S21" s="68" t="e">
        <f t="shared" si="21"/>
        <v>#VALUE!</v>
      </c>
      <c r="T21" s="94" t="str">
        <f t="shared" si="0"/>
        <v/>
      </c>
      <c r="U21" s="94" t="e">
        <f t="shared" si="11"/>
        <v>#VALUE!</v>
      </c>
      <c r="V21" s="94" t="str">
        <f t="shared" si="0"/>
        <v/>
      </c>
      <c r="W21" s="95" t="str">
        <f t="shared" si="1"/>
        <v>s</v>
      </c>
      <c r="X21" s="69" t="str">
        <f t="shared" si="20"/>
        <v/>
      </c>
      <c r="Y21" s="68" t="str">
        <f>IF(Input!I21="", "", Input!I21)</f>
        <v/>
      </c>
      <c r="Z21" s="94" t="e">
        <f t="shared" si="22"/>
        <v>#VALUE!</v>
      </c>
      <c r="AA21" s="69" t="str">
        <f t="shared" si="19"/>
        <v/>
      </c>
      <c r="AB21" s="94" t="str">
        <f t="shared" si="13"/>
        <v/>
      </c>
      <c r="AC21" s="68" t="str">
        <f>IF(Input!J21="","",Input!J21)</f>
        <v/>
      </c>
      <c r="AD21" s="68" t="str">
        <f t="shared" si="23"/>
        <v/>
      </c>
      <c r="AE21" s="68" t="str">
        <f t="shared" si="14"/>
        <v/>
      </c>
      <c r="AF21" s="94" t="e">
        <f t="shared" si="17"/>
        <v>#VALUE!</v>
      </c>
      <c r="AG21" s="104" t="str">
        <f t="shared" si="15"/>
        <v/>
      </c>
      <c r="AI21" s="69" t="e">
        <f>(($AH$5^2*Input!D21)+($AH$5*Input!C21)+(Input!B21))*AA21</f>
        <v>#VALUE!</v>
      </c>
      <c r="AJ21" s="69" t="str">
        <f t="shared" si="16"/>
        <v/>
      </c>
      <c r="AK21" s="102"/>
    </row>
    <row r="22" spans="1:41" ht="15" thickBot="1" x14ac:dyDescent="0.35">
      <c r="A22" s="63" t="str">
        <f>IF(Input!A22="","",Input!A22)</f>
        <v>t</v>
      </c>
      <c r="B22" s="26" t="str">
        <f>IF(Input!B22="","",Input!B22)</f>
        <v/>
      </c>
      <c r="C22" s="26" t="str">
        <f>IF(Input!C22="","",Input!C22)</f>
        <v/>
      </c>
      <c r="D22" s="26" t="str">
        <f>IF(Input!D22="","",Input!D22)</f>
        <v/>
      </c>
      <c r="E22" s="26" t="str">
        <f>IF(Input!E22="","",Input!E22)</f>
        <v/>
      </c>
      <c r="F22" s="26" t="str">
        <f>IF(Input!F22="","",Input!F22)</f>
        <v/>
      </c>
      <c r="G22" s="26" t="str">
        <f>IF(Input!G22="","",Input!G22)</f>
        <v/>
      </c>
      <c r="H22" s="26" t="str">
        <f>IF(Input!H22="","",Input!H22)</f>
        <v/>
      </c>
      <c r="J22" s="105" t="str">
        <f t="shared" si="3"/>
        <v>t</v>
      </c>
      <c r="K22" s="106" t="str">
        <f t="shared" si="4"/>
        <v/>
      </c>
      <c r="L22" s="106" t="str">
        <f t="shared" si="5"/>
        <v/>
      </c>
      <c r="M22" s="106" t="str">
        <f t="shared" si="6"/>
        <v/>
      </c>
      <c r="N22" s="106" t="str">
        <f t="shared" si="7"/>
        <v/>
      </c>
      <c r="O22" s="107" t="e">
        <f t="shared" si="8"/>
        <v>#VALUE!</v>
      </c>
      <c r="P22" s="107" t="str">
        <f t="shared" si="0"/>
        <v/>
      </c>
      <c r="Q22" s="107" t="e">
        <f t="shared" si="9"/>
        <v>#VALUE!</v>
      </c>
      <c r="R22" s="107" t="str">
        <f t="shared" si="0"/>
        <v/>
      </c>
      <c r="S22" s="108" t="e">
        <f t="shared" si="21"/>
        <v>#VALUE!</v>
      </c>
      <c r="T22" s="107" t="str">
        <f t="shared" si="0"/>
        <v/>
      </c>
      <c r="U22" s="107" t="e">
        <f t="shared" si="11"/>
        <v>#VALUE!</v>
      </c>
      <c r="V22" s="107" t="str">
        <f t="shared" si="0"/>
        <v/>
      </c>
      <c r="W22" s="149" t="str">
        <f t="shared" si="1"/>
        <v>t</v>
      </c>
      <c r="X22" s="106" t="str">
        <f t="shared" si="20"/>
        <v/>
      </c>
      <c r="Y22" s="108" t="str">
        <f>IF(Input!I22="", "", Input!I22)</f>
        <v/>
      </c>
      <c r="Z22" s="107" t="e">
        <f t="shared" si="22"/>
        <v>#VALUE!</v>
      </c>
      <c r="AA22" s="106" t="str">
        <f t="shared" si="19"/>
        <v/>
      </c>
      <c r="AB22" s="94" t="str">
        <f t="shared" si="13"/>
        <v/>
      </c>
      <c r="AC22" s="108" t="str">
        <f>IF(Input!J22="","",Input!J22)</f>
        <v/>
      </c>
      <c r="AD22" s="108" t="str">
        <f t="shared" si="23"/>
        <v/>
      </c>
      <c r="AE22" s="108" t="str">
        <f t="shared" si="14"/>
        <v/>
      </c>
      <c r="AF22" s="107" t="e">
        <f t="shared" si="17"/>
        <v>#VALUE!</v>
      </c>
      <c r="AG22" s="109" t="str">
        <f t="shared" si="15"/>
        <v/>
      </c>
      <c r="AH22" s="108"/>
      <c r="AI22" s="106" t="e">
        <f>(($AH$5^2*Input!D22)+($AH$5*Input!C22)+(Input!B22))*AA22</f>
        <v>#VALUE!</v>
      </c>
      <c r="AJ22" s="106" t="str">
        <f t="shared" si="16"/>
        <v/>
      </c>
      <c r="AK22" s="110"/>
    </row>
    <row r="23" spans="1:41" x14ac:dyDescent="0.3">
      <c r="Q23" s="94"/>
      <c r="S23" s="68">
        <f t="shared" si="21"/>
        <v>0</v>
      </c>
      <c r="U23" s="94">
        <f t="shared" si="11"/>
        <v>0</v>
      </c>
      <c r="X23" s="69"/>
      <c r="AG23" s="94"/>
    </row>
    <row r="24" spans="1:41" x14ac:dyDescent="0.3">
      <c r="X24" s="94"/>
    </row>
    <row r="26" spans="1:41" s="91" customFormat="1" x14ac:dyDescent="0.3">
      <c r="A26" s="111"/>
      <c r="J26" s="111"/>
      <c r="K26" s="112"/>
      <c r="L26" s="112"/>
      <c r="M26" s="112"/>
      <c r="N26" s="112"/>
      <c r="O26" s="112"/>
      <c r="P26" s="113"/>
      <c r="Q26" s="113"/>
      <c r="R26" s="113"/>
      <c r="S26" s="112"/>
      <c r="T26" s="112"/>
      <c r="U26" s="112"/>
      <c r="V26" s="112"/>
      <c r="W26" s="114"/>
      <c r="X26" s="114"/>
      <c r="Y26" s="114"/>
      <c r="Z26" s="114"/>
      <c r="AA26" s="115"/>
      <c r="AB26" s="114"/>
      <c r="AC26" s="114"/>
      <c r="AD26" s="114"/>
      <c r="AE26" s="114"/>
      <c r="AF26" s="114"/>
      <c r="AG26" s="114"/>
      <c r="AH26" s="114"/>
      <c r="AI26" s="115"/>
      <c r="AJ26" s="116"/>
      <c r="AK26" s="112"/>
    </row>
    <row r="27" spans="1:41" x14ac:dyDescent="0.3">
      <c r="B27" s="27"/>
      <c r="C27" s="27"/>
      <c r="D27" s="27"/>
    </row>
    <row r="28" spans="1:41" x14ac:dyDescent="0.3">
      <c r="B28" s="28"/>
      <c r="C28" s="28"/>
      <c r="D28" s="28"/>
      <c r="X28" s="69"/>
    </row>
    <row r="29" spans="1:41" x14ac:dyDescent="0.3">
      <c r="B29" s="117"/>
      <c r="C29" s="117"/>
      <c r="D29" s="28"/>
      <c r="AH29" s="69"/>
      <c r="AK29" s="70"/>
      <c r="AL29" s="118"/>
      <c r="AM29" s="118"/>
      <c r="AN29" s="118"/>
      <c r="AO29" s="118"/>
    </row>
    <row r="30" spans="1:41" x14ac:dyDescent="0.3">
      <c r="B30" s="27"/>
      <c r="C30" s="27"/>
      <c r="D30" s="27"/>
      <c r="AH30" s="69"/>
      <c r="AK30" s="70"/>
      <c r="AL30" s="118"/>
      <c r="AM30" s="118"/>
      <c r="AN30" s="118"/>
      <c r="AO30" s="118"/>
    </row>
    <row r="31" spans="1:41" x14ac:dyDescent="0.3">
      <c r="B31" s="27"/>
      <c r="C31" s="27"/>
      <c r="D31" s="27"/>
      <c r="AH31" s="69"/>
      <c r="AK31" s="70"/>
      <c r="AL31" s="118"/>
      <c r="AM31" s="118"/>
      <c r="AN31" s="118"/>
      <c r="AO31" s="118"/>
    </row>
    <row r="32" spans="1:41" x14ac:dyDescent="0.3">
      <c r="B32" s="27"/>
      <c r="C32" s="27"/>
      <c r="D32" s="27"/>
      <c r="AH32" s="69"/>
      <c r="AK32" s="70"/>
      <c r="AL32" s="118"/>
      <c r="AM32" s="118"/>
      <c r="AN32" s="118"/>
      <c r="AO32" s="118"/>
    </row>
    <row r="33" spans="2:41" x14ac:dyDescent="0.3">
      <c r="B33" s="117"/>
      <c r="C33" s="28"/>
      <c r="D33" s="28"/>
      <c r="AH33" s="69"/>
      <c r="AK33" s="70"/>
      <c r="AL33" s="118"/>
      <c r="AM33" s="118"/>
      <c r="AN33" s="118"/>
      <c r="AO33" s="118"/>
    </row>
    <row r="34" spans="2:41" x14ac:dyDescent="0.3">
      <c r="B34" s="28"/>
      <c r="C34" s="28"/>
      <c r="D34" s="28"/>
      <c r="AH34" s="69"/>
      <c r="AK34" s="70"/>
      <c r="AL34" s="118"/>
      <c r="AM34" s="118"/>
      <c r="AN34" s="118"/>
      <c r="AO34" s="118"/>
    </row>
    <row r="35" spans="2:41" x14ac:dyDescent="0.3">
      <c r="B35" s="28"/>
      <c r="C35" s="117"/>
      <c r="D35" s="28"/>
      <c r="AH35" s="69"/>
      <c r="AK35" s="70"/>
      <c r="AL35" s="118"/>
      <c r="AM35" s="118"/>
      <c r="AN35" s="118"/>
      <c r="AO35" s="118"/>
    </row>
    <row r="36" spans="2:41" x14ac:dyDescent="0.3">
      <c r="B36" s="27"/>
      <c r="C36" s="27"/>
      <c r="D36" s="27"/>
      <c r="AH36" s="69"/>
      <c r="AK36" s="70"/>
      <c r="AL36" s="118"/>
      <c r="AM36" s="118"/>
      <c r="AN36" s="118"/>
      <c r="AO36" s="118"/>
    </row>
    <row r="37" spans="2:41" x14ac:dyDescent="0.3">
      <c r="B37" s="27"/>
      <c r="C37" s="27"/>
      <c r="D37" s="27"/>
      <c r="AH37" s="69"/>
      <c r="AK37" s="70"/>
      <c r="AL37" s="118"/>
      <c r="AM37" s="118"/>
      <c r="AN37" s="118"/>
      <c r="AO37" s="118"/>
    </row>
    <row r="38" spans="2:41" x14ac:dyDescent="0.3">
      <c r="AH38" s="69"/>
      <c r="AK38" s="70"/>
      <c r="AL38" s="118"/>
      <c r="AM38" s="118"/>
      <c r="AN38" s="118"/>
      <c r="AO38" s="118"/>
    </row>
    <row r="39" spans="2:41" x14ac:dyDescent="0.3">
      <c r="AH39" s="69"/>
      <c r="AK39" s="70"/>
      <c r="AL39" s="118"/>
      <c r="AM39" s="118"/>
      <c r="AN39" s="118"/>
      <c r="AO39" s="118"/>
    </row>
  </sheetData>
  <sheetProtection algorithmName="SHA-512" hashValue="XPpy78UrbeqIKrhq8bxlx+3eRglwLAVO3B08yiZJCOTu1nqBcQo7eIzOYN/18ZoEzR2VpK9N2+zsgJiEMgSs/w==" saltValue="oLTpnYD2AGmYQ/vZnx7Xpw==" spinCount="100000" sheet="1" objects="1" scenarios="1" selectLockedCells="1" selectUnlockedCells="1"/>
  <mergeCells count="7">
    <mergeCell ref="AU4:AV4"/>
    <mergeCell ref="AU8:AV9"/>
    <mergeCell ref="B2:H2"/>
    <mergeCell ref="F3:H3"/>
    <mergeCell ref="B3:D3"/>
    <mergeCell ref="K3:U3"/>
    <mergeCell ref="AQ4:AR4"/>
  </mergeCells>
  <dataValidations count="1">
    <dataValidation type="list" allowBlank="1" showInputMessage="1" showErrorMessage="1" sqref="Y5:Y22" xr:uid="{42BFAFB0-06A8-40E3-A07F-2DCCE827CC8C}">
      <formula1>"Positive,Negative"</formula1>
    </dataValidation>
  </dataValidations>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B74CFD-B2C2-4B3C-BAB4-DB5691BDC0E9}">
  <dimension ref="A4:Z26"/>
  <sheetViews>
    <sheetView tabSelected="1" zoomScale="70" zoomScaleNormal="70" workbookViewId="0">
      <selection activeCell="E11" sqref="E11"/>
    </sheetView>
  </sheetViews>
  <sheetFormatPr defaultColWidth="13.77734375" defaultRowHeight="14.4" x14ac:dyDescent="0.3"/>
  <cols>
    <col min="1" max="1" width="16.33203125" style="19" customWidth="1"/>
    <col min="2" max="9" width="13.77734375" style="59"/>
    <col min="10" max="16384" width="13.77734375" style="19"/>
  </cols>
  <sheetData>
    <row r="4" spans="1:26" s="30" customFormat="1" ht="72.599999999999994" thickBot="1" x14ac:dyDescent="0.35">
      <c r="A4" s="57" t="str">
        <f>Output!J4</f>
        <v>Cropping system variables</v>
      </c>
      <c r="B4" s="58" t="str">
        <f>Output!X4</f>
        <v>total score (StVi)</v>
      </c>
      <c r="C4" s="58" t="str">
        <f>Output!Y4</f>
        <v>Impact on variable</v>
      </c>
      <c r="D4" s="58" t="str">
        <f>Output!AA4</f>
        <v>Normalized StVi(WVi)</v>
      </c>
      <c r="E4" s="58" t="str">
        <f>Output!AC4</f>
        <v>k_val</v>
      </c>
      <c r="F4" s="58" t="str">
        <f>Output!AG4</f>
        <v>Judgement</v>
      </c>
      <c r="G4" s="58" t="str">
        <f>Output!AH4</f>
        <v>Example</v>
      </c>
      <c r="H4" s="58" t="str">
        <f>Output!AJ4</f>
        <v>Truth value(Twi)</v>
      </c>
      <c r="I4" s="58" t="str">
        <f>Output!AK4</f>
        <v>Imobj (aggregated multi-objective value)</v>
      </c>
      <c r="K4" s="1"/>
      <c r="L4" s="1"/>
      <c r="M4" s="1"/>
      <c r="N4" s="1"/>
      <c r="O4" s="1"/>
      <c r="P4" s="1"/>
      <c r="Q4" s="1"/>
      <c r="R4" s="1"/>
      <c r="S4" s="140" t="str">
        <f>Output!AQ4</f>
        <v>Example</v>
      </c>
      <c r="T4" s="141"/>
      <c r="U4" s="140">
        <f>Output!AS4</f>
        <v>500</v>
      </c>
      <c r="V4" s="148"/>
      <c r="W4" s="1"/>
      <c r="X4" s="142" t="s">
        <v>54</v>
      </c>
      <c r="Y4" s="143"/>
      <c r="Z4" s="1"/>
    </row>
    <row r="5" spans="1:26" x14ac:dyDescent="0.3">
      <c r="A5" s="56" t="str">
        <f>Output!J5</f>
        <v>a</v>
      </c>
      <c r="B5" s="59" t="str">
        <f>Output!X5</f>
        <v/>
      </c>
      <c r="C5" s="59" t="str">
        <f>Output!Y5</f>
        <v>Positive</v>
      </c>
      <c r="D5" s="59" t="str">
        <f>Output!AA5</f>
        <v/>
      </c>
      <c r="E5" s="59">
        <f>Output!AC5</f>
        <v>5</v>
      </c>
      <c r="F5" s="59" t="str">
        <f>Output!AG5</f>
        <v/>
      </c>
      <c r="G5" s="60">
        <f>Output!AH5</f>
        <v>500</v>
      </c>
      <c r="H5" s="59" t="str">
        <f>Output!AJ5</f>
        <v/>
      </c>
      <c r="I5" s="59">
        <f>Output!AK5</f>
        <v>0</v>
      </c>
      <c r="K5" s="12"/>
      <c r="L5" s="1"/>
      <c r="M5" s="1"/>
      <c r="N5" s="1"/>
      <c r="O5" s="18"/>
      <c r="P5" s="12"/>
      <c r="Q5" s="12"/>
      <c r="R5" s="12"/>
      <c r="W5" s="12"/>
      <c r="Z5" s="12"/>
    </row>
    <row r="6" spans="1:26" x14ac:dyDescent="0.3">
      <c r="A6" s="56" t="str">
        <f>Output!J6</f>
        <v>b</v>
      </c>
      <c r="B6" s="59" t="str">
        <f>Output!X6</f>
        <v/>
      </c>
      <c r="C6" s="59" t="str">
        <f>Output!Y6</f>
        <v>Negative</v>
      </c>
      <c r="D6" s="59" t="str">
        <f>Output!AA6</f>
        <v/>
      </c>
      <c r="E6" s="59">
        <f>Output!AC6</f>
        <v>5</v>
      </c>
      <c r="F6" s="59" t="str">
        <f>Output!AG6</f>
        <v/>
      </c>
      <c r="H6" s="59" t="str">
        <f>Output!AJ6</f>
        <v/>
      </c>
      <c r="K6" s="15"/>
      <c r="L6" s="1"/>
      <c r="M6" s="1"/>
      <c r="N6" s="1"/>
      <c r="O6" s="1"/>
      <c r="P6" s="1"/>
      <c r="Q6" s="1"/>
      <c r="R6" s="1"/>
      <c r="S6" s="1"/>
      <c r="T6" s="1"/>
      <c r="U6" s="1"/>
      <c r="V6" s="17"/>
      <c r="W6" s="17"/>
      <c r="X6" s="1"/>
      <c r="Y6" s="1"/>
      <c r="Z6" s="1"/>
    </row>
    <row r="7" spans="1:26" x14ac:dyDescent="0.3">
      <c r="A7" s="56" t="str">
        <f>Output!J7</f>
        <v>c</v>
      </c>
      <c r="B7" s="59" t="str">
        <f>Output!X7</f>
        <v/>
      </c>
      <c r="C7" s="59" t="str">
        <f>Output!Y7</f>
        <v>Positive</v>
      </c>
      <c r="D7" s="59" t="str">
        <f>Output!AA7</f>
        <v/>
      </c>
      <c r="E7" s="59">
        <f>Output!AC7</f>
        <v>5</v>
      </c>
      <c r="F7" s="59" t="str">
        <f>Output!AG7</f>
        <v/>
      </c>
      <c r="H7" s="59" t="str">
        <f>Output!AJ7</f>
        <v/>
      </c>
      <c r="K7" s="1"/>
      <c r="L7" s="1"/>
      <c r="M7" s="1"/>
      <c r="N7" s="1"/>
      <c r="O7" s="1"/>
      <c r="P7" s="1"/>
      <c r="Q7" s="1"/>
      <c r="R7" s="1"/>
      <c r="S7" s="1"/>
      <c r="T7" s="1"/>
      <c r="U7" s="1"/>
      <c r="V7" s="1"/>
      <c r="W7" s="1"/>
      <c r="X7" s="1"/>
      <c r="Y7" s="1"/>
      <c r="Z7" s="1"/>
    </row>
    <row r="8" spans="1:26" x14ac:dyDescent="0.3">
      <c r="A8" s="56" t="str">
        <f>Output!J8</f>
        <v>d</v>
      </c>
      <c r="B8" s="59" t="str">
        <f>Output!X8</f>
        <v/>
      </c>
      <c r="C8" s="59" t="str">
        <f>Output!Y8</f>
        <v>Positive</v>
      </c>
      <c r="D8" s="59" t="str">
        <f>Output!AA8</f>
        <v/>
      </c>
      <c r="E8" s="59">
        <f>Output!AC8</f>
        <v>5</v>
      </c>
      <c r="F8" s="59" t="str">
        <f>Output!AG8</f>
        <v/>
      </c>
      <c r="H8" s="59" t="str">
        <f>Output!AJ8</f>
        <v/>
      </c>
      <c r="K8" s="15"/>
      <c r="L8" s="1"/>
      <c r="M8" s="1"/>
      <c r="N8" s="1"/>
      <c r="O8" s="1"/>
      <c r="P8" s="1"/>
      <c r="Q8" s="1"/>
      <c r="R8" s="1"/>
      <c r="S8" s="1"/>
      <c r="T8" s="1"/>
      <c r="U8" s="1"/>
      <c r="V8" s="1"/>
      <c r="W8" s="1"/>
      <c r="X8" s="1"/>
      <c r="Y8" s="1"/>
      <c r="Z8" s="1"/>
    </row>
    <row r="9" spans="1:26" x14ac:dyDescent="0.3">
      <c r="A9" s="56" t="str">
        <f>Output!J9</f>
        <v>e</v>
      </c>
      <c r="B9" s="59" t="str">
        <f>Output!X9</f>
        <v/>
      </c>
      <c r="C9" s="59" t="str">
        <f>Output!Y9</f>
        <v>Negative</v>
      </c>
      <c r="D9" s="59" t="str">
        <f>Output!AA9</f>
        <v/>
      </c>
      <c r="E9" s="59">
        <f>Output!AC9</f>
        <v>5</v>
      </c>
      <c r="F9" s="59" t="str">
        <f>Output!AG9</f>
        <v/>
      </c>
      <c r="H9" s="59" t="str">
        <f>Output!AJ9</f>
        <v/>
      </c>
      <c r="K9" s="15"/>
      <c r="L9" s="1"/>
      <c r="M9" s="1"/>
      <c r="N9" s="1"/>
      <c r="O9" s="1"/>
      <c r="P9" s="1"/>
      <c r="Q9" s="1"/>
      <c r="R9" s="1"/>
      <c r="S9" s="1"/>
      <c r="T9" s="1"/>
      <c r="U9" s="1"/>
      <c r="V9" s="1"/>
      <c r="W9" s="1"/>
      <c r="X9" s="144">
        <f>Output!AU8</f>
        <v>0</v>
      </c>
      <c r="Y9" s="145"/>
      <c r="Z9" s="1"/>
    </row>
    <row r="10" spans="1:26" x14ac:dyDescent="0.3">
      <c r="A10" s="56" t="str">
        <f>Output!J10</f>
        <v>f</v>
      </c>
      <c r="B10" s="59" t="str">
        <f>Output!X10</f>
        <v/>
      </c>
      <c r="C10" s="59" t="str">
        <f>Output!Y10</f>
        <v>Positive</v>
      </c>
      <c r="D10" s="59" t="str">
        <f>Output!AA10</f>
        <v/>
      </c>
      <c r="E10" s="59">
        <f>Output!AC10</f>
        <v>5</v>
      </c>
      <c r="F10" s="59" t="str">
        <f>Output!AG10</f>
        <v/>
      </c>
      <c r="H10" s="59" t="str">
        <f>Output!AJ10</f>
        <v/>
      </c>
      <c r="K10" s="15"/>
      <c r="L10" s="1"/>
      <c r="M10" s="1"/>
      <c r="N10" s="1"/>
      <c r="O10" s="1"/>
      <c r="P10" s="1"/>
      <c r="Q10" s="1"/>
      <c r="R10" s="1"/>
      <c r="S10" s="1"/>
      <c r="T10" s="1"/>
      <c r="U10" s="1"/>
      <c r="V10" s="1"/>
      <c r="W10" s="1"/>
      <c r="X10" s="146"/>
      <c r="Y10" s="147"/>
      <c r="Z10" s="1"/>
    </row>
    <row r="11" spans="1:26" x14ac:dyDescent="0.3">
      <c r="A11" s="56" t="str">
        <f>Output!J11</f>
        <v>g</v>
      </c>
      <c r="B11" s="59" t="str">
        <f>Output!X11</f>
        <v/>
      </c>
      <c r="C11" s="59" t="str">
        <f>Output!Y11</f>
        <v>Positive</v>
      </c>
      <c r="D11" s="59" t="str">
        <f>Output!AA11</f>
        <v/>
      </c>
      <c r="E11" s="59">
        <f>Output!AC11</f>
        <v>5</v>
      </c>
      <c r="F11" s="59" t="str">
        <f>Output!AG11</f>
        <v/>
      </c>
      <c r="H11" s="59" t="str">
        <f>Output!AJ11</f>
        <v/>
      </c>
      <c r="K11" s="15"/>
      <c r="L11" s="1"/>
      <c r="M11" s="1"/>
      <c r="N11" s="1"/>
      <c r="O11" s="1"/>
      <c r="P11" s="1"/>
      <c r="Q11" s="1"/>
      <c r="R11" s="1"/>
      <c r="S11" s="1"/>
      <c r="T11" s="1"/>
      <c r="U11" s="1"/>
      <c r="V11" s="1"/>
      <c r="W11" s="1"/>
      <c r="X11" s="1"/>
      <c r="Y11" s="1"/>
      <c r="Z11" s="1"/>
    </row>
    <row r="12" spans="1:26" x14ac:dyDescent="0.3">
      <c r="A12" s="56" t="str">
        <f>Output!J12</f>
        <v>h</v>
      </c>
      <c r="B12" s="59" t="str">
        <f>Output!X12</f>
        <v/>
      </c>
      <c r="C12" s="59" t="str">
        <f>Output!Y12</f>
        <v/>
      </c>
      <c r="D12" s="59" t="str">
        <f>Output!AA12</f>
        <v/>
      </c>
      <c r="E12" s="59" t="str">
        <f>Output!AC12</f>
        <v/>
      </c>
      <c r="F12" s="59" t="str">
        <f>Output!AG12</f>
        <v/>
      </c>
      <c r="H12" s="59" t="str">
        <f>Output!AJ12</f>
        <v/>
      </c>
      <c r="K12" s="15"/>
      <c r="L12" s="1"/>
      <c r="M12" s="1"/>
      <c r="N12" s="1"/>
      <c r="O12" s="1"/>
      <c r="P12" s="1"/>
      <c r="Q12" s="1"/>
      <c r="R12" s="1"/>
      <c r="S12" s="1"/>
      <c r="T12" s="1"/>
      <c r="U12" s="1"/>
      <c r="V12" s="1"/>
      <c r="W12" s="1"/>
      <c r="X12" s="1"/>
      <c r="Y12" s="1"/>
      <c r="Z12" s="1"/>
    </row>
    <row r="13" spans="1:26" x14ac:dyDescent="0.3">
      <c r="A13" s="56" t="str">
        <f>Output!J13</f>
        <v>i</v>
      </c>
      <c r="B13" s="59" t="str">
        <f>Output!X13</f>
        <v/>
      </c>
      <c r="C13" s="59" t="str">
        <f>Output!Y13</f>
        <v/>
      </c>
      <c r="D13" s="59" t="str">
        <f>Output!AA13</f>
        <v/>
      </c>
      <c r="E13" s="59" t="str">
        <f>Output!AC13</f>
        <v/>
      </c>
      <c r="F13" s="59" t="str">
        <f>Output!AG13</f>
        <v/>
      </c>
      <c r="H13" s="59" t="str">
        <f>Output!AJ13</f>
        <v/>
      </c>
      <c r="K13" s="15"/>
      <c r="L13" s="1"/>
      <c r="M13" s="1"/>
      <c r="N13" s="1"/>
      <c r="O13" s="1"/>
      <c r="P13" s="1"/>
      <c r="Q13" s="1"/>
      <c r="R13" s="1"/>
      <c r="S13" s="1"/>
      <c r="T13" s="1"/>
      <c r="U13" s="1"/>
      <c r="V13" s="1"/>
      <c r="W13" s="1"/>
      <c r="X13" s="1"/>
      <c r="Y13" s="1"/>
      <c r="Z13" s="1"/>
    </row>
    <row r="14" spans="1:26" x14ac:dyDescent="0.3">
      <c r="A14" s="56" t="str">
        <f>Output!J14</f>
        <v>l</v>
      </c>
      <c r="B14" s="59" t="str">
        <f>Output!X14</f>
        <v/>
      </c>
      <c r="C14" s="59" t="str">
        <f>Output!Y14</f>
        <v/>
      </c>
      <c r="D14" s="59" t="str">
        <f>Output!AA14</f>
        <v/>
      </c>
      <c r="E14" s="59" t="str">
        <f>Output!AC14</f>
        <v/>
      </c>
      <c r="F14" s="59" t="str">
        <f>Output!AG14</f>
        <v/>
      </c>
      <c r="H14" s="59" t="str">
        <f>Output!AJ14</f>
        <v/>
      </c>
      <c r="K14" s="15"/>
      <c r="L14" s="1"/>
      <c r="M14" s="1"/>
      <c r="N14" s="1"/>
      <c r="O14" s="1"/>
      <c r="P14" s="1"/>
      <c r="Q14" s="1"/>
      <c r="R14" s="1"/>
      <c r="S14" s="1"/>
      <c r="T14" s="1"/>
      <c r="U14" s="1"/>
      <c r="V14" s="1"/>
      <c r="W14" s="1"/>
      <c r="X14" s="1"/>
      <c r="Y14" s="1"/>
      <c r="Z14" s="1"/>
    </row>
    <row r="15" spans="1:26" x14ac:dyDescent="0.3">
      <c r="A15" s="56" t="str">
        <f>Output!J15</f>
        <v>m</v>
      </c>
      <c r="B15" s="59" t="str">
        <f>Output!X15</f>
        <v/>
      </c>
      <c r="C15" s="59" t="str">
        <f>Output!Y15</f>
        <v/>
      </c>
      <c r="D15" s="59" t="str">
        <f>Output!AA15</f>
        <v/>
      </c>
      <c r="E15" s="59" t="str">
        <f>Output!AC15</f>
        <v/>
      </c>
      <c r="F15" s="59" t="str">
        <f>Output!AG15</f>
        <v/>
      </c>
      <c r="H15" s="59" t="str">
        <f>Output!AJ15</f>
        <v/>
      </c>
      <c r="K15" s="15"/>
      <c r="L15" s="1"/>
      <c r="M15" s="1"/>
      <c r="N15" s="1"/>
      <c r="O15" s="1"/>
      <c r="P15" s="1"/>
      <c r="Q15" s="1"/>
      <c r="R15" s="1"/>
      <c r="S15" s="1"/>
      <c r="T15" s="1"/>
      <c r="U15" s="1"/>
      <c r="V15" s="1"/>
      <c r="W15" s="1"/>
      <c r="X15" s="1"/>
      <c r="Y15" s="1"/>
      <c r="Z15" s="1"/>
    </row>
    <row r="16" spans="1:26" x14ac:dyDescent="0.3">
      <c r="A16" s="56" t="str">
        <f>Output!J16</f>
        <v>n</v>
      </c>
      <c r="B16" s="59" t="str">
        <f>Output!X16</f>
        <v/>
      </c>
      <c r="C16" s="59" t="str">
        <f>Output!Y16</f>
        <v/>
      </c>
      <c r="D16" s="59" t="str">
        <f>Output!AA16</f>
        <v/>
      </c>
      <c r="E16" s="59" t="str">
        <f>Output!AC16</f>
        <v/>
      </c>
      <c r="F16" s="59" t="str">
        <f>Output!AG16</f>
        <v/>
      </c>
      <c r="H16" s="59" t="str">
        <f>Output!AJ16</f>
        <v/>
      </c>
      <c r="K16" s="15"/>
      <c r="L16" s="1"/>
      <c r="M16" s="1"/>
      <c r="N16" s="1"/>
      <c r="O16" s="1"/>
      <c r="P16" s="1"/>
      <c r="Q16" s="1"/>
      <c r="R16" s="1"/>
      <c r="S16" s="1"/>
      <c r="T16" s="1"/>
      <c r="U16" s="1"/>
      <c r="V16" s="1"/>
      <c r="W16" s="1"/>
      <c r="X16" s="1"/>
      <c r="Y16" s="1"/>
      <c r="Z16" s="1"/>
    </row>
    <row r="17" spans="1:26" x14ac:dyDescent="0.3">
      <c r="A17" s="56" t="str">
        <f>Output!J17</f>
        <v>o</v>
      </c>
      <c r="B17" s="59" t="str">
        <f>Output!X17</f>
        <v/>
      </c>
      <c r="C17" s="59" t="str">
        <f>Output!Y17</f>
        <v/>
      </c>
      <c r="D17" s="59" t="str">
        <f>Output!AA17</f>
        <v/>
      </c>
      <c r="E17" s="59" t="str">
        <f>Output!AC17</f>
        <v/>
      </c>
      <c r="F17" s="59" t="str">
        <f>Output!AG17</f>
        <v/>
      </c>
      <c r="H17" s="59" t="str">
        <f>Output!AJ17</f>
        <v/>
      </c>
      <c r="K17" s="1"/>
      <c r="L17" s="1"/>
      <c r="M17" s="1"/>
      <c r="N17" s="1"/>
      <c r="O17" s="1"/>
      <c r="P17" s="1"/>
      <c r="Q17" s="1"/>
      <c r="R17" s="1"/>
      <c r="S17" s="1"/>
      <c r="T17" s="1"/>
      <c r="U17" s="1"/>
      <c r="V17" s="1"/>
      <c r="W17" s="1"/>
      <c r="X17" s="1"/>
      <c r="Y17" s="1"/>
      <c r="Z17" s="1"/>
    </row>
    <row r="18" spans="1:26" x14ac:dyDescent="0.3">
      <c r="A18" s="56" t="str">
        <f>Output!J18</f>
        <v>p</v>
      </c>
      <c r="B18" s="59" t="str">
        <f>Output!X18</f>
        <v/>
      </c>
      <c r="C18" s="59" t="str">
        <f>Output!Y18</f>
        <v/>
      </c>
      <c r="D18" s="59" t="str">
        <f>Output!AA18</f>
        <v/>
      </c>
      <c r="E18" s="59" t="str">
        <f>Output!AC18</f>
        <v/>
      </c>
      <c r="F18" s="59" t="str">
        <f>Output!AG18</f>
        <v/>
      </c>
      <c r="H18" s="59" t="str">
        <f>Output!AJ18</f>
        <v/>
      </c>
      <c r="K18" s="1"/>
      <c r="L18" s="1"/>
      <c r="M18" s="1"/>
      <c r="N18" s="1"/>
      <c r="O18" s="1"/>
      <c r="P18" s="1"/>
      <c r="Q18" s="1"/>
      <c r="R18" s="1"/>
      <c r="S18" s="1"/>
      <c r="T18" s="1"/>
      <c r="U18" s="1"/>
      <c r="V18" s="1"/>
      <c r="W18" s="1"/>
      <c r="X18" s="1"/>
      <c r="Y18" s="1"/>
      <c r="Z18" s="1"/>
    </row>
    <row r="19" spans="1:26" x14ac:dyDescent="0.3">
      <c r="A19" s="56" t="str">
        <f>Output!J19</f>
        <v>q</v>
      </c>
      <c r="B19" s="59" t="str">
        <f>Output!X19</f>
        <v/>
      </c>
      <c r="C19" s="59" t="str">
        <f>Output!Y19</f>
        <v/>
      </c>
      <c r="D19" s="59" t="str">
        <f>Output!AA19</f>
        <v/>
      </c>
      <c r="E19" s="59" t="str">
        <f>Output!AC19</f>
        <v/>
      </c>
      <c r="F19" s="59" t="str">
        <f>Output!AG19</f>
        <v/>
      </c>
      <c r="H19" s="59" t="str">
        <f>Output!AJ19</f>
        <v/>
      </c>
      <c r="K19" s="1"/>
      <c r="L19" s="1"/>
      <c r="M19" s="1"/>
      <c r="N19" s="1"/>
      <c r="O19" s="1"/>
      <c r="P19" s="1"/>
      <c r="Q19" s="1"/>
      <c r="R19" s="1"/>
      <c r="S19" s="1"/>
      <c r="T19" s="1"/>
      <c r="U19" s="1"/>
      <c r="V19" s="1"/>
      <c r="W19" s="1"/>
      <c r="X19" s="1"/>
      <c r="Y19" s="1"/>
      <c r="Z19" s="1"/>
    </row>
    <row r="20" spans="1:26" x14ac:dyDescent="0.3">
      <c r="A20" s="56" t="str">
        <f>Output!J20</f>
        <v>r</v>
      </c>
      <c r="B20" s="59" t="str">
        <f>Output!X20</f>
        <v/>
      </c>
      <c r="C20" s="59" t="str">
        <f>Output!Y20</f>
        <v/>
      </c>
      <c r="D20" s="59" t="str">
        <f>Output!AA20</f>
        <v/>
      </c>
      <c r="E20" s="59" t="str">
        <f>Output!AC20</f>
        <v/>
      </c>
      <c r="F20" s="59" t="str">
        <f>Output!AG20</f>
        <v/>
      </c>
      <c r="H20" s="59" t="str">
        <f>Output!AJ20</f>
        <v/>
      </c>
      <c r="K20" s="1"/>
      <c r="L20" s="1"/>
      <c r="M20" s="1"/>
      <c r="N20" s="1"/>
      <c r="O20" s="1"/>
      <c r="P20" s="1"/>
      <c r="Q20" s="1"/>
      <c r="R20" s="1"/>
      <c r="S20" s="1"/>
      <c r="T20" s="1"/>
      <c r="U20" s="1"/>
      <c r="V20" s="1"/>
      <c r="W20" s="1"/>
      <c r="X20" s="1"/>
      <c r="Y20" s="1"/>
      <c r="Z20" s="1"/>
    </row>
    <row r="21" spans="1:26" x14ac:dyDescent="0.3">
      <c r="A21" s="56" t="str">
        <f>Output!J21</f>
        <v>s</v>
      </c>
      <c r="B21" s="59" t="str">
        <f>Output!X21</f>
        <v/>
      </c>
      <c r="C21" s="59" t="str">
        <f>Output!Y21</f>
        <v/>
      </c>
      <c r="D21" s="59" t="str">
        <f>Output!AA21</f>
        <v/>
      </c>
      <c r="E21" s="59" t="str">
        <f>Output!AC21</f>
        <v/>
      </c>
      <c r="F21" s="59" t="str">
        <f>Output!AG21</f>
        <v/>
      </c>
      <c r="H21" s="59" t="str">
        <f>Output!AJ21</f>
        <v/>
      </c>
      <c r="K21" s="1"/>
      <c r="L21" s="1"/>
      <c r="M21" s="1"/>
      <c r="N21" s="1"/>
      <c r="O21" s="1"/>
      <c r="P21" s="1"/>
      <c r="Q21" s="1"/>
      <c r="R21" s="1"/>
      <c r="S21" s="1"/>
      <c r="T21" s="1"/>
      <c r="U21" s="1"/>
      <c r="V21" s="1"/>
      <c r="W21" s="1"/>
      <c r="X21" s="1"/>
      <c r="Y21" s="1"/>
      <c r="Z21" s="1"/>
    </row>
    <row r="22" spans="1:26" x14ac:dyDescent="0.3">
      <c r="A22" s="56" t="str">
        <f>Output!J22</f>
        <v>t</v>
      </c>
      <c r="B22" s="59" t="str">
        <f>Output!X22</f>
        <v/>
      </c>
      <c r="C22" s="59" t="str">
        <f>Output!Y22</f>
        <v/>
      </c>
      <c r="D22" s="59" t="str">
        <f>Output!AA22</f>
        <v/>
      </c>
      <c r="E22" s="59" t="str">
        <f>Output!AC22</f>
        <v/>
      </c>
      <c r="F22" s="59" t="str">
        <f>Output!AG22</f>
        <v/>
      </c>
      <c r="H22" s="59" t="str">
        <f>Output!AJ22</f>
        <v/>
      </c>
      <c r="K22" s="1"/>
      <c r="L22" s="1"/>
      <c r="M22" s="1"/>
      <c r="N22" s="1"/>
      <c r="O22" s="1"/>
      <c r="P22" s="1"/>
      <c r="Q22" s="1"/>
      <c r="R22" s="1"/>
      <c r="S22" s="1"/>
      <c r="T22" s="1"/>
      <c r="U22" s="1"/>
      <c r="V22" s="1"/>
      <c r="W22" s="1"/>
      <c r="X22" s="1"/>
      <c r="Y22" s="1"/>
      <c r="Z22" s="1"/>
    </row>
    <row r="23" spans="1:26" x14ac:dyDescent="0.3">
      <c r="K23" s="1"/>
      <c r="L23" s="1"/>
      <c r="M23" s="1"/>
      <c r="N23" s="1"/>
      <c r="O23" s="1"/>
      <c r="P23" s="1"/>
      <c r="Q23" s="1"/>
      <c r="R23" s="1"/>
      <c r="S23" s="1"/>
      <c r="T23" s="1"/>
      <c r="U23" s="1"/>
      <c r="V23" s="1"/>
      <c r="W23" s="1"/>
      <c r="X23" s="1"/>
      <c r="Y23" s="1"/>
      <c r="Z23" s="1"/>
    </row>
    <row r="24" spans="1:26" x14ac:dyDescent="0.3">
      <c r="K24" s="1"/>
      <c r="L24" s="1"/>
      <c r="M24" s="1"/>
      <c r="N24" s="1"/>
      <c r="O24" s="1"/>
      <c r="P24" s="1"/>
      <c r="Q24" s="1"/>
      <c r="R24" s="1"/>
      <c r="S24" s="1"/>
      <c r="T24" s="1"/>
      <c r="U24" s="1"/>
      <c r="V24" s="1"/>
      <c r="W24" s="1"/>
      <c r="X24" s="1"/>
      <c r="Y24" s="1"/>
      <c r="Z24" s="1"/>
    </row>
    <row r="25" spans="1:26" x14ac:dyDescent="0.3">
      <c r="K25" s="1"/>
      <c r="L25" s="1"/>
      <c r="M25" s="1"/>
      <c r="N25" s="1"/>
      <c r="O25" s="1"/>
      <c r="P25" s="1"/>
      <c r="Q25" s="1"/>
      <c r="R25" s="1"/>
      <c r="S25" s="1"/>
      <c r="T25" s="1"/>
      <c r="U25" s="1"/>
      <c r="V25" s="1"/>
      <c r="W25" s="1"/>
      <c r="X25" s="1"/>
      <c r="Y25" s="1"/>
      <c r="Z25" s="1"/>
    </row>
    <row r="26" spans="1:26" x14ac:dyDescent="0.3">
      <c r="K26" s="1"/>
      <c r="L26" s="1"/>
      <c r="M26" s="1"/>
      <c r="N26" s="1"/>
      <c r="O26" s="1"/>
      <c r="P26" s="1"/>
      <c r="Q26" s="1"/>
      <c r="R26" s="1"/>
      <c r="S26" s="1"/>
      <c r="T26" s="1"/>
      <c r="U26" s="1"/>
      <c r="V26" s="1"/>
      <c r="W26" s="1"/>
      <c r="X26" s="1"/>
      <c r="Y26" s="1"/>
      <c r="Z26" s="1"/>
    </row>
  </sheetData>
  <mergeCells count="4">
    <mergeCell ref="S4:T4"/>
    <mergeCell ref="X4:Y4"/>
    <mergeCell ref="X9:Y10"/>
    <mergeCell ref="U4:V4"/>
  </mergeCell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0C80BC662B6C1641B5F722E620292A03" ma:contentTypeVersion="17" ma:contentTypeDescription="Creare un nuovo documento." ma:contentTypeScope="" ma:versionID="0c12b46951fb0b65d78d60f293601e60">
  <xsd:schema xmlns:xsd="http://www.w3.org/2001/XMLSchema" xmlns:xs="http://www.w3.org/2001/XMLSchema" xmlns:p="http://schemas.microsoft.com/office/2006/metadata/properties" xmlns:ns3="050c66b0-69c2-4bf8-9fd0-c3b666af1d53" xmlns:ns4="5be2eaf3-6471-4667-b101-18e4c244c534" targetNamespace="http://schemas.microsoft.com/office/2006/metadata/properties" ma:root="true" ma:fieldsID="5c876bae8d418e822fb12ec15d2cc8f9" ns3:_="" ns4:_="">
    <xsd:import namespace="050c66b0-69c2-4bf8-9fd0-c3b666af1d53"/>
    <xsd:import namespace="5be2eaf3-6471-4667-b101-18e4c244c534"/>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Tags" minOccurs="0"/>
                <xsd:element ref="ns4:MediaServiceOCR" minOccurs="0"/>
                <xsd:element ref="ns4:MediaServiceGenerationTime" minOccurs="0"/>
                <xsd:element ref="ns4:MediaServiceEventHashCode" minOccurs="0"/>
                <xsd:element ref="ns4:MediaServiceDateTaken" minOccurs="0"/>
                <xsd:element ref="ns4:MediaServiceAutoKeyPoints" minOccurs="0"/>
                <xsd:element ref="ns4:MediaServiceKeyPoints" minOccurs="0"/>
                <xsd:element ref="ns4:MediaLengthInSeconds" minOccurs="0"/>
                <xsd:element ref="ns4:_activity" minOccurs="0"/>
                <xsd:element ref="ns4:MediaServiceObjectDetectorVersions" minOccurs="0"/>
                <xsd:element ref="ns4:MediaServiceSystemTags" minOccurs="0"/>
                <xsd:element ref="ns4: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50c66b0-69c2-4bf8-9fd0-c3b666af1d53" elementFormDefault="qualified">
    <xsd:import namespace="http://schemas.microsoft.com/office/2006/documentManagement/types"/>
    <xsd:import namespace="http://schemas.microsoft.com/office/infopath/2007/PartnerControls"/>
    <xsd:element name="SharedWithUsers" ma:index="8" nillable="true" ma:displayName="Condivis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Condiviso con dettagli" ma:internalName="SharedWithDetails" ma:readOnly="true">
      <xsd:simpleType>
        <xsd:restriction base="dms:Note">
          <xsd:maxLength value="255"/>
        </xsd:restriction>
      </xsd:simpleType>
    </xsd:element>
    <xsd:element name="SharingHintHash" ma:index="10" nillable="true" ma:displayName="Hash suggerimento condivisione"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be2eaf3-6471-4667-b101-18e4c244c534"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DateTaken" ma:index="17" nillable="true" ma:displayName="MediaServiceDateTaken" ma:description="" ma:hidden="true" ma:indexed="true" ma:internalName="MediaServiceDateTaken"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LengthInSeconds" ma:index="20" nillable="true" ma:displayName="Length (seconds)" ma:internalName="MediaLengthInSeconds" ma:readOnly="true">
      <xsd:simpleType>
        <xsd:restriction base="dms:Unknown"/>
      </xsd:simpleType>
    </xsd:element>
    <xsd:element name="_activity" ma:index="21" nillable="true" ma:displayName="_activity" ma:hidden="true" ma:internalName="_activity">
      <xsd:simpleType>
        <xsd:restriction base="dms:Note"/>
      </xsd:simpleType>
    </xsd:element>
    <xsd:element name="MediaServiceObjectDetectorVersions" ma:index="22" nillable="true" ma:displayName="MediaServiceObjectDetectorVersions" ma:description="" ma:hidden="true" ma:indexed="true" ma:internalName="MediaServiceObjectDetectorVersions" ma:readOnly="true">
      <xsd:simpleType>
        <xsd:restriction base="dms:Text"/>
      </xsd:simpleType>
    </xsd:element>
    <xsd:element name="MediaServiceSystemTags" ma:index="23" nillable="true" ma:displayName="MediaServiceSystemTags" ma:hidden="true" ma:internalName="MediaServiceSystemTags" ma:readOnly="true">
      <xsd:simpleType>
        <xsd:restriction base="dms:Note"/>
      </xsd:simpleType>
    </xsd:element>
    <xsd:element name="MediaServiceSearchProperties" ma:index="24"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i contenuto"/>
        <xsd:element ref="dc:title" minOccurs="0" maxOccurs="1" ma:index="4" ma:displayName="Tito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activity xmlns="5be2eaf3-6471-4667-b101-18e4c244c534" xsi:nil="true"/>
  </documentManagement>
</p:properties>
</file>

<file path=customXml/itemProps1.xml><?xml version="1.0" encoding="utf-8"?>
<ds:datastoreItem xmlns:ds="http://schemas.openxmlformats.org/officeDocument/2006/customXml" ds:itemID="{90367F39-72FD-4769-8645-13CDEF69CBC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50c66b0-69c2-4bf8-9fd0-c3b666af1d53"/>
    <ds:schemaRef ds:uri="5be2eaf3-6471-4667-b101-18e4c244c53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12F13CE-A422-4656-9B9F-98D7C854B64B}">
  <ds:schemaRefs>
    <ds:schemaRef ds:uri="http://schemas.microsoft.com/sharepoint/v3/contenttype/forms"/>
  </ds:schemaRefs>
</ds:datastoreItem>
</file>

<file path=customXml/itemProps3.xml><?xml version="1.0" encoding="utf-8"?>
<ds:datastoreItem xmlns:ds="http://schemas.openxmlformats.org/officeDocument/2006/customXml" ds:itemID="{912337C2-77C3-4032-89FF-61A60F12E0D2}">
  <ds:schemaRefs>
    <ds:schemaRef ds:uri="http://schemas.microsoft.com/office/2006/metadata/properties"/>
    <ds:schemaRef ds:uri="http://purl.org/dc/terms/"/>
    <ds:schemaRef ds:uri="http://schemas.microsoft.com/office/2006/documentManagement/types"/>
    <ds:schemaRef ds:uri="http://www.w3.org/XML/1998/namespace"/>
    <ds:schemaRef ds:uri="http://purl.org/dc/dcmitype/"/>
    <ds:schemaRef ds:uri="http://schemas.microsoft.com/office/infopath/2007/PartnerControls"/>
    <ds:schemaRef ds:uri="http://schemas.openxmlformats.org/package/2006/metadata/core-properties"/>
    <ds:schemaRef ds:uri="http://purl.org/dc/elements/1.1/"/>
    <ds:schemaRef ds:uri="5be2eaf3-6471-4667-b101-18e4c244c534"/>
    <ds:schemaRef ds:uri="050c66b0-69c2-4bf8-9fd0-c3b666af1d5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4</vt:i4>
      </vt:variant>
    </vt:vector>
  </HeadingPairs>
  <TitlesOfParts>
    <vt:vector size="4" baseType="lpstr">
      <vt:lpstr>Instructions</vt:lpstr>
      <vt:lpstr>Input</vt:lpstr>
      <vt:lpstr>Output</vt:lpstr>
      <vt:lpstr>Results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pasquale garofalo</dc:creator>
  <cp:lastModifiedBy>Garofalo, Pasquale (CREA-AA)</cp:lastModifiedBy>
  <dcterms:created xsi:type="dcterms:W3CDTF">2024-11-23T18:49:58Z</dcterms:created>
  <dcterms:modified xsi:type="dcterms:W3CDTF">2024-11-30T16:58:59Z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0x0101000C80BC662B6C1641B5F722E620292A03</vt:lpwstr>
  </property>
</Properties>
</file>