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injie.tang\Desktop\Bioprocess506_2020\Bio506_2020\"/>
    </mc:Choice>
  </mc:AlternateContent>
  <bookViews>
    <workbookView xWindow="0" yWindow="0" windowWidth="14370" windowHeight="6960" activeTab="2"/>
  </bookViews>
  <sheets>
    <sheet name="MM-Model" sheetId="3" r:id="rId1"/>
    <sheet name="FBA_1" sheetId="4" r:id="rId2"/>
    <sheet name="FBA_1_more" sheetId="6" r:id="rId3"/>
    <sheet name="FBA_2" sheetId="5" r:id="rId4"/>
  </sheets>
  <definedNames>
    <definedName name="solver_adj" localSheetId="1" hidden="1">FBA_1!$B$5:$P$5</definedName>
    <definedName name="solver_adj" localSheetId="2" hidden="1">FBA_1_more!$B$5:$P$5</definedName>
    <definedName name="solver_adj" localSheetId="3" hidden="1">FBA_2!$D$7:$M$7</definedName>
    <definedName name="solver_adj" localSheetId="0" hidden="1">'MM-Model'!$G$28:$I$28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lhs1" localSheetId="1" hidden="1">FBA_1!$O$9:$O$21</definedName>
    <definedName name="solver_lhs1" localSheetId="2" hidden="1">FBA_1_more!$O$9:$O$22</definedName>
    <definedName name="solver_lhs1" localSheetId="3" hidden="1">FBA_2!$Q$10:$Q$17</definedName>
    <definedName name="solver_lhs2" localSheetId="3" hidden="1">FBA_2!$Q$26:$Q$27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um" localSheetId="1" hidden="1">1</definedName>
    <definedName name="solver_num" localSheetId="2" hidden="1">1</definedName>
    <definedName name="solver_num" localSheetId="3" hidden="1">2</definedName>
    <definedName name="solver_num" localSheetId="0" hidden="1">0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opt" localSheetId="1" hidden="1">FBA_1!$B$5</definedName>
    <definedName name="solver_opt" localSheetId="2" hidden="1">FBA_1_more!$B$5</definedName>
    <definedName name="solver_opt" localSheetId="3" hidden="1">FBA_2!$M$7</definedName>
    <definedName name="solver_opt" localSheetId="0" hidden="1">'MM-Model'!$E$40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2" localSheetId="3" hidden="1">1</definedName>
    <definedName name="solver_rhs1" localSheetId="1" hidden="1">FBA_1!$P$9:$P$21</definedName>
    <definedName name="solver_rhs1" localSheetId="2" hidden="1">FBA_1_more!$P$9:$P$22</definedName>
    <definedName name="solver_rhs1" localSheetId="3" hidden="1">FBA_2!$R$10:$R$17</definedName>
    <definedName name="solver_rhs2" localSheetId="3" hidden="1">FBA_2!$R$26:$R$27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5" l="1"/>
  <c r="Q26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P22" i="6"/>
  <c r="O22" i="6"/>
  <c r="P21" i="6"/>
  <c r="O21" i="6"/>
  <c r="P20" i="6"/>
  <c r="O20" i="6"/>
  <c r="P19" i="6"/>
  <c r="O19" i="6"/>
  <c r="P18" i="6"/>
  <c r="O18" i="6"/>
  <c r="P17" i="6"/>
  <c r="O17" i="6"/>
  <c r="P16" i="6"/>
  <c r="O16" i="6"/>
  <c r="P15" i="6"/>
  <c r="O15" i="6"/>
  <c r="P14" i="6"/>
  <c r="O14" i="6"/>
  <c r="P13" i="6"/>
  <c r="O13" i="6"/>
  <c r="P12" i="6"/>
  <c r="O12" i="6"/>
  <c r="P11" i="6"/>
  <c r="O11" i="6"/>
  <c r="P10" i="6"/>
  <c r="O10" i="6"/>
  <c r="P9" i="6"/>
  <c r="P21" i="4"/>
  <c r="P20" i="4"/>
  <c r="P19" i="4"/>
  <c r="P18" i="4"/>
  <c r="O21" i="4"/>
  <c r="O20" i="4"/>
  <c r="O19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D30" i="3" l="1"/>
  <c r="E30" i="3" s="1"/>
  <c r="D31" i="3"/>
  <c r="D32" i="3"/>
  <c r="E32" i="3" s="1"/>
  <c r="D33" i="3"/>
  <c r="E33" i="3" s="1"/>
  <c r="D34" i="3"/>
  <c r="E34" i="3" s="1"/>
  <c r="D35" i="3"/>
  <c r="D36" i="3"/>
  <c r="E36" i="3" s="1"/>
  <c r="D37" i="3"/>
  <c r="E37" i="3" s="1"/>
  <c r="D38" i="3"/>
  <c r="E38" i="3" s="1"/>
  <c r="D39" i="3"/>
  <c r="E39" i="3" s="1"/>
  <c r="D29" i="3"/>
  <c r="E29" i="3" s="1"/>
  <c r="B35" i="3"/>
  <c r="B33" i="3"/>
  <c r="B31" i="3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4" i="3"/>
  <c r="E4" i="3" s="1"/>
  <c r="B8" i="3"/>
  <c r="B10" i="3" s="1"/>
  <c r="B6" i="3"/>
  <c r="E31" i="3" l="1"/>
  <c r="E35" i="3"/>
  <c r="E15" i="3"/>
  <c r="E40" i="3" l="1"/>
</calcChain>
</file>

<file path=xl/sharedStrings.xml><?xml version="1.0" encoding="utf-8"?>
<sst xmlns="http://schemas.openxmlformats.org/spreadsheetml/2006/main" count="200" uniqueCount="56">
  <si>
    <t>Km</t>
  </si>
  <si>
    <t>Sub</t>
  </si>
  <si>
    <t>v</t>
  </si>
  <si>
    <t>Vm</t>
  </si>
  <si>
    <t>Ksi</t>
  </si>
  <si>
    <t>pred_v</t>
  </si>
  <si>
    <t>error^2</t>
  </si>
  <si>
    <t>Competitive</t>
  </si>
  <si>
    <t>v is same as u</t>
  </si>
  <si>
    <t>unCompetitive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</si>
  <si>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</si>
  <si>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</si>
  <si>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</si>
  <si>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</si>
  <si>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</si>
  <si>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</si>
  <si>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</si>
  <si>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</si>
  <si>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</si>
  <si>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</si>
  <si>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</si>
  <si>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</si>
  <si>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</si>
  <si>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</si>
  <si>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</si>
  <si>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</si>
  <si>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Flux</t>
  </si>
  <si>
    <t>Unknown Flux</t>
  </si>
  <si>
    <t>u</t>
  </si>
  <si>
    <t>Objective</t>
  </si>
  <si>
    <t>Linear constraints</t>
  </si>
  <si>
    <t>Left</t>
  </si>
  <si>
    <t>Right</t>
  </si>
  <si>
    <t>G6P</t>
  </si>
  <si>
    <t>R5P</t>
  </si>
  <si>
    <t>Pyr</t>
  </si>
  <si>
    <t>AcCoA</t>
  </si>
  <si>
    <t>ICIT</t>
  </si>
  <si>
    <t>AKG</t>
  </si>
  <si>
    <t>SUC</t>
  </si>
  <si>
    <t>OAA</t>
  </si>
  <si>
    <t>V12</t>
  </si>
  <si>
    <t>V13</t>
  </si>
  <si>
    <t>V14</t>
  </si>
  <si>
    <t>V15</t>
  </si>
  <si>
    <t>V16</t>
  </si>
  <si>
    <t>nonlinear constraints</t>
  </si>
  <si>
    <t>LB</t>
  </si>
  <si>
    <t>UB</t>
  </si>
  <si>
    <t>NADPH</t>
  </si>
  <si>
    <t>v1=11</t>
  </si>
  <si>
    <t>v6=6.4</t>
  </si>
  <si>
    <t>v12 (obj)</t>
  </si>
  <si>
    <t>v3&lt;=3</t>
  </si>
  <si>
    <t>v11&lt;=3</t>
  </si>
  <si>
    <t>Nonlinear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</si>
</sst>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0485564304462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'MM-Model'!$B$4:$B$14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  <c:pt idx="7">
                  <c:v>110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xVal>
          <c:yVal>
            <c:numRef>
              <c:f>'MM-Model'!$C$4:$C$14</c:f>
              <c:numCache>
                <c:formatCode>General</c:formatCode>
                <c:ptCount val="11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13.7</c:v>
                </c:pt>
                <c:pt idx="5">
                  <c:v>15</c:v>
                </c:pt>
                <c:pt idx="6">
                  <c:v>15</c:v>
                </c:pt>
                <c:pt idx="7">
                  <c:v>12.5</c:v>
                </c:pt>
                <c:pt idx="8">
                  <c:v>9.5</c:v>
                </c:pt>
                <c:pt idx="9">
                  <c:v>7.5</c:v>
                </c:pt>
                <c:pt idx="10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A-4001-8BFF-E435B95D341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'MM-Model'!$B$4:$B$14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  <c:pt idx="7">
                  <c:v>110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xVal>
          <c:yVal>
            <c:numRef>
              <c:f>'MM-Model'!$D$4:$D$14</c:f>
              <c:numCache>
                <c:formatCode>General</c:formatCode>
                <c:ptCount val="11"/>
                <c:pt idx="0">
                  <c:v>6.8409521882667157</c:v>
                </c:pt>
                <c:pt idx="1">
                  <c:v>8.7363165665964306</c:v>
                </c:pt>
                <c:pt idx="2">
                  <c:v>9.6252447729475463</c:v>
                </c:pt>
                <c:pt idx="3">
                  <c:v>10.478175968716355</c:v>
                </c:pt>
                <c:pt idx="4">
                  <c:v>10.715563128421325</c:v>
                </c:pt>
                <c:pt idx="5">
                  <c:v>11.027863818604381</c:v>
                </c:pt>
                <c:pt idx="6">
                  <c:v>11.13604901150325</c:v>
                </c:pt>
                <c:pt idx="7">
                  <c:v>11.297253300787096</c:v>
                </c:pt>
                <c:pt idx="8">
                  <c:v>11.411617960091132</c:v>
                </c:pt>
                <c:pt idx="9">
                  <c:v>11.457182970811942</c:v>
                </c:pt>
                <c:pt idx="10">
                  <c:v>11.496967998873979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A-4001-8BFF-E435B95D3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51408"/>
        <c:axId val="382849112"/>
      </c:scatterChart>
      <c:valAx>
        <c:axId val="38285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49112"/>
        <c:crosses val="autoZero"/>
        <c:crossBetween val="midCat"/>
      </c:valAx>
      <c:valAx>
        <c:axId val="38284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5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'MM-Model'!$B$29:$B$39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  <c:pt idx="7">
                  <c:v>110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xVal>
          <c:yVal>
            <c:numRef>
              <c:f>'MM-Model'!$C$29:$C$39</c:f>
              <c:numCache>
                <c:formatCode>General</c:formatCode>
                <c:ptCount val="11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13.7</c:v>
                </c:pt>
                <c:pt idx="5">
                  <c:v>15</c:v>
                </c:pt>
                <c:pt idx="6">
                  <c:v>15</c:v>
                </c:pt>
                <c:pt idx="7">
                  <c:v>12.5</c:v>
                </c:pt>
                <c:pt idx="8">
                  <c:v>9.5</c:v>
                </c:pt>
                <c:pt idx="9">
                  <c:v>7.5</c:v>
                </c:pt>
                <c:pt idx="10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9-4EF6-B1F5-A5C9F636ADA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'MM-Model'!$B$29:$B$39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  <c:pt idx="7">
                  <c:v>110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xVal>
          <c:yVal>
            <c:numRef>
              <c:f>'MM-Model'!$D$29:$D$39</c:f>
              <c:numCache>
                <c:formatCode>General</c:formatCode>
                <c:ptCount val="11"/>
                <c:pt idx="0">
                  <c:v>4.5766997417840871</c:v>
                </c:pt>
                <c:pt idx="1">
                  <c:v>8.346417211177048</c:v>
                </c:pt>
                <c:pt idx="2">
                  <c:v>10.986558227291901</c:v>
                </c:pt>
                <c:pt idx="3">
                  <c:v>13.267186482711118</c:v>
                </c:pt>
                <c:pt idx="4">
                  <c:v>13.415580050731755</c:v>
                </c:pt>
                <c:pt idx="5">
                  <c:v>12.801666780767649</c:v>
                </c:pt>
                <c:pt idx="6">
                  <c:v>12.291311906655512</c:v>
                </c:pt>
                <c:pt idx="7">
                  <c:v>11.181467584368141</c:v>
                </c:pt>
                <c:pt idx="8">
                  <c:v>10.120175845709845</c:v>
                </c:pt>
                <c:pt idx="9">
                  <c:v>9.6324144763414914</c:v>
                </c:pt>
                <c:pt idx="10">
                  <c:v>9.1765544092096949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C9-4EF6-B1F5-A5C9F636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31144"/>
        <c:axId val="502929504"/>
      </c:scatterChart>
      <c:valAx>
        <c:axId val="50293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29504"/>
        <c:crosses val="autoZero"/>
        <c:crossBetween val="midCat"/>
      </c:valAx>
      <c:valAx>
        <c:axId val="5029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3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485775</xdr:colOff>
      <xdr:row>23</xdr:row>
      <xdr:rowOff>156509</xdr:rowOff>
    </xdr:from>
    <xdr:to>
      <xdr:col>27</xdr:col>
      <xdr:colOff>104775</xdr:colOff>
      <xdr:row>25</xdr:row>
      <xdr:rowOff>140634</xdr:rowOff>
    </xdr:to>
    <xdr:sp macro="" textlink="">
      <xdr:nvSpPr>
        <xdr:cNvPr id="3" name="Slide Number Placeholder 4"/>
        <xdr:cNvSpPr>
          <a:spLocks noGrp="1"/>
        </xdr:cNvSpPr>
      </xdr:nvSpPr>
      <xdr:spPr>
        <a:xfrm>
          <a:off x="14506575" y="4538009"/>
          <a:ext cx="2057400" cy="365125"/>
        </a:xfrm>
        <a:prstGeom prst="rect">
          <a:avLst/>
        </a:prstGeom>
      </xdr:spPr>
      <xdr:txBody>
        <a:bodyPr vert="horz" wrap="square" lIns="91440" tIns="45720" rIns="91440" bIns="45720" rtlCol="0" anchor="ctr"/>
        <a:lstStyle>
          <a:defPPr>
            <a:defRPr lang="en-US"/>
          </a:defPPr>
          <a:lvl1pPr marL="0" algn="r" defTabSz="914400" rtl="0" eaLnBrk="1" latinLnBrk="0" hangingPunct="1">
            <a:defRPr sz="1200" i="1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25</a:t>
          </a:r>
        </a:p>
      </xdr:txBody>
    </xdr:sp>
    <xdr:clientData/>
  </xdr:twoCellAnchor>
  <xdr:twoCellAnchor>
    <xdr:from>
      <xdr:col>9</xdr:col>
      <xdr:colOff>342900</xdr:colOff>
      <xdr:row>3</xdr:row>
      <xdr:rowOff>152400</xdr:rowOff>
    </xdr:from>
    <xdr:to>
      <xdr:col>17</xdr:col>
      <xdr:colOff>38100</xdr:colOff>
      <xdr:row>18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28</xdr:row>
      <xdr:rowOff>114300</xdr:rowOff>
    </xdr:from>
    <xdr:to>
      <xdr:col>13</xdr:col>
      <xdr:colOff>219075</xdr:colOff>
      <xdr:row>43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8</xdr:row>
      <xdr:rowOff>114300</xdr:rowOff>
    </xdr:from>
    <xdr:to>
      <xdr:col>12</xdr:col>
      <xdr:colOff>465695</xdr:colOff>
      <xdr:row>42</xdr:row>
      <xdr:rowOff>56345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1657350"/>
          <a:ext cx="8238095" cy="64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6</xdr:row>
      <xdr:rowOff>28576</xdr:rowOff>
    </xdr:from>
    <xdr:to>
      <xdr:col>12</xdr:col>
      <xdr:colOff>247651</xdr:colOff>
      <xdr:row>37</xdr:row>
      <xdr:rowOff>41429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190626"/>
          <a:ext cx="7562850" cy="5927878"/>
        </a:xfrm>
        <a:prstGeom prst="rect">
          <a:avLst/>
        </a:prstGeom>
      </xdr:spPr>
    </xdr:pic>
    <xdr:clientData/>
  </xdr:twoCellAnchor>
  <xdr:oneCellAnchor>
    <xdr:from>
      <xdr:col>9</xdr:col>
      <xdr:colOff>180975</xdr:colOff>
      <xdr:row>17</xdr:row>
      <xdr:rowOff>152400</xdr:rowOff>
    </xdr:from>
    <xdr:ext cx="1797543" cy="342786"/>
    <xdr:sp macro="" textlink="">
      <xdr:nvSpPr>
        <xdr:cNvPr id="3" name="TextBox 2"/>
        <xdr:cNvSpPr txBox="1"/>
      </xdr:nvSpPr>
      <xdr:spPr>
        <a:xfrm>
          <a:off x="5667375" y="3409950"/>
          <a:ext cx="179754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FF0000"/>
              </a:solidFill>
            </a:rPr>
            <a:t>NADPH: v2=u*0.77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8</xdr:row>
      <xdr:rowOff>19050</xdr:rowOff>
    </xdr:from>
    <xdr:to>
      <xdr:col>13</xdr:col>
      <xdr:colOff>484687</xdr:colOff>
      <xdr:row>42</xdr:row>
      <xdr:rowOff>8717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543050"/>
          <a:ext cx="8704762" cy="6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0"/>
  <sheetViews>
    <sheetView workbookViewId="0">
      <selection activeCell="H28" sqref="H28"/>
    </sheetView>
  </sheetViews>
  <sheetFormatPr defaultRowHeight="15" x14ac:dyDescent="0.25"/>
  <sheetData>
    <row r="1" spans="2:9" x14ac:dyDescent="0.25">
      <c r="B1" s="1" t="s">
        <v>8</v>
      </c>
    </row>
    <row r="2" spans="2:9" x14ac:dyDescent="0.25">
      <c r="D2" t="s">
        <v>7</v>
      </c>
      <c r="G2" t="s">
        <v>0</v>
      </c>
      <c r="H2" t="s">
        <v>3</v>
      </c>
      <c r="I2" t="s">
        <v>4</v>
      </c>
    </row>
    <row r="3" spans="2:9" x14ac:dyDescent="0.25">
      <c r="B3" t="s">
        <v>1</v>
      </c>
      <c r="C3" t="s">
        <v>2</v>
      </c>
      <c r="D3" t="s">
        <v>5</v>
      </c>
      <c r="E3" t="s">
        <v>6</v>
      </c>
      <c r="G3">
        <v>14.152082187225556</v>
      </c>
      <c r="H3">
        <v>22.312208002748179</v>
      </c>
      <c r="I3">
        <v>16.721184173694624</v>
      </c>
    </row>
    <row r="4" spans="2:9" x14ac:dyDescent="0.25">
      <c r="B4">
        <v>10</v>
      </c>
      <c r="C4">
        <v>5</v>
      </c>
      <c r="D4">
        <f>$H$3*B4/($G$3*(1+B4/$I$3)+B4)</f>
        <v>6.8409521882667157</v>
      </c>
      <c r="E4">
        <f>(C4-D4)^2</f>
        <v>3.3891049594840088</v>
      </c>
    </row>
    <row r="5" spans="2:9" x14ac:dyDescent="0.25">
      <c r="B5">
        <v>20</v>
      </c>
      <c r="C5">
        <v>7.5</v>
      </c>
      <c r="D5">
        <f t="shared" ref="D5:D14" si="0">$H$3*B5/($G$3*(1+B5/$I$3)+B5)</f>
        <v>8.7363165665964306</v>
      </c>
      <c r="E5">
        <f t="shared" ref="E5:E14" si="1">(C5-D5)^2</f>
        <v>1.5284786528407865</v>
      </c>
    </row>
    <row r="6" spans="2:9" x14ac:dyDescent="0.25">
      <c r="B6">
        <f>10+B5</f>
        <v>30</v>
      </c>
      <c r="C6">
        <v>10</v>
      </c>
      <c r="D6">
        <f t="shared" si="0"/>
        <v>9.6252447729475463</v>
      </c>
      <c r="E6">
        <f t="shared" si="1"/>
        <v>0.1404414802031361</v>
      </c>
    </row>
    <row r="7" spans="2:9" x14ac:dyDescent="0.25">
      <c r="B7">
        <v>50</v>
      </c>
      <c r="C7">
        <v>12.5</v>
      </c>
      <c r="D7">
        <f t="shared" si="0"/>
        <v>10.478175968716355</v>
      </c>
      <c r="E7">
        <f t="shared" si="1"/>
        <v>4.0877724134760482</v>
      </c>
    </row>
    <row r="8" spans="2:9" x14ac:dyDescent="0.25">
      <c r="B8">
        <f t="shared" ref="B8:B10" si="2">10+B7</f>
        <v>60</v>
      </c>
      <c r="C8">
        <v>13.7</v>
      </c>
      <c r="D8">
        <f t="shared" si="0"/>
        <v>10.715563128421325</v>
      </c>
      <c r="E8">
        <f t="shared" si="1"/>
        <v>8.9068634404383058</v>
      </c>
    </row>
    <row r="9" spans="2:9" x14ac:dyDescent="0.25">
      <c r="B9">
        <v>80</v>
      </c>
      <c r="C9">
        <v>15</v>
      </c>
      <c r="D9">
        <f t="shared" si="0"/>
        <v>11.027863818604381</v>
      </c>
      <c r="E9">
        <f t="shared" si="1"/>
        <v>15.777865843552172</v>
      </c>
    </row>
    <row r="10" spans="2:9" x14ac:dyDescent="0.25">
      <c r="B10">
        <f t="shared" si="2"/>
        <v>90</v>
      </c>
      <c r="C10">
        <v>15</v>
      </c>
      <c r="D10">
        <f t="shared" si="0"/>
        <v>11.13604901150325</v>
      </c>
      <c r="E10">
        <f t="shared" si="1"/>
        <v>14.930117241505013</v>
      </c>
    </row>
    <row r="11" spans="2:9" x14ac:dyDescent="0.25">
      <c r="B11">
        <v>110</v>
      </c>
      <c r="C11">
        <v>12.5</v>
      </c>
      <c r="D11">
        <f t="shared" si="0"/>
        <v>11.297253300787096</v>
      </c>
      <c r="E11">
        <f t="shared" si="1"/>
        <v>1.4465996224675355</v>
      </c>
    </row>
    <row r="12" spans="2:9" x14ac:dyDescent="0.25">
      <c r="B12">
        <v>130</v>
      </c>
      <c r="C12">
        <v>9.5</v>
      </c>
      <c r="D12">
        <f t="shared" si="0"/>
        <v>11.411617960091132</v>
      </c>
      <c r="E12">
        <f t="shared" si="1"/>
        <v>3.6542832253429793</v>
      </c>
    </row>
    <row r="13" spans="2:9" x14ac:dyDescent="0.25">
      <c r="B13">
        <v>140</v>
      </c>
      <c r="C13">
        <v>7.5</v>
      </c>
      <c r="D13">
        <f t="shared" si="0"/>
        <v>11.457182970811942</v>
      </c>
      <c r="E13">
        <f t="shared" si="1"/>
        <v>15.659297064484029</v>
      </c>
    </row>
    <row r="14" spans="2:9" x14ac:dyDescent="0.25">
      <c r="B14">
        <v>150</v>
      </c>
      <c r="C14">
        <v>5.7</v>
      </c>
      <c r="D14">
        <f t="shared" si="0"/>
        <v>11.496967998873979</v>
      </c>
      <c r="E14">
        <f t="shared" si="1"/>
        <v>33.604837979968977</v>
      </c>
    </row>
    <row r="15" spans="2:9" x14ac:dyDescent="0.25">
      <c r="E15">
        <f>SUM(E4:E14)</f>
        <v>103.12566192376299</v>
      </c>
    </row>
    <row r="26" spans="2:9" x14ac:dyDescent="0.25">
      <c r="B26" s="1" t="s">
        <v>8</v>
      </c>
    </row>
    <row r="27" spans="2:9" x14ac:dyDescent="0.25">
      <c r="D27" t="s">
        <v>9</v>
      </c>
      <c r="G27" t="s">
        <v>0</v>
      </c>
      <c r="H27" t="s">
        <v>3</v>
      </c>
      <c r="I27" t="s">
        <v>4</v>
      </c>
    </row>
    <row r="28" spans="2:9" x14ac:dyDescent="0.25">
      <c r="B28" t="s">
        <v>1</v>
      </c>
      <c r="C28" t="s">
        <v>2</v>
      </c>
      <c r="D28" t="s">
        <v>5</v>
      </c>
      <c r="E28" t="s">
        <v>6</v>
      </c>
      <c r="G28">
        <v>788.71879186180661</v>
      </c>
      <c r="H28">
        <v>376.14675947708946</v>
      </c>
      <c r="I28">
        <v>4.3188021965797558</v>
      </c>
    </row>
    <row r="29" spans="2:9" x14ac:dyDescent="0.25">
      <c r="B29">
        <v>10</v>
      </c>
      <c r="C29">
        <v>5</v>
      </c>
      <c r="D29">
        <f>$H$28*B29/($G$28+B29^2/$I$28+B29)</f>
        <v>4.5766997417840871</v>
      </c>
      <c r="E29">
        <f>(C29-D29)^2</f>
        <v>0.17918310860565853</v>
      </c>
    </row>
    <row r="30" spans="2:9" x14ac:dyDescent="0.25">
      <c r="B30">
        <v>20</v>
      </c>
      <c r="C30">
        <v>7.5</v>
      </c>
      <c r="D30">
        <f t="shared" ref="D30:D39" si="3">$H$28*B30/($G$28+B30^2/$I$28+B30)</f>
        <v>8.346417211177048</v>
      </c>
      <c r="E30">
        <f t="shared" ref="E30:E39" si="4">(C30-D30)^2</f>
        <v>0.71642209537673152</v>
      </c>
    </row>
    <row r="31" spans="2:9" x14ac:dyDescent="0.25">
      <c r="B31">
        <f>10+B30</f>
        <v>30</v>
      </c>
      <c r="C31">
        <v>10</v>
      </c>
      <c r="D31">
        <f t="shared" si="3"/>
        <v>10.986558227291901</v>
      </c>
      <c r="E31">
        <f t="shared" si="4"/>
        <v>0.9732971358373389</v>
      </c>
    </row>
    <row r="32" spans="2:9" x14ac:dyDescent="0.25">
      <c r="B32">
        <v>50</v>
      </c>
      <c r="C32">
        <v>12.5</v>
      </c>
      <c r="D32">
        <f t="shared" si="3"/>
        <v>13.267186482711118</v>
      </c>
      <c r="E32">
        <f t="shared" si="4"/>
        <v>0.58857509925465634</v>
      </c>
    </row>
    <row r="33" spans="2:5" x14ac:dyDescent="0.25">
      <c r="B33">
        <f t="shared" ref="B33" si="5">10+B32</f>
        <v>60</v>
      </c>
      <c r="C33">
        <v>13.7</v>
      </c>
      <c r="D33">
        <f t="shared" si="3"/>
        <v>13.415580050731755</v>
      </c>
      <c r="E33">
        <f t="shared" si="4"/>
        <v>8.0894707541750613E-2</v>
      </c>
    </row>
    <row r="34" spans="2:5" x14ac:dyDescent="0.25">
      <c r="B34">
        <v>80</v>
      </c>
      <c r="C34">
        <v>15</v>
      </c>
      <c r="D34">
        <f t="shared" si="3"/>
        <v>12.801666780767649</v>
      </c>
      <c r="E34">
        <f t="shared" si="4"/>
        <v>4.8326689427804732</v>
      </c>
    </row>
    <row r="35" spans="2:5" x14ac:dyDescent="0.25">
      <c r="B35">
        <f t="shared" ref="B35" si="6">10+B34</f>
        <v>90</v>
      </c>
      <c r="C35">
        <v>15</v>
      </c>
      <c r="D35">
        <f t="shared" si="3"/>
        <v>12.291311906655512</v>
      </c>
      <c r="E35">
        <f t="shared" si="4"/>
        <v>7.3369911870261983</v>
      </c>
    </row>
    <row r="36" spans="2:5" x14ac:dyDescent="0.25">
      <c r="B36">
        <v>110</v>
      </c>
      <c r="C36">
        <v>12.5</v>
      </c>
      <c r="D36">
        <f t="shared" si="3"/>
        <v>11.181467584368141</v>
      </c>
      <c r="E36">
        <f t="shared" si="4"/>
        <v>1.7385277310719853</v>
      </c>
    </row>
    <row r="37" spans="2:5" x14ac:dyDescent="0.25">
      <c r="B37">
        <v>130</v>
      </c>
      <c r="C37">
        <v>9.5</v>
      </c>
      <c r="D37">
        <f t="shared" si="3"/>
        <v>10.120175845709845</v>
      </c>
      <c r="E37">
        <f t="shared" si="4"/>
        <v>0.3846180796019214</v>
      </c>
    </row>
    <row r="38" spans="2:5" x14ac:dyDescent="0.25">
      <c r="B38">
        <v>140</v>
      </c>
      <c r="C38">
        <v>7.5</v>
      </c>
      <c r="D38">
        <f t="shared" si="3"/>
        <v>9.6324144763414914</v>
      </c>
      <c r="E38">
        <f t="shared" si="4"/>
        <v>4.5471914989107569</v>
      </c>
    </row>
    <row r="39" spans="2:5" x14ac:dyDescent="0.25">
      <c r="B39">
        <v>150</v>
      </c>
      <c r="C39">
        <v>5.7</v>
      </c>
      <c r="D39">
        <f t="shared" si="3"/>
        <v>9.1765544092096949</v>
      </c>
      <c r="E39">
        <f t="shared" si="4"/>
        <v>12.086430560195369</v>
      </c>
    </row>
    <row r="40" spans="2:5" x14ac:dyDescent="0.25">
      <c r="E40">
        <f>SUM(E29:E39)</f>
        <v>33.46480014620284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N7" sqref="N7:P37"/>
    </sheetView>
  </sheetViews>
  <sheetFormatPr defaultRowHeight="15" x14ac:dyDescent="0.25"/>
  <cols>
    <col min="1" max="1" width="16.85546875" customWidth="1"/>
  </cols>
  <sheetData>
    <row r="1" spans="1:18" ht="15.75" thickBot="1" x14ac:dyDescent="0.3"/>
    <row r="2" spans="1:18" x14ac:dyDescent="0.25">
      <c r="A2" s="2" t="s">
        <v>26</v>
      </c>
      <c r="B2" s="3" t="s">
        <v>28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3" t="s">
        <v>22</v>
      </c>
      <c r="P2" s="3" t="s">
        <v>23</v>
      </c>
      <c r="Q2" s="3" t="s">
        <v>24</v>
      </c>
      <c r="R2" s="4" t="s">
        <v>25</v>
      </c>
    </row>
    <row r="3" spans="1:18" ht="15.75" thickBot="1" x14ac:dyDescent="0.3">
      <c r="A3" s="5"/>
      <c r="B3" s="6"/>
      <c r="C3" s="6">
        <v>11</v>
      </c>
      <c r="D3" s="6"/>
      <c r="E3" s="6"/>
      <c r="F3" s="6"/>
      <c r="G3" s="6"/>
      <c r="H3" s="6">
        <v>6.4</v>
      </c>
      <c r="I3" s="6"/>
      <c r="J3" s="6"/>
      <c r="K3" s="6"/>
      <c r="L3" s="6"/>
      <c r="M3" s="6"/>
      <c r="N3" s="6"/>
      <c r="O3" s="6"/>
      <c r="P3" s="6"/>
      <c r="Q3" s="6"/>
      <c r="R3" s="7"/>
    </row>
    <row r="4" spans="1:18" x14ac:dyDescent="0.25">
      <c r="A4" t="s">
        <v>27</v>
      </c>
      <c r="B4" t="s">
        <v>28</v>
      </c>
      <c r="C4" t="s">
        <v>11</v>
      </c>
      <c r="D4" t="s">
        <v>12</v>
      </c>
      <c r="E4" t="s">
        <v>13</v>
      </c>
      <c r="F4" t="s">
        <v>14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</row>
    <row r="5" spans="1:18" x14ac:dyDescent="0.25">
      <c r="A5" t="s">
        <v>29</v>
      </c>
      <c r="B5">
        <v>1.5425689706318602</v>
      </c>
      <c r="C5">
        <v>0</v>
      </c>
      <c r="D5">
        <v>10.683773361020469</v>
      </c>
      <c r="E5">
        <v>0</v>
      </c>
      <c r="F5">
        <v>12.579531296351233</v>
      </c>
      <c r="G5">
        <v>1.6628893503411453</v>
      </c>
      <c r="H5">
        <v>1.6628893503411453</v>
      </c>
      <c r="I5">
        <v>0</v>
      </c>
      <c r="J5">
        <v>0</v>
      </c>
      <c r="K5">
        <v>4.4179175318896471</v>
      </c>
      <c r="L5">
        <v>1.6628893503411453</v>
      </c>
      <c r="M5">
        <v>2.7550281815485023</v>
      </c>
      <c r="N5">
        <v>4.5166419460100862</v>
      </c>
      <c r="O5">
        <v>4.3700978938000601</v>
      </c>
      <c r="P5">
        <v>0.31622663897953129</v>
      </c>
    </row>
    <row r="7" spans="1:18" x14ac:dyDescent="0.25">
      <c r="O7" t="s">
        <v>30</v>
      </c>
    </row>
    <row r="8" spans="1:18" x14ac:dyDescent="0.25">
      <c r="O8" t="s">
        <v>31</v>
      </c>
      <c r="P8" t="s">
        <v>32</v>
      </c>
    </row>
    <row r="9" spans="1:18" x14ac:dyDescent="0.25">
      <c r="N9" t="s">
        <v>33</v>
      </c>
      <c r="O9">
        <v>11</v>
      </c>
      <c r="P9">
        <f>C5+D5+P5</f>
        <v>11</v>
      </c>
    </row>
    <row r="10" spans="1:18" x14ac:dyDescent="0.25">
      <c r="N10" t="s">
        <v>34</v>
      </c>
      <c r="O10">
        <f>C5</f>
        <v>0</v>
      </c>
      <c r="P10">
        <f>E5</f>
        <v>0</v>
      </c>
    </row>
    <row r="11" spans="1:18" x14ac:dyDescent="0.25">
      <c r="N11" t="s">
        <v>35</v>
      </c>
      <c r="O11">
        <f>2*D5+E5</f>
        <v>21.367546722040938</v>
      </c>
      <c r="P11">
        <f>F5+K5+O5</f>
        <v>21.367546722040942</v>
      </c>
    </row>
    <row r="12" spans="1:18" x14ac:dyDescent="0.25">
      <c r="N12" t="s">
        <v>36</v>
      </c>
      <c r="O12">
        <f>F5</f>
        <v>12.579531296351233</v>
      </c>
      <c r="P12">
        <f>6.4+G5+N5</f>
        <v>12.579531296351231</v>
      </c>
    </row>
    <row r="13" spans="1:18" x14ac:dyDescent="0.25">
      <c r="N13" t="s">
        <v>37</v>
      </c>
      <c r="O13">
        <f>G5</f>
        <v>1.6628893503411453</v>
      </c>
      <c r="P13">
        <f>H5</f>
        <v>1.6628893503411453</v>
      </c>
    </row>
    <row r="14" spans="1:18" x14ac:dyDescent="0.25">
      <c r="N14" t="s">
        <v>38</v>
      </c>
      <c r="O14">
        <f>H5</f>
        <v>1.6628893503411453</v>
      </c>
      <c r="P14">
        <f>I5+L5</f>
        <v>1.6628893503411453</v>
      </c>
    </row>
    <row r="15" spans="1:18" x14ac:dyDescent="0.25">
      <c r="N15" t="s">
        <v>39</v>
      </c>
      <c r="O15">
        <f>I5</f>
        <v>0</v>
      </c>
      <c r="P15">
        <f>J5</f>
        <v>0</v>
      </c>
    </row>
    <row r="16" spans="1:18" x14ac:dyDescent="0.25">
      <c r="N16" t="s">
        <v>40</v>
      </c>
      <c r="O16">
        <f>J5+K5</f>
        <v>4.4179175318896471</v>
      </c>
      <c r="P16">
        <f>G5+M5</f>
        <v>4.417917531889648</v>
      </c>
    </row>
    <row r="17" spans="14:17" x14ac:dyDescent="0.25">
      <c r="N17" t="s">
        <v>41</v>
      </c>
      <c r="O17">
        <f>L5</f>
        <v>1.6628893503411453</v>
      </c>
      <c r="P17">
        <f>1.078*B5</f>
        <v>1.6628893503411453</v>
      </c>
    </row>
    <row r="18" spans="14:17" x14ac:dyDescent="0.25">
      <c r="N18" t="s">
        <v>42</v>
      </c>
      <c r="O18">
        <f>M5</f>
        <v>2.7550281815485023</v>
      </c>
      <c r="P18">
        <f>1.786*B5</f>
        <v>2.7550281815485023</v>
      </c>
    </row>
    <row r="19" spans="14:17" x14ac:dyDescent="0.25">
      <c r="N19" t="s">
        <v>43</v>
      </c>
      <c r="O19">
        <f>N5</f>
        <v>4.5166419460100862</v>
      </c>
      <c r="P19">
        <f>2.928*B5</f>
        <v>4.5166419460100862</v>
      </c>
    </row>
    <row r="20" spans="14:17" x14ac:dyDescent="0.25">
      <c r="N20" t="s">
        <v>44</v>
      </c>
      <c r="O20">
        <f>O5</f>
        <v>4.3700978938000601</v>
      </c>
      <c r="P20">
        <f>2.833*B5</f>
        <v>4.3700978938000601</v>
      </c>
    </row>
    <row r="21" spans="14:17" ht="15.75" thickBot="1" x14ac:dyDescent="0.3">
      <c r="N21" t="s">
        <v>45</v>
      </c>
      <c r="O21">
        <f>P5</f>
        <v>0.31622663897953129</v>
      </c>
      <c r="P21">
        <f>0.205*B5</f>
        <v>0.31622663897953129</v>
      </c>
    </row>
    <row r="22" spans="14:17" x14ac:dyDescent="0.25">
      <c r="N22" s="2"/>
      <c r="O22" s="3" t="s">
        <v>46</v>
      </c>
      <c r="P22" s="3"/>
      <c r="Q22" s="4"/>
    </row>
    <row r="23" spans="14:17" x14ac:dyDescent="0.25">
      <c r="N23" s="8"/>
      <c r="O23" s="9" t="s">
        <v>47</v>
      </c>
      <c r="P23" s="9" t="s">
        <v>48</v>
      </c>
      <c r="Q23" s="10"/>
    </row>
    <row r="24" spans="14:17" x14ac:dyDescent="0.25">
      <c r="N24" s="8" t="s">
        <v>11</v>
      </c>
      <c r="O24" s="9">
        <v>0</v>
      </c>
      <c r="P24" s="9">
        <v>20</v>
      </c>
      <c r="Q24" s="10"/>
    </row>
    <row r="25" spans="14:17" x14ac:dyDescent="0.25">
      <c r="N25" s="8" t="s">
        <v>12</v>
      </c>
      <c r="O25" s="9">
        <v>0</v>
      </c>
      <c r="P25" s="9">
        <v>20</v>
      </c>
      <c r="Q25" s="10"/>
    </row>
    <row r="26" spans="14:17" x14ac:dyDescent="0.25">
      <c r="N26" s="8" t="s">
        <v>13</v>
      </c>
      <c r="O26" s="9">
        <v>0</v>
      </c>
      <c r="P26" s="9">
        <v>20</v>
      </c>
      <c r="Q26" s="10"/>
    </row>
    <row r="27" spans="14:17" x14ac:dyDescent="0.25">
      <c r="N27" s="8" t="s">
        <v>14</v>
      </c>
      <c r="O27" s="11">
        <v>0</v>
      </c>
      <c r="P27" s="11">
        <v>20</v>
      </c>
      <c r="Q27" s="10"/>
    </row>
    <row r="28" spans="14:17" x14ac:dyDescent="0.25">
      <c r="N28" s="8" t="s">
        <v>16</v>
      </c>
      <c r="O28" s="11">
        <v>0</v>
      </c>
      <c r="P28" s="11">
        <v>20</v>
      </c>
      <c r="Q28" s="10"/>
    </row>
    <row r="29" spans="14:17" x14ac:dyDescent="0.25">
      <c r="N29" s="8" t="s">
        <v>17</v>
      </c>
      <c r="O29" s="11">
        <v>0</v>
      </c>
      <c r="P29" s="11">
        <v>20</v>
      </c>
      <c r="Q29" s="10"/>
    </row>
    <row r="30" spans="14:17" x14ac:dyDescent="0.25">
      <c r="N30" s="8" t="s">
        <v>18</v>
      </c>
      <c r="O30" s="11">
        <v>0</v>
      </c>
      <c r="P30" s="11">
        <v>20</v>
      </c>
      <c r="Q30" s="10"/>
    </row>
    <row r="31" spans="14:17" x14ac:dyDescent="0.25">
      <c r="N31" s="8" t="s">
        <v>19</v>
      </c>
      <c r="O31" s="11">
        <v>0</v>
      </c>
      <c r="P31" s="11">
        <v>20</v>
      </c>
      <c r="Q31" s="10"/>
    </row>
    <row r="32" spans="14:17" x14ac:dyDescent="0.25">
      <c r="N32" s="8" t="s">
        <v>20</v>
      </c>
      <c r="O32" s="11">
        <v>0</v>
      </c>
      <c r="P32" s="11">
        <v>20</v>
      </c>
      <c r="Q32" s="10"/>
    </row>
    <row r="33" spans="14:17" x14ac:dyDescent="0.25">
      <c r="N33" s="8" t="s">
        <v>21</v>
      </c>
      <c r="O33" s="11">
        <v>0</v>
      </c>
      <c r="P33" s="11">
        <v>20</v>
      </c>
      <c r="Q33" s="10"/>
    </row>
    <row r="34" spans="14:17" x14ac:dyDescent="0.25">
      <c r="N34" s="8" t="s">
        <v>22</v>
      </c>
      <c r="O34" s="11">
        <v>0</v>
      </c>
      <c r="P34" s="11">
        <v>20</v>
      </c>
      <c r="Q34" s="10"/>
    </row>
    <row r="35" spans="14:17" x14ac:dyDescent="0.25">
      <c r="N35" s="8" t="s">
        <v>23</v>
      </c>
      <c r="O35" s="11">
        <v>0</v>
      </c>
      <c r="P35" s="11">
        <v>20</v>
      </c>
      <c r="Q35" s="10"/>
    </row>
    <row r="36" spans="14:17" x14ac:dyDescent="0.25">
      <c r="N36" s="8" t="s">
        <v>24</v>
      </c>
      <c r="O36" s="11">
        <v>0</v>
      </c>
      <c r="P36" s="11">
        <v>20</v>
      </c>
      <c r="Q36" s="10"/>
    </row>
    <row r="37" spans="14:17" ht="15.75" thickBot="1" x14ac:dyDescent="0.3">
      <c r="N37" s="5" t="s">
        <v>25</v>
      </c>
      <c r="O37" s="6">
        <v>0</v>
      </c>
      <c r="P37" s="6">
        <v>20</v>
      </c>
      <c r="Q37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workbookViewId="0">
      <selection activeCell="A4" sqref="A4:P5"/>
    </sheetView>
  </sheetViews>
  <sheetFormatPr defaultRowHeight="15" x14ac:dyDescent="0.25"/>
  <sheetData>
    <row r="1" spans="1:18" ht="15.75" thickBot="1" x14ac:dyDescent="0.3"/>
    <row r="2" spans="1:18" x14ac:dyDescent="0.25">
      <c r="A2" s="2" t="s">
        <v>26</v>
      </c>
      <c r="B2" s="3" t="s">
        <v>28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3" t="s">
        <v>22</v>
      </c>
      <c r="P2" s="3" t="s">
        <v>23</v>
      </c>
      <c r="Q2" s="3" t="s">
        <v>24</v>
      </c>
      <c r="R2" s="4" t="s">
        <v>25</v>
      </c>
    </row>
    <row r="3" spans="1:18" ht="15.75" thickBot="1" x14ac:dyDescent="0.3">
      <c r="A3" s="5"/>
      <c r="B3" s="6"/>
      <c r="C3" s="6">
        <v>11</v>
      </c>
      <c r="D3" s="6"/>
      <c r="E3" s="6"/>
      <c r="F3" s="6"/>
      <c r="G3" s="6"/>
      <c r="H3" s="6">
        <v>6.4</v>
      </c>
      <c r="I3" s="6"/>
      <c r="J3" s="6"/>
      <c r="K3" s="6"/>
      <c r="L3" s="6"/>
      <c r="M3" s="6"/>
      <c r="N3" s="6"/>
      <c r="O3" s="6"/>
      <c r="P3" s="6"/>
      <c r="Q3" s="6"/>
      <c r="R3" s="7"/>
    </row>
    <row r="4" spans="1:18" x14ac:dyDescent="0.25">
      <c r="A4" t="s">
        <v>27</v>
      </c>
      <c r="B4" t="s">
        <v>28</v>
      </c>
      <c r="C4" t="s">
        <v>11</v>
      </c>
      <c r="D4" t="s">
        <v>12</v>
      </c>
      <c r="E4" t="s">
        <v>13</v>
      </c>
      <c r="F4" t="s">
        <v>14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</row>
    <row r="5" spans="1:18" x14ac:dyDescent="0.25">
      <c r="A5" t="s">
        <v>29</v>
      </c>
      <c r="B5">
        <v>1.4334282826426534</v>
      </c>
      <c r="C5">
        <v>1.1037397776348432</v>
      </c>
      <c r="D5">
        <v>9.6024074244234097</v>
      </c>
      <c r="E5">
        <v>1.1037397776348432</v>
      </c>
      <c r="F5">
        <v>12.14231370026647</v>
      </c>
      <c r="G5">
        <v>1.5452356886887806</v>
      </c>
      <c r="H5">
        <v>1.5452356886887806</v>
      </c>
      <c r="I5">
        <v>0</v>
      </c>
      <c r="J5">
        <v>0</v>
      </c>
      <c r="K5">
        <v>4.10533860148856</v>
      </c>
      <c r="L5">
        <v>1.5452356886887806</v>
      </c>
      <c r="M5">
        <v>2.5601029127997794</v>
      </c>
      <c r="N5">
        <v>4.1970780115776893</v>
      </c>
      <c r="O5">
        <v>4.0609023247266371</v>
      </c>
      <c r="P5">
        <v>0.2938527979417439</v>
      </c>
    </row>
    <row r="7" spans="1:18" x14ac:dyDescent="0.25">
      <c r="O7" t="s">
        <v>30</v>
      </c>
    </row>
    <row r="8" spans="1:18" x14ac:dyDescent="0.25">
      <c r="O8" t="s">
        <v>31</v>
      </c>
      <c r="P8" t="s">
        <v>32</v>
      </c>
    </row>
    <row r="9" spans="1:18" x14ac:dyDescent="0.25">
      <c r="N9" t="s">
        <v>33</v>
      </c>
      <c r="O9">
        <v>11</v>
      </c>
      <c r="P9">
        <f>C5+D5+P5</f>
        <v>10.999999999999996</v>
      </c>
    </row>
    <row r="10" spans="1:18" x14ac:dyDescent="0.25">
      <c r="N10" t="s">
        <v>34</v>
      </c>
      <c r="O10">
        <f>C5</f>
        <v>1.1037397776348432</v>
      </c>
      <c r="P10">
        <f>E5</f>
        <v>1.1037397776348432</v>
      </c>
    </row>
    <row r="11" spans="1:18" x14ac:dyDescent="0.25">
      <c r="N11" t="s">
        <v>35</v>
      </c>
      <c r="O11">
        <f>2*D5+E5</f>
        <v>20.308554626481662</v>
      </c>
      <c r="P11">
        <f>F5+K5+O5</f>
        <v>20.308554626481669</v>
      </c>
    </row>
    <row r="12" spans="1:18" x14ac:dyDescent="0.25">
      <c r="N12" t="s">
        <v>36</v>
      </c>
      <c r="O12">
        <f>F5</f>
        <v>12.14231370026647</v>
      </c>
      <c r="P12">
        <f>6.4+G5+N5</f>
        <v>12.14231370026647</v>
      </c>
    </row>
    <row r="13" spans="1:18" x14ac:dyDescent="0.25">
      <c r="N13" t="s">
        <v>37</v>
      </c>
      <c r="O13">
        <f>G5</f>
        <v>1.5452356886887806</v>
      </c>
      <c r="P13">
        <f>H5</f>
        <v>1.5452356886887806</v>
      </c>
    </row>
    <row r="14" spans="1:18" x14ac:dyDescent="0.25">
      <c r="N14" t="s">
        <v>38</v>
      </c>
      <c r="O14">
        <f>H5</f>
        <v>1.5452356886887806</v>
      </c>
      <c r="P14">
        <f>I5+L5</f>
        <v>1.5452356886887806</v>
      </c>
    </row>
    <row r="15" spans="1:18" x14ac:dyDescent="0.25">
      <c r="N15" t="s">
        <v>39</v>
      </c>
      <c r="O15">
        <f>I5</f>
        <v>0</v>
      </c>
      <c r="P15">
        <f>J5</f>
        <v>0</v>
      </c>
    </row>
    <row r="16" spans="1:18" x14ac:dyDescent="0.25">
      <c r="N16" t="s">
        <v>40</v>
      </c>
      <c r="O16">
        <f>J5+K5</f>
        <v>4.10533860148856</v>
      </c>
      <c r="P16">
        <f>G5+M5</f>
        <v>4.10533860148856</v>
      </c>
    </row>
    <row r="17" spans="14:17" x14ac:dyDescent="0.25">
      <c r="N17" t="s">
        <v>41</v>
      </c>
      <c r="O17">
        <f>L5</f>
        <v>1.5452356886887806</v>
      </c>
      <c r="P17">
        <f>1.078*B5</f>
        <v>1.5452356886887806</v>
      </c>
    </row>
    <row r="18" spans="14:17" x14ac:dyDescent="0.25">
      <c r="N18" t="s">
        <v>42</v>
      </c>
      <c r="O18">
        <f>M5</f>
        <v>2.5601029127997794</v>
      </c>
      <c r="P18">
        <f>1.786*B5</f>
        <v>2.560102912799779</v>
      </c>
    </row>
    <row r="19" spans="14:17" x14ac:dyDescent="0.25">
      <c r="N19" t="s">
        <v>43</v>
      </c>
      <c r="O19">
        <f>N5</f>
        <v>4.1970780115776893</v>
      </c>
      <c r="P19">
        <f>2.928*B5</f>
        <v>4.1970780115776893</v>
      </c>
    </row>
    <row r="20" spans="14:17" x14ac:dyDescent="0.25">
      <c r="N20" t="s">
        <v>44</v>
      </c>
      <c r="O20">
        <f>O5</f>
        <v>4.0609023247266371</v>
      </c>
      <c r="P20">
        <f>2.833*B5</f>
        <v>4.0609023247266371</v>
      </c>
    </row>
    <row r="21" spans="14:17" x14ac:dyDescent="0.25">
      <c r="N21" t="s">
        <v>45</v>
      </c>
      <c r="O21">
        <f>P5</f>
        <v>0.2938527979417439</v>
      </c>
      <c r="P21">
        <f>0.205*B5</f>
        <v>0.29385279794174396</v>
      </c>
    </row>
    <row r="22" spans="14:17" x14ac:dyDescent="0.25">
      <c r="N22" t="s">
        <v>49</v>
      </c>
      <c r="O22">
        <f>C5</f>
        <v>1.1037397776348432</v>
      </c>
      <c r="P22">
        <f>B5*0.77</f>
        <v>1.1037397776348432</v>
      </c>
    </row>
    <row r="24" spans="14:17" ht="15.75" thickBot="1" x14ac:dyDescent="0.3"/>
    <row r="25" spans="14:17" x14ac:dyDescent="0.25">
      <c r="N25" s="2"/>
      <c r="O25" s="3" t="s">
        <v>46</v>
      </c>
      <c r="P25" s="3"/>
      <c r="Q25" s="4"/>
    </row>
    <row r="26" spans="14:17" x14ac:dyDescent="0.25">
      <c r="N26" s="8"/>
      <c r="O26" s="9" t="s">
        <v>47</v>
      </c>
      <c r="P26" s="9" t="s">
        <v>48</v>
      </c>
      <c r="Q26" s="10"/>
    </row>
    <row r="27" spans="14:17" x14ac:dyDescent="0.25">
      <c r="N27" s="8" t="s">
        <v>11</v>
      </c>
      <c r="O27" s="9">
        <v>0</v>
      </c>
      <c r="P27" s="9">
        <v>20</v>
      </c>
      <c r="Q27" s="10"/>
    </row>
    <row r="28" spans="14:17" x14ac:dyDescent="0.25">
      <c r="N28" s="8" t="s">
        <v>12</v>
      </c>
      <c r="O28" s="9">
        <v>0</v>
      </c>
      <c r="P28" s="9">
        <v>20</v>
      </c>
      <c r="Q28" s="10"/>
    </row>
    <row r="29" spans="14:17" x14ac:dyDescent="0.25">
      <c r="N29" s="8" t="s">
        <v>13</v>
      </c>
      <c r="O29" s="9">
        <v>0</v>
      </c>
      <c r="P29" s="9">
        <v>20</v>
      </c>
      <c r="Q29" s="10"/>
    </row>
    <row r="30" spans="14:17" x14ac:dyDescent="0.25">
      <c r="N30" s="8" t="s">
        <v>14</v>
      </c>
      <c r="O30" s="11">
        <v>0</v>
      </c>
      <c r="P30" s="11">
        <v>20</v>
      </c>
      <c r="Q30" s="10"/>
    </row>
    <row r="31" spans="14:17" x14ac:dyDescent="0.25">
      <c r="N31" s="8" t="s">
        <v>16</v>
      </c>
      <c r="O31" s="11">
        <v>0</v>
      </c>
      <c r="P31" s="11">
        <v>20</v>
      </c>
      <c r="Q31" s="10"/>
    </row>
    <row r="32" spans="14:17" x14ac:dyDescent="0.25">
      <c r="N32" s="8" t="s">
        <v>17</v>
      </c>
      <c r="O32" s="11">
        <v>0</v>
      </c>
      <c r="P32" s="11">
        <v>20</v>
      </c>
      <c r="Q32" s="10"/>
    </row>
    <row r="33" spans="14:17" x14ac:dyDescent="0.25">
      <c r="N33" s="8" t="s">
        <v>18</v>
      </c>
      <c r="O33" s="11">
        <v>0</v>
      </c>
      <c r="P33" s="11">
        <v>20</v>
      </c>
      <c r="Q33" s="10"/>
    </row>
    <row r="34" spans="14:17" x14ac:dyDescent="0.25">
      <c r="N34" s="8" t="s">
        <v>19</v>
      </c>
      <c r="O34" s="11">
        <v>0</v>
      </c>
      <c r="P34" s="11">
        <v>20</v>
      </c>
      <c r="Q34" s="10"/>
    </row>
    <row r="35" spans="14:17" x14ac:dyDescent="0.25">
      <c r="N35" s="8" t="s">
        <v>20</v>
      </c>
      <c r="O35" s="11">
        <v>0</v>
      </c>
      <c r="P35" s="11">
        <v>20</v>
      </c>
      <c r="Q35" s="10"/>
    </row>
    <row r="36" spans="14:17" x14ac:dyDescent="0.25">
      <c r="N36" s="8" t="s">
        <v>21</v>
      </c>
      <c r="O36" s="11">
        <v>0</v>
      </c>
      <c r="P36" s="11">
        <v>20</v>
      </c>
      <c r="Q36" s="10"/>
    </row>
    <row r="37" spans="14:17" x14ac:dyDescent="0.25">
      <c r="N37" s="8" t="s">
        <v>22</v>
      </c>
      <c r="O37" s="11">
        <v>0</v>
      </c>
      <c r="P37" s="11">
        <v>20</v>
      </c>
      <c r="Q37" s="10"/>
    </row>
    <row r="38" spans="14:17" x14ac:dyDescent="0.25">
      <c r="N38" s="8" t="s">
        <v>23</v>
      </c>
      <c r="O38" s="11">
        <v>0</v>
      </c>
      <c r="P38" s="11">
        <v>20</v>
      </c>
      <c r="Q38" s="10"/>
    </row>
    <row r="39" spans="14:17" x14ac:dyDescent="0.25">
      <c r="N39" s="8" t="s">
        <v>24</v>
      </c>
      <c r="O39" s="11">
        <v>0</v>
      </c>
      <c r="P39" s="11">
        <v>20</v>
      </c>
      <c r="Q39" s="10"/>
    </row>
    <row r="40" spans="14:17" ht="15.75" thickBot="1" x14ac:dyDescent="0.3">
      <c r="N40" s="5" t="s">
        <v>25</v>
      </c>
      <c r="O40" s="6">
        <v>0</v>
      </c>
      <c r="P40" s="6">
        <v>20</v>
      </c>
      <c r="Q40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9"/>
  <sheetViews>
    <sheetView topLeftCell="A10" workbookViewId="0">
      <selection activeCell="Z38" sqref="Z38"/>
    </sheetView>
  </sheetViews>
  <sheetFormatPr defaultRowHeight="15" x14ac:dyDescent="0.25"/>
  <cols>
    <col min="2" max="2" width="16.28515625" customWidth="1"/>
  </cols>
  <sheetData>
    <row r="2" spans="2:18" x14ac:dyDescent="0.25">
      <c r="B2" t="s">
        <v>26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t="s">
        <v>25</v>
      </c>
    </row>
    <row r="4" spans="2:18" x14ac:dyDescent="0.25">
      <c r="C4" t="s">
        <v>50</v>
      </c>
      <c r="D4" t="s">
        <v>51</v>
      </c>
    </row>
    <row r="6" spans="2:18" x14ac:dyDescent="0.25">
      <c r="B6" t="s">
        <v>27</v>
      </c>
      <c r="D6" t="s">
        <v>11</v>
      </c>
      <c r="E6" t="s">
        <v>12</v>
      </c>
      <c r="F6" t="s">
        <v>13</v>
      </c>
      <c r="G6" t="s">
        <v>14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52</v>
      </c>
    </row>
    <row r="7" spans="2:18" x14ac:dyDescent="0.25">
      <c r="D7">
        <v>7.8427533306419059</v>
      </c>
      <c r="E7">
        <v>3</v>
      </c>
      <c r="F7">
        <v>7.8427533306419059</v>
      </c>
      <c r="G7">
        <v>9.4728300363342761</v>
      </c>
      <c r="H7">
        <v>0.82688736374646776</v>
      </c>
      <c r="I7">
        <v>0.82688736374646776</v>
      </c>
      <c r="J7">
        <v>0</v>
      </c>
      <c r="K7">
        <v>0</v>
      </c>
      <c r="L7">
        <v>2.1968510294711345</v>
      </c>
      <c r="M7">
        <v>0.76705692369802181</v>
      </c>
    </row>
    <row r="8" spans="2:18" x14ac:dyDescent="0.25">
      <c r="Q8" t="s">
        <v>30</v>
      </c>
    </row>
    <row r="9" spans="2:18" x14ac:dyDescent="0.25">
      <c r="Q9" t="s">
        <v>31</v>
      </c>
      <c r="R9" t="s">
        <v>32</v>
      </c>
    </row>
    <row r="10" spans="2:18" x14ac:dyDescent="0.25">
      <c r="P10" t="s">
        <v>33</v>
      </c>
      <c r="Q10">
        <v>11</v>
      </c>
      <c r="R10">
        <f>D7+E7+M7*0.205</f>
        <v>11</v>
      </c>
    </row>
    <row r="11" spans="2:18" x14ac:dyDescent="0.25">
      <c r="P11" t="s">
        <v>34</v>
      </c>
      <c r="Q11">
        <f>D7</f>
        <v>7.8427533306419059</v>
      </c>
      <c r="R11">
        <f>F7</f>
        <v>7.8427533306419059</v>
      </c>
    </row>
    <row r="12" spans="2:18" x14ac:dyDescent="0.25">
      <c r="P12" t="s">
        <v>35</v>
      </c>
      <c r="Q12">
        <f>2*E7+F7</f>
        <v>13.842753330641905</v>
      </c>
      <c r="R12">
        <f>G7+L7+M7*2.833</f>
        <v>13.842753330641905</v>
      </c>
    </row>
    <row r="13" spans="2:18" x14ac:dyDescent="0.25">
      <c r="P13" t="s">
        <v>36</v>
      </c>
      <c r="Q13">
        <f>G7</f>
        <v>9.4728300363342761</v>
      </c>
      <c r="R13">
        <f>6.4+H7+2.928*M7</f>
        <v>9.4728300363342761</v>
      </c>
    </row>
    <row r="14" spans="2:18" x14ac:dyDescent="0.25">
      <c r="P14" t="s">
        <v>37</v>
      </c>
      <c r="Q14">
        <f>H7</f>
        <v>0.82688736374646776</v>
      </c>
      <c r="R14">
        <f>I7</f>
        <v>0.82688736374646776</v>
      </c>
    </row>
    <row r="15" spans="2:18" x14ac:dyDescent="0.25">
      <c r="P15" t="s">
        <v>38</v>
      </c>
      <c r="Q15">
        <f>I7</f>
        <v>0.82688736374646776</v>
      </c>
      <c r="R15">
        <f>J7+M7*1.078</f>
        <v>0.82688736374646754</v>
      </c>
    </row>
    <row r="16" spans="2:18" x14ac:dyDescent="0.25">
      <c r="P16" t="s">
        <v>39</v>
      </c>
      <c r="Q16">
        <f>J7</f>
        <v>0</v>
      </c>
      <c r="R16">
        <f>K7</f>
        <v>0</v>
      </c>
    </row>
    <row r="17" spans="16:18" x14ac:dyDescent="0.25">
      <c r="P17" t="s">
        <v>40</v>
      </c>
      <c r="Q17">
        <f>K7+L7</f>
        <v>2.1968510294711345</v>
      </c>
      <c r="R17">
        <f>H7+M7*1.786</f>
        <v>2.1968510294711345</v>
      </c>
    </row>
    <row r="23" spans="16:18" x14ac:dyDescent="0.25">
      <c r="P23" s="9"/>
      <c r="Q23" s="9" t="s">
        <v>55</v>
      </c>
      <c r="R23" s="9"/>
    </row>
    <row r="24" spans="16:18" x14ac:dyDescent="0.25">
      <c r="P24" s="9"/>
      <c r="Q24" s="9"/>
      <c r="R24" s="9" t="s">
        <v>48</v>
      </c>
    </row>
    <row r="25" spans="16:18" x14ac:dyDescent="0.25">
      <c r="P25" s="9"/>
      <c r="Q25" s="9"/>
      <c r="R25" s="9"/>
    </row>
    <row r="26" spans="16:18" x14ac:dyDescent="0.25">
      <c r="P26" s="9" t="s">
        <v>53</v>
      </c>
      <c r="Q26" s="9">
        <f>E7</f>
        <v>3</v>
      </c>
      <c r="R26" s="9">
        <v>3</v>
      </c>
    </row>
    <row r="27" spans="16:18" x14ac:dyDescent="0.25">
      <c r="P27" s="9" t="s">
        <v>54</v>
      </c>
      <c r="Q27" s="11">
        <f>L7</f>
        <v>2.1968510294711345</v>
      </c>
      <c r="R27" s="11">
        <v>3</v>
      </c>
    </row>
    <row r="28" spans="16:18" x14ac:dyDescent="0.25">
      <c r="P28" s="9"/>
      <c r="Q28" s="11"/>
      <c r="R28" s="11"/>
    </row>
    <row r="29" spans="16:18" x14ac:dyDescent="0.25">
      <c r="P29" s="9"/>
      <c r="Q29" s="11"/>
      <c r="R29" s="11"/>
    </row>
    <row r="30" spans="16:18" x14ac:dyDescent="0.25">
      <c r="P30" s="9"/>
      <c r="Q30" s="11"/>
      <c r="R30" s="11"/>
    </row>
    <row r="31" spans="16:18" x14ac:dyDescent="0.25">
      <c r="P31" s="9"/>
      <c r="Q31" s="11"/>
      <c r="R31" s="11"/>
    </row>
    <row r="32" spans="16:18" x14ac:dyDescent="0.25">
      <c r="P32" s="9"/>
      <c r="Q32" s="11"/>
      <c r="R32" s="11"/>
    </row>
    <row r="34" spans="16:18" x14ac:dyDescent="0.25">
      <c r="P34" s="9"/>
      <c r="Q34" s="11"/>
      <c r="R34" s="11"/>
    </row>
    <row r="35" spans="16:18" x14ac:dyDescent="0.25">
      <c r="P35" s="9"/>
      <c r="Q35" s="11"/>
      <c r="R35" s="11"/>
    </row>
    <row r="36" spans="16:18" x14ac:dyDescent="0.25">
      <c r="P36" s="9"/>
      <c r="Q36" s="11"/>
      <c r="R36" s="11"/>
    </row>
    <row r="37" spans="16:18" x14ac:dyDescent="0.25">
      <c r="P37" s="9"/>
      <c r="Q37" s="11"/>
      <c r="R37" s="11"/>
    </row>
    <row r="38" spans="16:18" x14ac:dyDescent="0.25">
      <c r="P38" s="9"/>
      <c r="Q38" s="9"/>
      <c r="R38" s="9"/>
    </row>
    <row r="39" spans="16:18" x14ac:dyDescent="0.25">
      <c r="P39" s="9"/>
      <c r="Q39" s="9"/>
      <c r="R39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MM-Model</vt:lpstr>
      <vt:lpstr>FBA_1</vt:lpstr>
      <vt:lpstr>FBA_1_more</vt:lpstr>
      <vt:lpstr>FBA_2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Tang, Yinjie</cp:lastModifiedBy>
  <dcterms:created xsi:type="dcterms:W3CDTF">2019-01-23T00:19:56Z</dcterms:created>
  <dcterms:modified xsi:type="dcterms:W3CDTF">2020-02-22T16:45:36Z</dcterms:modified>
</cp:coreProperties>
</file>