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512 - Copy/"/>
    </mc:Choice>
  </mc:AlternateContent>
  <xr:revisionPtr revIDLastSave="10379" documentId="11_F25DC773A252ABDACC10484D99184D2C5ADE58EE" xr6:coauthVersionLast="47" xr6:coauthVersionMax="47" xr10:uidLastSave="{30DBE8B3-1D6F-4B28-88D5-AB48BA58D379}"/>
  <bookViews>
    <workbookView xWindow="-110" yWindow="-110" windowWidth="19420" windowHeight="10300" activeTab="1" xr2:uid="{00000000-000D-0000-FFFF-FFFF00000000}"/>
  </bookViews>
  <sheets>
    <sheet name="Benchmarks" sheetId="1" r:id="rId1"/>
    <sheet name="Working" sheetId="2" r:id="rId2"/>
    <sheet name="Results" sheetId="3" r:id="rId3"/>
  </sheets>
  <externalReferences>
    <externalReference r:id="rId4"/>
  </externalReferences>
  <definedNames>
    <definedName name="solver_adj" localSheetId="1" hidden="1">Working!$L$12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Working!$L$22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Working!$L$21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Working!$L$9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979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B32" i="3"/>
  <c r="C32" i="3"/>
  <c r="D32" i="3"/>
  <c r="A33" i="3"/>
  <c r="B33" i="3"/>
  <c r="C33" i="3"/>
  <c r="D33" i="3"/>
  <c r="A34" i="3"/>
  <c r="B34" i="3"/>
  <c r="C34" i="3"/>
  <c r="D34" i="3"/>
  <c r="A35" i="3"/>
  <c r="B35" i="3"/>
  <c r="C35" i="3"/>
  <c r="D35" i="3"/>
  <c r="B27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3" i="3" l="1"/>
  <c r="B3" i="3"/>
  <c r="C3" i="3"/>
  <c r="D3" i="3"/>
  <c r="A4" i="3"/>
  <c r="A5" i="3"/>
  <c r="B5" i="3"/>
  <c r="C5" i="3"/>
  <c r="D5" i="3"/>
  <c r="A6" i="3"/>
  <c r="B6" i="3"/>
  <c r="C6" i="3"/>
  <c r="D6" i="3"/>
  <c r="A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A13" i="3"/>
  <c r="B13" i="3"/>
  <c r="C13" i="3"/>
  <c r="D13" i="3"/>
  <c r="A14" i="3"/>
  <c r="B14" i="3"/>
  <c r="C14" i="3"/>
  <c r="D14" i="3"/>
  <c r="I22" i="2"/>
  <c r="I21" i="2"/>
  <c r="L20" i="2"/>
  <c r="K20" i="2"/>
  <c r="J20" i="2"/>
  <c r="K18" i="2"/>
  <c r="K22" i="2" s="1"/>
  <c r="L18" i="2"/>
  <c r="L22" i="2" s="1"/>
  <c r="J18" i="2"/>
  <c r="J22" i="2" s="1"/>
  <c r="K17" i="2"/>
  <c r="K21" i="2" s="1"/>
  <c r="L17" i="2"/>
  <c r="L21" i="2" s="1"/>
  <c r="J17" i="2"/>
  <c r="J21" i="2" s="1"/>
  <c r="K16" i="2"/>
  <c r="L16" i="2"/>
  <c r="J16" i="2"/>
  <c r="K11" i="2"/>
  <c r="L11" i="2"/>
  <c r="J11" i="2"/>
  <c r="K9" i="2"/>
  <c r="L9" i="2"/>
  <c r="J9" i="2"/>
  <c r="K8" i="2"/>
  <c r="L8" i="2"/>
  <c r="J8" i="2"/>
  <c r="K7" i="2"/>
  <c r="L7" i="2"/>
  <c r="J7" i="2"/>
  <c r="A62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C56" i="2"/>
  <c r="D56" i="2"/>
  <c r="B56" i="2"/>
  <c r="A56" i="2"/>
  <c r="B40" i="2" l="1"/>
  <c r="B49" i="2" s="1"/>
  <c r="C40" i="2"/>
  <c r="C49" i="2" s="1"/>
  <c r="D40" i="2"/>
  <c r="D49" i="2" s="1"/>
  <c r="C39" i="2"/>
  <c r="C48" i="2" s="1"/>
  <c r="D39" i="2"/>
  <c r="D48" i="2" s="1"/>
  <c r="B39" i="2"/>
  <c r="B48" i="2" s="1"/>
  <c r="C42" i="2"/>
  <c r="C51" i="2" s="1"/>
  <c r="D42" i="2"/>
  <c r="D51" i="2" s="1"/>
  <c r="B42" i="2"/>
  <c r="B51" i="2" s="1"/>
  <c r="C41" i="2"/>
  <c r="C50" i="2" s="1"/>
  <c r="D41" i="2"/>
  <c r="D50" i="2" s="1"/>
  <c r="B41" i="2"/>
  <c r="B50" i="2" s="1"/>
  <c r="C38" i="2"/>
  <c r="C47" i="2" s="1"/>
  <c r="D38" i="2"/>
  <c r="D47" i="2" s="1"/>
  <c r="B38" i="2"/>
  <c r="B47" i="2" s="1"/>
  <c r="C37" i="2"/>
  <c r="C46" i="2" s="1"/>
  <c r="D37" i="2"/>
  <c r="D46" i="2" s="1"/>
  <c r="B37" i="2"/>
  <c r="B46" i="2" s="1"/>
  <c r="A37" i="2"/>
  <c r="A46" i="2" s="1"/>
  <c r="A57" i="2" s="1"/>
  <c r="A38" i="2"/>
  <c r="A47" i="2" s="1"/>
  <c r="A58" i="2" s="1"/>
  <c r="A39" i="2"/>
  <c r="A48" i="2" s="1"/>
  <c r="A59" i="2" s="1"/>
  <c r="A40" i="2"/>
  <c r="A49" i="2" s="1"/>
  <c r="A60" i="2" s="1"/>
  <c r="A41" i="2"/>
  <c r="A50" i="2" s="1"/>
  <c r="A61" i="2" s="1"/>
  <c r="A42" i="2"/>
  <c r="A51" i="2" s="1"/>
  <c r="A32" i="2" a="1"/>
  <c r="A32" i="2" s="1"/>
  <c r="A27" i="2" a="1"/>
  <c r="A27" i="2" s="1"/>
  <c r="C6" i="2"/>
  <c r="C17" i="2" s="1"/>
  <c r="D6" i="2"/>
  <c r="D17" i="2" s="1"/>
  <c r="B6" i="2"/>
  <c r="B19" i="2" s="1"/>
  <c r="B5" i="2"/>
  <c r="C5" i="2"/>
  <c r="D5" i="2"/>
  <c r="D41" i="1"/>
  <c r="C41" i="1"/>
  <c r="B41" i="1"/>
  <c r="C35" i="1"/>
  <c r="D35" i="1"/>
  <c r="B35" i="1"/>
  <c r="B26" i="1"/>
  <c r="D24" i="1"/>
  <c r="B24" i="1" s="1"/>
  <c r="C24" i="1"/>
  <c r="C23" i="1"/>
  <c r="D23" i="1"/>
  <c r="B23" i="1"/>
  <c r="D18" i="1"/>
  <c r="D17" i="1"/>
  <c r="C17" i="1"/>
  <c r="C16" i="1"/>
  <c r="D16" i="1"/>
  <c r="B16" i="1"/>
  <c r="A17" i="1" a="1"/>
  <c r="A17" i="1" s="1"/>
  <c r="D9" i="2" l="1"/>
  <c r="L4" i="2"/>
  <c r="C9" i="2"/>
  <c r="K4" i="2"/>
  <c r="B9" i="2"/>
  <c r="J4" i="2"/>
  <c r="D14" i="2"/>
  <c r="D22" i="2" s="1"/>
  <c r="D36" i="2" s="1"/>
  <c r="D45" i="2" s="1"/>
  <c r="D55" i="2" s="1"/>
  <c r="D15" i="2"/>
  <c r="D19" i="2"/>
  <c r="D7" i="2"/>
  <c r="C19" i="2"/>
  <c r="B14" i="2"/>
  <c r="B22" i="2" s="1"/>
  <c r="B36" i="2" s="1"/>
  <c r="B45" i="2" s="1"/>
  <c r="B55" i="2" s="1"/>
  <c r="B15" i="2"/>
  <c r="C7" i="2"/>
  <c r="C15" i="2"/>
  <c r="B17" i="2"/>
  <c r="B7" i="2"/>
  <c r="C14" i="2"/>
  <c r="C22" i="2" s="1"/>
  <c r="C36" i="2" s="1"/>
  <c r="C45" i="2" s="1"/>
  <c r="C55" i="2" s="1"/>
  <c r="D18" i="2" l="1"/>
  <c r="D20" i="2"/>
  <c r="D16" i="2"/>
  <c r="C16" i="2"/>
  <c r="C20" i="2"/>
  <c r="C18" i="2"/>
  <c r="B20" i="2"/>
  <c r="B16" i="2"/>
  <c r="B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<sst xmlns="http://schemas.openxmlformats.org/spreadsheetml/2006/main" count="107" uniqueCount="75">
  <si>
    <t>Property</t>
  </si>
  <si>
    <t>Specialty</t>
  </si>
  <si>
    <t>Liability</t>
  </si>
  <si>
    <t>Correlation</t>
  </si>
  <si>
    <t>Source</t>
  </si>
  <si>
    <t>LoB Mapping</t>
  </si>
  <si>
    <t>Page 8 - AON Study</t>
  </si>
  <si>
    <t>Property - US</t>
  </si>
  <si>
    <t>General Liability - US</t>
  </si>
  <si>
    <t>Credit, Fidelity and Surety - US</t>
  </si>
  <si>
    <t>Page 9 - AON Study</t>
  </si>
  <si>
    <t>Product Liability - Occurance - US</t>
  </si>
  <si>
    <t>Commercial Multi Peril - US</t>
  </si>
  <si>
    <t>Other Liability - Occurance - US</t>
  </si>
  <si>
    <t>Assumption</t>
  </si>
  <si>
    <t>Assuming 2022 premiums for US and 1% of market share</t>
  </si>
  <si>
    <t>Expected Premium (USD millions)</t>
  </si>
  <si>
    <t>Page 14 - AON Study</t>
  </si>
  <si>
    <t>Page 15 - AON Study</t>
  </si>
  <si>
    <t>Inflation</t>
  </si>
  <si>
    <t>Mean</t>
  </si>
  <si>
    <t>Page 15 - AON Study - US</t>
  </si>
  <si>
    <t>Source 1</t>
  </si>
  <si>
    <t>LoB Mapping 1</t>
  </si>
  <si>
    <t>Source 2</t>
  </si>
  <si>
    <t>LoB Mapping 2</t>
  </si>
  <si>
    <t>Coefficient of Variation 1</t>
  </si>
  <si>
    <t>Coefficient of Variation 2</t>
  </si>
  <si>
    <t>Inwards Reinsurance - Specialty</t>
  </si>
  <si>
    <t>LCP Study - Premium Risk CoV - Mean</t>
  </si>
  <si>
    <t>Property - General</t>
  </si>
  <si>
    <t>Casualty - General</t>
  </si>
  <si>
    <t>Premium Risk CoV</t>
  </si>
  <si>
    <t>Reserve Risk CoV</t>
  </si>
  <si>
    <t>LCP Study - Reserve Risk CoV - Mean</t>
  </si>
  <si>
    <t>Loss Ratio Benchmark</t>
  </si>
  <si>
    <t>US</t>
  </si>
  <si>
    <t>Assuming same market loss ratio for all LoBs</t>
  </si>
  <si>
    <t>Expense Ratio Benchmark</t>
  </si>
  <si>
    <t>Page 16 - AON Study - US - 5 year</t>
  </si>
  <si>
    <t>Assuming same market expense ratio for all LoBs</t>
  </si>
  <si>
    <t>Expected Losses</t>
  </si>
  <si>
    <t>USD Million</t>
  </si>
  <si>
    <t>Standard Deviation of Losses</t>
  </si>
  <si>
    <t>Split Between Different Losses</t>
  </si>
  <si>
    <t>Attritional</t>
  </si>
  <si>
    <t>Large</t>
  </si>
  <si>
    <t>CAT</t>
  </si>
  <si>
    <t>Losses</t>
  </si>
  <si>
    <t>Attritional - Expected</t>
  </si>
  <si>
    <t>Attritional - Standard Deviation</t>
  </si>
  <si>
    <t>Large - Expected</t>
  </si>
  <si>
    <t>Large - Standard Deviation</t>
  </si>
  <si>
    <t xml:space="preserve"> CAT - Expected</t>
  </si>
  <si>
    <t>CAT - Standard Deviation</t>
  </si>
  <si>
    <t>Underwriting Risk Paramteres</t>
  </si>
  <si>
    <t>Gamma_Alpha_Parameter</t>
  </si>
  <si>
    <t>Gamma_Theta_Parameter</t>
  </si>
  <si>
    <t>Theoretical Losses</t>
  </si>
  <si>
    <t>Theoretical Losses (In USD Millions)</t>
  </si>
  <si>
    <t>Underwriting Risk</t>
  </si>
  <si>
    <t>Reserving Risk</t>
  </si>
  <si>
    <t>Expected Reserve Proportion</t>
  </si>
  <si>
    <t>Check</t>
  </si>
  <si>
    <t>Reserves</t>
  </si>
  <si>
    <t>Standard Deviation of Reserves</t>
  </si>
  <si>
    <t>Reserving Risk Parameters</t>
  </si>
  <si>
    <t>Standard Deviation</t>
  </si>
  <si>
    <t>Frequency_Parameter</t>
  </si>
  <si>
    <t>Severity_Mu_Parameter</t>
  </si>
  <si>
    <t>Severity_Sigma_Parameter</t>
  </si>
  <si>
    <t>Underwriting Risk Parameters</t>
  </si>
  <si>
    <t>Inflation Parameter</t>
  </si>
  <si>
    <t>Mu</t>
  </si>
  <si>
    <t>Correlation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</si>
</sst>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9" fontId="0" fillId="0" borderId="0" xfId="0" applyNumberFormat="1"/>
    <xf numFmtId="0" fontId="2" fillId="0" borderId="0" xfId="0" applyFont="1"/>
    <xf numFmtId="9" fontId="3" fillId="0" borderId="0" xfId="0" applyNumberFormat="1" applyFont="1"/>
    <xf numFmtId="164" fontId="0" fillId="0" borderId="0" xfId="1" applyNumberFormat="1" applyFont="1"/>
    <xf numFmtId="9" fontId="0" fillId="2" borderId="0" xfId="0" applyNumberFormat="1" applyFill="1"/>
    <xf numFmtId="9" fontId="0" fillId="2" borderId="6" xfId="0" applyNumberFormat="1" applyFill="1" applyBorder="1"/>
    <xf numFmtId="9" fontId="3" fillId="0" borderId="6" xfId="0" applyNumberFormat="1" applyFont="1" applyBorder="1"/>
    <xf numFmtId="9" fontId="3" fillId="0" borderId="8" xfId="0" applyNumberFormat="1" applyFont="1" applyBorder="1"/>
    <xf numFmtId="9" fontId="3" fillId="0" borderId="9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9" fontId="0" fillId="2" borderId="5" xfId="0" applyNumberFormat="1" applyFill="1" applyBorder="1"/>
    <xf numFmtId="9" fontId="3" fillId="0" borderId="5" xfId="0" applyNumberFormat="1" applyFont="1" applyBorder="1"/>
    <xf numFmtId="9" fontId="3" fillId="0" borderId="7" xfId="0" applyNumberFormat="1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9" fontId="0" fillId="2" borderId="2" xfId="0" applyNumberFormat="1" applyFill="1" applyBorder="1"/>
    <xf numFmtId="9" fontId="0" fillId="2" borderId="3" xfId="0" applyNumberFormat="1" applyFill="1" applyBorder="1"/>
    <xf numFmtId="9" fontId="0" fillId="2" borderId="4" xfId="0" applyNumberFormat="1" applyFill="1" applyBorder="1"/>
    <xf numFmtId="9" fontId="0" fillId="2" borderId="7" xfId="0" applyNumberFormat="1" applyFill="1" applyBorder="1"/>
    <xf numFmtId="9" fontId="0" fillId="2" borderId="8" xfId="0" applyNumberFormat="1" applyFill="1" applyBorder="1"/>
    <xf numFmtId="9" fontId="0" fillId="2" borderId="9" xfId="0" applyNumberFormat="1" applyFill="1" applyBorder="1"/>
    <xf numFmtId="9" fontId="0" fillId="2" borderId="13" xfId="0" applyNumberFormat="1" applyFill="1" applyBorder="1"/>
    <xf numFmtId="9" fontId="0" fillId="2" borderId="14" xfId="0" applyNumberFormat="1" applyFill="1" applyBorder="1"/>
    <xf numFmtId="9" fontId="0" fillId="2" borderId="15" xfId="0" applyNumberFormat="1" applyFill="1" applyBorder="1"/>
    <xf numFmtId="0" fontId="3" fillId="0" borderId="0" xfId="0" applyFont="1"/>
    <xf numFmtId="0" fontId="3" fillId="0" borderId="6" xfId="0" applyFont="1" applyBorder="1"/>
    <xf numFmtId="164" fontId="0" fillId="2" borderId="14" xfId="0" applyNumberFormat="1" applyFill="1" applyBorder="1"/>
    <xf numFmtId="164" fontId="0" fillId="2" borderId="14" xfId="1" applyNumberFormat="1" applyFont="1" applyFill="1" applyBorder="1"/>
    <xf numFmtId="164" fontId="0" fillId="2" borderId="15" xfId="1" applyNumberFormat="1" applyFont="1" applyFill="1" applyBorder="1"/>
    <xf numFmtId="0" fontId="3" fillId="0" borderId="9" xfId="0" applyFont="1" applyBorder="1"/>
    <xf numFmtId="10" fontId="0" fillId="2" borderId="1" xfId="0" applyNumberFormat="1" applyFill="1" applyBorder="1"/>
    <xf numFmtId="10" fontId="0" fillId="2" borderId="14" xfId="0" applyNumberFormat="1" applyFill="1" applyBorder="1"/>
    <xf numFmtId="10" fontId="0" fillId="2" borderId="15" xfId="0" applyNumberFormat="1" applyFill="1" applyBorder="1"/>
    <xf numFmtId="9" fontId="2" fillId="0" borderId="0" xfId="2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6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0" fillId="3" borderId="0" xfId="0" applyNumberFormat="1" applyFill="1"/>
    <xf numFmtId="43" fontId="1" fillId="0" borderId="0" xfId="1" applyFont="1" applyBorder="1"/>
    <xf numFmtId="43" fontId="1" fillId="0" borderId="6" xfId="1" applyFont="1" applyBorder="1"/>
    <xf numFmtId="43" fontId="1" fillId="0" borderId="8" xfId="1" applyFont="1" applyBorder="1"/>
    <xf numFmtId="43" fontId="1" fillId="0" borderId="9" xfId="1" applyFont="1" applyBorder="1"/>
    <xf numFmtId="0" fontId="0" fillId="0" borderId="11" xfId="0" applyFont="1" applyBorder="1"/>
    <xf numFmtId="0" fontId="0" fillId="0" borderId="12" xfId="0" applyFont="1" applyBorder="1"/>
    <xf numFmtId="43" fontId="0" fillId="0" borderId="0" xfId="1" applyFont="1" applyBorder="1"/>
    <xf numFmtId="43" fontId="0" fillId="0" borderId="6" xfId="1" applyFont="1" applyBorder="1"/>
    <xf numFmtId="43" fontId="0" fillId="0" borderId="8" xfId="1" applyFont="1" applyBorder="1"/>
    <xf numFmtId="43" fontId="0" fillId="0" borderId="9" xfId="1" applyFont="1" applyBorder="1"/>
    <xf numFmtId="0" fontId="0" fillId="0" borderId="11" xfId="0" applyBorder="1"/>
    <xf numFmtId="0" fontId="0" fillId="0" borderId="12" xfId="0" applyBorder="1"/>
    <xf numFmtId="10" fontId="0" fillId="0" borderId="15" xfId="0" applyNumberFormat="1" applyBorder="1"/>
    <xf numFmtId="0" fontId="0" fillId="0" borderId="1" xfId="0" applyBorder="1"/>
    <xf numFmtId="9" fontId="0" fillId="0" borderId="0" xfId="0" applyNumberFormat="1" applyBorder="1"/>
    <xf numFmtId="9" fontId="0" fillId="0" borderId="6" xfId="0" applyNumberFormat="1" applyBorder="1"/>
    <xf numFmtId="9" fontId="0" fillId="0" borderId="8" xfId="0" applyNumberFormat="1" applyBorder="1"/>
    <xf numFmtId="9" fontId="0" fillId="0" borderId="9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yindia-my.sharepoint.com/personal/garvit_nagpal_in_ey_com/Documents/Desktop/Python/20250512%20-%20Copy/Copula_Based_Model.xlsx" TargetMode="External"/><Relationship Id="rId1" Type="http://schemas.openxmlformats.org/officeDocument/2006/relationships/externalLinkPath" Target="Copula_Based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derwriting"/>
      <sheetName val="Reserve"/>
      <sheetName val="Market"/>
      <sheetName val="Credit"/>
      <sheetName val="Operational"/>
      <sheetName val="Inflation"/>
      <sheetName val="Inflation_Class"/>
      <sheetName val="Reinsurance"/>
      <sheetName val="Correlation Matrix"/>
      <sheetName val="Correlation Inputs"/>
      <sheetName val="Expense Inputs"/>
      <sheetName val="Yield Curve"/>
      <sheetName val="Payment Pattern"/>
    </sheetNames>
    <sheetDataSet>
      <sheetData sheetId="0">
        <row r="1">
          <cell r="B1" t="str">
            <v>Poisson_Parameter</v>
          </cell>
          <cell r="C1" t="str">
            <v>GDP_Shape_Parameter</v>
          </cell>
          <cell r="D1" t="str">
            <v>GDP_Scale_Parameter</v>
          </cell>
          <cell r="E1" t="str">
            <v>GDP_Loc_Parameter</v>
          </cell>
          <cell r="H1" t="str">
            <v>Lognormal_Mu_Parameter</v>
          </cell>
          <cell r="I1" t="str">
            <v>Lognormal_Sigma_Parameter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D44"/>
  <sheetViews>
    <sheetView showGridLines="0" topLeftCell="A3" workbookViewId="0">
      <selection activeCell="A16" sqref="A16:D19"/>
    </sheetView>
  </sheetViews>
  <sheetFormatPr defaultRowHeight="14.5" x14ac:dyDescent="0.35"/>
  <cols>
    <col min="1" max="1" width="29" bestFit="1" customWidth="1"/>
    <col min="2" max="2" width="28.453125" bestFit="1" customWidth="1"/>
    <col min="3" max="3" width="24" bestFit="1" customWidth="1"/>
    <col min="4" max="4" width="26.90625" bestFit="1" customWidth="1"/>
  </cols>
  <sheetData>
    <row r="1" spans="1:4" x14ac:dyDescent="0.35">
      <c r="A1" s="16" t="s">
        <v>32</v>
      </c>
      <c r="B1" s="17" t="s">
        <v>1</v>
      </c>
      <c r="C1" s="18" t="s">
        <v>0</v>
      </c>
      <c r="D1" s="19" t="s">
        <v>2</v>
      </c>
    </row>
    <row r="2" spans="1:4" x14ac:dyDescent="0.35">
      <c r="A2" s="16" t="s">
        <v>26</v>
      </c>
      <c r="B2" s="26">
        <v>0.63</v>
      </c>
      <c r="C2" s="27">
        <v>0.41</v>
      </c>
      <c r="D2" s="28">
        <v>0.35</v>
      </c>
    </row>
    <row r="3" spans="1:4" x14ac:dyDescent="0.35">
      <c r="A3" s="11" t="s">
        <v>22</v>
      </c>
      <c r="B3" s="43" t="s">
        <v>6</v>
      </c>
      <c r="C3" s="41"/>
      <c r="D3" s="42"/>
    </row>
    <row r="4" spans="1:4" x14ac:dyDescent="0.35">
      <c r="A4" s="11" t="s">
        <v>23</v>
      </c>
      <c r="B4" s="14" t="s">
        <v>9</v>
      </c>
      <c r="C4" s="3" t="s">
        <v>7</v>
      </c>
      <c r="D4" s="7" t="s">
        <v>8</v>
      </c>
    </row>
    <row r="5" spans="1:4" x14ac:dyDescent="0.35">
      <c r="A5" s="16" t="s">
        <v>27</v>
      </c>
      <c r="B5" s="26">
        <v>0.73</v>
      </c>
      <c r="C5" s="27">
        <v>0.35</v>
      </c>
      <c r="D5" s="28">
        <v>0.41</v>
      </c>
    </row>
    <row r="6" spans="1:4" x14ac:dyDescent="0.35">
      <c r="A6" s="11" t="s">
        <v>24</v>
      </c>
      <c r="B6" s="43" t="s">
        <v>29</v>
      </c>
      <c r="C6" s="41"/>
      <c r="D6" s="42"/>
    </row>
    <row r="7" spans="1:4" x14ac:dyDescent="0.35">
      <c r="A7" s="12" t="s">
        <v>25</v>
      </c>
      <c r="B7" s="15" t="s">
        <v>28</v>
      </c>
      <c r="C7" s="8" t="s">
        <v>30</v>
      </c>
      <c r="D7" s="9" t="s">
        <v>31</v>
      </c>
    </row>
    <row r="8" spans="1:4" x14ac:dyDescent="0.35">
      <c r="A8" s="2"/>
      <c r="B8" s="3"/>
      <c r="C8" s="3"/>
      <c r="D8" s="3"/>
    </row>
    <row r="9" spans="1:4" x14ac:dyDescent="0.35">
      <c r="A9" s="2"/>
      <c r="B9" s="3"/>
      <c r="C9" s="3"/>
      <c r="D9" s="3"/>
    </row>
    <row r="10" spans="1:4" x14ac:dyDescent="0.35">
      <c r="A10" s="16" t="s">
        <v>33</v>
      </c>
      <c r="B10" s="18" t="s">
        <v>1</v>
      </c>
      <c r="C10" s="18" t="s">
        <v>0</v>
      </c>
      <c r="D10" s="19" t="s">
        <v>2</v>
      </c>
    </row>
    <row r="11" spans="1:4" x14ac:dyDescent="0.35">
      <c r="A11" s="16" t="s">
        <v>26</v>
      </c>
      <c r="B11" s="26">
        <v>0.27</v>
      </c>
      <c r="C11" s="27">
        <v>0.19</v>
      </c>
      <c r="D11" s="28">
        <v>0.26</v>
      </c>
    </row>
    <row r="12" spans="1:4" x14ac:dyDescent="0.35">
      <c r="A12" s="11" t="s">
        <v>22</v>
      </c>
      <c r="B12" s="41" t="s">
        <v>34</v>
      </c>
      <c r="C12" s="41"/>
      <c r="D12" s="42"/>
    </row>
    <row r="13" spans="1:4" x14ac:dyDescent="0.35">
      <c r="A13" s="12" t="s">
        <v>23</v>
      </c>
      <c r="B13" s="8" t="s">
        <v>28</v>
      </c>
      <c r="C13" s="8" t="s">
        <v>30</v>
      </c>
      <c r="D13" s="9" t="s">
        <v>31</v>
      </c>
    </row>
    <row r="14" spans="1:4" x14ac:dyDescent="0.35">
      <c r="B14" s="1"/>
      <c r="C14" s="1"/>
      <c r="D14" s="1"/>
    </row>
    <row r="16" spans="1:4" x14ac:dyDescent="0.35">
      <c r="A16" s="16" t="s">
        <v>3</v>
      </c>
      <c r="B16" s="18" t="str">
        <f>B1</f>
        <v>Specialty</v>
      </c>
      <c r="C16" s="18" t="str">
        <f t="shared" ref="C16:D16" si="0">C1</f>
        <v>Property</v>
      </c>
      <c r="D16" s="19" t="str">
        <f t="shared" si="0"/>
        <v>Liability</v>
      </c>
    </row>
    <row r="17" spans="1:4" x14ac:dyDescent="0.35">
      <c r="A17" s="10" t="str" cm="1">
        <f t="array" ref="A17:A19">TRANSPOSE(B1:D1)</f>
        <v>Specialty</v>
      </c>
      <c r="B17" s="20">
        <v>1</v>
      </c>
      <c r="C17" s="21">
        <f>B18</f>
        <v>0.35</v>
      </c>
      <c r="D17" s="22">
        <f>B19</f>
        <v>0.54</v>
      </c>
    </row>
    <row r="18" spans="1:4" x14ac:dyDescent="0.35">
      <c r="A18" s="11" t="str">
        <v>Property</v>
      </c>
      <c r="B18" s="13">
        <v>0.35</v>
      </c>
      <c r="C18" s="5">
        <v>1</v>
      </c>
      <c r="D18" s="6">
        <f>C19</f>
        <v>0.48</v>
      </c>
    </row>
    <row r="19" spans="1:4" x14ac:dyDescent="0.35">
      <c r="A19" s="12" t="str">
        <v>Liability</v>
      </c>
      <c r="B19" s="23">
        <v>0.54</v>
      </c>
      <c r="C19" s="24">
        <v>0.48</v>
      </c>
      <c r="D19" s="25">
        <v>1</v>
      </c>
    </row>
    <row r="20" spans="1:4" x14ac:dyDescent="0.35">
      <c r="A20" s="11" t="s">
        <v>4</v>
      </c>
      <c r="B20" s="41" t="s">
        <v>10</v>
      </c>
      <c r="C20" s="41"/>
      <c r="D20" s="42"/>
    </row>
    <row r="21" spans="1:4" x14ac:dyDescent="0.35">
      <c r="A21" s="12" t="s">
        <v>5</v>
      </c>
      <c r="B21" s="8" t="s">
        <v>11</v>
      </c>
      <c r="C21" s="8" t="s">
        <v>12</v>
      </c>
      <c r="D21" s="9" t="s">
        <v>13</v>
      </c>
    </row>
    <row r="23" spans="1:4" x14ac:dyDescent="0.35">
      <c r="A23" s="16" t="s">
        <v>16</v>
      </c>
      <c r="B23" s="18" t="str">
        <f>B1</f>
        <v>Specialty</v>
      </c>
      <c r="C23" s="18" t="str">
        <f t="shared" ref="C23:D23" si="1">C1</f>
        <v>Property</v>
      </c>
      <c r="D23" s="19" t="str">
        <f t="shared" si="1"/>
        <v>Liability</v>
      </c>
    </row>
    <row r="24" spans="1:4" x14ac:dyDescent="0.35">
      <c r="A24" s="16" t="s">
        <v>16</v>
      </c>
      <c r="B24" s="31">
        <f>D24</f>
        <v>1887.0000000000002</v>
      </c>
      <c r="C24" s="32">
        <f>610*50%*1%*1000</f>
        <v>3050.0000000000005</v>
      </c>
      <c r="D24" s="33">
        <f>370*51%*1%*1000</f>
        <v>1887.0000000000002</v>
      </c>
    </row>
    <row r="25" spans="1:4" x14ac:dyDescent="0.35">
      <c r="A25" s="11" t="s">
        <v>4</v>
      </c>
      <c r="B25" s="29" t="s">
        <v>18</v>
      </c>
      <c r="C25" s="29" t="s">
        <v>17</v>
      </c>
      <c r="D25" s="30" t="s">
        <v>18</v>
      </c>
    </row>
    <row r="26" spans="1:4" x14ac:dyDescent="0.35">
      <c r="A26" s="11" t="s">
        <v>5</v>
      </c>
      <c r="B26" s="29" t="str">
        <f>D26</f>
        <v>Liability</v>
      </c>
      <c r="C26" s="29" t="s">
        <v>0</v>
      </c>
      <c r="D26" s="30" t="s">
        <v>2</v>
      </c>
    </row>
    <row r="27" spans="1:4" x14ac:dyDescent="0.35">
      <c r="A27" s="12" t="s">
        <v>14</v>
      </c>
      <c r="B27" s="39" t="s">
        <v>15</v>
      </c>
      <c r="C27" s="39"/>
      <c r="D27" s="40"/>
    </row>
    <row r="30" spans="1:4" x14ac:dyDescent="0.35">
      <c r="A30" s="16" t="s">
        <v>19</v>
      </c>
      <c r="B30" s="19" t="s">
        <v>20</v>
      </c>
    </row>
    <row r="31" spans="1:4" x14ac:dyDescent="0.35">
      <c r="A31" s="11" t="s">
        <v>19</v>
      </c>
      <c r="B31" s="35">
        <v>4.4999999999999998E-2</v>
      </c>
    </row>
    <row r="32" spans="1:4" x14ac:dyDescent="0.35">
      <c r="A32" s="16" t="s">
        <v>4</v>
      </c>
      <c r="B32" s="34" t="s">
        <v>21</v>
      </c>
    </row>
    <row r="35" spans="1:4" x14ac:dyDescent="0.35">
      <c r="A35" s="16" t="s">
        <v>35</v>
      </c>
      <c r="B35" s="18" t="str">
        <f>B1</f>
        <v>Specialty</v>
      </c>
      <c r="C35" s="18" t="str">
        <f t="shared" ref="C35:D35" si="2">C1</f>
        <v>Property</v>
      </c>
      <c r="D35" s="19" t="str">
        <f t="shared" si="2"/>
        <v>Liability</v>
      </c>
    </row>
    <row r="36" spans="1:4" x14ac:dyDescent="0.35">
      <c r="A36" s="16" t="s">
        <v>36</v>
      </c>
      <c r="B36" s="36">
        <v>0.74099999999999999</v>
      </c>
      <c r="C36" s="36">
        <v>0.74099999999999999</v>
      </c>
      <c r="D36" s="37">
        <v>0.74099999999999999</v>
      </c>
    </row>
    <row r="37" spans="1:4" x14ac:dyDescent="0.35">
      <c r="A37" s="11" t="s">
        <v>4</v>
      </c>
      <c r="B37" s="41" t="s">
        <v>39</v>
      </c>
      <c r="C37" s="41"/>
      <c r="D37" s="42"/>
    </row>
    <row r="38" spans="1:4" x14ac:dyDescent="0.35">
      <c r="A38" s="12" t="s">
        <v>14</v>
      </c>
      <c r="B38" s="39" t="s">
        <v>37</v>
      </c>
      <c r="C38" s="39"/>
      <c r="D38" s="40"/>
    </row>
    <row r="41" spans="1:4" x14ac:dyDescent="0.35">
      <c r="A41" s="16" t="s">
        <v>38</v>
      </c>
      <c r="B41" s="18" t="str">
        <f>B35</f>
        <v>Specialty</v>
      </c>
      <c r="C41" s="18" t="str">
        <f t="shared" ref="C41:D41" si="3">C35</f>
        <v>Property</v>
      </c>
      <c r="D41" s="19" t="str">
        <f t="shared" si="3"/>
        <v>Liability</v>
      </c>
    </row>
    <row r="42" spans="1:4" x14ac:dyDescent="0.35">
      <c r="A42" s="16" t="s">
        <v>36</v>
      </c>
      <c r="B42" s="36">
        <v>0.253</v>
      </c>
      <c r="C42" s="36">
        <v>0.253</v>
      </c>
      <c r="D42" s="37">
        <v>0.253</v>
      </c>
    </row>
    <row r="43" spans="1:4" x14ac:dyDescent="0.35">
      <c r="A43" s="11" t="s">
        <v>4</v>
      </c>
      <c r="B43" s="41" t="s">
        <v>39</v>
      </c>
      <c r="C43" s="41"/>
      <c r="D43" s="42"/>
    </row>
    <row r="44" spans="1:4" x14ac:dyDescent="0.35">
      <c r="A44" s="12" t="s">
        <v>14</v>
      </c>
      <c r="B44" s="39" t="s">
        <v>40</v>
      </c>
      <c r="C44" s="39"/>
      <c r="D44" s="40"/>
    </row>
  </sheetData>
  <mergeCells count="9">
    <mergeCell ref="B38:D38"/>
    <mergeCell ref="B43:D43"/>
    <mergeCell ref="B44:D44"/>
    <mergeCell ref="B3:D3"/>
    <mergeCell ref="B20:D20"/>
    <mergeCell ref="B27:D27"/>
    <mergeCell ref="B6:D6"/>
    <mergeCell ref="B12:D12"/>
    <mergeCell ref="B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6F7F-7668-4839-B055-E175AF2EE9C6}">
  <sheetPr>
    <tabColor theme="5" tint="0.79998168889431442"/>
  </sheetPr>
  <dimension ref="A1:L62"/>
  <sheetViews>
    <sheetView tabSelected="1" zoomScale="67" workbookViewId="0">
      <selection sqref="A1:D1"/>
    </sheetView>
  </sheetViews>
  <sheetFormatPr defaultRowHeight="14.5" x14ac:dyDescent="0.35"/>
  <cols>
    <col min="1" max="1" width="30.6328125" bestFit="1" customWidth="1"/>
    <col min="2" max="3" width="14.6328125" bestFit="1" customWidth="1"/>
    <col min="4" max="4" width="13.7265625" bestFit="1" customWidth="1"/>
    <col min="9" max="9" width="31.54296875" bestFit="1" customWidth="1"/>
    <col min="10" max="10" width="13.54296875" bestFit="1" customWidth="1"/>
    <col min="11" max="11" width="12" bestFit="1" customWidth="1"/>
    <col min="12" max="12" width="12.26953125" bestFit="1" customWidth="1"/>
  </cols>
  <sheetData>
    <row r="1" spans="1:12" x14ac:dyDescent="0.35">
      <c r="A1" s="44" t="s">
        <v>60</v>
      </c>
      <c r="B1" s="44"/>
      <c r="C1" s="44"/>
      <c r="D1" s="44"/>
      <c r="I1" s="44" t="s">
        <v>61</v>
      </c>
      <c r="J1" s="44"/>
      <c r="K1" s="44"/>
      <c r="L1" s="44"/>
    </row>
    <row r="4" spans="1:12" x14ac:dyDescent="0.35">
      <c r="I4" s="2" t="s">
        <v>44</v>
      </c>
      <c r="J4" s="2" t="str">
        <f>B5</f>
        <v>Specialty</v>
      </c>
      <c r="K4" s="2" t="str">
        <f t="shared" ref="K4:L4" si="0">C5</f>
        <v>Property</v>
      </c>
      <c r="L4" s="2" t="str">
        <f t="shared" si="0"/>
        <v>Liability</v>
      </c>
    </row>
    <row r="5" spans="1:12" x14ac:dyDescent="0.35">
      <c r="A5" s="2" t="s">
        <v>42</v>
      </c>
      <c r="B5" s="2" t="str">
        <f>Benchmarks!B1</f>
        <v>Specialty</v>
      </c>
      <c r="C5" s="2" t="str">
        <f>Benchmarks!C1</f>
        <v>Property</v>
      </c>
      <c r="D5" s="2" t="str">
        <f>Benchmarks!D1</f>
        <v>Liability</v>
      </c>
      <c r="I5" t="s">
        <v>62</v>
      </c>
      <c r="J5" s="45">
        <v>0.6</v>
      </c>
      <c r="K5" s="45">
        <v>0.2</v>
      </c>
      <c r="L5" s="45">
        <v>0.7</v>
      </c>
    </row>
    <row r="6" spans="1:12" x14ac:dyDescent="0.35">
      <c r="A6" s="2" t="s">
        <v>41</v>
      </c>
      <c r="B6" s="4">
        <f>Benchmarks!B24*Benchmarks!B36</f>
        <v>1398.2670000000001</v>
      </c>
      <c r="C6" s="4">
        <f>Benchmarks!C24*Benchmarks!C36</f>
        <v>2260.0500000000002</v>
      </c>
      <c r="D6" s="4">
        <f>Benchmarks!D24*Benchmarks!D36</f>
        <v>1398.2670000000001</v>
      </c>
    </row>
    <row r="7" spans="1:12" x14ac:dyDescent="0.35">
      <c r="A7" s="38" t="s">
        <v>43</v>
      </c>
      <c r="B7" s="4">
        <f>B6*AVERAGE(Benchmarks!B2,Benchmarks!B5)</f>
        <v>950.82155999999998</v>
      </c>
      <c r="C7" s="4">
        <f>C6*AVERAGE(Benchmarks!C2,Benchmarks!C5)</f>
        <v>858.81900000000007</v>
      </c>
      <c r="D7" s="4">
        <f>D6*AVERAGE(Benchmarks!D2,Benchmarks!D5)</f>
        <v>531.34145999999998</v>
      </c>
      <c r="I7" s="2" t="s">
        <v>64</v>
      </c>
      <c r="J7" s="2" t="str">
        <f>J4</f>
        <v>Specialty</v>
      </c>
      <c r="K7" s="2" t="str">
        <f t="shared" ref="K7:L7" si="1">K4</f>
        <v>Property</v>
      </c>
      <c r="L7" s="2" t="str">
        <f t="shared" si="1"/>
        <v>Liability</v>
      </c>
    </row>
    <row r="8" spans="1:12" x14ac:dyDescent="0.35">
      <c r="I8" t="s">
        <v>64</v>
      </c>
      <c r="J8" s="4">
        <f>J5*B6</f>
        <v>838.96019999999999</v>
      </c>
      <c r="K8" s="4">
        <f t="shared" ref="K8:L8" si="2">K5*C6</f>
        <v>452.01000000000005</v>
      </c>
      <c r="L8" s="4">
        <f t="shared" si="2"/>
        <v>978.78689999999995</v>
      </c>
    </row>
    <row r="9" spans="1:12" x14ac:dyDescent="0.35">
      <c r="A9" s="2" t="s">
        <v>44</v>
      </c>
      <c r="B9" s="2" t="str">
        <f>B5</f>
        <v>Specialty</v>
      </c>
      <c r="C9" s="2" t="str">
        <f t="shared" ref="C9:D9" si="3">C5</f>
        <v>Property</v>
      </c>
      <c r="D9" s="2" t="str">
        <f t="shared" si="3"/>
        <v>Liability</v>
      </c>
      <c r="I9" t="s">
        <v>65</v>
      </c>
      <c r="J9" s="4">
        <f>J8*Benchmarks!B11</f>
        <v>226.51925400000002</v>
      </c>
      <c r="K9" s="4">
        <f>K8*Benchmarks!C11</f>
        <v>85.881900000000016</v>
      </c>
      <c r="L9" s="4">
        <f>L8*Benchmarks!D11</f>
        <v>254.48459399999999</v>
      </c>
    </row>
    <row r="10" spans="1:12" x14ac:dyDescent="0.35">
      <c r="A10" t="s">
        <v>45</v>
      </c>
      <c r="B10" s="45">
        <v>0.6</v>
      </c>
      <c r="C10" s="45">
        <v>0.5</v>
      </c>
      <c r="D10" s="45">
        <v>0.55000000000000004</v>
      </c>
    </row>
    <row r="11" spans="1:12" x14ac:dyDescent="0.35">
      <c r="A11" t="s">
        <v>46</v>
      </c>
      <c r="B11" s="45">
        <v>0.3</v>
      </c>
      <c r="C11" s="45">
        <v>0.3</v>
      </c>
      <c r="D11" s="45">
        <v>0.4</v>
      </c>
      <c r="I11" s="2" t="s">
        <v>66</v>
      </c>
      <c r="J11" s="2" t="str">
        <f>J7</f>
        <v>Specialty</v>
      </c>
      <c r="K11" s="2" t="str">
        <f t="shared" ref="K11:L11" si="4">K7</f>
        <v>Property</v>
      </c>
      <c r="L11" s="2" t="str">
        <f t="shared" si="4"/>
        <v>Liability</v>
      </c>
    </row>
    <row r="12" spans="1:12" x14ac:dyDescent="0.35">
      <c r="A12" t="s">
        <v>47</v>
      </c>
      <c r="B12" s="45">
        <v>0.1</v>
      </c>
      <c r="C12" s="45">
        <v>0.2</v>
      </c>
      <c r="D12" s="45">
        <v>0.05</v>
      </c>
      <c r="I12" t="s">
        <v>68</v>
      </c>
      <c r="J12">
        <v>4.6773011359811703</v>
      </c>
      <c r="K12">
        <v>2.5198332673492505</v>
      </c>
      <c r="L12">
        <v>5.4577804794524996</v>
      </c>
    </row>
    <row r="13" spans="1:12" x14ac:dyDescent="0.35">
      <c r="I13" t="s">
        <v>69</v>
      </c>
      <c r="J13">
        <v>19</v>
      </c>
      <c r="K13">
        <v>19</v>
      </c>
      <c r="L13">
        <v>19</v>
      </c>
    </row>
    <row r="14" spans="1:12" x14ac:dyDescent="0.35">
      <c r="A14" s="2" t="s">
        <v>48</v>
      </c>
      <c r="B14" t="str">
        <f>B5</f>
        <v>Specialty</v>
      </c>
      <c r="C14" t="str">
        <f t="shared" ref="C14:D14" si="5">C5</f>
        <v>Property</v>
      </c>
      <c r="D14" t="str">
        <f t="shared" si="5"/>
        <v>Liability</v>
      </c>
      <c r="I14" t="s">
        <v>70</v>
      </c>
      <c r="J14">
        <v>0.1</v>
      </c>
      <c r="K14">
        <v>0.1</v>
      </c>
      <c r="L14">
        <v>0.1</v>
      </c>
    </row>
    <row r="15" spans="1:12" x14ac:dyDescent="0.35">
      <c r="A15" t="s">
        <v>49</v>
      </c>
      <c r="B15" s="4">
        <f>B6*B10</f>
        <v>838.96019999999999</v>
      </c>
      <c r="C15" s="4">
        <f t="shared" ref="C15:D15" si="6">C6*C10</f>
        <v>1130.0250000000001</v>
      </c>
      <c r="D15" s="4">
        <f t="shared" si="6"/>
        <v>769.04685000000006</v>
      </c>
    </row>
    <row r="16" spans="1:12" x14ac:dyDescent="0.35">
      <c r="A16" t="s">
        <v>50</v>
      </c>
      <c r="B16" s="4">
        <f>B10*B7</f>
        <v>570.49293599999999</v>
      </c>
      <c r="C16" s="4">
        <f t="shared" ref="C16:D16" si="7">C10*C7</f>
        <v>429.40950000000004</v>
      </c>
      <c r="D16" s="4">
        <f t="shared" si="7"/>
        <v>292.23780300000004</v>
      </c>
      <c r="I16" s="2" t="s">
        <v>58</v>
      </c>
      <c r="J16" t="str">
        <f>J11</f>
        <v>Specialty</v>
      </c>
      <c r="K16" t="str">
        <f t="shared" ref="K16:L16" si="8">K11</f>
        <v>Property</v>
      </c>
      <c r="L16" t="str">
        <f t="shared" si="8"/>
        <v>Liability</v>
      </c>
    </row>
    <row r="17" spans="1:12" x14ac:dyDescent="0.35">
      <c r="A17" t="s">
        <v>51</v>
      </c>
      <c r="B17" s="4">
        <f>B11*B6</f>
        <v>419.48009999999999</v>
      </c>
      <c r="C17" s="4">
        <f t="shared" ref="C17:D17" si="9">C11*C6</f>
        <v>678.01499999999999</v>
      </c>
      <c r="D17" s="4">
        <f t="shared" si="9"/>
        <v>559.30680000000007</v>
      </c>
      <c r="I17" t="s">
        <v>20</v>
      </c>
      <c r="J17" s="4">
        <f>EXP(J13+(0.5*(J14^2)))*J12</f>
        <v>838999999</v>
      </c>
      <c r="K17" s="4">
        <f t="shared" ref="K17:L17" si="10">EXP(K13+(0.5*(K14^2)))*K12</f>
        <v>451999999.00000006</v>
      </c>
      <c r="L17" s="4">
        <f t="shared" si="10"/>
        <v>979000001</v>
      </c>
    </row>
    <row r="18" spans="1:12" x14ac:dyDescent="0.35">
      <c r="A18" t="s">
        <v>52</v>
      </c>
      <c r="B18" s="4">
        <f>B7*B11</f>
        <v>285.24646799999999</v>
      </c>
      <c r="C18" s="4">
        <f t="shared" ref="C18:D18" si="11">C7*C11</f>
        <v>257.64570000000003</v>
      </c>
      <c r="D18" s="4">
        <f t="shared" si="11"/>
        <v>212.536584</v>
      </c>
      <c r="I18" t="s">
        <v>67</v>
      </c>
      <c r="J18" s="4">
        <f>SQRT(J12 * EXP(2 * J13 + 2 * J14^2))</f>
        <v>389884317.62774408</v>
      </c>
      <c r="K18" s="4">
        <f t="shared" ref="K18:L18" si="12">SQRT(K12 * EXP(2 * K13 + 2 * K14^2))</f>
        <v>286169934.18164003</v>
      </c>
      <c r="L18" s="4">
        <f t="shared" si="12"/>
        <v>421159045.57051605</v>
      </c>
    </row>
    <row r="19" spans="1:12" x14ac:dyDescent="0.35">
      <c r="A19" t="s">
        <v>53</v>
      </c>
      <c r="B19" s="4">
        <f>B12*B6</f>
        <v>139.82670000000002</v>
      </c>
      <c r="C19" s="4">
        <f t="shared" ref="C19:D19" si="13">C12*C6</f>
        <v>452.01000000000005</v>
      </c>
      <c r="D19" s="4">
        <f t="shared" si="13"/>
        <v>69.913350000000008</v>
      </c>
    </row>
    <row r="20" spans="1:12" x14ac:dyDescent="0.35">
      <c r="A20" t="s">
        <v>54</v>
      </c>
      <c r="B20" s="4">
        <f>B12*B7</f>
        <v>95.082155999999998</v>
      </c>
      <c r="C20" s="4">
        <f t="shared" ref="C20:D20" si="14">C12*C7</f>
        <v>171.76380000000003</v>
      </c>
      <c r="D20" s="4">
        <f t="shared" si="14"/>
        <v>26.567073000000001</v>
      </c>
      <c r="I20" s="2" t="s">
        <v>59</v>
      </c>
      <c r="J20" t="str">
        <f>J11</f>
        <v>Specialty</v>
      </c>
      <c r="K20" t="str">
        <f t="shared" ref="K20:L20" si="15">K11</f>
        <v>Property</v>
      </c>
      <c r="L20" t="str">
        <f t="shared" si="15"/>
        <v>Liability</v>
      </c>
    </row>
    <row r="21" spans="1:12" x14ac:dyDescent="0.35">
      <c r="I21" t="str">
        <f>I17</f>
        <v>Mean</v>
      </c>
      <c r="J21" s="4">
        <f>J17/1000000</f>
        <v>838.999999</v>
      </c>
      <c r="K21" s="4">
        <f t="shared" ref="K21:L21" si="16">K17/1000000</f>
        <v>451.99999900000006</v>
      </c>
      <c r="L21" s="4">
        <f t="shared" si="16"/>
        <v>979.000001</v>
      </c>
    </row>
    <row r="22" spans="1:12" x14ac:dyDescent="0.35">
      <c r="A22" s="2" t="s">
        <v>55</v>
      </c>
      <c r="B22" t="str">
        <f>B14</f>
        <v>Specialty</v>
      </c>
      <c r="C22" t="str">
        <f t="shared" ref="C22:D22" si="17">C14</f>
        <v>Property</v>
      </c>
      <c r="D22" t="str">
        <f t="shared" si="17"/>
        <v>Liability</v>
      </c>
      <c r="I22" t="str">
        <f>I18</f>
        <v>Standard Deviation</v>
      </c>
      <c r="J22" s="4">
        <f t="shared" ref="J22:L22" si="18">J18/1000000</f>
        <v>389.88431762774405</v>
      </c>
      <c r="K22" s="4">
        <f t="shared" si="18"/>
        <v>286.16993418164003</v>
      </c>
      <c r="L22" s="4">
        <f t="shared" si="18"/>
        <v>421.15904557051607</v>
      </c>
    </row>
    <row r="23" spans="1:12" x14ac:dyDescent="0.35">
      <c r="A23" s="2" t="s">
        <v>45</v>
      </c>
    </row>
    <row r="24" spans="1:12" x14ac:dyDescent="0.35">
      <c r="A24" t="s">
        <v>56</v>
      </c>
      <c r="B24" s="4">
        <v>2.1665774084699665</v>
      </c>
      <c r="C24" s="4">
        <v>6.9249013413173603</v>
      </c>
      <c r="D24" s="4">
        <v>6.9243640207395618</v>
      </c>
    </row>
    <row r="25" spans="1:12" x14ac:dyDescent="0.35">
      <c r="A25" t="s">
        <v>57</v>
      </c>
      <c r="B25" s="4">
        <v>387246722.29302722</v>
      </c>
      <c r="C25" s="4">
        <v>163179220.0779942</v>
      </c>
      <c r="D25" s="4">
        <v>111057130.6888963</v>
      </c>
    </row>
    <row r="26" spans="1:12" x14ac:dyDescent="0.35">
      <c r="A26" s="2" t="s">
        <v>46</v>
      </c>
    </row>
    <row r="27" spans="1:12" x14ac:dyDescent="0.35">
      <c r="A27" t="str" cm="1">
        <f t="array" ref="A27:A30">TRANSPOSE([1]Underwriting!$B$1:$E$1)</f>
        <v>Poisson_Parameter</v>
      </c>
      <c r="B27">
        <v>10</v>
      </c>
      <c r="C27">
        <v>10</v>
      </c>
      <c r="D27">
        <v>10</v>
      </c>
    </row>
    <row r="28" spans="1:12" x14ac:dyDescent="0.35">
      <c r="A28" t="str">
        <v>GDP_Shape_Parameter</v>
      </c>
      <c r="B28">
        <v>0.4</v>
      </c>
      <c r="C28">
        <v>0.4</v>
      </c>
      <c r="D28">
        <v>0.4</v>
      </c>
    </row>
    <row r="29" spans="1:12" x14ac:dyDescent="0.35">
      <c r="A29" t="str">
        <v>GDP_Scale_Parameter</v>
      </c>
      <c r="B29">
        <v>21434272.127814323</v>
      </c>
      <c r="C29">
        <v>12123239.056982597</v>
      </c>
      <c r="D29">
        <v>10012524.013125015</v>
      </c>
    </row>
    <row r="30" spans="1:12" x14ac:dyDescent="0.35">
      <c r="A30" t="str">
        <v>GDP_Loc_Parameter</v>
      </c>
      <c r="B30">
        <v>6176213.1203094749</v>
      </c>
      <c r="C30">
        <v>47594601.571695596</v>
      </c>
      <c r="D30">
        <v>39212459.978124946</v>
      </c>
    </row>
    <row r="31" spans="1:12" x14ac:dyDescent="0.35">
      <c r="A31" s="2" t="s">
        <v>47</v>
      </c>
    </row>
    <row r="32" spans="1:12" x14ac:dyDescent="0.35">
      <c r="A32" t="str" cm="1">
        <f t="array" ref="A32:A33">TRANSPOSE([1]Underwriting!$H$1:$I$1)</f>
        <v>Lognormal_Mu_Parameter</v>
      </c>
      <c r="B32">
        <v>18.567504831761486</v>
      </c>
      <c r="C32">
        <v>19.861749704646563</v>
      </c>
      <c r="D32">
        <v>17.996721677732204</v>
      </c>
    </row>
    <row r="33" spans="1:4" x14ac:dyDescent="0.35">
      <c r="A33" t="str">
        <v>Lognormal_Sigma_Parameter</v>
      </c>
      <c r="B33">
        <v>0.61587035751850794</v>
      </c>
      <c r="C33">
        <v>0.36726838361480174</v>
      </c>
      <c r="D33">
        <v>0.3668354399059745</v>
      </c>
    </row>
    <row r="36" spans="1:4" x14ac:dyDescent="0.35">
      <c r="A36" s="2" t="s">
        <v>58</v>
      </c>
      <c r="B36" t="str">
        <f>B22</f>
        <v>Specialty</v>
      </c>
      <c r="C36" t="str">
        <f t="shared" ref="C36:D36" si="19">C22</f>
        <v>Property</v>
      </c>
      <c r="D36" t="str">
        <f t="shared" si="19"/>
        <v>Liability</v>
      </c>
    </row>
    <row r="37" spans="1:4" x14ac:dyDescent="0.35">
      <c r="A37" t="str">
        <f t="shared" ref="A37:A42" si="20">A15</f>
        <v>Attritional - Expected</v>
      </c>
      <c r="B37" s="4">
        <f>B24*B25</f>
        <v>839000000.02411568</v>
      </c>
      <c r="C37" s="4">
        <f t="shared" ref="C37:D37" si="21">C24*C25</f>
        <v>1129999999.9932227</v>
      </c>
      <c r="D37" s="4">
        <f t="shared" si="21"/>
        <v>768999999.988765</v>
      </c>
    </row>
    <row r="38" spans="1:4" x14ac:dyDescent="0.35">
      <c r="A38" t="str">
        <f t="shared" si="20"/>
        <v>Attritional - Standard Deviation</v>
      </c>
      <c r="B38" s="4">
        <f>SQRT(B24*(B25^2))</f>
        <v>570000000.0115689</v>
      </c>
      <c r="C38" s="4">
        <f t="shared" ref="C38:D38" si="22">SQRT(C24*(C25^2))</f>
        <v>429409499.99624777</v>
      </c>
      <c r="D38" s="4">
        <f t="shared" si="22"/>
        <v>292237802.99357837</v>
      </c>
    </row>
    <row r="39" spans="1:4" x14ac:dyDescent="0.35">
      <c r="A39" t="str">
        <f t="shared" si="20"/>
        <v>Large - Expected</v>
      </c>
      <c r="B39" s="4">
        <f>B27 * (B30 + B29 / (1 - B28))</f>
        <v>419000000.00000012</v>
      </c>
      <c r="C39" s="4">
        <f t="shared" ref="C39:D39" si="23">C27 * (C30 + C29 / (1 - C28))</f>
        <v>677999999.99999928</v>
      </c>
      <c r="D39" s="4">
        <f t="shared" si="23"/>
        <v>558999999.99999976</v>
      </c>
    </row>
    <row r="40" spans="1:4" x14ac:dyDescent="0.35">
      <c r="A40" t="str">
        <f t="shared" si="20"/>
        <v>Large - Standard Deviation</v>
      </c>
      <c r="B40" s="4">
        <f>SQRT( B27 * ( B29^2 / ((1 - B28)^2 * (1 - 2*B28)) + (B30 + B29 / (1 - B28))^2 ) )</f>
        <v>285246467.90324593</v>
      </c>
      <c r="C40" s="4">
        <f>SQRT( C27 * ( C29^2 / ((1 - C28)^2 * (1 - 2*C28)) + (C30 + C29 / (1 - C28))^2 ) )</f>
        <v>257645699.13415217</v>
      </c>
      <c r="D40" s="4">
        <f t="shared" ref="D40" si="24">SQRT( D27 * ( D29^2 / ((1 - D28)^2 * (1 - 2*D28)) + (D30 + D29 / (1 - D28))^2 ) )</f>
        <v>212536584.14278704</v>
      </c>
    </row>
    <row r="41" spans="1:4" x14ac:dyDescent="0.35">
      <c r="A41" t="str">
        <f t="shared" si="20"/>
        <v xml:space="preserve"> CAT - Expected</v>
      </c>
      <c r="B41" s="4">
        <f>EXP(B32+(0.5*(B33^2)))</f>
        <v>139999999.97520524</v>
      </c>
      <c r="C41" s="4">
        <f t="shared" ref="C41:D41" si="25">EXP(C32+(0.5*(C33^2)))</f>
        <v>451999999.84251016</v>
      </c>
      <c r="D41" s="4">
        <f t="shared" si="25"/>
        <v>69999999.839285284</v>
      </c>
    </row>
    <row r="42" spans="1:4" x14ac:dyDescent="0.35">
      <c r="A42" t="str">
        <f t="shared" si="20"/>
        <v>CAT - Standard Deviation</v>
      </c>
      <c r="B42" s="4">
        <f>SQRT((EXP(B33^2)-1)*(EXP(2*B32+(B33^2))))</f>
        <v>95082155.932264045</v>
      </c>
      <c r="C42" s="4">
        <f t="shared" ref="C42:D42" si="26">SQRT((EXP(C33^2)-1)*(EXP(2*C32+(C33^2))))</f>
        <v>171763800.07106861</v>
      </c>
      <c r="D42" s="4">
        <f t="shared" si="26"/>
        <v>26567072.723330997</v>
      </c>
    </row>
    <row r="45" spans="1:4" x14ac:dyDescent="0.35">
      <c r="A45" s="2" t="s">
        <v>59</v>
      </c>
      <c r="B45" t="str">
        <f>B36</f>
        <v>Specialty</v>
      </c>
      <c r="C45" t="str">
        <f t="shared" ref="C45:D45" si="27">C36</f>
        <v>Property</v>
      </c>
      <c r="D45" t="str">
        <f t="shared" si="27"/>
        <v>Liability</v>
      </c>
    </row>
    <row r="46" spans="1:4" x14ac:dyDescent="0.35">
      <c r="A46" t="str">
        <f>A37</f>
        <v>Attritional - Expected</v>
      </c>
      <c r="B46" s="4">
        <f>B37/1000000</f>
        <v>839.00000002411571</v>
      </c>
      <c r="C46" s="4">
        <f t="shared" ref="C46:D46" si="28">C37/1000000</f>
        <v>1129.9999999932227</v>
      </c>
      <c r="D46" s="4">
        <f t="shared" si="28"/>
        <v>768.99999998876501</v>
      </c>
    </row>
    <row r="47" spans="1:4" x14ac:dyDescent="0.35">
      <c r="A47" t="str">
        <f t="shared" ref="A47:A51" si="29">A38</f>
        <v>Attritional - Standard Deviation</v>
      </c>
      <c r="B47" s="4">
        <f t="shared" ref="B47:D47" si="30">B38/1000000</f>
        <v>570.00000001156889</v>
      </c>
      <c r="C47" s="4">
        <f t="shared" si="30"/>
        <v>429.40949999624775</v>
      </c>
      <c r="D47" s="4">
        <f t="shared" si="30"/>
        <v>292.23780299357838</v>
      </c>
    </row>
    <row r="48" spans="1:4" x14ac:dyDescent="0.35">
      <c r="A48" t="str">
        <f t="shared" si="29"/>
        <v>Large - Expected</v>
      </c>
      <c r="B48" s="4">
        <f t="shared" ref="B48:D48" si="31">B39/1000000</f>
        <v>419.00000000000011</v>
      </c>
      <c r="C48" s="4">
        <f t="shared" si="31"/>
        <v>677.99999999999932</v>
      </c>
      <c r="D48" s="4">
        <f t="shared" si="31"/>
        <v>558.99999999999977</v>
      </c>
    </row>
    <row r="49" spans="1:4" x14ac:dyDescent="0.35">
      <c r="A49" t="str">
        <f t="shared" si="29"/>
        <v>Large - Standard Deviation</v>
      </c>
      <c r="B49" s="4">
        <f t="shared" ref="B49:D49" si="32">B40/1000000</f>
        <v>285.2464679032459</v>
      </c>
      <c r="C49" s="4">
        <f t="shared" si="32"/>
        <v>257.64569913415215</v>
      </c>
      <c r="D49" s="4">
        <f t="shared" si="32"/>
        <v>212.53658414278704</v>
      </c>
    </row>
    <row r="50" spans="1:4" x14ac:dyDescent="0.35">
      <c r="A50" t="str">
        <f t="shared" si="29"/>
        <v xml:space="preserve"> CAT - Expected</v>
      </c>
      <c r="B50" s="4">
        <f t="shared" ref="B50:D50" si="33">B41/1000000</f>
        <v>139.99999997520524</v>
      </c>
      <c r="C50" s="4">
        <f t="shared" si="33"/>
        <v>451.99999984251019</v>
      </c>
      <c r="D50" s="4">
        <f t="shared" si="33"/>
        <v>69.99999983928528</v>
      </c>
    </row>
    <row r="51" spans="1:4" x14ac:dyDescent="0.35">
      <c r="A51" t="str">
        <f t="shared" si="29"/>
        <v>CAT - Standard Deviation</v>
      </c>
      <c r="B51" s="4">
        <f t="shared" ref="B51:D51" si="34">B42/1000000</f>
        <v>95.082155932264044</v>
      </c>
      <c r="C51" s="4">
        <f t="shared" si="34"/>
        <v>171.7638000710686</v>
      </c>
      <c r="D51" s="4">
        <f t="shared" si="34"/>
        <v>26.567072723330998</v>
      </c>
    </row>
    <row r="52" spans="1:4" x14ac:dyDescent="0.35">
      <c r="B52" s="4"/>
      <c r="C52" s="4"/>
      <c r="D52" s="4"/>
    </row>
    <row r="53" spans="1:4" x14ac:dyDescent="0.35">
      <c r="B53" s="4"/>
      <c r="C53" s="4"/>
      <c r="D53" s="4"/>
    </row>
    <row r="55" spans="1:4" x14ac:dyDescent="0.35">
      <c r="A55" s="2" t="s">
        <v>63</v>
      </c>
      <c r="B55" s="4" t="str">
        <f>B45</f>
        <v>Specialty</v>
      </c>
      <c r="C55" s="4" t="str">
        <f t="shared" ref="C55:D55" si="35">C45</f>
        <v>Property</v>
      </c>
      <c r="D55" s="4" t="str">
        <f t="shared" si="35"/>
        <v>Liability</v>
      </c>
    </row>
    <row r="56" spans="1:4" x14ac:dyDescent="0.35">
      <c r="A56" t="str">
        <f>A45</f>
        <v>Theoretical Losses (In USD Millions)</v>
      </c>
      <c r="B56" t="b">
        <f>ROUND(B46,0)=ROUND(B15,0)</f>
        <v>1</v>
      </c>
      <c r="C56" t="b">
        <f t="shared" ref="C56:D56" si="36">ROUND(C46,0)=ROUND(C15,0)</f>
        <v>1</v>
      </c>
      <c r="D56" t="b">
        <f t="shared" si="36"/>
        <v>1</v>
      </c>
    </row>
    <row r="57" spans="1:4" x14ac:dyDescent="0.35">
      <c r="A57" t="str">
        <f t="shared" ref="A57:A62" si="37">A46</f>
        <v>Attritional - Expected</v>
      </c>
      <c r="B57" t="b">
        <f t="shared" ref="B57:D57" si="38">ROUND(B47,0)=ROUND(B16,0)</f>
        <v>1</v>
      </c>
      <c r="C57" t="b">
        <f t="shared" si="38"/>
        <v>1</v>
      </c>
      <c r="D57" t="b">
        <f t="shared" si="38"/>
        <v>1</v>
      </c>
    </row>
    <row r="58" spans="1:4" x14ac:dyDescent="0.35">
      <c r="A58" t="str">
        <f t="shared" si="37"/>
        <v>Attritional - Standard Deviation</v>
      </c>
      <c r="B58" t="b">
        <f t="shared" ref="B58:D58" si="39">ROUND(B48,0)=ROUND(B17,0)</f>
        <v>1</v>
      </c>
      <c r="C58" t="b">
        <f t="shared" si="39"/>
        <v>1</v>
      </c>
      <c r="D58" t="b">
        <f t="shared" si="39"/>
        <v>1</v>
      </c>
    </row>
    <row r="59" spans="1:4" x14ac:dyDescent="0.35">
      <c r="A59" t="str">
        <f t="shared" si="37"/>
        <v>Large - Expected</v>
      </c>
      <c r="B59" t="b">
        <f t="shared" ref="B59:D59" si="40">ROUND(B49,0)=ROUND(B18,0)</f>
        <v>1</v>
      </c>
      <c r="C59" t="b">
        <f t="shared" si="40"/>
        <v>1</v>
      </c>
      <c r="D59" t="b">
        <f t="shared" si="40"/>
        <v>1</v>
      </c>
    </row>
    <row r="60" spans="1:4" x14ac:dyDescent="0.35">
      <c r="A60" t="str">
        <f t="shared" si="37"/>
        <v>Large - Standard Deviation</v>
      </c>
      <c r="B60" t="b">
        <f t="shared" ref="B60:D60" si="41">ROUND(B50,0)=ROUND(B19,0)</f>
        <v>1</v>
      </c>
      <c r="C60" t="b">
        <f t="shared" si="41"/>
        <v>1</v>
      </c>
      <c r="D60" t="b">
        <f t="shared" si="41"/>
        <v>1</v>
      </c>
    </row>
    <row r="61" spans="1:4" x14ac:dyDescent="0.35">
      <c r="A61" t="str">
        <f t="shared" si="37"/>
        <v xml:space="preserve"> CAT - Expected</v>
      </c>
      <c r="B61" t="b">
        <f t="shared" ref="B61:D61" si="42">ROUND(B51,0)=ROUND(B20,0)</f>
        <v>1</v>
      </c>
      <c r="C61" t="b">
        <f t="shared" si="42"/>
        <v>1</v>
      </c>
      <c r="D61" t="b">
        <f t="shared" si="42"/>
        <v>1</v>
      </c>
    </row>
    <row r="62" spans="1:4" x14ac:dyDescent="0.35">
      <c r="A62" t="str">
        <f t="shared" si="37"/>
        <v>CAT - Standard Deviation</v>
      </c>
      <c r="B62" t="b">
        <f t="shared" ref="B62:D62" si="43">ROUND(B52,0)=ROUND(B21,0)</f>
        <v>1</v>
      </c>
      <c r="C62" t="b">
        <f t="shared" si="43"/>
        <v>1</v>
      </c>
      <c r="D62" t="b">
        <f t="shared" si="43"/>
        <v>1</v>
      </c>
    </row>
  </sheetData>
  <mergeCells count="2">
    <mergeCell ref="A1:D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9-5095-48CA-BF6B-CBEC6B56A445}">
  <sheetPr>
    <tabColor theme="9" tint="0.79998168889431442"/>
  </sheetPr>
  <dimension ref="A1:D35"/>
  <sheetViews>
    <sheetView showGridLines="0" topLeftCell="A22" workbookViewId="0">
      <selection activeCell="F34" sqref="F34"/>
    </sheetView>
  </sheetViews>
  <sheetFormatPr defaultRowHeight="14.5" x14ac:dyDescent="0.35"/>
  <cols>
    <col min="1" max="1" width="26.1796875" bestFit="1" customWidth="1"/>
    <col min="2" max="4" width="14.6328125" bestFit="1" customWidth="1"/>
  </cols>
  <sheetData>
    <row r="1" spans="1:4" x14ac:dyDescent="0.35">
      <c r="A1" s="2" t="s">
        <v>71</v>
      </c>
    </row>
    <row r="3" spans="1:4" x14ac:dyDescent="0.35">
      <c r="A3" s="16" t="str">
        <f>Working!A22</f>
        <v>Underwriting Risk Paramteres</v>
      </c>
      <c r="B3" s="18" t="str">
        <f>Working!B22</f>
        <v>Specialty</v>
      </c>
      <c r="C3" s="18" t="str">
        <f>Working!C22</f>
        <v>Property</v>
      </c>
      <c r="D3" s="19" t="str">
        <f>Working!D22</f>
        <v>Liability</v>
      </c>
    </row>
    <row r="4" spans="1:4" x14ac:dyDescent="0.35">
      <c r="A4" s="11" t="str">
        <f>Working!A23</f>
        <v>Attritional</v>
      </c>
      <c r="B4" s="46"/>
      <c r="C4" s="46"/>
      <c r="D4" s="47"/>
    </row>
    <row r="5" spans="1:4" x14ac:dyDescent="0.35">
      <c r="A5" s="50" t="str">
        <f>Working!A24</f>
        <v>Gamma_Alpha_Parameter</v>
      </c>
      <c r="B5" s="46">
        <f>Working!B24</f>
        <v>2.1665774084699665</v>
      </c>
      <c r="C5" s="46">
        <f>Working!C24</f>
        <v>6.9249013413173603</v>
      </c>
      <c r="D5" s="47">
        <f>Working!D24</f>
        <v>6.9243640207395618</v>
      </c>
    </row>
    <row r="6" spans="1:4" x14ac:dyDescent="0.35">
      <c r="A6" s="50" t="str">
        <f>Working!A25</f>
        <v>Gamma_Theta_Parameter</v>
      </c>
      <c r="B6" s="46">
        <f>Working!B25</f>
        <v>387246722.29302722</v>
      </c>
      <c r="C6" s="46">
        <f>Working!C25</f>
        <v>163179220.0779942</v>
      </c>
      <c r="D6" s="47">
        <f>Working!D25</f>
        <v>111057130.6888963</v>
      </c>
    </row>
    <row r="7" spans="1:4" x14ac:dyDescent="0.35">
      <c r="A7" s="11" t="str">
        <f>Working!A26</f>
        <v>Large</v>
      </c>
      <c r="B7" s="46"/>
      <c r="C7" s="46"/>
      <c r="D7" s="47"/>
    </row>
    <row r="8" spans="1:4" x14ac:dyDescent="0.35">
      <c r="A8" s="50" t="str">
        <f>Working!A27</f>
        <v>Poisson_Parameter</v>
      </c>
      <c r="B8" s="46">
        <f>Working!B27</f>
        <v>10</v>
      </c>
      <c r="C8" s="46">
        <f>Working!C27</f>
        <v>10</v>
      </c>
      <c r="D8" s="47">
        <f>Working!D27</f>
        <v>10</v>
      </c>
    </row>
    <row r="9" spans="1:4" x14ac:dyDescent="0.35">
      <c r="A9" s="50" t="str">
        <f>Working!A28</f>
        <v>GDP_Shape_Parameter</v>
      </c>
      <c r="B9" s="46">
        <f>Working!B28</f>
        <v>0.4</v>
      </c>
      <c r="C9" s="46">
        <f>Working!C28</f>
        <v>0.4</v>
      </c>
      <c r="D9" s="47">
        <f>Working!D28</f>
        <v>0.4</v>
      </c>
    </row>
    <row r="10" spans="1:4" x14ac:dyDescent="0.35">
      <c r="A10" s="50" t="str">
        <f>Working!A29</f>
        <v>GDP_Scale_Parameter</v>
      </c>
      <c r="B10" s="46">
        <f>Working!B29</f>
        <v>21434272.127814323</v>
      </c>
      <c r="C10" s="46">
        <f>Working!C29</f>
        <v>12123239.056982597</v>
      </c>
      <c r="D10" s="47">
        <f>Working!D29</f>
        <v>10012524.013125015</v>
      </c>
    </row>
    <row r="11" spans="1:4" x14ac:dyDescent="0.35">
      <c r="A11" s="50" t="str">
        <f>Working!A30</f>
        <v>GDP_Loc_Parameter</v>
      </c>
      <c r="B11" s="46">
        <f>Working!B30</f>
        <v>6176213.1203094749</v>
      </c>
      <c r="C11" s="46">
        <f>Working!C30</f>
        <v>47594601.571695596</v>
      </c>
      <c r="D11" s="47">
        <f>Working!D30</f>
        <v>39212459.978124946</v>
      </c>
    </row>
    <row r="12" spans="1:4" x14ac:dyDescent="0.35">
      <c r="A12" s="11" t="str">
        <f>Working!A31</f>
        <v>CAT</v>
      </c>
      <c r="B12" s="46"/>
      <c r="C12" s="46"/>
      <c r="D12" s="47"/>
    </row>
    <row r="13" spans="1:4" x14ac:dyDescent="0.35">
      <c r="A13" s="50" t="str">
        <f>Working!A32</f>
        <v>Lognormal_Mu_Parameter</v>
      </c>
      <c r="B13" s="46">
        <f>Working!B32</f>
        <v>18.567504831761486</v>
      </c>
      <c r="C13" s="46">
        <f>Working!C32</f>
        <v>19.861749704646563</v>
      </c>
      <c r="D13" s="47">
        <f>Working!D32</f>
        <v>17.996721677732204</v>
      </c>
    </row>
    <row r="14" spans="1:4" x14ac:dyDescent="0.35">
      <c r="A14" s="51" t="str">
        <f>Working!A33</f>
        <v>Lognormal_Sigma_Parameter</v>
      </c>
      <c r="B14" s="48">
        <f>Working!B33</f>
        <v>0.61587035751850794</v>
      </c>
      <c r="C14" s="48">
        <f>Working!C33</f>
        <v>0.36726838361480174</v>
      </c>
      <c r="D14" s="49">
        <f>Working!D33</f>
        <v>0.3668354399059745</v>
      </c>
    </row>
    <row r="18" spans="1:4" x14ac:dyDescent="0.35">
      <c r="A18" s="2" t="s">
        <v>66</v>
      </c>
    </row>
    <row r="20" spans="1:4" x14ac:dyDescent="0.35">
      <c r="A20" s="16" t="str">
        <f>Working!I11</f>
        <v>Reserving Risk Parameters</v>
      </c>
      <c r="B20" s="18" t="str">
        <f>Working!J11</f>
        <v>Specialty</v>
      </c>
      <c r="C20" s="18" t="str">
        <f>Working!K11</f>
        <v>Property</v>
      </c>
      <c r="D20" s="19" t="str">
        <f>Working!L11</f>
        <v>Liability</v>
      </c>
    </row>
    <row r="21" spans="1:4" x14ac:dyDescent="0.35">
      <c r="A21" s="56" t="str">
        <f>Working!I12</f>
        <v>Frequency_Parameter</v>
      </c>
      <c r="B21" s="52">
        <f>Working!J12</f>
        <v>4.6773011359811703</v>
      </c>
      <c r="C21" s="52">
        <f>Working!K12</f>
        <v>2.5198332673492505</v>
      </c>
      <c r="D21" s="53">
        <f>Working!L12</f>
        <v>5.4577804794524996</v>
      </c>
    </row>
    <row r="22" spans="1:4" x14ac:dyDescent="0.35">
      <c r="A22" s="56" t="str">
        <f>Working!I13</f>
        <v>Severity_Mu_Parameter</v>
      </c>
      <c r="B22" s="52">
        <f>Working!J13</f>
        <v>19</v>
      </c>
      <c r="C22" s="52">
        <f>Working!K13</f>
        <v>19</v>
      </c>
      <c r="D22" s="53">
        <f>Working!L13</f>
        <v>19</v>
      </c>
    </row>
    <row r="23" spans="1:4" x14ac:dyDescent="0.35">
      <c r="A23" s="57" t="str">
        <f>Working!I14</f>
        <v>Severity_Sigma_Parameter</v>
      </c>
      <c r="B23" s="54">
        <f>Working!J14</f>
        <v>0.1</v>
      </c>
      <c r="C23" s="54">
        <f>Working!K14</f>
        <v>0.1</v>
      </c>
      <c r="D23" s="55">
        <f>Working!L14</f>
        <v>0.1</v>
      </c>
    </row>
    <row r="26" spans="1:4" x14ac:dyDescent="0.35">
      <c r="A26" s="2" t="s">
        <v>72</v>
      </c>
    </row>
    <row r="27" spans="1:4" x14ac:dyDescent="0.35">
      <c r="A27" s="59" t="s">
        <v>73</v>
      </c>
      <c r="B27" s="58">
        <f>Benchmarks!B31</f>
        <v>4.4999999999999998E-2</v>
      </c>
    </row>
    <row r="30" spans="1:4" x14ac:dyDescent="0.35">
      <c r="A30" s="2" t="s">
        <v>74</v>
      </c>
    </row>
    <row r="32" spans="1:4" x14ac:dyDescent="0.35">
      <c r="A32" s="16" t="str">
        <f>Benchmarks!A16</f>
        <v>Correlation</v>
      </c>
      <c r="B32" s="18" t="str">
        <f>Benchmarks!B16</f>
        <v>Specialty</v>
      </c>
      <c r="C32" s="18" t="str">
        <f>Benchmarks!C16</f>
        <v>Property</v>
      </c>
      <c r="D32" s="19" t="str">
        <f>Benchmarks!D16</f>
        <v>Liability</v>
      </c>
    </row>
    <row r="33" spans="1:4" x14ac:dyDescent="0.35">
      <c r="A33" s="11" t="str">
        <f>Benchmarks!A17</f>
        <v>Specialty</v>
      </c>
      <c r="B33" s="60">
        <f>Benchmarks!B17</f>
        <v>1</v>
      </c>
      <c r="C33" s="60">
        <f>Benchmarks!C17</f>
        <v>0.35</v>
      </c>
      <c r="D33" s="61">
        <f>Benchmarks!D17</f>
        <v>0.54</v>
      </c>
    </row>
    <row r="34" spans="1:4" x14ac:dyDescent="0.35">
      <c r="A34" s="11" t="str">
        <f>Benchmarks!A18</f>
        <v>Property</v>
      </c>
      <c r="B34" s="60">
        <f>Benchmarks!B18</f>
        <v>0.35</v>
      </c>
      <c r="C34" s="60">
        <f>Benchmarks!C18</f>
        <v>1</v>
      </c>
      <c r="D34" s="61">
        <f>Benchmarks!D18</f>
        <v>0.48</v>
      </c>
    </row>
    <row r="35" spans="1:4" x14ac:dyDescent="0.35">
      <c r="A35" s="12" t="str">
        <f>Benchmarks!A19</f>
        <v>Liability</v>
      </c>
      <c r="B35" s="62">
        <f>Benchmarks!B19</f>
        <v>0.54</v>
      </c>
      <c r="C35" s="62">
        <f>Benchmarks!C19</f>
        <v>0.48</v>
      </c>
      <c r="D35" s="63">
        <f>Benchmarks!D19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Working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Nagpal</dc:creator>
  <cp:lastModifiedBy>Garvit Nagpal</cp:lastModifiedBy>
  <dcterms:created xsi:type="dcterms:W3CDTF">2015-06-05T18:17:20Z</dcterms:created>
  <dcterms:modified xsi:type="dcterms:W3CDTF">2025-05-13T10:07:42Z</dcterms:modified>
</cp:coreProperties>
</file>