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autoCompressPictures="0"/>
  <bookViews>
    <workbookView xWindow="10900" yWindow="0" windowWidth="32700" windowHeight="23920" activeTab="1"/>
  </bookViews>
  <sheets>
    <sheet name="fatty" sheetId="1" r:id="rId1"/>
    <sheet name="skinny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6" i="2" l="1"/>
  <c r="K45" i="2"/>
  <c r="K44" i="2"/>
  <c r="K43" i="2"/>
  <c r="K42" i="2"/>
  <c r="G36" i="1"/>
  <c r="G37" i="1"/>
  <c r="G33" i="1"/>
  <c r="G34" i="1"/>
  <c r="G35" i="1"/>
  <c r="G38" i="1"/>
  <c r="K38" i="1"/>
  <c r="O38" i="1"/>
  <c r="C37" i="1"/>
  <c r="Q38" i="1"/>
  <c r="H38" i="1"/>
  <c r="L38" i="1"/>
  <c r="P38" i="1"/>
  <c r="D37" i="1"/>
  <c r="F37" i="1"/>
  <c r="R38" i="1"/>
  <c r="S38" i="1"/>
  <c r="C36" i="1"/>
  <c r="D36" i="1"/>
  <c r="F36" i="1"/>
  <c r="C35" i="1"/>
  <c r="D35" i="1"/>
  <c r="F35" i="1"/>
  <c r="C34" i="1"/>
  <c r="D34" i="1"/>
  <c r="F34" i="1"/>
  <c r="C33" i="1"/>
  <c r="D33" i="1"/>
  <c r="F33" i="1"/>
  <c r="G26" i="1"/>
  <c r="G27" i="1"/>
  <c r="G28" i="1"/>
  <c r="G29" i="1"/>
  <c r="G30" i="1"/>
  <c r="G31" i="1"/>
  <c r="K31" i="1"/>
  <c r="O31" i="1"/>
  <c r="C30" i="1"/>
  <c r="Q31" i="1"/>
  <c r="H31" i="1"/>
  <c r="L31" i="1"/>
  <c r="P31" i="1"/>
  <c r="D30" i="1"/>
  <c r="F30" i="1"/>
  <c r="R31" i="1"/>
  <c r="S31" i="1"/>
  <c r="C29" i="1"/>
  <c r="D29" i="1"/>
  <c r="F29" i="1"/>
  <c r="C28" i="1"/>
  <c r="D28" i="1"/>
  <c r="F28" i="1"/>
  <c r="C27" i="1"/>
  <c r="D27" i="1"/>
  <c r="F27" i="1"/>
  <c r="C26" i="1"/>
  <c r="D26" i="1"/>
  <c r="F26" i="1"/>
  <c r="G19" i="1"/>
  <c r="G20" i="1"/>
  <c r="G21" i="1"/>
  <c r="G22" i="1"/>
  <c r="G23" i="1"/>
  <c r="G24" i="1"/>
  <c r="K24" i="1"/>
  <c r="O24" i="1"/>
  <c r="C23" i="1"/>
  <c r="Q24" i="1"/>
  <c r="H24" i="1"/>
  <c r="L24" i="1"/>
  <c r="P24" i="1"/>
  <c r="D23" i="1"/>
  <c r="F23" i="1"/>
  <c r="R24" i="1"/>
  <c r="S24" i="1"/>
  <c r="C22" i="1"/>
  <c r="D22" i="1"/>
  <c r="F22" i="1"/>
  <c r="C21" i="1"/>
  <c r="D21" i="1"/>
  <c r="F21" i="1"/>
  <c r="C20" i="1"/>
  <c r="D20" i="1"/>
  <c r="F20" i="1"/>
  <c r="C19" i="1"/>
  <c r="D19" i="1"/>
  <c r="F19" i="1"/>
  <c r="G12" i="1"/>
  <c r="G13" i="1"/>
  <c r="G14" i="1"/>
  <c r="G15" i="1"/>
  <c r="G16" i="1"/>
  <c r="G17" i="1"/>
  <c r="K17" i="1"/>
  <c r="O17" i="1"/>
  <c r="C16" i="1"/>
  <c r="Q17" i="1"/>
  <c r="H17" i="1"/>
  <c r="L17" i="1"/>
  <c r="P17" i="1"/>
  <c r="D16" i="1"/>
  <c r="F16" i="1"/>
  <c r="R17" i="1"/>
  <c r="S17" i="1"/>
  <c r="C15" i="1"/>
  <c r="D15" i="1"/>
  <c r="F15" i="1"/>
  <c r="C14" i="1"/>
  <c r="D14" i="1"/>
  <c r="F14" i="1"/>
  <c r="C13" i="1"/>
  <c r="D13" i="1"/>
  <c r="F13" i="1"/>
  <c r="C12" i="1"/>
  <c r="D12" i="1"/>
  <c r="F12" i="1"/>
  <c r="G5" i="1"/>
  <c r="G6" i="1"/>
  <c r="G7" i="1"/>
  <c r="G8" i="1"/>
  <c r="G9" i="1"/>
  <c r="G10" i="1"/>
  <c r="K10" i="1"/>
  <c r="O10" i="1"/>
  <c r="C9" i="1"/>
  <c r="Q10" i="1"/>
  <c r="H10" i="1"/>
  <c r="L10" i="1"/>
  <c r="P10" i="1"/>
  <c r="D9" i="1"/>
  <c r="F9" i="1"/>
  <c r="R10" i="1"/>
  <c r="S10" i="1"/>
  <c r="C8" i="1"/>
  <c r="D8" i="1"/>
  <c r="F8" i="1"/>
  <c r="C7" i="1"/>
  <c r="D7" i="1"/>
  <c r="F7" i="1"/>
  <c r="C6" i="1"/>
  <c r="D6" i="1"/>
  <c r="F6" i="1"/>
  <c r="C5" i="1"/>
  <c r="D5" i="1"/>
  <c r="F5" i="1"/>
  <c r="S37" i="2"/>
  <c r="S30" i="2"/>
  <c r="S23" i="2"/>
  <c r="S16" i="2"/>
  <c r="R37" i="2"/>
  <c r="R30" i="2"/>
  <c r="R23" i="2"/>
  <c r="R16" i="2"/>
  <c r="S9" i="2"/>
  <c r="R9" i="2"/>
  <c r="Q37" i="2"/>
  <c r="Q30" i="2"/>
  <c r="Q23" i="2"/>
  <c r="Q16" i="2"/>
  <c r="Q9" i="2"/>
  <c r="P37" i="2"/>
  <c r="P30" i="2"/>
  <c r="P23" i="2"/>
  <c r="P16" i="2"/>
  <c r="P9" i="2"/>
  <c r="O37" i="2"/>
  <c r="O30" i="2"/>
  <c r="O23" i="2"/>
  <c r="O16" i="2"/>
  <c r="O9" i="2"/>
  <c r="L37" i="2"/>
  <c r="L30" i="2"/>
  <c r="L23" i="2"/>
  <c r="L16" i="2"/>
  <c r="L9" i="2"/>
  <c r="F36" i="2"/>
  <c r="F35" i="2"/>
  <c r="F34" i="2"/>
  <c r="F33" i="2"/>
  <c r="F32" i="2"/>
  <c r="F29" i="2"/>
  <c r="F28" i="2"/>
  <c r="F27" i="2"/>
  <c r="F26" i="2"/>
  <c r="F25" i="2"/>
  <c r="F22" i="2"/>
  <c r="F21" i="2"/>
  <c r="F20" i="2"/>
  <c r="F19" i="2"/>
  <c r="F18" i="2"/>
  <c r="F15" i="2"/>
  <c r="F14" i="2"/>
  <c r="F13" i="2"/>
  <c r="F12" i="2"/>
  <c r="F11" i="2"/>
  <c r="F5" i="2"/>
  <c r="F6" i="2"/>
  <c r="F7" i="2"/>
  <c r="F8" i="2"/>
  <c r="F4" i="2"/>
  <c r="K37" i="2"/>
  <c r="K30" i="2"/>
  <c r="K23" i="2"/>
  <c r="K16" i="2"/>
  <c r="G4" i="2"/>
  <c r="G5" i="2"/>
  <c r="G6" i="2"/>
  <c r="G7" i="2"/>
  <c r="G8" i="2"/>
  <c r="G9" i="2"/>
  <c r="K9" i="2"/>
  <c r="G37" i="2"/>
  <c r="G30" i="2"/>
  <c r="G23" i="2"/>
  <c r="G16" i="2"/>
  <c r="H37" i="2"/>
  <c r="H30" i="2"/>
  <c r="H23" i="2"/>
  <c r="H16" i="2"/>
  <c r="H9" i="2"/>
  <c r="C5" i="2"/>
  <c r="C6" i="2"/>
  <c r="C7" i="2"/>
  <c r="C8" i="2"/>
  <c r="C11" i="2"/>
  <c r="C12" i="2"/>
  <c r="C13" i="2"/>
  <c r="C14" i="2"/>
  <c r="C15" i="2"/>
  <c r="C18" i="2"/>
  <c r="C19" i="2"/>
  <c r="C20" i="2"/>
  <c r="C21" i="2"/>
  <c r="C22" i="2"/>
  <c r="C25" i="2"/>
  <c r="C26" i="2"/>
  <c r="C27" i="2"/>
  <c r="C28" i="2"/>
  <c r="C29" i="2"/>
  <c r="C32" i="2"/>
  <c r="C33" i="2"/>
  <c r="C34" i="2"/>
  <c r="C35" i="2"/>
  <c r="C36" i="2"/>
  <c r="C4" i="2"/>
  <c r="D5" i="2"/>
  <c r="D6" i="2"/>
  <c r="D7" i="2"/>
  <c r="D8" i="2"/>
  <c r="D11" i="2"/>
  <c r="D12" i="2"/>
  <c r="D13" i="2"/>
  <c r="D14" i="2"/>
  <c r="D15" i="2"/>
  <c r="D18" i="2"/>
  <c r="D19" i="2"/>
  <c r="D20" i="2"/>
  <c r="D21" i="2"/>
  <c r="D22" i="2"/>
  <c r="D25" i="2"/>
  <c r="D26" i="2"/>
  <c r="D27" i="2"/>
  <c r="D28" i="2"/>
  <c r="D29" i="2"/>
  <c r="D32" i="2"/>
  <c r="D33" i="2"/>
  <c r="D34" i="2"/>
  <c r="D35" i="2"/>
  <c r="D36" i="2"/>
  <c r="D4" i="2"/>
  <c r="G11" i="2"/>
  <c r="G12" i="2"/>
  <c r="G13" i="2"/>
  <c r="G14" i="2"/>
  <c r="G15" i="2"/>
  <c r="G18" i="2"/>
  <c r="G19" i="2"/>
  <c r="G20" i="2"/>
  <c r="G21" i="2"/>
  <c r="G22" i="2"/>
  <c r="G25" i="2"/>
  <c r="G26" i="2"/>
  <c r="G27" i="2"/>
  <c r="G28" i="2"/>
  <c r="G29" i="2"/>
  <c r="G32" i="2"/>
  <c r="G33" i="2"/>
  <c r="G34" i="2"/>
  <c r="G35" i="2"/>
  <c r="G36" i="2"/>
  <c r="B6" i="3"/>
  <c r="B7" i="3"/>
  <c r="B8" i="3"/>
  <c r="B9" i="3"/>
  <c r="B10" i="3"/>
  <c r="B11" i="3"/>
  <c r="B12" i="3"/>
  <c r="B13" i="3"/>
  <c r="B14" i="3"/>
  <c r="B15" i="3"/>
  <c r="B16" i="3"/>
  <c r="E20" i="3"/>
  <c r="E21" i="3"/>
  <c r="F21" i="3"/>
</calcChain>
</file>

<file path=xl/sharedStrings.xml><?xml version="1.0" encoding="utf-8"?>
<sst xmlns="http://schemas.openxmlformats.org/spreadsheetml/2006/main" count="49" uniqueCount="29">
  <si>
    <t xml:space="preserve">Input Voltage </t>
  </si>
  <si>
    <t>Output Velocity</t>
  </si>
  <si>
    <t>Calibration Data</t>
  </si>
  <si>
    <t xml:space="preserve">Trial </t>
  </si>
  <si>
    <t>Time in Gate</t>
  </si>
  <si>
    <t xml:space="preserve">Velocity </t>
  </si>
  <si>
    <t xml:space="preserve">Actual Data </t>
  </si>
  <si>
    <t>Expected Result</t>
  </si>
  <si>
    <r>
      <t>Equation: x(t) = X</t>
    </r>
    <r>
      <rPr>
        <vertAlign val="subscript"/>
        <sz val="11"/>
        <color theme="1"/>
        <rFont val="Courier New"/>
        <family val="3"/>
      </rPr>
      <t>0</t>
    </r>
    <r>
      <rPr>
        <sz val="11"/>
        <color theme="1"/>
        <rFont val="Courier New"/>
        <family val="3"/>
      </rPr>
      <t xml:space="preserve"> + V</t>
    </r>
    <r>
      <rPr>
        <vertAlign val="subscript"/>
        <sz val="11"/>
        <color theme="1"/>
        <rFont val="Courier New"/>
        <family val="3"/>
      </rPr>
      <t>0</t>
    </r>
    <r>
      <rPr>
        <sz val="11"/>
        <color theme="1"/>
        <rFont val="Courier New"/>
        <family val="3"/>
      </rPr>
      <t>*t + 0.5*a*t</t>
    </r>
    <r>
      <rPr>
        <vertAlign val="superscript"/>
        <sz val="11"/>
        <color theme="1"/>
        <rFont val="Courier New"/>
        <family val="3"/>
      </rPr>
      <t>2</t>
    </r>
  </si>
  <si>
    <t>drop height: 0.095m</t>
  </si>
  <si>
    <t>diameter of ball: 0.016m</t>
  </si>
  <si>
    <t xml:space="preserve">want the time that the ball enters the "beam" </t>
  </si>
  <si>
    <t>and the time that the ball leaves the "beam"</t>
  </si>
  <si>
    <t>so t when at drop height - 1/2 diameter of ball</t>
  </si>
  <si>
    <t>and t when at drop height + 1/2 d of ball</t>
  </si>
  <si>
    <t>Input Energy(J)</t>
  </si>
  <si>
    <r>
      <rPr>
        <sz val="11"/>
        <color theme="1"/>
        <rFont val="Calibri"/>
        <family val="2"/>
      </rPr>
      <t>δ</t>
    </r>
    <r>
      <rPr>
        <sz val="11"/>
        <color theme="1"/>
        <rFont val="Courier New"/>
        <family val="3"/>
      </rPr>
      <t>E (J)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</si>
  <si>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ourier New"/>
        <family val="3"/>
      </rPr>
      <t>t</t>
    </r>
  </si>
  <si>
    <r>
      <rPr>
        <sz val="11"/>
        <color theme="1"/>
        <rFont val="Calibri"/>
        <family val="2"/>
      </rPr>
      <t>δV</t>
    </r>
  </si>
  <si>
    <t>Capacitance</t>
  </si>
  <si>
    <t>δC</t>
  </si>
  <si>
    <t>Length(m)</t>
  </si>
  <si>
    <r>
      <rPr>
        <sz val="11"/>
        <color theme="1"/>
        <rFont val="Calibri"/>
        <family val="2"/>
      </rPr>
      <t>δl</t>
    </r>
  </si>
  <si>
    <t>Mass (kg)</t>
  </si>
  <si>
    <r>
      <rPr>
        <sz val="11"/>
        <color theme="1"/>
        <rFont val="Calibri"/>
        <family val="2"/>
      </rPr>
      <t>δm</t>
    </r>
  </si>
  <si>
    <t>Output Energy</t>
  </si>
  <si>
    <r>
      <rPr>
        <sz val="11"/>
        <color theme="1"/>
        <rFont val="Calibri"/>
        <family val="2"/>
      </rPr>
      <t>δE</t>
    </r>
  </si>
  <si>
    <t>%EFF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</si>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</sst>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8" formatCode="0.00000"/>
    <numFmt numFmtId="169" formatCode="0.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vertAlign val="subscript"/>
      <sz val="11"/>
      <color theme="1"/>
      <name val="Courier New"/>
      <family val="3"/>
    </font>
    <font>
      <vertAlign val="superscript"/>
      <sz val="11"/>
      <color theme="1"/>
      <name val="Courier New"/>
      <family val="3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8" fillId="0" borderId="0" xfId="0" applyFont="1"/>
    <xf numFmtId="168" fontId="0" fillId="0" borderId="0" xfId="0" applyNumberFormat="1"/>
    <xf numFmtId="169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Input Voltage vs Muzzle</a:t>
            </a:r>
            <a:r>
              <a:rPr lang="en-US" baseline="0"/>
              <a:t> Velocity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0309368372297116"/>
                  <c:y val="0.109090909090909"/>
                </c:manualLayout>
              </c:layout>
              <c:numFmt formatCode="General" sourceLinked="0"/>
            </c:trendlineLbl>
          </c:trendline>
          <c:xVal>
            <c:numRef>
              <c:f>(skinny!$A$8,skinny!$A$15,skinny!$A$22,skinny!$A$29,skinny!$A$36)</c:f>
              <c:numCache>
                <c:formatCode>General</c:formatCode>
                <c:ptCount val="5"/>
                <c:pt idx="0">
                  <c:v>100.0</c:v>
                </c:pt>
                <c:pt idx="1">
                  <c:v>150.0</c:v>
                </c:pt>
                <c:pt idx="2">
                  <c:v>200.0</c:v>
                </c:pt>
                <c:pt idx="3">
                  <c:v>300.0</c:v>
                </c:pt>
                <c:pt idx="4">
                  <c:v>430.0</c:v>
                </c:pt>
              </c:numCache>
            </c:numRef>
          </c:xVal>
          <c:yVal>
            <c:numRef>
              <c:f>(skinny!$K$9,skinny!$K$16,skinny!$K$23,skinny!$K$30,skinny!$K$37)</c:f>
              <c:numCache>
                <c:formatCode>General</c:formatCode>
                <c:ptCount val="5"/>
                <c:pt idx="0">
                  <c:v>18.88818329489114</c:v>
                </c:pt>
                <c:pt idx="1">
                  <c:v>24.57665947204577</c:v>
                </c:pt>
                <c:pt idx="2">
                  <c:v>28.09511486002925</c:v>
                </c:pt>
                <c:pt idx="3">
                  <c:v>32.68693441455105</c:v>
                </c:pt>
                <c:pt idx="4">
                  <c:v>36.44264341832837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13049608"/>
        <c:axId val="-2112994344"/>
      </c:scatterChart>
      <c:valAx>
        <c:axId val="-2113049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994344"/>
        <c:crosses val="autoZero"/>
        <c:crossBetween val="midCat"/>
      </c:valAx>
      <c:valAx>
        <c:axId val="-2112994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Muzzle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304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skinny!$K$42:$K$46</c:f>
              <c:numCache>
                <c:formatCode>General</c:formatCode>
                <c:ptCount val="5"/>
                <c:pt idx="0">
                  <c:v>4.605170185988092</c:v>
                </c:pt>
                <c:pt idx="1">
                  <c:v>5.010635294096256</c:v>
                </c:pt>
                <c:pt idx="2">
                  <c:v>5.298317366548036</c:v>
                </c:pt>
                <c:pt idx="3">
                  <c:v>5.703782474656201</c:v>
                </c:pt>
                <c:pt idx="4">
                  <c:v>6.063785208687608</c:v>
                </c:pt>
              </c:numCache>
            </c:numRef>
          </c:xVal>
          <c:yVal>
            <c:numRef>
              <c:f>(skinny!$K$9,skinny!$K$16,skinny!$K$23,skinny!$K$30,skinny!$K$37)</c:f>
              <c:numCache>
                <c:formatCode>General</c:formatCode>
                <c:ptCount val="5"/>
                <c:pt idx="0">
                  <c:v>18.88818329489114</c:v>
                </c:pt>
                <c:pt idx="1">
                  <c:v>24.57665947204577</c:v>
                </c:pt>
                <c:pt idx="2">
                  <c:v>28.09511486002925</c:v>
                </c:pt>
                <c:pt idx="3">
                  <c:v>32.68693441455105</c:v>
                </c:pt>
                <c:pt idx="4">
                  <c:v>36.44264341832837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3672"/>
        <c:axId val="-2109942904"/>
      </c:scatterChart>
      <c:valAx>
        <c:axId val="-211022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942904"/>
        <c:crosses val="autoZero"/>
        <c:crossBetween val="midCat"/>
      </c:valAx>
      <c:valAx>
        <c:axId val="-210994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2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40</xdr:row>
      <xdr:rowOff>146050</xdr:rowOff>
    </xdr:from>
    <xdr:to>
      <xdr:col>9</xdr:col>
      <xdr:colOff>495300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184150</xdr:colOff>
      <xdr:row>42</xdr:row>
      <xdr:rowOff>57150</xdr:rowOff>
    </xdr:from>
    <xdr:to>
      <xdr:col>19</xdr:col>
      <xdr:colOff>50800</xdr:colOff>
      <xdr:row>61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8"/>
  <sheetViews>
    <sheetView workbookViewId="0">
      <selection activeCell="B43" sqref="B43"/>
    </sheetView>
  </sheetViews>
  <sheetFormatPr baseColWidth="10" defaultColWidth="8.83203125" defaultRowHeight="13" x14ac:dyDescent="0"/>
  <cols>
    <col min="1" max="1" width="19.5" style="2" bestFit="1" customWidth="1"/>
    <col min="2" max="2" width="20.83203125" style="2" bestFit="1" customWidth="1"/>
    <col min="3" max="3" width="13.5" style="2" customWidth="1"/>
    <col min="4" max="4" width="16.83203125" style="2" bestFit="1" customWidth="1"/>
    <col min="5" max="7" width="13.5" style="2" customWidth="1"/>
    <col min="8" max="8" width="20.83203125" style="2" bestFit="1" customWidth="1"/>
    <col min="9" max="9" width="15.5" style="2" bestFit="1" customWidth="1"/>
    <col min="10" max="16384" width="8.83203125" style="2"/>
  </cols>
  <sheetData>
    <row r="4" spans="1:19" ht="14">
      <c r="A4" t="s">
        <v>0</v>
      </c>
      <c r="B4" t="s">
        <v>19</v>
      </c>
      <c r="C4" s="2" t="s">
        <v>15</v>
      </c>
      <c r="D4" s="2" t="s">
        <v>18</v>
      </c>
      <c r="E4" s="6" t="s">
        <v>20</v>
      </c>
      <c r="F4" s="2" t="s">
        <v>16</v>
      </c>
      <c r="G4" s="2" t="s">
        <v>4</v>
      </c>
      <c r="H4" s="2" t="s">
        <v>17</v>
      </c>
      <c r="I4" s="2" t="s">
        <v>21</v>
      </c>
      <c r="J4" s="2" t="s">
        <v>22</v>
      </c>
      <c r="K4" t="s">
        <v>1</v>
      </c>
      <c r="L4" s="2" t="s">
        <v>18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27</v>
      </c>
      <c r="R4" s="2" t="s">
        <v>28</v>
      </c>
      <c r="S4"/>
    </row>
    <row r="5" spans="1:19" ht="14">
      <c r="A5">
        <v>100</v>
      </c>
      <c r="B5">
        <v>6.8999999999999999E-3</v>
      </c>
      <c r="C5" s="2">
        <f>(0.5*B5*A5*A5)</f>
        <v>34.5</v>
      </c>
      <c r="D5" s="2">
        <f>(0.01*A5)</f>
        <v>1</v>
      </c>
      <c r="E5" s="2">
        <v>2.0000000000000001E-4</v>
      </c>
      <c r="F5" s="2">
        <f>(C5*0.5*SQRT((E5/B5)^2+2*(D5/A5)^2))</f>
        <v>0.55633847610964315</v>
      </c>
      <c r="G5" s="7">
        <f>(0.025/K5)</f>
        <v>1.5723270440251573E-3</v>
      </c>
      <c r="H5" s="8"/>
      <c r="I5"/>
      <c r="J5"/>
      <c r="K5" s="2">
        <v>15.9</v>
      </c>
      <c r="L5"/>
      <c r="M5"/>
      <c r="N5"/>
      <c r="O5"/>
      <c r="P5"/>
      <c r="Q5"/>
      <c r="R5"/>
      <c r="S5"/>
    </row>
    <row r="6" spans="1:19" ht="14">
      <c r="A6">
        <v>100</v>
      </c>
      <c r="B6">
        <v>6.8999999999999999E-3</v>
      </c>
      <c r="C6" s="2">
        <f t="shared" ref="C6:C37" si="0">(0.5*B6*A6*A6)</f>
        <v>34.5</v>
      </c>
      <c r="D6" s="2">
        <f t="shared" ref="D6:D37" si="1">(0.01*A6)</f>
        <v>1</v>
      </c>
      <c r="E6" s="2">
        <v>2.0000000000000001E-4</v>
      </c>
      <c r="F6" s="2">
        <f t="shared" ref="F6:F9" si="2">(C6*0.5*SQRT((E6/B6)^2+2*(D6/A6)^2))</f>
        <v>0.55633847610964315</v>
      </c>
      <c r="G6" s="7">
        <f t="shared" ref="G6:G37" si="3">(0.025/K6)</f>
        <v>1.488095238095238E-3</v>
      </c>
      <c r="H6" s="8"/>
      <c r="I6"/>
      <c r="J6"/>
      <c r="K6" s="2">
        <v>16.8</v>
      </c>
      <c r="L6"/>
      <c r="M6"/>
      <c r="N6"/>
      <c r="O6"/>
      <c r="P6"/>
      <c r="Q6"/>
      <c r="R6"/>
      <c r="S6"/>
    </row>
    <row r="7" spans="1:19" ht="14">
      <c r="A7">
        <v>100</v>
      </c>
      <c r="B7">
        <v>6.8999999999999999E-3</v>
      </c>
      <c r="C7" s="2">
        <f t="shared" si="0"/>
        <v>34.5</v>
      </c>
      <c r="D7" s="2">
        <f t="shared" si="1"/>
        <v>1</v>
      </c>
      <c r="E7" s="2">
        <v>2.0000000000000001E-4</v>
      </c>
      <c r="F7" s="2">
        <f t="shared" si="2"/>
        <v>0.55633847610964315</v>
      </c>
      <c r="G7" s="7">
        <f t="shared" si="3"/>
        <v>1.5923566878980893E-3</v>
      </c>
      <c r="H7" s="8"/>
      <c r="I7"/>
      <c r="J7"/>
      <c r="K7" s="2">
        <v>15.7</v>
      </c>
      <c r="L7"/>
      <c r="M7"/>
      <c r="N7"/>
      <c r="O7"/>
      <c r="P7"/>
      <c r="Q7"/>
      <c r="R7"/>
      <c r="S7"/>
    </row>
    <row r="8" spans="1:19" ht="14">
      <c r="A8">
        <v>100</v>
      </c>
      <c r="B8">
        <v>6.8999999999999999E-3</v>
      </c>
      <c r="C8" s="2">
        <f t="shared" si="0"/>
        <v>34.5</v>
      </c>
      <c r="D8" s="2">
        <f t="shared" si="1"/>
        <v>1</v>
      </c>
      <c r="E8" s="2">
        <v>2.0000000000000001E-4</v>
      </c>
      <c r="F8" s="2">
        <f t="shared" si="2"/>
        <v>0.55633847610964315</v>
      </c>
      <c r="G8" s="7">
        <f t="shared" si="3"/>
        <v>1.586294416243655E-3</v>
      </c>
      <c r="H8" s="8"/>
      <c r="I8"/>
      <c r="J8"/>
      <c r="K8" s="2">
        <v>15.76</v>
      </c>
      <c r="L8"/>
      <c r="M8"/>
      <c r="N8"/>
      <c r="O8"/>
      <c r="P8"/>
      <c r="Q8"/>
      <c r="R8"/>
      <c r="S8"/>
    </row>
    <row r="9" spans="1:19" ht="14">
      <c r="A9">
        <v>100</v>
      </c>
      <c r="B9">
        <v>6.8999999999999999E-3</v>
      </c>
      <c r="C9" s="2">
        <f t="shared" si="0"/>
        <v>34.5</v>
      </c>
      <c r="D9" s="2">
        <f t="shared" si="1"/>
        <v>1</v>
      </c>
      <c r="E9" s="2">
        <v>2.0000000000000001E-4</v>
      </c>
      <c r="F9" s="2">
        <f t="shared" si="2"/>
        <v>0.55633847610964315</v>
      </c>
      <c r="G9" s="7">
        <f t="shared" si="3"/>
        <v>1.4076576576576576E-3</v>
      </c>
      <c r="H9" s="8"/>
      <c r="I9"/>
      <c r="J9"/>
      <c r="K9" s="2">
        <v>17.760000000000002</v>
      </c>
      <c r="L9"/>
      <c r="M9"/>
      <c r="N9"/>
      <c r="O9"/>
      <c r="P9"/>
      <c r="Q9"/>
      <c r="R9"/>
      <c r="S9"/>
    </row>
    <row r="10" spans="1:19" ht="14">
      <c r="A10"/>
      <c r="B10"/>
      <c r="G10" s="7">
        <f>AVERAGE(G5:G9)</f>
        <v>1.5293462087839593E-3</v>
      </c>
      <c r="H10" s="8">
        <f>STDEV(G5:G9)</f>
        <v>7.9953919646062453E-5</v>
      </c>
      <c r="I10">
        <v>2.5999999999999999E-2</v>
      </c>
      <c r="J10">
        <v>2.0000000000000001E-4</v>
      </c>
      <c r="K10">
        <f>(I10/G10)</f>
        <v>17.000728710521063</v>
      </c>
      <c r="L10">
        <f>(K10*SQRT((J10/I10)^2+(H10/G10)^2))</f>
        <v>0.89836417112107514</v>
      </c>
      <c r="M10">
        <v>1.0279999999999999E-2</v>
      </c>
      <c r="N10">
        <v>1.0000000000000001E-5</v>
      </c>
      <c r="O10">
        <f>(0.5*M10*K10*K10)</f>
        <v>1.4855873521800986</v>
      </c>
      <c r="P10">
        <f>(O10*0.5*SQRT(2*(L10/K10)^2 + (N10/M10)^2))</f>
        <v>5.5514300430497002E-2</v>
      </c>
      <c r="Q10">
        <f>(O10/C9)</f>
        <v>4.3060502961741992E-2</v>
      </c>
      <c r="R10">
        <f>(Q10*SQRT((P10/O10)^2 + (F9/C9)^2))</f>
        <v>1.7525419520126458E-3</v>
      </c>
      <c r="S10">
        <f>(R10/Q10)</f>
        <v>4.0699523495341623E-2</v>
      </c>
    </row>
    <row r="11" spans="1:19" ht="14">
      <c r="A11"/>
      <c r="B11"/>
      <c r="G11" s="7"/>
      <c r="H11" s="8"/>
      <c r="I11"/>
      <c r="J11"/>
      <c r="K11"/>
      <c r="L11"/>
      <c r="M11"/>
      <c r="N11"/>
      <c r="O11"/>
      <c r="P11"/>
      <c r="Q11"/>
      <c r="R11"/>
      <c r="S11"/>
    </row>
    <row r="12" spans="1:19" ht="14">
      <c r="A12">
        <v>150</v>
      </c>
      <c r="B12">
        <v>6.8999999999999999E-3</v>
      </c>
      <c r="C12" s="2">
        <f t="shared" si="0"/>
        <v>77.625</v>
      </c>
      <c r="D12" s="2">
        <f t="shared" si="1"/>
        <v>1.5</v>
      </c>
      <c r="E12" s="2">
        <v>2.0000000000000001E-4</v>
      </c>
      <c r="F12" s="2">
        <f>(C12*0.5*SQRT((E12/B12)^2+2*(D12/A12)^2))</f>
        <v>1.2517615712466972</v>
      </c>
      <c r="G12" s="7">
        <f t="shared" si="3"/>
        <v>1.1230907457322552E-3</v>
      </c>
      <c r="H12" s="8"/>
      <c r="I12"/>
      <c r="J12"/>
      <c r="K12" s="2">
        <v>22.26</v>
      </c>
      <c r="L12"/>
      <c r="M12"/>
      <c r="N12"/>
      <c r="O12"/>
      <c r="P12"/>
      <c r="Q12"/>
      <c r="R12"/>
      <c r="S12"/>
    </row>
    <row r="13" spans="1:19" ht="14">
      <c r="A13">
        <v>150</v>
      </c>
      <c r="B13">
        <v>6.8999999999999999E-3</v>
      </c>
      <c r="C13" s="2">
        <f t="shared" si="0"/>
        <v>77.625</v>
      </c>
      <c r="D13" s="2">
        <f t="shared" si="1"/>
        <v>1.5</v>
      </c>
      <c r="E13" s="2">
        <v>2.0000000000000001E-4</v>
      </c>
      <c r="F13" s="2">
        <f t="shared" ref="F13:F16" si="4">(C13*0.5*SQRT((E13/B13)^2+2*(D13/A13)^2))</f>
        <v>1.2517615712466972</v>
      </c>
      <c r="G13" s="7">
        <f t="shared" si="3"/>
        <v>1.0771219302024989E-3</v>
      </c>
      <c r="H13" s="8"/>
      <c r="I13"/>
      <c r="J13"/>
      <c r="K13" s="2">
        <v>23.21</v>
      </c>
      <c r="L13"/>
      <c r="M13"/>
      <c r="N13"/>
      <c r="O13"/>
      <c r="P13"/>
      <c r="Q13"/>
      <c r="R13"/>
      <c r="S13"/>
    </row>
    <row r="14" spans="1:19" ht="14">
      <c r="A14">
        <v>150</v>
      </c>
      <c r="B14">
        <v>6.8999999999999999E-3</v>
      </c>
      <c r="C14" s="2">
        <f t="shared" si="0"/>
        <v>77.625</v>
      </c>
      <c r="D14" s="2">
        <f t="shared" si="1"/>
        <v>1.5</v>
      </c>
      <c r="E14" s="2">
        <v>2.0000000000000001E-4</v>
      </c>
      <c r="F14" s="2">
        <f t="shared" si="4"/>
        <v>1.2517615712466972</v>
      </c>
      <c r="G14" s="7">
        <f t="shared" si="3"/>
        <v>1.0412328196584756E-3</v>
      </c>
      <c r="H14" s="8"/>
      <c r="I14"/>
      <c r="J14"/>
      <c r="K14" s="2">
        <v>24.01</v>
      </c>
      <c r="L14"/>
      <c r="M14"/>
      <c r="N14"/>
      <c r="O14"/>
      <c r="P14"/>
      <c r="Q14"/>
      <c r="R14"/>
      <c r="S14"/>
    </row>
    <row r="15" spans="1:19" ht="14">
      <c r="A15">
        <v>150</v>
      </c>
      <c r="B15">
        <v>6.8999999999999999E-3</v>
      </c>
      <c r="C15" s="2">
        <f t="shared" si="0"/>
        <v>77.625</v>
      </c>
      <c r="D15" s="2">
        <f t="shared" si="1"/>
        <v>1.5</v>
      </c>
      <c r="E15" s="2">
        <v>2.0000000000000001E-4</v>
      </c>
      <c r="F15" s="2">
        <f t="shared" si="4"/>
        <v>1.2517615712466972</v>
      </c>
      <c r="G15" s="7">
        <f t="shared" si="3"/>
        <v>1.0575296108291032E-3</v>
      </c>
      <c r="H15" s="8"/>
      <c r="I15"/>
      <c r="J15"/>
      <c r="K15" s="2">
        <v>23.64</v>
      </c>
      <c r="L15"/>
      <c r="M15"/>
      <c r="N15"/>
      <c r="O15"/>
      <c r="P15"/>
      <c r="Q15"/>
      <c r="R15"/>
      <c r="S15"/>
    </row>
    <row r="16" spans="1:19" ht="14">
      <c r="A16">
        <v>150</v>
      </c>
      <c r="B16">
        <v>6.8999999999999999E-3</v>
      </c>
      <c r="C16" s="2">
        <f t="shared" si="0"/>
        <v>77.625</v>
      </c>
      <c r="D16" s="2">
        <f t="shared" si="1"/>
        <v>1.5</v>
      </c>
      <c r="E16" s="2">
        <v>2.0000000000000001E-4</v>
      </c>
      <c r="F16" s="2">
        <f t="shared" si="4"/>
        <v>1.2517615712466972</v>
      </c>
      <c r="G16" s="7">
        <f t="shared" si="3"/>
        <v>1.0490977759127153E-3</v>
      </c>
      <c r="H16" s="8"/>
      <c r="I16"/>
      <c r="J16"/>
      <c r="K16" s="2">
        <v>23.83</v>
      </c>
      <c r="L16"/>
      <c r="M16"/>
      <c r="N16"/>
      <c r="O16"/>
      <c r="P16"/>
      <c r="Q16"/>
      <c r="R16"/>
      <c r="S16"/>
    </row>
    <row r="17" spans="1:19" ht="14">
      <c r="A17"/>
      <c r="B17"/>
      <c r="G17" s="7">
        <f>AVERAGE(G12:G16)</f>
        <v>1.0696145764670095E-3</v>
      </c>
      <c r="H17" s="8">
        <f>STDEV(G12:G16)</f>
        <v>3.2743589671826601E-5</v>
      </c>
      <c r="I17">
        <v>2.5999999999999999E-2</v>
      </c>
      <c r="J17">
        <v>2.0000000000000001E-4</v>
      </c>
      <c r="K17">
        <f>(I17/G17)</f>
        <v>24.307821314364752</v>
      </c>
      <c r="L17">
        <f>(K17*SQRT((J17/I17)^2+(H17/G17)^2))</f>
        <v>0.76725647227847826</v>
      </c>
      <c r="M17">
        <v>1.0279999999999999E-2</v>
      </c>
      <c r="N17">
        <v>1.0000000000000001E-5</v>
      </c>
      <c r="O17">
        <f>(0.5*M17*K17*K17)</f>
        <v>3.0370727100425783</v>
      </c>
      <c r="P17">
        <f>(O17*0.5*SQRT(2*(L17/K17)^2 + (N17/M17)^2))</f>
        <v>6.7801267690222655E-2</v>
      </c>
      <c r="Q17">
        <f>(O17/C16)</f>
        <v>3.9124930242094409E-2</v>
      </c>
      <c r="R17">
        <f>(Q17*SQRT((P17/O17)^2 + (F16/C16)^2))</f>
        <v>1.0774818517629129E-3</v>
      </c>
      <c r="S17">
        <f>(R17/Q17)</f>
        <v>2.7539521351111651E-2</v>
      </c>
    </row>
    <row r="18" spans="1:19" ht="14">
      <c r="A18"/>
      <c r="B18"/>
      <c r="G18" s="7"/>
      <c r="H18" s="8"/>
      <c r="I18"/>
      <c r="J18"/>
      <c r="K18"/>
      <c r="L18"/>
      <c r="M18"/>
      <c r="N18"/>
      <c r="O18"/>
      <c r="P18"/>
      <c r="Q18"/>
      <c r="R18"/>
      <c r="S18"/>
    </row>
    <row r="19" spans="1:19" ht="14">
      <c r="A19">
        <v>200</v>
      </c>
      <c r="B19">
        <v>6.8999999999999999E-3</v>
      </c>
      <c r="C19" s="2">
        <f t="shared" si="0"/>
        <v>138</v>
      </c>
      <c r="D19" s="2">
        <f t="shared" si="1"/>
        <v>2</v>
      </c>
      <c r="E19" s="2">
        <v>2.0000000000000001E-4</v>
      </c>
      <c r="F19" s="2">
        <f>(C19*0.5*SQRT((E19/B19)^2+2*(D19/A19)^2))</f>
        <v>2.2253539044385726</v>
      </c>
      <c r="G19" s="7">
        <f t="shared" si="3"/>
        <v>9.3283582089552237E-4</v>
      </c>
      <c r="H19" s="8"/>
      <c r="I19"/>
      <c r="J19"/>
      <c r="K19" s="2">
        <v>26.8</v>
      </c>
      <c r="L19"/>
      <c r="M19"/>
      <c r="N19"/>
      <c r="O19"/>
      <c r="P19"/>
      <c r="Q19"/>
      <c r="R19"/>
      <c r="S19"/>
    </row>
    <row r="20" spans="1:19" ht="14">
      <c r="A20">
        <v>200</v>
      </c>
      <c r="B20">
        <v>6.8999999999999999E-3</v>
      </c>
      <c r="C20" s="2">
        <f t="shared" si="0"/>
        <v>138</v>
      </c>
      <c r="D20" s="2">
        <f t="shared" si="1"/>
        <v>2</v>
      </c>
      <c r="E20" s="2">
        <v>2.0000000000000001E-4</v>
      </c>
      <c r="F20" s="2">
        <f t="shared" ref="F20:F23" si="5">(C20*0.5*SQRT((E20/B20)^2+2*(D20/A20)^2))</f>
        <v>2.2253539044385726</v>
      </c>
      <c r="G20" s="7">
        <f t="shared" si="3"/>
        <v>1.0040160642570282E-3</v>
      </c>
      <c r="H20" s="8"/>
      <c r="I20"/>
      <c r="J20"/>
      <c r="K20" s="2">
        <v>24.9</v>
      </c>
      <c r="L20"/>
      <c r="M20"/>
      <c r="N20"/>
      <c r="O20"/>
      <c r="P20"/>
      <c r="Q20"/>
      <c r="R20"/>
      <c r="S20"/>
    </row>
    <row r="21" spans="1:19" ht="14">
      <c r="A21">
        <v>200</v>
      </c>
      <c r="B21">
        <v>6.8999999999999999E-3</v>
      </c>
      <c r="C21" s="2">
        <f t="shared" si="0"/>
        <v>138</v>
      </c>
      <c r="D21" s="2">
        <f t="shared" si="1"/>
        <v>2</v>
      </c>
      <c r="E21" s="2">
        <v>2.0000000000000001E-4</v>
      </c>
      <c r="F21" s="2">
        <f t="shared" si="5"/>
        <v>2.2253539044385726</v>
      </c>
      <c r="G21" s="7">
        <f t="shared" si="3"/>
        <v>9.7694411879640499E-4</v>
      </c>
      <c r="H21" s="8"/>
      <c r="I21"/>
      <c r="J21"/>
      <c r="K21" s="2">
        <v>25.59</v>
      </c>
      <c r="L21"/>
      <c r="M21"/>
      <c r="N21"/>
      <c r="O21"/>
      <c r="P21"/>
      <c r="Q21"/>
      <c r="R21"/>
      <c r="S21"/>
    </row>
    <row r="22" spans="1:19" ht="14">
      <c r="A22">
        <v>200</v>
      </c>
      <c r="B22">
        <v>6.8999999999999999E-3</v>
      </c>
      <c r="C22" s="2">
        <f t="shared" si="0"/>
        <v>138</v>
      </c>
      <c r="D22" s="2">
        <f t="shared" si="1"/>
        <v>2</v>
      </c>
      <c r="E22" s="2">
        <v>2.0000000000000001E-4</v>
      </c>
      <c r="F22" s="2">
        <f t="shared" si="5"/>
        <v>2.2253539044385726</v>
      </c>
      <c r="G22" s="7">
        <f t="shared" si="3"/>
        <v>9.4126506024096396E-4</v>
      </c>
      <c r="H22" s="8"/>
      <c r="I22"/>
      <c r="J22"/>
      <c r="K22" s="2">
        <v>26.56</v>
      </c>
      <c r="L22"/>
      <c r="M22"/>
      <c r="N22"/>
      <c r="O22"/>
      <c r="P22"/>
      <c r="Q22"/>
      <c r="R22"/>
      <c r="S22"/>
    </row>
    <row r="23" spans="1:19" ht="14">
      <c r="A23">
        <v>200</v>
      </c>
      <c r="B23">
        <v>6.8999999999999999E-3</v>
      </c>
      <c r="C23" s="2">
        <f t="shared" si="0"/>
        <v>138</v>
      </c>
      <c r="D23" s="2">
        <f t="shared" si="1"/>
        <v>2</v>
      </c>
      <c r="E23" s="2">
        <v>2.0000000000000001E-4</v>
      </c>
      <c r="F23" s="2">
        <f t="shared" si="5"/>
        <v>2.2253539044385726</v>
      </c>
      <c r="G23" s="7">
        <f t="shared" si="3"/>
        <v>9.3949642991356639E-4</v>
      </c>
      <c r="H23" s="8"/>
      <c r="I23"/>
      <c r="J23"/>
      <c r="K23" s="2">
        <v>26.61</v>
      </c>
      <c r="L23"/>
      <c r="M23"/>
      <c r="N23"/>
      <c r="O23"/>
      <c r="P23"/>
      <c r="Q23"/>
      <c r="R23"/>
      <c r="S23"/>
    </row>
    <row r="24" spans="1:19" ht="14">
      <c r="A24"/>
      <c r="B24"/>
      <c r="G24" s="7">
        <f>AVERAGE(G19:G23)</f>
        <v>9.5891149882069721E-4</v>
      </c>
      <c r="H24" s="8">
        <f>STDEV(G19:G23)</f>
        <v>3.0528183211841108E-5</v>
      </c>
      <c r="I24">
        <v>2.5999999999999999E-2</v>
      </c>
      <c r="J24">
        <v>2.0000000000000001E-4</v>
      </c>
      <c r="K24">
        <f>(I24/G24)</f>
        <v>27.114076775568659</v>
      </c>
      <c r="L24">
        <f>(K24*SQRT((J24/I24)^2+(H24/G24)^2))</f>
        <v>0.8880515696888448</v>
      </c>
      <c r="M24">
        <v>1.0279999999999999E-2</v>
      </c>
      <c r="N24">
        <v>1.0000000000000001E-5</v>
      </c>
      <c r="O24">
        <f>(0.5*M24*K24*K24)</f>
        <v>3.7787900392719584</v>
      </c>
      <c r="P24">
        <f>(O24*0.5*SQRT(2*(L24/K24)^2 + (N24/M24)^2))</f>
        <v>8.753402174926217E-2</v>
      </c>
      <c r="Q24">
        <f>(O24/C23)</f>
        <v>2.7382536516463468E-2</v>
      </c>
      <c r="R24">
        <f>(Q24*SQRT((P24/O24)^2 + (F23/C23)^2))</f>
        <v>7.728654397920452E-4</v>
      </c>
      <c r="S24">
        <f>(R24/Q24)</f>
        <v>2.8224757020861371E-2</v>
      </c>
    </row>
    <row r="25" spans="1:19" ht="14">
      <c r="A25"/>
      <c r="B25"/>
      <c r="G25" s="7"/>
      <c r="H25" s="8"/>
      <c r="I25"/>
      <c r="J25"/>
      <c r="K25"/>
      <c r="L25"/>
      <c r="M25"/>
      <c r="N25"/>
      <c r="O25"/>
      <c r="P25"/>
      <c r="Q25"/>
      <c r="R25"/>
      <c r="S25"/>
    </row>
    <row r="26" spans="1:19" ht="14">
      <c r="A26">
        <v>300</v>
      </c>
      <c r="B26">
        <v>6.8999999999999999E-3</v>
      </c>
      <c r="C26" s="2">
        <f t="shared" si="0"/>
        <v>310.5</v>
      </c>
      <c r="D26" s="2">
        <f t="shared" si="1"/>
        <v>3</v>
      </c>
      <c r="E26" s="2">
        <v>2.0000000000000001E-4</v>
      </c>
      <c r="F26" s="2">
        <f>(C26*0.5*SQRT((E26/B26)^2+2*(D26/A26)^2))</f>
        <v>5.0070462849867887</v>
      </c>
      <c r="G26" s="7">
        <f t="shared" si="3"/>
        <v>7.9038887132469181E-4</v>
      </c>
      <c r="H26" s="8"/>
      <c r="I26"/>
      <c r="J26"/>
      <c r="K26" s="2">
        <v>31.63</v>
      </c>
      <c r="L26"/>
      <c r="M26"/>
      <c r="N26"/>
      <c r="O26"/>
      <c r="P26"/>
      <c r="Q26"/>
      <c r="R26"/>
      <c r="S26"/>
    </row>
    <row r="27" spans="1:19" ht="14">
      <c r="A27">
        <v>300</v>
      </c>
      <c r="B27">
        <v>6.8999999999999999E-3</v>
      </c>
      <c r="C27" s="2">
        <f t="shared" si="0"/>
        <v>310.5</v>
      </c>
      <c r="D27" s="2">
        <f t="shared" si="1"/>
        <v>3</v>
      </c>
      <c r="E27" s="2">
        <v>2.0000000000000001E-4</v>
      </c>
      <c r="F27" s="2">
        <f t="shared" ref="F27:F30" si="6">(C27*0.5*SQRT((E27/B27)^2+2*(D27/A27)^2))</f>
        <v>5.0070462849867887</v>
      </c>
      <c r="G27" s="7">
        <f t="shared" si="3"/>
        <v>8.5969738651994504E-4</v>
      </c>
      <c r="H27" s="8"/>
      <c r="I27"/>
      <c r="J27"/>
      <c r="K27" s="2">
        <v>29.08</v>
      </c>
      <c r="L27"/>
      <c r="M27"/>
      <c r="N27"/>
      <c r="O27"/>
      <c r="P27"/>
      <c r="Q27"/>
      <c r="R27"/>
      <c r="S27"/>
    </row>
    <row r="28" spans="1:19" ht="14">
      <c r="A28">
        <v>300</v>
      </c>
      <c r="B28">
        <v>6.8999999999999999E-3</v>
      </c>
      <c r="C28" s="2">
        <f t="shared" si="0"/>
        <v>310.5</v>
      </c>
      <c r="D28" s="2">
        <f t="shared" si="1"/>
        <v>3</v>
      </c>
      <c r="E28" s="2">
        <v>2.0000000000000001E-4</v>
      </c>
      <c r="F28" s="2">
        <f t="shared" si="6"/>
        <v>5.0070462849867887</v>
      </c>
      <c r="G28" s="7">
        <f t="shared" si="3"/>
        <v>8.6147484493452793E-4</v>
      </c>
      <c r="H28" s="8"/>
      <c r="I28"/>
      <c r="J28"/>
      <c r="K28" s="2">
        <v>29.02</v>
      </c>
      <c r="L28"/>
      <c r="M28"/>
      <c r="N28"/>
      <c r="O28"/>
      <c r="P28"/>
      <c r="Q28"/>
      <c r="R28"/>
      <c r="S28"/>
    </row>
    <row r="29" spans="1:19" ht="14">
      <c r="A29">
        <v>300</v>
      </c>
      <c r="B29">
        <v>6.8999999999999999E-3</v>
      </c>
      <c r="C29" s="2">
        <f t="shared" si="0"/>
        <v>310.5</v>
      </c>
      <c r="D29" s="2">
        <f t="shared" si="1"/>
        <v>3</v>
      </c>
      <c r="E29" s="2">
        <v>2.0000000000000001E-4</v>
      </c>
      <c r="F29" s="2">
        <f t="shared" si="6"/>
        <v>5.0070462849867887</v>
      </c>
      <c r="G29" s="7">
        <f t="shared" si="3"/>
        <v>8.3836351441985248E-4</v>
      </c>
      <c r="H29" s="8"/>
      <c r="I29"/>
      <c r="J29"/>
      <c r="K29" s="2">
        <v>29.82</v>
      </c>
      <c r="L29"/>
      <c r="M29"/>
      <c r="N29"/>
      <c r="O29"/>
      <c r="P29"/>
      <c r="Q29"/>
      <c r="R29"/>
      <c r="S29"/>
    </row>
    <row r="30" spans="1:19" ht="14">
      <c r="A30">
        <v>300</v>
      </c>
      <c r="B30">
        <v>6.8999999999999999E-3</v>
      </c>
      <c r="C30" s="2">
        <f t="shared" si="0"/>
        <v>310.5</v>
      </c>
      <c r="D30" s="2">
        <f t="shared" si="1"/>
        <v>3</v>
      </c>
      <c r="E30" s="2">
        <v>2.0000000000000001E-4</v>
      </c>
      <c r="F30" s="2">
        <f t="shared" si="6"/>
        <v>5.0070462849867887</v>
      </c>
      <c r="G30" s="7">
        <f t="shared" si="3"/>
        <v>8.5969738651994504E-4</v>
      </c>
      <c r="H30" s="8"/>
      <c r="I30"/>
      <c r="J30"/>
      <c r="K30" s="2">
        <v>29.08</v>
      </c>
      <c r="L30"/>
      <c r="M30"/>
      <c r="N30"/>
      <c r="O30"/>
      <c r="P30"/>
      <c r="Q30"/>
      <c r="R30"/>
      <c r="S30"/>
    </row>
    <row r="31" spans="1:19" ht="14">
      <c r="A31"/>
      <c r="B31"/>
      <c r="G31" s="7">
        <f>AVERAGE(G26:G30)</f>
        <v>8.419244007437925E-4</v>
      </c>
      <c r="H31" s="8">
        <f>STDEV(G26:G30)</f>
        <v>3.0342085536317035E-5</v>
      </c>
      <c r="I31">
        <v>2.5999999999999999E-2</v>
      </c>
      <c r="J31">
        <v>2.0000000000000001E-4</v>
      </c>
      <c r="K31">
        <f>(I31/G31)</f>
        <v>30.881632575360058</v>
      </c>
      <c r="L31">
        <f>(K31*SQRT((J31/I31)^2+(H31/G31)^2))</f>
        <v>1.1380117200714732</v>
      </c>
      <c r="M31">
        <v>1.0279999999999999E-2</v>
      </c>
      <c r="N31">
        <v>1.0000000000000001E-5</v>
      </c>
      <c r="O31">
        <f>(0.5*M31*K31*K31)</f>
        <v>4.9018906848704331</v>
      </c>
      <c r="P31">
        <f>(O31*0.5*SQRT(2*(L31/K31)^2 + (N31/M31)^2))</f>
        <v>0.12775289503403103</v>
      </c>
      <c r="Q31">
        <f>(O31/C30)</f>
        <v>1.5787087551917659E-2</v>
      </c>
      <c r="R31">
        <f>(Q31*SQRT((P31/O31)^2 + (F30/C30)^2))</f>
        <v>4.8383388524606685E-4</v>
      </c>
      <c r="S31">
        <f>(R31/Q31)</f>
        <v>3.0647444226487203E-2</v>
      </c>
    </row>
    <row r="32" spans="1:19" ht="14">
      <c r="A32"/>
      <c r="B32"/>
      <c r="G32" s="7"/>
      <c r="H32" s="8"/>
      <c r="I32"/>
      <c r="J32"/>
      <c r="K32"/>
      <c r="L32"/>
      <c r="M32"/>
      <c r="N32"/>
      <c r="O32"/>
      <c r="P32"/>
      <c r="Q32"/>
      <c r="R32"/>
      <c r="S32"/>
    </row>
    <row r="33" spans="1:19" ht="14">
      <c r="A33">
        <v>430</v>
      </c>
      <c r="B33">
        <v>6.8999999999999999E-3</v>
      </c>
      <c r="C33" s="2">
        <f t="shared" si="0"/>
        <v>637.90499999999997</v>
      </c>
      <c r="D33" s="2">
        <f t="shared" si="1"/>
        <v>4.3</v>
      </c>
      <c r="E33" s="2">
        <v>2.0000000000000001E-4</v>
      </c>
      <c r="F33" s="2">
        <f>(C33*0.5*SQRT((E33/B33)^2+2*(D33/A33)^2))</f>
        <v>10.286698423267302</v>
      </c>
      <c r="G33" s="7">
        <f t="shared" si="3"/>
        <v>8.1539465101108943E-4</v>
      </c>
      <c r="H33" s="8"/>
      <c r="I33"/>
      <c r="J33"/>
      <c r="K33" s="2">
        <v>30.66</v>
      </c>
      <c r="L33"/>
      <c r="M33"/>
      <c r="N33"/>
      <c r="O33"/>
      <c r="P33"/>
      <c r="Q33"/>
      <c r="R33"/>
      <c r="S33"/>
    </row>
    <row r="34" spans="1:19" ht="14">
      <c r="A34">
        <v>430</v>
      </c>
      <c r="B34">
        <v>6.8999999999999999E-3</v>
      </c>
      <c r="C34" s="2">
        <f t="shared" si="0"/>
        <v>637.90499999999997</v>
      </c>
      <c r="D34" s="2">
        <f t="shared" si="1"/>
        <v>4.3</v>
      </c>
      <c r="E34" s="2">
        <v>2.0000000000000001E-4</v>
      </c>
      <c r="F34" s="2">
        <f t="shared" ref="F34:F37" si="7">(C34*0.5*SQRT((E34/B34)^2+2*(D34/A34)^2))</f>
        <v>10.286698423267302</v>
      </c>
      <c r="G34" s="7">
        <f t="shared" si="3"/>
        <v>6.2988158226253473E-4</v>
      </c>
      <c r="H34" s="8"/>
      <c r="I34"/>
      <c r="J34"/>
      <c r="K34" s="2">
        <v>39.69</v>
      </c>
      <c r="L34"/>
      <c r="M34"/>
      <c r="N34"/>
      <c r="O34"/>
      <c r="P34"/>
      <c r="Q34"/>
      <c r="R34"/>
      <c r="S34"/>
    </row>
    <row r="35" spans="1:19" ht="14">
      <c r="A35">
        <v>430</v>
      </c>
      <c r="B35">
        <v>6.8999999999999999E-3</v>
      </c>
      <c r="C35" s="2">
        <f t="shared" si="0"/>
        <v>637.90499999999997</v>
      </c>
      <c r="D35" s="2">
        <f t="shared" si="1"/>
        <v>4.3</v>
      </c>
      <c r="E35" s="2">
        <v>2.0000000000000001E-4</v>
      </c>
      <c r="F35" s="2">
        <f t="shared" si="7"/>
        <v>10.286698423267302</v>
      </c>
      <c r="G35" s="7">
        <f t="shared" si="3"/>
        <v>7.6852136489394404E-4</v>
      </c>
      <c r="H35" s="8"/>
      <c r="I35"/>
      <c r="J35"/>
      <c r="K35" s="2">
        <v>32.53</v>
      </c>
      <c r="L35"/>
      <c r="M35"/>
      <c r="N35"/>
      <c r="O35"/>
      <c r="P35"/>
      <c r="Q35"/>
      <c r="R35"/>
      <c r="S35"/>
    </row>
    <row r="36" spans="1:19" ht="14">
      <c r="A36">
        <v>430</v>
      </c>
      <c r="B36">
        <v>6.8999999999999999E-3</v>
      </c>
      <c r="C36" s="2">
        <f t="shared" si="0"/>
        <v>637.90499999999997</v>
      </c>
      <c r="D36" s="2">
        <f t="shared" si="1"/>
        <v>4.3</v>
      </c>
      <c r="E36" s="2">
        <v>2.0000000000000001E-4</v>
      </c>
      <c r="F36" s="2">
        <f t="shared" si="7"/>
        <v>10.286698423267302</v>
      </c>
      <c r="G36" s="7">
        <f t="shared" si="3"/>
        <v>7.3920756948551156E-4</v>
      </c>
      <c r="H36" s="8"/>
      <c r="I36"/>
      <c r="J36"/>
      <c r="K36" s="2">
        <v>33.82</v>
      </c>
      <c r="L36"/>
      <c r="M36"/>
      <c r="N36"/>
      <c r="O36"/>
      <c r="P36"/>
      <c r="Q36"/>
      <c r="R36"/>
      <c r="S36"/>
    </row>
    <row r="37" spans="1:19" ht="14">
      <c r="A37">
        <v>430</v>
      </c>
      <c r="B37">
        <v>6.8999999999999999E-3</v>
      </c>
      <c r="C37" s="2">
        <f t="shared" si="0"/>
        <v>637.90499999999997</v>
      </c>
      <c r="D37" s="2">
        <f t="shared" si="1"/>
        <v>4.3</v>
      </c>
      <c r="E37" s="2">
        <v>2.0000000000000001E-4</v>
      </c>
      <c r="F37" s="2">
        <f t="shared" si="7"/>
        <v>10.286698423267302</v>
      </c>
      <c r="G37" s="7">
        <f t="shared" si="3"/>
        <v>7.896399241945673E-4</v>
      </c>
      <c r="H37" s="8"/>
      <c r="I37"/>
      <c r="J37"/>
      <c r="K37" s="2">
        <v>31.66</v>
      </c>
      <c r="L37"/>
      <c r="M37"/>
      <c r="N37"/>
      <c r="O37"/>
      <c r="P37"/>
      <c r="Q37"/>
      <c r="R37"/>
      <c r="S37"/>
    </row>
    <row r="38" spans="1:19" ht="14">
      <c r="A38"/>
      <c r="B38"/>
      <c r="C38"/>
      <c r="D38"/>
      <c r="E38"/>
      <c r="F38"/>
      <c r="G38" s="7">
        <f>AVERAGE(G33:G37)</f>
        <v>7.4852901836952937E-4</v>
      </c>
      <c r="H38" s="8">
        <f>STDEV(G33:G37)</f>
        <v>7.1980755813488454E-5</v>
      </c>
      <c r="I38">
        <v>2.5999999999999999E-2</v>
      </c>
      <c r="J38">
        <v>2.0000000000000001E-4</v>
      </c>
      <c r="K38">
        <f>(I38/G38)</f>
        <v>34.734792321925021</v>
      </c>
      <c r="L38">
        <f>(K38*SQRT((J38/I38)^2+(H38/G38)^2))</f>
        <v>3.350869545671185</v>
      </c>
      <c r="M38">
        <v>1.0279999999999999E-2</v>
      </c>
      <c r="N38">
        <v>1.0000000000000001E-5</v>
      </c>
      <c r="O38">
        <f>(0.5*M38*K38*K38)</f>
        <v>6.2014397999069235</v>
      </c>
      <c r="P38">
        <f>(O38*0.5*SQRT(2*(L38/K38)^2 + (N38/M38)^2))</f>
        <v>0.42303995520477217</v>
      </c>
      <c r="Q38">
        <f>(O38/C37)</f>
        <v>9.7215726478189126E-3</v>
      </c>
      <c r="R38">
        <f>(Q38*SQRT((P38/O38)^2 + (F37/C37)^2))</f>
        <v>6.8144815355717845E-4</v>
      </c>
      <c r="S38">
        <f>(R38/Q38)</f>
        <v>7.0096493462923931E-2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6"/>
  <sheetViews>
    <sheetView tabSelected="1" workbookViewId="0">
      <selection activeCell="I66" sqref="I66"/>
    </sheetView>
  </sheetViews>
  <sheetFormatPr baseColWidth="10" defaultColWidth="8.83203125" defaultRowHeight="14" x14ac:dyDescent="0"/>
  <cols>
    <col min="1" max="1" width="13.5" bestFit="1" customWidth="1"/>
    <col min="2" max="2" width="13.5" customWidth="1"/>
    <col min="3" max="3" width="17.83203125" bestFit="1" customWidth="1"/>
    <col min="4" max="4" width="4.6640625" bestFit="1" customWidth="1"/>
    <col min="5" max="5" width="8.1640625" bestFit="1" customWidth="1"/>
    <col min="6" max="6" width="10.33203125" bestFit="1" customWidth="1"/>
    <col min="7" max="7" width="16.83203125" bestFit="1" customWidth="1"/>
    <col min="8" max="8" width="10.5" customWidth="1"/>
    <col min="9" max="9" width="11.1640625" bestFit="1" customWidth="1"/>
    <col min="10" max="10" width="11.1640625" customWidth="1"/>
    <col min="11" max="11" width="15.1640625" bestFit="1" customWidth="1"/>
    <col min="13" max="13" width="11.1640625" bestFit="1" customWidth="1"/>
    <col min="14" max="14" width="8.1640625" bestFit="1" customWidth="1"/>
    <col min="15" max="15" width="15.6640625" bestFit="1" customWidth="1"/>
  </cols>
  <sheetData>
    <row r="3" spans="1:19">
      <c r="A3" t="s">
        <v>0</v>
      </c>
      <c r="B3" t="s">
        <v>19</v>
      </c>
      <c r="C3" s="2" t="s">
        <v>15</v>
      </c>
      <c r="D3" s="2" t="s">
        <v>18</v>
      </c>
      <c r="E3" s="6" t="s">
        <v>20</v>
      </c>
      <c r="F3" s="2" t="s">
        <v>16</v>
      </c>
      <c r="G3" s="2" t="s">
        <v>4</v>
      </c>
      <c r="H3" s="2" t="s">
        <v>17</v>
      </c>
      <c r="I3" s="2" t="s">
        <v>21</v>
      </c>
      <c r="J3" s="2" t="s">
        <v>22</v>
      </c>
      <c r="K3" t="s">
        <v>1</v>
      </c>
      <c r="L3" s="2" t="s">
        <v>18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</row>
    <row r="4" spans="1:19">
      <c r="A4">
        <v>100</v>
      </c>
      <c r="B4">
        <v>6.8999999999999999E-3</v>
      </c>
      <c r="C4" s="2">
        <f>(0.5*B4*A4*A4)</f>
        <v>34.5</v>
      </c>
      <c r="D4" s="2">
        <f>(0.01*A4)</f>
        <v>1</v>
      </c>
      <c r="E4" s="2">
        <v>2.0000000000000001E-4</v>
      </c>
      <c r="F4" s="2">
        <f>(C4*0.5*SQRT((E4/B4)^2+2*(D4/A4)^2))</f>
        <v>0.55633847610964315</v>
      </c>
      <c r="G4" s="7">
        <f>(0.025/K4)</f>
        <v>1.3819789939192924E-3</v>
      </c>
      <c r="H4" s="8"/>
      <c r="K4">
        <v>18.09</v>
      </c>
    </row>
    <row r="5" spans="1:19">
      <c r="A5">
        <v>100</v>
      </c>
      <c r="B5">
        <v>6.8999999999999999E-3</v>
      </c>
      <c r="C5" s="2">
        <f t="shared" ref="C5:C36" si="0">(0.5*B5*A5*A5)</f>
        <v>34.5</v>
      </c>
      <c r="D5" s="2">
        <f t="shared" ref="D5:D36" si="1">(0.01*A5)</f>
        <v>1</v>
      </c>
      <c r="E5" s="2">
        <v>2.0000000000000001E-4</v>
      </c>
      <c r="F5" s="2">
        <f t="shared" ref="F5:F8" si="2">(C5*0.5*SQRT((E5/B5)^2+2*(D5/A5)^2))</f>
        <v>0.55633847610964315</v>
      </c>
      <c r="G5" s="7">
        <f t="shared" ref="G5:G36" si="3">(0.025/K5)</f>
        <v>1.2512512512512512E-3</v>
      </c>
      <c r="H5" s="8"/>
      <c r="K5">
        <v>19.98</v>
      </c>
    </row>
    <row r="6" spans="1:19">
      <c r="A6">
        <v>100</v>
      </c>
      <c r="B6">
        <v>6.8999999999999999E-3</v>
      </c>
      <c r="C6" s="2">
        <f t="shared" si="0"/>
        <v>34.5</v>
      </c>
      <c r="D6" s="2">
        <f t="shared" si="1"/>
        <v>1</v>
      </c>
      <c r="E6" s="2">
        <v>2.0000000000000001E-4</v>
      </c>
      <c r="F6" s="2">
        <f t="shared" si="2"/>
        <v>0.55633847610964315</v>
      </c>
      <c r="G6" s="7">
        <f t="shared" si="3"/>
        <v>1.2400793650793652E-3</v>
      </c>
      <c r="H6" s="8"/>
      <c r="K6">
        <v>20.16</v>
      </c>
    </row>
    <row r="7" spans="1:19">
      <c r="A7">
        <v>100</v>
      </c>
      <c r="B7">
        <v>6.8999999999999999E-3</v>
      </c>
      <c r="C7" s="2">
        <f t="shared" si="0"/>
        <v>34.5</v>
      </c>
      <c r="D7" s="2">
        <f t="shared" si="1"/>
        <v>1</v>
      </c>
      <c r="E7" s="2">
        <v>2.0000000000000001E-4</v>
      </c>
      <c r="F7" s="2">
        <f t="shared" si="2"/>
        <v>0.55633847610964315</v>
      </c>
      <c r="G7" s="7">
        <f t="shared" si="3"/>
        <v>1.2860082304526749E-3</v>
      </c>
      <c r="H7" s="8"/>
      <c r="K7">
        <v>19.440000000000001</v>
      </c>
    </row>
    <row r="8" spans="1:19">
      <c r="A8">
        <v>100</v>
      </c>
      <c r="B8">
        <v>6.8999999999999999E-3</v>
      </c>
      <c r="C8" s="2">
        <f t="shared" si="0"/>
        <v>34.5</v>
      </c>
      <c r="D8" s="2">
        <f t="shared" si="1"/>
        <v>1</v>
      </c>
      <c r="E8" s="2">
        <v>2.0000000000000001E-4</v>
      </c>
      <c r="F8" s="2">
        <f t="shared" si="2"/>
        <v>0.55633847610964315</v>
      </c>
      <c r="G8" s="7">
        <f t="shared" si="3"/>
        <v>1.4585764294049008E-3</v>
      </c>
      <c r="H8" s="8"/>
      <c r="K8">
        <v>17.14</v>
      </c>
    </row>
    <row r="9" spans="1:19">
      <c r="C9" s="2"/>
      <c r="D9" s="2"/>
      <c r="E9" s="2"/>
      <c r="F9" s="2"/>
      <c r="G9" s="7">
        <f>AVERAGE(G4:G8)</f>
        <v>1.3235788540214969E-3</v>
      </c>
      <c r="H9" s="8">
        <f>STDEV(G4:G8)</f>
        <v>9.3874810560285086E-5</v>
      </c>
      <c r="I9">
        <v>2.5000000000000001E-2</v>
      </c>
      <c r="J9">
        <v>2.0000000000000001E-4</v>
      </c>
      <c r="K9">
        <f>(I9/G9)</f>
        <v>18.888183294891142</v>
      </c>
      <c r="L9">
        <f>(K9*SQRT((J9/I9)^2+(H9/G9)^2))</f>
        <v>1.3481391727789143</v>
      </c>
      <c r="M9">
        <v>1.0279999999999999E-2</v>
      </c>
      <c r="N9">
        <v>1.0000000000000001E-5</v>
      </c>
      <c r="O9">
        <f>(0.5*M9*K9*K9)</f>
        <v>1.8337642264524205</v>
      </c>
      <c r="P9">
        <f>(O9*0.5*SQRT(2*(L9/K9)^2 + (N9/M9)^2))</f>
        <v>9.2553576216983999E-2</v>
      </c>
      <c r="Q9">
        <f>(O9/C8)</f>
        <v>5.3152586273983206E-2</v>
      </c>
      <c r="R9">
        <f>(Q9*SQRT((P9/O9)^2 + (F8/C8)^2))</f>
        <v>2.8163113558167725E-3</v>
      </c>
      <c r="S9">
        <f>(R9/Q9)</f>
        <v>5.2985405852119048E-2</v>
      </c>
    </row>
    <row r="10" spans="1:19">
      <c r="C10" s="2"/>
      <c r="D10" s="2"/>
      <c r="E10" s="2"/>
      <c r="F10" s="2"/>
      <c r="G10" s="7"/>
      <c r="H10" s="8"/>
    </row>
    <row r="11" spans="1:19">
      <c r="A11">
        <v>150</v>
      </c>
      <c r="B11">
        <v>6.8999999999999999E-3</v>
      </c>
      <c r="C11" s="2">
        <f t="shared" si="0"/>
        <v>77.625</v>
      </c>
      <c r="D11" s="2">
        <f t="shared" si="1"/>
        <v>1.5</v>
      </c>
      <c r="E11" s="2">
        <v>2.0000000000000001E-4</v>
      </c>
      <c r="F11" s="2">
        <f>(C11*0.5*SQRT((E11/B11)^2+2*(D11/A11)^2))</f>
        <v>1.2517615712466972</v>
      </c>
      <c r="G11" s="7">
        <f t="shared" si="3"/>
        <v>1.0229132569558102E-3</v>
      </c>
      <c r="H11" s="8"/>
      <c r="K11">
        <v>24.44</v>
      </c>
    </row>
    <row r="12" spans="1:19">
      <c r="A12">
        <v>150</v>
      </c>
      <c r="B12">
        <v>6.8999999999999999E-3</v>
      </c>
      <c r="C12" s="2">
        <f t="shared" si="0"/>
        <v>77.625</v>
      </c>
      <c r="D12" s="2">
        <f t="shared" si="1"/>
        <v>1.5</v>
      </c>
      <c r="E12" s="2">
        <v>2.0000000000000001E-4</v>
      </c>
      <c r="F12" s="2">
        <f t="shared" ref="F12:F15" si="4">(C12*0.5*SQRT((E12/B12)^2+2*(D12/A12)^2))</f>
        <v>1.2517615712466972</v>
      </c>
      <c r="G12" s="7">
        <f t="shared" si="3"/>
        <v>1.1870845204178539E-3</v>
      </c>
      <c r="H12" s="8"/>
      <c r="K12">
        <v>21.06</v>
      </c>
    </row>
    <row r="13" spans="1:19">
      <c r="A13">
        <v>150</v>
      </c>
      <c r="B13">
        <v>6.8999999999999999E-3</v>
      </c>
      <c r="C13" s="2">
        <f t="shared" si="0"/>
        <v>77.625</v>
      </c>
      <c r="D13" s="2">
        <f t="shared" si="1"/>
        <v>1.5</v>
      </c>
      <c r="E13" s="2">
        <v>2.0000000000000001E-4</v>
      </c>
      <c r="F13" s="2">
        <f t="shared" si="4"/>
        <v>1.2517615712466972</v>
      </c>
      <c r="G13" s="7">
        <f t="shared" si="3"/>
        <v>9.8502758077226174E-4</v>
      </c>
      <c r="H13" s="8"/>
      <c r="K13">
        <v>25.38</v>
      </c>
    </row>
    <row r="14" spans="1:19">
      <c r="A14">
        <v>150</v>
      </c>
      <c r="B14">
        <v>6.8999999999999999E-3</v>
      </c>
      <c r="C14" s="2">
        <f t="shared" si="0"/>
        <v>77.625</v>
      </c>
      <c r="D14" s="2">
        <f t="shared" si="1"/>
        <v>1.5</v>
      </c>
      <c r="E14" s="2">
        <v>2.0000000000000001E-4</v>
      </c>
      <c r="F14" s="2">
        <f t="shared" si="4"/>
        <v>1.2517615712466972</v>
      </c>
      <c r="G14" s="7">
        <f t="shared" si="3"/>
        <v>9.4912680334092645E-4</v>
      </c>
      <c r="H14" s="8"/>
      <c r="K14">
        <v>26.34</v>
      </c>
    </row>
    <row r="15" spans="1:19">
      <c r="A15">
        <v>150</v>
      </c>
      <c r="B15">
        <v>6.8999999999999999E-3</v>
      </c>
      <c r="C15" s="2">
        <f t="shared" si="0"/>
        <v>77.625</v>
      </c>
      <c r="D15" s="2">
        <f t="shared" si="1"/>
        <v>1.5</v>
      </c>
      <c r="E15" s="2">
        <v>2.0000000000000001E-4</v>
      </c>
      <c r="F15" s="2">
        <f t="shared" si="4"/>
        <v>1.2517615712466972</v>
      </c>
      <c r="G15" s="7">
        <f t="shared" si="3"/>
        <v>9.4197437829691044E-4</v>
      </c>
      <c r="H15" s="8"/>
      <c r="K15">
        <v>26.54</v>
      </c>
    </row>
    <row r="16" spans="1:19">
      <c r="C16" s="2"/>
      <c r="D16" s="2"/>
      <c r="E16" s="2"/>
      <c r="F16" s="2"/>
      <c r="G16" s="7">
        <f>AVERAGE(G11:G15)</f>
        <v>1.0172253079567526E-3</v>
      </c>
      <c r="H16" s="8">
        <f>STDEV(G11:G15)</f>
        <v>1.0027625242692128E-4</v>
      </c>
      <c r="I16">
        <v>2.5000000000000001E-2</v>
      </c>
      <c r="J16">
        <v>2.0000000000000001E-4</v>
      </c>
      <c r="K16">
        <f>(I16/G16)</f>
        <v>24.576659472045773</v>
      </c>
      <c r="L16">
        <f>(K16*SQRT((J16/I16)^2+(H16/G16)^2))</f>
        <v>2.4306880247289926</v>
      </c>
      <c r="M16">
        <v>1.0279999999999999E-2</v>
      </c>
      <c r="N16">
        <v>1.0000000000000001E-5</v>
      </c>
      <c r="O16">
        <f>(0.5*M16*K16*K16)</f>
        <v>3.1046226607371712</v>
      </c>
      <c r="P16">
        <f>(O16*0.5*SQRT(2*(L16/K16)^2 + (N16/M16)^2))</f>
        <v>0.21712543302937126</v>
      </c>
      <c r="Q16">
        <f>(O16/C15)</f>
        <v>3.9995138946694639E-2</v>
      </c>
      <c r="R16">
        <f>(Q16*SQRT((P16/O16)^2 + (F15/C15)^2))</f>
        <v>2.8705000361534333E-3</v>
      </c>
      <c r="S16">
        <f>(R16/Q16)</f>
        <v>7.1771222997355361E-2</v>
      </c>
    </row>
    <row r="17" spans="1:19">
      <c r="C17" s="2"/>
      <c r="D17" s="2"/>
      <c r="E17" s="2"/>
      <c r="F17" s="2"/>
      <c r="G17" s="7"/>
      <c r="H17" s="8"/>
    </row>
    <row r="18" spans="1:19">
      <c r="A18">
        <v>200</v>
      </c>
      <c r="B18">
        <v>6.8999999999999999E-3</v>
      </c>
      <c r="C18" s="2">
        <f t="shared" si="0"/>
        <v>138</v>
      </c>
      <c r="D18" s="2">
        <f t="shared" si="1"/>
        <v>2</v>
      </c>
      <c r="E18" s="2">
        <v>2.0000000000000001E-4</v>
      </c>
      <c r="F18" s="2">
        <f>(C18*0.5*SQRT((E18/B18)^2+2*(D18/A18)^2))</f>
        <v>2.2253539044385726</v>
      </c>
      <c r="G18" s="7">
        <f t="shared" si="3"/>
        <v>8.5005100306018361E-4</v>
      </c>
      <c r="H18" s="8"/>
      <c r="K18">
        <v>29.41</v>
      </c>
    </row>
    <row r="19" spans="1:19">
      <c r="A19">
        <v>200</v>
      </c>
      <c r="B19">
        <v>6.8999999999999999E-3</v>
      </c>
      <c r="C19" s="2">
        <f t="shared" si="0"/>
        <v>138</v>
      </c>
      <c r="D19" s="2">
        <f t="shared" si="1"/>
        <v>2</v>
      </c>
      <c r="E19" s="2">
        <v>2.0000000000000001E-4</v>
      </c>
      <c r="F19" s="2">
        <f t="shared" ref="F19:F22" si="5">(C19*0.5*SQRT((E19/B19)^2+2*(D19/A19)^2))</f>
        <v>2.2253539044385726</v>
      </c>
      <c r="G19" s="7">
        <f t="shared" si="3"/>
        <v>9.4410876132930519E-4</v>
      </c>
      <c r="H19" s="8"/>
      <c r="K19">
        <v>26.48</v>
      </c>
    </row>
    <row r="20" spans="1:19">
      <c r="A20">
        <v>200</v>
      </c>
      <c r="B20">
        <v>6.8999999999999999E-3</v>
      </c>
      <c r="C20" s="2">
        <f t="shared" si="0"/>
        <v>138</v>
      </c>
      <c r="D20" s="2">
        <f t="shared" si="1"/>
        <v>2</v>
      </c>
      <c r="E20" s="2">
        <v>2.0000000000000001E-4</v>
      </c>
      <c r="F20" s="2">
        <f t="shared" si="5"/>
        <v>2.2253539044385726</v>
      </c>
      <c r="G20" s="7">
        <f t="shared" si="3"/>
        <v>8.7904360056258787E-4</v>
      </c>
      <c r="H20" s="8"/>
      <c r="K20">
        <v>28.44</v>
      </c>
    </row>
    <row r="21" spans="1:19">
      <c r="A21">
        <v>200</v>
      </c>
      <c r="B21">
        <v>6.8999999999999999E-3</v>
      </c>
      <c r="C21" s="2">
        <f t="shared" si="0"/>
        <v>138</v>
      </c>
      <c r="D21" s="2">
        <f t="shared" si="1"/>
        <v>2</v>
      </c>
      <c r="E21" s="2">
        <v>2.0000000000000001E-4</v>
      </c>
      <c r="F21" s="2">
        <f t="shared" si="5"/>
        <v>2.2253539044385726</v>
      </c>
      <c r="G21" s="7">
        <f t="shared" si="3"/>
        <v>8.8183421516754845E-4</v>
      </c>
      <c r="H21" s="8"/>
      <c r="K21">
        <v>28.35</v>
      </c>
    </row>
    <row r="22" spans="1:19">
      <c r="A22">
        <v>200</v>
      </c>
      <c r="B22">
        <v>6.8999999999999999E-3</v>
      </c>
      <c r="C22" s="2">
        <f t="shared" si="0"/>
        <v>138</v>
      </c>
      <c r="D22" s="2">
        <f t="shared" si="1"/>
        <v>2</v>
      </c>
      <c r="E22" s="2">
        <v>2.0000000000000001E-4</v>
      </c>
      <c r="F22" s="2">
        <f t="shared" si="5"/>
        <v>2.2253539044385726</v>
      </c>
      <c r="G22" s="7">
        <f t="shared" si="3"/>
        <v>8.9413447782546495E-4</v>
      </c>
      <c r="H22" s="8"/>
      <c r="K22">
        <v>27.96</v>
      </c>
    </row>
    <row r="23" spans="1:19">
      <c r="C23" s="2"/>
      <c r="D23" s="2"/>
      <c r="E23" s="2"/>
      <c r="F23" s="2"/>
      <c r="G23" s="7">
        <f>AVERAGE(G18:G22)</f>
        <v>8.8983441158901801E-4</v>
      </c>
      <c r="H23" s="8">
        <f>STDEV(G18:G22)</f>
        <v>3.4377899691993967E-5</v>
      </c>
      <c r="I23">
        <v>2.5000000000000001E-2</v>
      </c>
      <c r="J23">
        <v>2.0000000000000001E-4</v>
      </c>
      <c r="K23">
        <f>(I23/G23)</f>
        <v>28.095114860029248</v>
      </c>
      <c r="L23">
        <f>(K23*SQRT((J23/I23)^2+(H23/G23)^2))</f>
        <v>1.1084543561126741</v>
      </c>
      <c r="M23">
        <v>1.0279999999999999E-2</v>
      </c>
      <c r="N23">
        <v>1.0000000000000001E-5</v>
      </c>
      <c r="O23">
        <f>(0.5*M23*K23*K23)</f>
        <v>4.0571843620509345</v>
      </c>
      <c r="P23">
        <f>(O23*0.5*SQRT(2*(L23/K23)^2 + (N23/M23)^2))</f>
        <v>0.11320425230035515</v>
      </c>
      <c r="Q23">
        <f>(O23/C22)</f>
        <v>2.9399886681528511E-2</v>
      </c>
      <c r="R23">
        <f>(Q23*SQRT((P23/O23)^2 + (F22/C22)^2))</f>
        <v>9.4746628519112733E-4</v>
      </c>
      <c r="S23">
        <f>(R23/Q23)</f>
        <v>3.2226868608524452E-2</v>
      </c>
    </row>
    <row r="24" spans="1:19">
      <c r="C24" s="2"/>
      <c r="D24" s="2"/>
      <c r="E24" s="2"/>
      <c r="F24" s="2"/>
      <c r="G24" s="7"/>
      <c r="H24" s="8"/>
    </row>
    <row r="25" spans="1:19">
      <c r="A25">
        <v>300</v>
      </c>
      <c r="B25">
        <v>6.8999999999999999E-3</v>
      </c>
      <c r="C25" s="2">
        <f t="shared" si="0"/>
        <v>310.5</v>
      </c>
      <c r="D25" s="2">
        <f t="shared" si="1"/>
        <v>3</v>
      </c>
      <c r="E25" s="2">
        <v>2.0000000000000001E-4</v>
      </c>
      <c r="F25" s="2">
        <f>(C25*0.5*SQRT((E25/B25)^2+2*(D25/A25)^2))</f>
        <v>5.0070462849867887</v>
      </c>
      <c r="G25" s="7">
        <f t="shared" si="3"/>
        <v>8.080155138978669E-4</v>
      </c>
      <c r="H25" s="8"/>
      <c r="K25">
        <v>30.94</v>
      </c>
    </row>
    <row r="26" spans="1:19">
      <c r="A26">
        <v>300</v>
      </c>
      <c r="B26">
        <v>6.8999999999999999E-3</v>
      </c>
      <c r="C26" s="2">
        <f t="shared" si="0"/>
        <v>310.5</v>
      </c>
      <c r="D26" s="2">
        <f t="shared" si="1"/>
        <v>3</v>
      </c>
      <c r="E26" s="2">
        <v>2.0000000000000001E-4</v>
      </c>
      <c r="F26" s="2">
        <f t="shared" ref="F26:F29" si="6">(C26*0.5*SQRT((E26/B26)^2+2*(D26/A26)^2))</f>
        <v>5.0070462849867887</v>
      </c>
      <c r="G26" s="7">
        <f t="shared" si="3"/>
        <v>7.320644216691069E-4</v>
      </c>
      <c r="H26" s="8"/>
      <c r="K26">
        <v>34.15</v>
      </c>
    </row>
    <row r="27" spans="1:19">
      <c r="A27">
        <v>300</v>
      </c>
      <c r="B27">
        <v>6.8999999999999999E-3</v>
      </c>
      <c r="C27" s="2">
        <f t="shared" si="0"/>
        <v>310.5</v>
      </c>
      <c r="D27" s="2">
        <f t="shared" si="1"/>
        <v>3</v>
      </c>
      <c r="E27" s="2">
        <v>2.0000000000000001E-4</v>
      </c>
      <c r="F27" s="2">
        <f t="shared" si="6"/>
        <v>5.0070462849867887</v>
      </c>
      <c r="G27" s="7">
        <f t="shared" si="3"/>
        <v>7.8320802005012527E-4</v>
      </c>
      <c r="H27" s="8"/>
      <c r="K27">
        <v>31.92</v>
      </c>
    </row>
    <row r="28" spans="1:19">
      <c r="A28">
        <v>300</v>
      </c>
      <c r="B28">
        <v>6.8999999999999999E-3</v>
      </c>
      <c r="C28" s="2">
        <f t="shared" si="0"/>
        <v>310.5</v>
      </c>
      <c r="D28" s="2">
        <f t="shared" si="1"/>
        <v>3</v>
      </c>
      <c r="E28" s="2">
        <v>2.0000000000000001E-4</v>
      </c>
      <c r="F28" s="2">
        <f t="shared" si="6"/>
        <v>5.0070462849867887</v>
      </c>
      <c r="G28" s="7">
        <f t="shared" si="3"/>
        <v>7.3399882560187899E-4</v>
      </c>
      <c r="H28" s="8"/>
      <c r="K28">
        <v>34.06</v>
      </c>
    </row>
    <row r="29" spans="1:19">
      <c r="A29">
        <v>300</v>
      </c>
      <c r="B29">
        <v>6.8999999999999999E-3</v>
      </c>
      <c r="C29" s="2">
        <f t="shared" si="0"/>
        <v>310.5</v>
      </c>
      <c r="D29" s="2">
        <f t="shared" si="1"/>
        <v>3</v>
      </c>
      <c r="E29" s="2">
        <v>2.0000000000000001E-4</v>
      </c>
      <c r="F29" s="2">
        <f t="shared" si="6"/>
        <v>5.0070462849867887</v>
      </c>
      <c r="G29" s="7">
        <f t="shared" si="3"/>
        <v>7.668711656441718E-4</v>
      </c>
      <c r="H29" s="8"/>
      <c r="K29">
        <v>32.6</v>
      </c>
    </row>
    <row r="30" spans="1:19">
      <c r="C30" s="2"/>
      <c r="D30" s="2"/>
      <c r="E30" s="2"/>
      <c r="F30" s="2"/>
      <c r="G30" s="7">
        <f>AVERAGE(G25:G29)</f>
        <v>7.6483158937263001E-4</v>
      </c>
      <c r="H30" s="8">
        <f>STDEV(G25:G29)</f>
        <v>3.2523264804856713E-5</v>
      </c>
      <c r="I30">
        <v>2.5000000000000001E-2</v>
      </c>
      <c r="J30">
        <v>2.0000000000000001E-4</v>
      </c>
      <c r="K30">
        <f>(I30/G30)</f>
        <v>32.686934414551054</v>
      </c>
      <c r="L30">
        <f>(K30*SQRT((J30/I30)^2+(H30/G30)^2))</f>
        <v>1.4143445585821208</v>
      </c>
      <c r="M30">
        <v>1.0279999999999999E-2</v>
      </c>
      <c r="N30">
        <v>1.0000000000000001E-5</v>
      </c>
      <c r="O30">
        <f>(0.5*M30*K30*K30)</f>
        <v>5.4917594025047727</v>
      </c>
      <c r="P30">
        <f>(O30*0.5*SQRT(2*(L30/K30)^2 + (N30/M30)^2))</f>
        <v>0.16804763505109388</v>
      </c>
      <c r="Q30">
        <f>(O30/C29)</f>
        <v>1.7686825772962232E-2</v>
      </c>
      <c r="R30">
        <f>(Q30*SQRT((P30/O30)^2 + (F29/C29)^2))</f>
        <v>6.1176929146881682E-4</v>
      </c>
      <c r="S30">
        <f>(R30/Q30)</f>
        <v>3.4588981613875885E-2</v>
      </c>
    </row>
    <row r="31" spans="1:19">
      <c r="C31" s="2"/>
      <c r="D31" s="2"/>
      <c r="E31" s="2"/>
      <c r="F31" s="2"/>
      <c r="G31" s="7"/>
      <c r="H31" s="8"/>
    </row>
    <row r="32" spans="1:19">
      <c r="A32">
        <v>430</v>
      </c>
      <c r="B32">
        <v>6.8999999999999999E-3</v>
      </c>
      <c r="C32" s="2">
        <f t="shared" si="0"/>
        <v>637.90499999999997</v>
      </c>
      <c r="D32" s="2">
        <f t="shared" si="1"/>
        <v>4.3</v>
      </c>
      <c r="E32" s="2">
        <v>2.0000000000000001E-4</v>
      </c>
      <c r="F32" s="2">
        <f>(C32*0.5*SQRT((E32/B32)^2+2*(D32/A32)^2))</f>
        <v>10.286698423267302</v>
      </c>
      <c r="G32" s="7">
        <f t="shared" si="3"/>
        <v>6.5496463190987692E-4</v>
      </c>
      <c r="H32" s="8"/>
      <c r="K32">
        <v>38.17</v>
      </c>
    </row>
    <row r="33" spans="1:19">
      <c r="A33">
        <v>430</v>
      </c>
      <c r="B33">
        <v>6.8999999999999999E-3</v>
      </c>
      <c r="C33" s="2">
        <f t="shared" si="0"/>
        <v>637.90499999999997</v>
      </c>
      <c r="D33" s="2">
        <f t="shared" si="1"/>
        <v>4.3</v>
      </c>
      <c r="E33" s="2">
        <v>2.0000000000000001E-4</v>
      </c>
      <c r="F33" s="2">
        <f t="shared" ref="F33:F36" si="7">(C33*0.5*SQRT((E33/B33)^2+2*(D33/A33)^2))</f>
        <v>10.286698423267302</v>
      </c>
      <c r="G33" s="7">
        <f t="shared" si="3"/>
        <v>7.1489848441521307E-4</v>
      </c>
      <c r="H33" s="8"/>
      <c r="K33">
        <v>34.97</v>
      </c>
    </row>
    <row r="34" spans="1:19">
      <c r="A34">
        <v>430</v>
      </c>
      <c r="B34">
        <v>6.8999999999999999E-3</v>
      </c>
      <c r="C34" s="2">
        <f t="shared" si="0"/>
        <v>637.90499999999997</v>
      </c>
      <c r="D34" s="2">
        <f t="shared" si="1"/>
        <v>4.3</v>
      </c>
      <c r="E34" s="2">
        <v>2.0000000000000001E-4</v>
      </c>
      <c r="F34" s="2">
        <f t="shared" si="7"/>
        <v>10.286698423267302</v>
      </c>
      <c r="G34" s="7">
        <f t="shared" si="3"/>
        <v>6.7604110329908072E-4</v>
      </c>
      <c r="H34" s="8"/>
      <c r="K34">
        <v>36.979999999999997</v>
      </c>
    </row>
    <row r="35" spans="1:19">
      <c r="A35">
        <v>430</v>
      </c>
      <c r="B35">
        <v>6.8999999999999999E-3</v>
      </c>
      <c r="C35" s="2">
        <f t="shared" si="0"/>
        <v>637.90499999999997</v>
      </c>
      <c r="D35" s="2">
        <f t="shared" si="1"/>
        <v>4.3</v>
      </c>
      <c r="E35" s="2">
        <v>2.0000000000000001E-4</v>
      </c>
      <c r="F35" s="2">
        <f t="shared" si="7"/>
        <v>10.286698423267302</v>
      </c>
      <c r="G35" s="7">
        <f t="shared" si="3"/>
        <v>6.7006164567140177E-4</v>
      </c>
      <c r="H35" s="8"/>
      <c r="K35">
        <v>37.31</v>
      </c>
    </row>
    <row r="36" spans="1:19">
      <c r="A36">
        <v>430</v>
      </c>
      <c r="B36">
        <v>6.8999999999999999E-3</v>
      </c>
      <c r="C36" s="2">
        <f t="shared" si="0"/>
        <v>637.90499999999997</v>
      </c>
      <c r="D36" s="2">
        <f t="shared" si="1"/>
        <v>4.3</v>
      </c>
      <c r="E36" s="2">
        <v>2.0000000000000001E-4</v>
      </c>
      <c r="F36" s="2">
        <f t="shared" si="7"/>
        <v>10.286698423267302</v>
      </c>
      <c r="G36" s="7">
        <f t="shared" si="3"/>
        <v>7.1408169094544429E-4</v>
      </c>
      <c r="H36" s="8"/>
      <c r="K36">
        <v>35.01</v>
      </c>
    </row>
    <row r="37" spans="1:19">
      <c r="G37" s="7">
        <f>AVERAGE(G32:G36)</f>
        <v>6.8600951124820329E-4</v>
      </c>
      <c r="H37" s="8">
        <f>STDEV(G32:G36)</f>
        <v>2.7111382066511775E-5</v>
      </c>
      <c r="I37">
        <v>2.5000000000000001E-2</v>
      </c>
      <c r="J37">
        <v>2.0000000000000001E-4</v>
      </c>
      <c r="K37">
        <f>(I37/G37)</f>
        <v>36.442643418328373</v>
      </c>
      <c r="L37">
        <f>(K37*SQRT((J37/I37)^2+(H37/G37)^2))</f>
        <v>1.4694401274743194</v>
      </c>
      <c r="M37">
        <v>1.0279999999999999E-2</v>
      </c>
      <c r="N37">
        <v>1.0000000000000001E-5</v>
      </c>
      <c r="O37">
        <f>(0.5*M37*K37*K37)</f>
        <v>6.8262605728813215</v>
      </c>
      <c r="P37">
        <f>(O37*0.5*SQRT(2*(L37/K37)^2 + (N37/M37)^2))</f>
        <v>0.1946583643345591</v>
      </c>
      <c r="Q37">
        <f>(O37/C36)</f>
        <v>1.0701061400806266E-2</v>
      </c>
      <c r="R37">
        <f>(Q37*SQRT((P37/O37)^2 + (F36/C36)^2))</f>
        <v>3.505652298587219E-4</v>
      </c>
      <c r="S37">
        <f>(R37/Q37)</f>
        <v>3.2759855936562401E-2</v>
      </c>
    </row>
    <row r="42" spans="1:19">
      <c r="K42">
        <f>LN(A8)</f>
        <v>4.6051701859880918</v>
      </c>
    </row>
    <row r="43" spans="1:19">
      <c r="K43">
        <f>LN(A15)</f>
        <v>5.0106352940962555</v>
      </c>
    </row>
    <row r="44" spans="1:19">
      <c r="K44">
        <f>LN(A22)</f>
        <v>5.2983173665480363</v>
      </c>
    </row>
    <row r="45" spans="1:19">
      <c r="K45">
        <f>LN(A29)</f>
        <v>5.7037824746562009</v>
      </c>
    </row>
    <row r="46" spans="1:19">
      <c r="K46">
        <f>LN(A36)</f>
        <v>6.0637852086876078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7" sqref="B17"/>
    </sheetView>
  </sheetViews>
  <sheetFormatPr baseColWidth="10" defaultColWidth="8.83203125" defaultRowHeight="13" x14ac:dyDescent="0"/>
  <cols>
    <col min="1" max="1" width="9.1640625" style="2" customWidth="1"/>
    <col min="2" max="2" width="17.1640625" style="2" bestFit="1" customWidth="1"/>
    <col min="3" max="3" width="12.83203125" style="2" bestFit="1" customWidth="1"/>
    <col min="4" max="8" width="8.83203125" style="2"/>
    <col min="9" max="9" width="11.1640625" style="2" customWidth="1"/>
    <col min="10" max="16384" width="8.83203125" style="2"/>
  </cols>
  <sheetData>
    <row r="1" spans="1:9">
      <c r="A1" s="1" t="s">
        <v>2</v>
      </c>
    </row>
    <row r="3" spans="1:9">
      <c r="A3" s="4" t="s">
        <v>6</v>
      </c>
      <c r="B3" s="5"/>
      <c r="C3" s="5"/>
      <c r="E3" s="4" t="s">
        <v>7</v>
      </c>
      <c r="F3" s="5"/>
      <c r="G3" s="5"/>
      <c r="H3" s="5"/>
      <c r="I3" s="5"/>
    </row>
    <row r="5" spans="1:9">
      <c r="A5" s="1" t="s">
        <v>3</v>
      </c>
      <c r="B5" s="1" t="s">
        <v>4</v>
      </c>
      <c r="C5" s="1" t="s">
        <v>5</v>
      </c>
      <c r="E5" s="5" t="s">
        <v>8</v>
      </c>
      <c r="F5" s="5"/>
      <c r="G5" s="5"/>
      <c r="H5" s="5"/>
      <c r="I5" s="5"/>
    </row>
    <row r="6" spans="1:9">
      <c r="A6" s="2">
        <v>1</v>
      </c>
      <c r="B6" s="3">
        <f>(0.016/C6)</f>
        <v>1.1730205278592375E-2</v>
      </c>
      <c r="C6" s="2">
        <v>1.3640000000000001</v>
      </c>
    </row>
    <row r="7" spans="1:9">
      <c r="A7" s="2">
        <v>2</v>
      </c>
      <c r="B7" s="3">
        <f t="shared" ref="B7:B15" si="0">(0.016/C7)</f>
        <v>1.1834319526627219E-2</v>
      </c>
      <c r="C7" s="2">
        <v>1.3520000000000001</v>
      </c>
      <c r="E7" s="2" t="s">
        <v>9</v>
      </c>
    </row>
    <row r="8" spans="1:9">
      <c r="A8" s="2">
        <v>3</v>
      </c>
      <c r="B8" s="3">
        <f t="shared" si="0"/>
        <v>1.1913626209977662E-2</v>
      </c>
      <c r="C8" s="2">
        <v>1.343</v>
      </c>
      <c r="E8" s="2" t="s">
        <v>10</v>
      </c>
    </row>
    <row r="9" spans="1:9">
      <c r="A9" s="2">
        <v>4</v>
      </c>
      <c r="B9" s="3">
        <f t="shared" si="0"/>
        <v>1.1552346570397111E-2</v>
      </c>
      <c r="C9" s="2">
        <v>1.385</v>
      </c>
    </row>
    <row r="10" spans="1:9">
      <c r="A10" s="2">
        <v>5</v>
      </c>
      <c r="B10" s="3">
        <f t="shared" si="0"/>
        <v>1.2066365007541479E-2</v>
      </c>
      <c r="C10" s="2">
        <v>1.3260000000000001</v>
      </c>
      <c r="E10" s="2" t="s">
        <v>11</v>
      </c>
    </row>
    <row r="11" spans="1:9">
      <c r="A11" s="2">
        <v>6</v>
      </c>
      <c r="B11" s="3">
        <f t="shared" si="0"/>
        <v>1.2039127163280663E-2</v>
      </c>
      <c r="C11" s="2">
        <v>1.329</v>
      </c>
      <c r="E11" s="2" t="s">
        <v>12</v>
      </c>
    </row>
    <row r="12" spans="1:9">
      <c r="A12" s="2">
        <v>7</v>
      </c>
      <c r="B12" s="3">
        <f t="shared" si="0"/>
        <v>1.2102874432677761E-2</v>
      </c>
      <c r="C12" s="2">
        <v>1.3220000000000001</v>
      </c>
      <c r="E12" s="2" t="s">
        <v>13</v>
      </c>
    </row>
    <row r="13" spans="1:9">
      <c r="A13" s="2">
        <v>8</v>
      </c>
      <c r="B13" s="3">
        <f t="shared" si="0"/>
        <v>1.1799410029498525E-2</v>
      </c>
      <c r="C13" s="2">
        <v>1.3560000000000001</v>
      </c>
      <c r="E13" s="2" t="s">
        <v>14</v>
      </c>
    </row>
    <row r="14" spans="1:9">
      <c r="A14" s="2">
        <v>9</v>
      </c>
      <c r="B14" s="3">
        <f t="shared" si="0"/>
        <v>1.1878247958426133E-2</v>
      </c>
      <c r="C14" s="2">
        <v>1.347</v>
      </c>
    </row>
    <row r="15" spans="1:9">
      <c r="A15" s="2">
        <v>10</v>
      </c>
      <c r="B15" s="3">
        <f t="shared" si="0"/>
        <v>1.1967090501121914E-2</v>
      </c>
      <c r="C15" s="2">
        <v>1.337</v>
      </c>
    </row>
    <row r="16" spans="1:9">
      <c r="B16" s="3">
        <f>AVERAGE(B6:B15)</f>
        <v>1.1888361267814085E-2</v>
      </c>
    </row>
    <row r="20" spans="5:6">
      <c r="E20" s="2">
        <f>SQRT(0.75)</f>
        <v>0.8660254037844386</v>
      </c>
    </row>
    <row r="21" spans="5:6">
      <c r="E21" s="2">
        <f>(2*E20)</f>
        <v>1.7320508075688772</v>
      </c>
      <c r="F21" s="2">
        <f>(2-E21)</f>
        <v>0.26794919243112281</v>
      </c>
    </row>
  </sheetData>
  <mergeCells count="3">
    <mergeCell ref="A3:C3"/>
    <mergeCell ref="E3:I3"/>
    <mergeCell ref="E5:I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fatty</vt:lpstr>
      <vt:lpstr>skinny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Bowdoin IT</cp:lastModifiedBy>
  <dcterms:created xsi:type="dcterms:W3CDTF">2013-05-06T00:20:44Z</dcterms:created>
  <dcterms:modified xsi:type="dcterms:W3CDTF">2013-05-15T00:09:45Z</dcterms:modified>
</cp:coreProperties>
</file>