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8990" windowHeight="8265" activeTab="1"/>
  </bookViews>
  <sheets>
    <sheet name="fatty" sheetId="1" r:id="rId1"/>
    <sheet name="skinny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8" i="2"/>
  <c r="J23"/>
  <c r="J18"/>
  <c r="J13"/>
  <c r="J8"/>
  <c r="J27"/>
  <c r="J22"/>
  <c r="J17"/>
  <c r="J12"/>
  <c r="J7"/>
  <c r="I28"/>
  <c r="I23"/>
  <c r="I18"/>
  <c r="I13"/>
  <c r="I8"/>
  <c r="O2" i="1"/>
  <c r="O3"/>
  <c r="O4"/>
  <c r="O5"/>
  <c r="N5"/>
  <c r="N4"/>
  <c r="N3"/>
  <c r="N2"/>
  <c r="O1"/>
  <c r="N1"/>
  <c r="H28" i="2"/>
  <c r="H23"/>
  <c r="H18"/>
  <c r="H13"/>
  <c r="H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4"/>
  <c r="D4" i="1"/>
  <c r="E4"/>
  <c r="J4" s="1"/>
  <c r="K6" s="1"/>
  <c r="C28" i="2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M1" i="1"/>
  <c r="M2"/>
  <c r="M3"/>
  <c r="M4"/>
  <c r="M5"/>
  <c r="K11"/>
  <c r="L26"/>
  <c r="L21"/>
  <c r="L16"/>
  <c r="L11"/>
  <c r="L6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"/>
  <c r="B2"/>
  <c r="B30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16" i="3"/>
  <c r="F21"/>
  <c r="E21"/>
  <c r="E20"/>
  <c r="B7"/>
  <c r="B8"/>
  <c r="B9"/>
  <c r="B10"/>
  <c r="B11"/>
  <c r="B12"/>
  <c r="B13"/>
  <c r="B14"/>
  <c r="B15"/>
  <c r="B6"/>
  <c r="G28" i="2"/>
  <c r="G23"/>
  <c r="G18"/>
  <c r="G13"/>
  <c r="G8"/>
  <c r="I26" i="1"/>
  <c r="I21"/>
  <c r="I16"/>
  <c r="I11"/>
  <c r="I6"/>
</calcChain>
</file>

<file path=xl/sharedStrings.xml><?xml version="1.0" encoding="utf-8"?>
<sst xmlns="http://schemas.openxmlformats.org/spreadsheetml/2006/main" count="33" uniqueCount="25">
  <si>
    <t xml:space="preserve">Input Voltage </t>
  </si>
  <si>
    <t>Output Velocity</t>
  </si>
  <si>
    <t>Averages</t>
  </si>
  <si>
    <t>Calibration Data</t>
  </si>
  <si>
    <t xml:space="preserve">Trial </t>
  </si>
  <si>
    <t>Time in Gate</t>
  </si>
  <si>
    <t xml:space="preserve">Velocity </t>
  </si>
  <si>
    <t xml:space="preserve">Actual Data </t>
  </si>
  <si>
    <t>Expected Result</t>
  </si>
  <si>
    <r>
      <t>Equation: x(t) = X</t>
    </r>
    <r>
      <rPr>
        <vertAlign val="subscript"/>
        <sz val="11"/>
        <color theme="1"/>
        <rFont val="Courier New"/>
        <family val="3"/>
      </rPr>
      <t>0</t>
    </r>
    <r>
      <rPr>
        <sz val="11"/>
        <color theme="1"/>
        <rFont val="Courier New"/>
        <family val="3"/>
      </rPr>
      <t xml:space="preserve"> + V</t>
    </r>
    <r>
      <rPr>
        <vertAlign val="subscript"/>
        <sz val="11"/>
        <color theme="1"/>
        <rFont val="Courier New"/>
        <family val="3"/>
      </rPr>
      <t>0</t>
    </r>
    <r>
      <rPr>
        <sz val="11"/>
        <color theme="1"/>
        <rFont val="Courier New"/>
        <family val="3"/>
      </rPr>
      <t>*t + 0.5*a*t</t>
    </r>
    <r>
      <rPr>
        <vertAlign val="superscript"/>
        <sz val="11"/>
        <color theme="1"/>
        <rFont val="Courier New"/>
        <family val="3"/>
      </rPr>
      <t>2</t>
    </r>
  </si>
  <si>
    <t>drop height: 0.095m</t>
  </si>
  <si>
    <t>diameter of ball: 0.016m</t>
  </si>
  <si>
    <t xml:space="preserve">want the time that the ball enters the "beam" </t>
  </si>
  <si>
    <t>and the time that the ball leaves the "beam"</t>
  </si>
  <si>
    <t>so t when at drop height - 1/2 diameter of ball</t>
  </si>
  <si>
    <t>and t when at drop height + 1/2 d of ball</t>
  </si>
  <si>
    <t xml:space="preserve">Capacitance </t>
  </si>
  <si>
    <r>
      <rPr>
        <sz val="11"/>
        <color theme="1"/>
        <rFont val="Calibri"/>
        <family val="2"/>
      </rPr>
      <t>δ</t>
    </r>
    <r>
      <rPr>
        <sz val="11"/>
        <color theme="1"/>
        <rFont val="Courier New"/>
        <family val="3"/>
      </rPr>
      <t>C</t>
    </r>
  </si>
  <si>
    <t>Input Energy(J)</t>
  </si>
  <si>
    <r>
      <rPr>
        <sz val="11"/>
        <color theme="1"/>
        <rFont val="Calibri"/>
        <family val="2"/>
      </rPr>
      <t>δ</t>
    </r>
    <r>
      <rPr>
        <sz val="11"/>
        <color theme="1"/>
        <rFont val="Courier New"/>
        <family val="3"/>
      </rPr>
      <t>E (J)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</si>
  <si>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ourier New"/>
        <family val="3"/>
      </rPr>
      <t>t</t>
    </r>
  </si>
  <si>
    <t>δw</t>
  </si>
  <si>
    <t>Width(m)</t>
  </si>
  <si>
    <t>δv</t>
  </si>
  <si>
    <t>δvavg</t>
  </si>
</sst>
</file>

<file path=xl/styles.xml><?xml version="1.0" encoding="utf-8"?>
<styleSheet xmlns="http://schemas.openxmlformats.org/spreadsheetml/2006/main">
  <numFmts count="1">
    <numFmt numFmtId="164" formatCode="0.0000"/>
  </numFmts>
  <fonts count="6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vertAlign val="subscript"/>
      <sz val="11"/>
      <color theme="1"/>
      <name val="Courier New"/>
      <family val="3"/>
    </font>
    <font>
      <vertAlign val="superscript"/>
      <sz val="11"/>
      <color theme="1"/>
      <name val="Courier New"/>
      <family val="3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/>
    <xf numFmtId="0" fontId="1" fillId="0" borderId="0" xfId="0" applyFont="1" applyAlignme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topLeftCell="C1" workbookViewId="0">
      <selection activeCell="P8" sqref="P8"/>
    </sheetView>
  </sheetViews>
  <sheetFormatPr defaultRowHeight="15"/>
  <cols>
    <col min="1" max="1" width="19.5703125" style="2" bestFit="1" customWidth="1"/>
    <col min="2" max="2" width="20.85546875" style="2" bestFit="1" customWidth="1"/>
    <col min="3" max="3" width="13.5703125" style="2" customWidth="1"/>
    <col min="4" max="4" width="16.85546875" style="2" bestFit="1" customWidth="1"/>
    <col min="5" max="7" width="13.5703125" style="2" customWidth="1"/>
    <col min="8" max="8" width="20.85546875" style="2" bestFit="1" customWidth="1"/>
    <col min="9" max="9" width="15.5703125" style="2" bestFit="1" customWidth="1"/>
    <col min="10" max="16384" width="9.140625" style="2"/>
  </cols>
  <sheetData>
    <row r="1" spans="1:15">
      <c r="A1" s="2" t="s">
        <v>0</v>
      </c>
      <c r="B1" s="2" t="s">
        <v>18</v>
      </c>
      <c r="C1" s="2" t="s">
        <v>19</v>
      </c>
      <c r="D1" s="2" t="s">
        <v>5</v>
      </c>
      <c r="E1" s="2" t="s">
        <v>20</v>
      </c>
      <c r="F1" s="2" t="s">
        <v>22</v>
      </c>
      <c r="G1" s="6" t="s">
        <v>21</v>
      </c>
      <c r="H1" s="2" t="s">
        <v>1</v>
      </c>
      <c r="I1" s="2" t="s">
        <v>2</v>
      </c>
      <c r="J1" s="6" t="s">
        <v>23</v>
      </c>
      <c r="K1" s="6" t="s">
        <v>24</v>
      </c>
      <c r="M1" s="2">
        <f>(0.5*0.01447*I6*I6)</f>
        <v>1.9475079748888888</v>
      </c>
      <c r="N1" s="2">
        <f>SQRT((L6/I6)^2 + (L6/I6)^2)</f>
        <v>0.10105836818619077</v>
      </c>
      <c r="O1" s="2">
        <f>(0.5*0.01447*N1)</f>
        <v>7.3115729382709023E-4</v>
      </c>
    </row>
    <row r="2" spans="1:15">
      <c r="A2" s="2">
        <v>100</v>
      </c>
      <c r="B2" s="2">
        <f>(0.5*0.0068*A2*A2)</f>
        <v>34</v>
      </c>
      <c r="C2" s="2">
        <f>(0.5*0.00136*A2*A2)</f>
        <v>6.8000000000000007</v>
      </c>
      <c r="F2" s="2">
        <v>2.5999999999999999E-2</v>
      </c>
      <c r="G2" s="2">
        <f>(0.134*F2)</f>
        <v>3.4840000000000001E-3</v>
      </c>
      <c r="M2" s="2">
        <f>(0.5*0.01447*I11*I11)</f>
        <v>3.9582113435000004</v>
      </c>
      <c r="N2" s="2">
        <f>SQRT((L11/I11)^2 + (L11/I11)^2)</f>
        <v>4.2213349492934454E-2</v>
      </c>
      <c r="O2" s="2">
        <f t="shared" ref="O2:O5" si="0">(0.5*0.01447*N2)</f>
        <v>3.054135835813808E-4</v>
      </c>
    </row>
    <row r="3" spans="1:15">
      <c r="A3" s="2">
        <v>100</v>
      </c>
      <c r="B3" s="2">
        <f t="shared" ref="B3:B26" si="1">(0.5*0.0068*A3*A3)</f>
        <v>34</v>
      </c>
      <c r="C3" s="2">
        <f t="shared" ref="C3:C26" si="2">(0.5*0.00136*A3*A3)</f>
        <v>6.8000000000000007</v>
      </c>
      <c r="F3" s="2">
        <v>2.5999999999999999E-2</v>
      </c>
      <c r="G3" s="2">
        <f t="shared" ref="G3:G26" si="3">(0.134*F3)</f>
        <v>3.4840000000000001E-3</v>
      </c>
      <c r="M3" s="2">
        <f>(0.5*0.01447*I16*I16)</f>
        <v>4.925533477040001</v>
      </c>
      <c r="N3" s="2">
        <f>SQRT((L16/I16)^2 + (L16/I16)^2)</f>
        <v>4.4211905777300935E-2</v>
      </c>
      <c r="O3" s="2">
        <f t="shared" si="0"/>
        <v>3.1987313829877226E-4</v>
      </c>
    </row>
    <row r="4" spans="1:15">
      <c r="A4" s="2">
        <v>100</v>
      </c>
      <c r="B4" s="2">
        <f t="shared" si="1"/>
        <v>34</v>
      </c>
      <c r="C4" s="2">
        <f t="shared" si="2"/>
        <v>6.8000000000000007</v>
      </c>
      <c r="D4" s="2">
        <f>(0.026/H4)</f>
        <v>1.6560509554140127E-3</v>
      </c>
      <c r="E4" s="2">
        <f>(0.01*D4)</f>
        <v>1.6560509554140128E-5</v>
      </c>
      <c r="F4" s="2">
        <v>2.5999999999999999E-2</v>
      </c>
      <c r="G4" s="2">
        <f t="shared" si="3"/>
        <v>3.4840000000000001E-3</v>
      </c>
      <c r="H4" s="2">
        <v>15.7</v>
      </c>
      <c r="J4" s="2">
        <f>(H4*SQRT((E4/D4)^2+(G4/F4)^2))</f>
        <v>2.1096500752494474</v>
      </c>
      <c r="M4" s="2">
        <f>(0.5*0.01447*I21*I21)</f>
        <v>6.3930997748599996</v>
      </c>
      <c r="N4" s="2">
        <f>SQRT((L21/I21)^2 + (L21/I21)^2)</f>
        <v>5.3015255015514275E-2</v>
      </c>
      <c r="O4" s="2">
        <f t="shared" si="0"/>
        <v>3.8356537003724579E-4</v>
      </c>
    </row>
    <row r="5" spans="1:15">
      <c r="A5" s="2">
        <v>100</v>
      </c>
      <c r="B5" s="2">
        <f t="shared" si="1"/>
        <v>34</v>
      </c>
      <c r="C5" s="2">
        <f t="shared" si="2"/>
        <v>6.8000000000000007</v>
      </c>
      <c r="D5" s="2">
        <f t="shared" ref="D5:D26" si="4">(0.026/H5)</f>
        <v>1.649746192893401E-3</v>
      </c>
      <c r="E5" s="2">
        <f t="shared" ref="E5:E26" si="5">(0.01*D5)</f>
        <v>1.6497461928934012E-5</v>
      </c>
      <c r="F5" s="2">
        <v>2.5999999999999999E-2</v>
      </c>
      <c r="G5" s="2">
        <f t="shared" si="3"/>
        <v>3.4840000000000001E-3</v>
      </c>
      <c r="H5" s="2">
        <v>15.76</v>
      </c>
      <c r="J5" s="2">
        <f t="shared" ref="J5:J24" si="6">(H5*SQRT((E5/D5)^2+(G5/F5)^2))</f>
        <v>2.117712432224923</v>
      </c>
      <c r="M5" s="2">
        <f>(0.5*0.01447*I26*I26)</f>
        <v>8.5085966648888878</v>
      </c>
      <c r="N5" s="2">
        <f>SQRT((L26/I26)^2 + (L26/I26)^2)</f>
        <v>0.19655451139353086</v>
      </c>
      <c r="O5" s="2">
        <f t="shared" si="0"/>
        <v>1.4220718899321959E-3</v>
      </c>
    </row>
    <row r="6" spans="1:15">
      <c r="A6" s="2">
        <v>100</v>
      </c>
      <c r="B6" s="2">
        <f t="shared" si="1"/>
        <v>34</v>
      </c>
      <c r="C6" s="2">
        <f t="shared" si="2"/>
        <v>6.8000000000000007</v>
      </c>
      <c r="D6" s="2">
        <f t="shared" si="4"/>
        <v>1.4639639639639638E-3</v>
      </c>
      <c r="E6" s="2">
        <f t="shared" si="5"/>
        <v>1.4639639639639639E-5</v>
      </c>
      <c r="F6" s="2">
        <v>2.5999999999999999E-2</v>
      </c>
      <c r="G6" s="2">
        <f t="shared" si="3"/>
        <v>3.4840000000000001E-3</v>
      </c>
      <c r="H6" s="2">
        <v>17.760000000000002</v>
      </c>
      <c r="I6" s="2">
        <f>AVERAGE(H2:H6)</f>
        <v>16.406666666666666</v>
      </c>
      <c r="J6" s="2">
        <f t="shared" si="6"/>
        <v>2.3864576647407767</v>
      </c>
      <c r="K6" s="2">
        <f>(SQRT((J4/H4)^2+(J5/H5)^2+(J6/H6)^2)/3)</f>
        <v>7.7580066168228198E-2</v>
      </c>
      <c r="L6" s="2">
        <f>STDEV(H4:H6)</f>
        <v>1.1724049357339459</v>
      </c>
    </row>
    <row r="7" spans="1:15">
      <c r="A7" s="2">
        <v>150</v>
      </c>
      <c r="B7" s="2">
        <f t="shared" si="1"/>
        <v>76.5</v>
      </c>
      <c r="C7" s="2">
        <f t="shared" si="2"/>
        <v>15.3</v>
      </c>
      <c r="D7" s="2">
        <f t="shared" si="4"/>
        <v>1.1680143755615452E-3</v>
      </c>
      <c r="E7" s="2">
        <f t="shared" si="5"/>
        <v>1.1680143755615452E-5</v>
      </c>
      <c r="F7" s="2">
        <v>2.5999999999999999E-2</v>
      </c>
      <c r="G7" s="2">
        <f t="shared" si="3"/>
        <v>3.4840000000000001E-3</v>
      </c>
      <c r="H7" s="2">
        <v>22.26</v>
      </c>
      <c r="J7" s="2">
        <f t="shared" si="6"/>
        <v>2.9911344379014464</v>
      </c>
    </row>
    <row r="8" spans="1:15">
      <c r="A8" s="2">
        <v>150</v>
      </c>
      <c r="B8" s="2">
        <f t="shared" si="1"/>
        <v>76.5</v>
      </c>
      <c r="C8" s="2">
        <f t="shared" si="2"/>
        <v>15.3</v>
      </c>
      <c r="D8" s="2">
        <f t="shared" si="4"/>
        <v>1.1202068074105988E-3</v>
      </c>
      <c r="E8" s="2">
        <f t="shared" si="5"/>
        <v>1.1202068074105987E-5</v>
      </c>
      <c r="F8" s="2">
        <v>2.5999999999999999E-2</v>
      </c>
      <c r="G8" s="2">
        <f t="shared" si="3"/>
        <v>3.4840000000000001E-3</v>
      </c>
      <c r="H8" s="2">
        <v>23.21</v>
      </c>
      <c r="J8" s="2">
        <f t="shared" si="6"/>
        <v>3.1187884233464764</v>
      </c>
    </row>
    <row r="9" spans="1:15">
      <c r="A9" s="2">
        <v>150</v>
      </c>
      <c r="B9" s="2">
        <f t="shared" si="1"/>
        <v>76.5</v>
      </c>
      <c r="C9" s="2">
        <f t="shared" si="2"/>
        <v>15.3</v>
      </c>
      <c r="D9" s="2">
        <f t="shared" si="4"/>
        <v>1.0828821324448145E-3</v>
      </c>
      <c r="E9" s="2">
        <f t="shared" si="5"/>
        <v>1.0828821324448145E-5</v>
      </c>
      <c r="F9" s="2">
        <v>2.5999999999999999E-2</v>
      </c>
      <c r="G9" s="2">
        <f t="shared" si="3"/>
        <v>3.4840000000000001E-3</v>
      </c>
      <c r="H9" s="2">
        <v>24.01</v>
      </c>
      <c r="J9" s="2">
        <f t="shared" si="6"/>
        <v>3.2262865163528178</v>
      </c>
    </row>
    <row r="10" spans="1:15">
      <c r="A10" s="2">
        <v>150</v>
      </c>
      <c r="B10" s="2">
        <f t="shared" si="1"/>
        <v>76.5</v>
      </c>
      <c r="C10" s="2">
        <f t="shared" si="2"/>
        <v>15.3</v>
      </c>
      <c r="D10" s="2">
        <f t="shared" si="4"/>
        <v>1.0998307952622673E-3</v>
      </c>
      <c r="E10" s="2">
        <f t="shared" si="5"/>
        <v>1.0998307952622674E-5</v>
      </c>
      <c r="F10" s="2">
        <v>2.5999999999999999E-2</v>
      </c>
      <c r="G10" s="2">
        <f t="shared" si="3"/>
        <v>3.4840000000000001E-3</v>
      </c>
      <c r="H10" s="2">
        <v>23.64</v>
      </c>
      <c r="J10" s="2">
        <f t="shared" si="6"/>
        <v>3.1765686483373847</v>
      </c>
    </row>
    <row r="11" spans="1:15">
      <c r="A11" s="2">
        <v>150</v>
      </c>
      <c r="B11" s="2">
        <f t="shared" si="1"/>
        <v>76.5</v>
      </c>
      <c r="C11" s="2">
        <f t="shared" si="2"/>
        <v>15.3</v>
      </c>
      <c r="D11" s="2">
        <f t="shared" si="4"/>
        <v>1.0910616869492238E-3</v>
      </c>
      <c r="E11" s="2">
        <f t="shared" si="5"/>
        <v>1.0910616869492238E-5</v>
      </c>
      <c r="F11" s="2">
        <v>2.5999999999999999E-2</v>
      </c>
      <c r="G11" s="2">
        <f t="shared" si="3"/>
        <v>3.4840000000000001E-3</v>
      </c>
      <c r="H11" s="2">
        <v>23.83</v>
      </c>
      <c r="I11" s="2">
        <f>AVERAGE(H7:H11)</f>
        <v>23.39</v>
      </c>
      <c r="J11" s="2">
        <f t="shared" si="6"/>
        <v>3.2020994454263905</v>
      </c>
      <c r="K11" s="2">
        <f>(SQRT((J7/H7)^2 + (J8/H8)^2 + (J9/H9)^2 +(J10/H10)^2 +(J11/H11)^2)/5)</f>
        <v>6.009326085344345E-2</v>
      </c>
      <c r="L11" s="2">
        <f>STDEV(H7:H11)</f>
        <v>0.69817619552657839</v>
      </c>
    </row>
    <row r="12" spans="1:15">
      <c r="A12" s="2">
        <v>200</v>
      </c>
      <c r="B12" s="2">
        <f t="shared" si="1"/>
        <v>136</v>
      </c>
      <c r="C12" s="2">
        <f t="shared" si="2"/>
        <v>27.200000000000003</v>
      </c>
      <c r="D12" s="2">
        <f t="shared" si="4"/>
        <v>9.7014925373134324E-4</v>
      </c>
      <c r="E12" s="2">
        <f t="shared" si="5"/>
        <v>9.7014925373134324E-6</v>
      </c>
      <c r="F12" s="2">
        <v>2.5999999999999999E-2</v>
      </c>
      <c r="G12" s="2">
        <f t="shared" si="3"/>
        <v>3.4840000000000001E-3</v>
      </c>
      <c r="H12" s="2">
        <v>26.8</v>
      </c>
      <c r="J12" s="2">
        <f t="shared" si="6"/>
        <v>3.6011861157124327</v>
      </c>
    </row>
    <row r="13" spans="1:15">
      <c r="A13" s="2">
        <v>200</v>
      </c>
      <c r="B13" s="2">
        <f t="shared" si="1"/>
        <v>136</v>
      </c>
      <c r="C13" s="2">
        <f t="shared" si="2"/>
        <v>27.200000000000003</v>
      </c>
      <c r="D13" s="2">
        <f t="shared" si="4"/>
        <v>1.0441767068273093E-3</v>
      </c>
      <c r="E13" s="2">
        <f t="shared" si="5"/>
        <v>1.0441767068273094E-5</v>
      </c>
      <c r="F13" s="2">
        <v>2.5999999999999999E-2</v>
      </c>
      <c r="G13" s="2">
        <f t="shared" si="3"/>
        <v>3.4840000000000001E-3</v>
      </c>
      <c r="H13" s="2">
        <v>24.9</v>
      </c>
      <c r="J13" s="2">
        <f t="shared" si="6"/>
        <v>3.3458781448223722</v>
      </c>
    </row>
    <row r="14" spans="1:15">
      <c r="A14" s="2">
        <v>200</v>
      </c>
      <c r="B14" s="2">
        <f t="shared" si="1"/>
        <v>136</v>
      </c>
      <c r="C14" s="2">
        <f t="shared" si="2"/>
        <v>27.200000000000003</v>
      </c>
      <c r="D14" s="2">
        <f t="shared" si="4"/>
        <v>1.016021883548261E-3</v>
      </c>
      <c r="E14" s="2">
        <f t="shared" si="5"/>
        <v>1.016021883548261E-5</v>
      </c>
      <c r="F14" s="2">
        <v>2.5999999999999999E-2</v>
      </c>
      <c r="G14" s="2">
        <f t="shared" si="3"/>
        <v>3.4840000000000001E-3</v>
      </c>
      <c r="H14" s="2">
        <v>25.59</v>
      </c>
      <c r="J14" s="2">
        <f t="shared" si="6"/>
        <v>3.4385952500403416</v>
      </c>
    </row>
    <row r="15" spans="1:15">
      <c r="A15" s="2">
        <v>200</v>
      </c>
      <c r="B15" s="2">
        <f t="shared" si="1"/>
        <v>136</v>
      </c>
      <c r="C15" s="2">
        <f t="shared" si="2"/>
        <v>27.200000000000003</v>
      </c>
      <c r="D15" s="2">
        <f t="shared" si="4"/>
        <v>9.7891566265060248E-4</v>
      </c>
      <c r="E15" s="2">
        <f t="shared" si="5"/>
        <v>9.7891566265060245E-6</v>
      </c>
      <c r="F15" s="2">
        <v>2.5999999999999999E-2</v>
      </c>
      <c r="G15" s="2">
        <f t="shared" si="3"/>
        <v>3.4840000000000001E-3</v>
      </c>
      <c r="H15" s="2">
        <v>26.56</v>
      </c>
      <c r="J15" s="2">
        <f t="shared" si="6"/>
        <v>3.5689366878105302</v>
      </c>
    </row>
    <row r="16" spans="1:15">
      <c r="A16" s="2">
        <v>200</v>
      </c>
      <c r="B16" s="2">
        <f t="shared" si="1"/>
        <v>136</v>
      </c>
      <c r="C16" s="2">
        <f t="shared" si="2"/>
        <v>27.200000000000003</v>
      </c>
      <c r="D16" s="2">
        <f t="shared" si="4"/>
        <v>9.7707628711010902E-4</v>
      </c>
      <c r="E16" s="2">
        <f t="shared" si="5"/>
        <v>9.7707628711010911E-6</v>
      </c>
      <c r="F16" s="2">
        <v>2.5999999999999999E-2</v>
      </c>
      <c r="G16" s="2">
        <f t="shared" si="3"/>
        <v>3.4840000000000001E-3</v>
      </c>
      <c r="H16" s="2">
        <v>26.61</v>
      </c>
      <c r="I16" s="2">
        <f>AVERAGE(H12:H16)</f>
        <v>26.092000000000002</v>
      </c>
      <c r="J16" s="2">
        <f t="shared" si="6"/>
        <v>3.5756553186234266</v>
      </c>
      <c r="L16" s="2">
        <f>STDEV(H12:H16)</f>
        <v>0.81570215152342151</v>
      </c>
    </row>
    <row r="17" spans="1:12">
      <c r="A17" s="2">
        <v>300</v>
      </c>
      <c r="B17" s="2">
        <f t="shared" si="1"/>
        <v>306</v>
      </c>
      <c r="C17" s="2">
        <f t="shared" si="2"/>
        <v>61.2</v>
      </c>
      <c r="D17" s="2">
        <f t="shared" si="4"/>
        <v>8.220044261776794E-4</v>
      </c>
      <c r="E17" s="2">
        <f t="shared" si="5"/>
        <v>8.220044261776794E-6</v>
      </c>
      <c r="F17" s="2">
        <v>2.5999999999999999E-2</v>
      </c>
      <c r="G17" s="2">
        <f t="shared" si="3"/>
        <v>3.4840000000000001E-3</v>
      </c>
      <c r="H17" s="2">
        <v>31.63</v>
      </c>
      <c r="J17" s="2">
        <f t="shared" si="6"/>
        <v>4.250205852238218</v>
      </c>
    </row>
    <row r="18" spans="1:12">
      <c r="A18" s="2">
        <v>300</v>
      </c>
      <c r="B18" s="2">
        <f t="shared" si="1"/>
        <v>306</v>
      </c>
      <c r="C18" s="2">
        <f t="shared" si="2"/>
        <v>61.2</v>
      </c>
      <c r="D18" s="2">
        <f t="shared" si="4"/>
        <v>8.9408528198074277E-4</v>
      </c>
      <c r="E18" s="2">
        <f t="shared" si="5"/>
        <v>8.9408528198074277E-6</v>
      </c>
      <c r="F18" s="2">
        <v>2.5999999999999999E-2</v>
      </c>
      <c r="G18" s="2">
        <f t="shared" si="3"/>
        <v>3.4840000000000001E-3</v>
      </c>
      <c r="H18" s="2">
        <v>29.08</v>
      </c>
      <c r="J18" s="2">
        <f t="shared" si="6"/>
        <v>3.9075556807805052</v>
      </c>
    </row>
    <row r="19" spans="1:12">
      <c r="A19" s="2">
        <v>300</v>
      </c>
      <c r="B19" s="2">
        <f t="shared" si="1"/>
        <v>306</v>
      </c>
      <c r="C19" s="2">
        <f t="shared" si="2"/>
        <v>61.2</v>
      </c>
      <c r="D19" s="2">
        <f t="shared" si="4"/>
        <v>8.9593383873190903E-4</v>
      </c>
      <c r="E19" s="2">
        <f t="shared" si="5"/>
        <v>8.9593383873190912E-6</v>
      </c>
      <c r="F19" s="2">
        <v>2.5999999999999999E-2</v>
      </c>
      <c r="G19" s="2">
        <f t="shared" si="3"/>
        <v>3.4840000000000001E-3</v>
      </c>
      <c r="H19" s="2">
        <v>29.02</v>
      </c>
      <c r="J19" s="2">
        <f t="shared" si="6"/>
        <v>3.89949332380503</v>
      </c>
    </row>
    <row r="20" spans="1:12">
      <c r="A20" s="2">
        <v>300</v>
      </c>
      <c r="B20" s="2">
        <f t="shared" si="1"/>
        <v>306</v>
      </c>
      <c r="C20" s="2">
        <f t="shared" si="2"/>
        <v>61.2</v>
      </c>
      <c r="D20" s="2">
        <f t="shared" si="4"/>
        <v>8.7189805499664653E-4</v>
      </c>
      <c r="E20" s="2">
        <f t="shared" si="5"/>
        <v>8.7189805499664658E-6</v>
      </c>
      <c r="F20" s="2">
        <v>2.5999999999999999E-2</v>
      </c>
      <c r="G20" s="2">
        <f t="shared" si="3"/>
        <v>3.4840000000000001E-3</v>
      </c>
      <c r="H20" s="2">
        <v>29.82</v>
      </c>
      <c r="J20" s="2">
        <f t="shared" si="6"/>
        <v>4.0069914168113714</v>
      </c>
    </row>
    <row r="21" spans="1:12">
      <c r="A21" s="2">
        <v>300</v>
      </c>
      <c r="B21" s="2">
        <f t="shared" si="1"/>
        <v>306</v>
      </c>
      <c r="C21" s="2">
        <f t="shared" si="2"/>
        <v>61.2</v>
      </c>
      <c r="D21" s="2">
        <f t="shared" si="4"/>
        <v>8.9408528198074277E-4</v>
      </c>
      <c r="E21" s="2">
        <f t="shared" si="5"/>
        <v>8.9408528198074277E-6</v>
      </c>
      <c r="F21" s="2">
        <v>2.5999999999999999E-2</v>
      </c>
      <c r="G21" s="2">
        <f t="shared" si="3"/>
        <v>3.4840000000000001E-3</v>
      </c>
      <c r="H21" s="2">
        <v>29.08</v>
      </c>
      <c r="I21" s="2">
        <f>AVERAGE(H17:H21)</f>
        <v>29.725999999999999</v>
      </c>
      <c r="J21" s="2">
        <f t="shared" si="6"/>
        <v>3.9075556807805052</v>
      </c>
      <c r="L21" s="2">
        <f>STDEV(H17:H21)</f>
        <v>1.1143518295403096</v>
      </c>
    </row>
    <row r="22" spans="1:12">
      <c r="A22" s="2">
        <v>430</v>
      </c>
      <c r="B22" s="2">
        <f t="shared" si="1"/>
        <v>628.66</v>
      </c>
      <c r="C22" s="2">
        <f t="shared" si="2"/>
        <v>125.732</v>
      </c>
      <c r="D22" s="2">
        <f t="shared" si="4"/>
        <v>8.4801043705153294E-4</v>
      </c>
      <c r="E22" s="2">
        <f t="shared" si="5"/>
        <v>8.4801043705153297E-6</v>
      </c>
      <c r="F22" s="2">
        <v>2.5999999999999999E-2</v>
      </c>
      <c r="G22" s="2">
        <f t="shared" si="3"/>
        <v>3.4840000000000001E-3</v>
      </c>
      <c r="H22" s="2">
        <v>30.66</v>
      </c>
      <c r="J22" s="2">
        <f t="shared" si="6"/>
        <v>4.1198644144680294</v>
      </c>
    </row>
    <row r="23" spans="1:12">
      <c r="A23" s="2">
        <v>430</v>
      </c>
      <c r="B23" s="2">
        <f t="shared" si="1"/>
        <v>628.66</v>
      </c>
      <c r="C23" s="2">
        <f t="shared" si="2"/>
        <v>125.732</v>
      </c>
      <c r="D23" s="2">
        <f t="shared" si="4"/>
        <v>6.55076845553036E-4</v>
      </c>
      <c r="E23" s="2">
        <f t="shared" si="5"/>
        <v>6.55076845553036E-6</v>
      </c>
      <c r="F23" s="2">
        <v>2.5999999999999999E-2</v>
      </c>
      <c r="G23" s="2">
        <f t="shared" si="3"/>
        <v>3.4840000000000001E-3</v>
      </c>
      <c r="H23" s="2">
        <v>39.69</v>
      </c>
      <c r="J23" s="2">
        <f t="shared" si="6"/>
        <v>5.3332491392771066</v>
      </c>
    </row>
    <row r="24" spans="1:12">
      <c r="A24" s="2">
        <v>430</v>
      </c>
      <c r="B24" s="2">
        <f t="shared" si="1"/>
        <v>628.66</v>
      </c>
      <c r="C24" s="2">
        <f t="shared" si="2"/>
        <v>125.732</v>
      </c>
      <c r="D24" s="2">
        <f t="shared" si="4"/>
        <v>7.9926221948970172E-4</v>
      </c>
      <c r="E24" s="2">
        <f t="shared" si="5"/>
        <v>7.9926221948970165E-6</v>
      </c>
      <c r="F24" s="2">
        <v>2.5999999999999999E-2</v>
      </c>
      <c r="G24" s="2">
        <f t="shared" si="3"/>
        <v>3.4840000000000001E-3</v>
      </c>
      <c r="H24" s="2">
        <v>32.53</v>
      </c>
      <c r="J24" s="2">
        <f t="shared" si="6"/>
        <v>4.3711412068703526</v>
      </c>
    </row>
    <row r="25" spans="1:12">
      <c r="A25" s="2">
        <v>430</v>
      </c>
      <c r="B25" s="2">
        <f t="shared" si="1"/>
        <v>628.66</v>
      </c>
      <c r="C25" s="2">
        <f t="shared" si="2"/>
        <v>125.732</v>
      </c>
      <c r="F25" s="2">
        <v>2.5999999999999999E-2</v>
      </c>
      <c r="G25" s="2">
        <f t="shared" si="3"/>
        <v>3.4840000000000001E-3</v>
      </c>
    </row>
    <row r="26" spans="1:12">
      <c r="A26" s="2">
        <v>430</v>
      </c>
      <c r="B26" s="2">
        <f t="shared" si="1"/>
        <v>628.66</v>
      </c>
      <c r="C26" s="2">
        <f t="shared" si="2"/>
        <v>125.732</v>
      </c>
      <c r="F26" s="2">
        <v>2.5999999999999999E-2</v>
      </c>
      <c r="G26" s="2">
        <f t="shared" si="3"/>
        <v>3.4840000000000001E-3</v>
      </c>
      <c r="I26" s="2">
        <f>AVERAGE(H22:H26)</f>
        <v>34.293333333333329</v>
      </c>
      <c r="L26" s="2">
        <f>STDEV(H22:H24)</f>
        <v>4.7662598894031465</v>
      </c>
    </row>
    <row r="29" spans="1:12">
      <c r="A29" s="2" t="s">
        <v>16</v>
      </c>
      <c r="B29" s="2" t="s">
        <v>17</v>
      </c>
    </row>
    <row r="30" spans="1:12">
      <c r="A30" s="2">
        <v>6.7999999999999996E-3</v>
      </c>
      <c r="B30" s="2">
        <f>(0.2*A30)</f>
        <v>1.3600000000000001E-3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J28"/>
  <sheetViews>
    <sheetView tabSelected="1" workbookViewId="0">
      <selection activeCell="K27" sqref="K27"/>
    </sheetView>
  </sheetViews>
  <sheetFormatPr defaultRowHeight="15"/>
  <cols>
    <col min="1" max="1" width="13.5703125" bestFit="1" customWidth="1"/>
    <col min="2" max="2" width="20.85546875" bestFit="1" customWidth="1"/>
    <col min="3" max="3" width="10.28515625" bestFit="1" customWidth="1"/>
    <col min="4" max="4" width="16.85546875" bestFit="1" customWidth="1"/>
    <col min="5" max="5" width="10.5703125" customWidth="1"/>
    <col min="6" max="6" width="15.140625" bestFit="1" customWidth="1"/>
    <col min="10" max="10" width="12" bestFit="1" customWidth="1"/>
  </cols>
  <sheetData>
    <row r="3" spans="1:10">
      <c r="A3" t="s">
        <v>0</v>
      </c>
      <c r="B3" s="2" t="s">
        <v>18</v>
      </c>
      <c r="C3" s="2" t="s">
        <v>19</v>
      </c>
      <c r="D3" s="2" t="s">
        <v>5</v>
      </c>
      <c r="E3" s="2" t="s">
        <v>20</v>
      </c>
      <c r="F3" t="s">
        <v>1</v>
      </c>
      <c r="G3" t="s">
        <v>2</v>
      </c>
    </row>
    <row r="4" spans="1:10">
      <c r="A4">
        <v>100</v>
      </c>
      <c r="B4" s="2">
        <f>(0.5*0.0068*A4*A4)</f>
        <v>34</v>
      </c>
      <c r="C4" s="2">
        <f>(0.5*0.00136*A4*A4)</f>
        <v>6.8000000000000007</v>
      </c>
      <c r="D4">
        <f>(0.025/F4)</f>
        <v>1.3819789939192924E-3</v>
      </c>
      <c r="E4">
        <f>(0.1*D4)</f>
        <v>1.3819789939192924E-4</v>
      </c>
      <c r="F4">
        <v>18.09</v>
      </c>
    </row>
    <row r="5" spans="1:10">
      <c r="A5">
        <v>100</v>
      </c>
      <c r="B5" s="2">
        <f t="shared" ref="B5:B28" si="0">(0.5*0.0068*A5*A5)</f>
        <v>34</v>
      </c>
      <c r="C5" s="2">
        <f t="shared" ref="C5:C28" si="1">(0.5*0.00136*A5*A5)</f>
        <v>6.8000000000000007</v>
      </c>
      <c r="D5">
        <f t="shared" ref="D5:D28" si="2">(0.025/F5)</f>
        <v>1.2512512512512512E-3</v>
      </c>
      <c r="E5">
        <f t="shared" ref="E5:E28" si="3">(0.1*D5)</f>
        <v>1.2512512512512512E-4</v>
      </c>
      <c r="F5">
        <v>19.98</v>
      </c>
    </row>
    <row r="6" spans="1:10">
      <c r="A6">
        <v>100</v>
      </c>
      <c r="B6" s="2">
        <f t="shared" si="0"/>
        <v>34</v>
      </c>
      <c r="C6" s="2">
        <f t="shared" si="1"/>
        <v>6.8000000000000007</v>
      </c>
      <c r="D6">
        <f t="shared" si="2"/>
        <v>1.2400793650793652E-3</v>
      </c>
      <c r="E6">
        <f t="shared" si="3"/>
        <v>1.2400793650793653E-4</v>
      </c>
      <c r="F6">
        <v>20.16</v>
      </c>
    </row>
    <row r="7" spans="1:10">
      <c r="A7">
        <v>100</v>
      </c>
      <c r="B7" s="2">
        <f t="shared" si="0"/>
        <v>34</v>
      </c>
      <c r="C7" s="2">
        <f t="shared" si="1"/>
        <v>6.8000000000000007</v>
      </c>
      <c r="D7">
        <f t="shared" si="2"/>
        <v>1.2860082304526749E-3</v>
      </c>
      <c r="E7">
        <f t="shared" si="3"/>
        <v>1.286008230452675E-4</v>
      </c>
      <c r="F7">
        <v>19.440000000000001</v>
      </c>
      <c r="J7">
        <f>SQRT((H8/G8)^2 + (H8/G8)^2)</f>
        <v>9.7099785171874578E-2</v>
      </c>
    </row>
    <row r="8" spans="1:10">
      <c r="A8">
        <v>100</v>
      </c>
      <c r="B8" s="2">
        <f t="shared" si="0"/>
        <v>34</v>
      </c>
      <c r="C8" s="2">
        <f t="shared" si="1"/>
        <v>6.8000000000000007</v>
      </c>
      <c r="D8">
        <f t="shared" si="2"/>
        <v>1.4585764294049008E-3</v>
      </c>
      <c r="E8">
        <f t="shared" si="3"/>
        <v>1.458576429404901E-4</v>
      </c>
      <c r="F8">
        <v>17.14</v>
      </c>
      <c r="G8">
        <f>AVERAGE(F4:F8)</f>
        <v>18.962</v>
      </c>
      <c r="H8">
        <f>STDEV(F4:F8)</f>
        <v>1.3019293375602223</v>
      </c>
      <c r="I8">
        <f>(0.5*0.01028*G8*G8)</f>
        <v>1.8481252621599999</v>
      </c>
      <c r="J8">
        <f>(0.5*0.01028*J7*J7)</f>
        <v>4.8461812961380352E-5</v>
      </c>
    </row>
    <row r="9" spans="1:10">
      <c r="A9">
        <v>150</v>
      </c>
      <c r="B9" s="2">
        <f t="shared" si="0"/>
        <v>76.5</v>
      </c>
      <c r="C9" s="2">
        <f t="shared" si="1"/>
        <v>15.3</v>
      </c>
      <c r="D9">
        <f t="shared" si="2"/>
        <v>1.0229132569558102E-3</v>
      </c>
      <c r="E9">
        <f t="shared" si="3"/>
        <v>1.0229132569558103E-4</v>
      </c>
      <c r="F9">
        <v>24.44</v>
      </c>
    </row>
    <row r="10" spans="1:10">
      <c r="A10">
        <v>150</v>
      </c>
      <c r="B10" s="2">
        <f t="shared" si="0"/>
        <v>76.5</v>
      </c>
      <c r="C10" s="2">
        <f t="shared" si="1"/>
        <v>15.3</v>
      </c>
      <c r="D10">
        <f t="shared" si="2"/>
        <v>1.1870845204178539E-3</v>
      </c>
      <c r="E10">
        <f t="shared" si="3"/>
        <v>1.1870845204178539E-4</v>
      </c>
      <c r="F10">
        <v>21.06</v>
      </c>
    </row>
    <row r="11" spans="1:10">
      <c r="A11">
        <v>150</v>
      </c>
      <c r="B11" s="2">
        <f t="shared" si="0"/>
        <v>76.5</v>
      </c>
      <c r="C11" s="2">
        <f t="shared" si="1"/>
        <v>15.3</v>
      </c>
      <c r="D11">
        <f t="shared" si="2"/>
        <v>9.8502758077226174E-4</v>
      </c>
      <c r="E11">
        <f t="shared" si="3"/>
        <v>9.8502758077226183E-5</v>
      </c>
      <c r="F11">
        <v>25.38</v>
      </c>
    </row>
    <row r="12" spans="1:10">
      <c r="A12">
        <v>150</v>
      </c>
      <c r="B12" s="2">
        <f t="shared" si="0"/>
        <v>76.5</v>
      </c>
      <c r="C12" s="2">
        <f t="shared" si="1"/>
        <v>15.3</v>
      </c>
      <c r="D12">
        <f t="shared" si="2"/>
        <v>9.4912680334092645E-4</v>
      </c>
      <c r="E12">
        <f t="shared" si="3"/>
        <v>9.4912680334092653E-5</v>
      </c>
      <c r="F12">
        <v>26.34</v>
      </c>
      <c r="J12">
        <f>SQRT((H13/G13)^2 + (H13/G13)^2)</f>
        <v>0.12725051503182411</v>
      </c>
    </row>
    <row r="13" spans="1:10">
      <c r="A13">
        <v>150</v>
      </c>
      <c r="B13" s="2">
        <f t="shared" si="0"/>
        <v>76.5</v>
      </c>
      <c r="C13" s="2">
        <f t="shared" si="1"/>
        <v>15.3</v>
      </c>
      <c r="D13">
        <f t="shared" si="2"/>
        <v>9.4197437829691044E-4</v>
      </c>
      <c r="E13">
        <f t="shared" si="3"/>
        <v>9.4197437829691047E-5</v>
      </c>
      <c r="F13">
        <v>26.54</v>
      </c>
      <c r="G13">
        <f>AVERAGE(F9:F13)</f>
        <v>24.751999999999999</v>
      </c>
      <c r="H13">
        <f>STDEV(F9:F13)</f>
        <v>2.2271775860941441</v>
      </c>
      <c r="I13">
        <f>(0.5*0.01028*G13*G13)</f>
        <v>3.1490801305599998</v>
      </c>
      <c r="J13">
        <f>(0.5*0.01028*J12*J12)</f>
        <v>8.3230444979943491E-5</v>
      </c>
    </row>
    <row r="14" spans="1:10">
      <c r="A14">
        <v>200</v>
      </c>
      <c r="B14" s="2">
        <f t="shared" si="0"/>
        <v>136</v>
      </c>
      <c r="C14" s="2">
        <f t="shared" si="1"/>
        <v>27.200000000000003</v>
      </c>
      <c r="D14">
        <f t="shared" si="2"/>
        <v>8.5005100306018361E-4</v>
      </c>
      <c r="E14">
        <f t="shared" si="3"/>
        <v>8.5005100306018364E-5</v>
      </c>
      <c r="F14">
        <v>29.41</v>
      </c>
    </row>
    <row r="15" spans="1:10">
      <c r="A15">
        <v>200</v>
      </c>
      <c r="B15" s="2">
        <f t="shared" si="0"/>
        <v>136</v>
      </c>
      <c r="C15" s="2">
        <f t="shared" si="1"/>
        <v>27.200000000000003</v>
      </c>
      <c r="D15">
        <f t="shared" si="2"/>
        <v>9.4410876132930519E-4</v>
      </c>
      <c r="E15">
        <f t="shared" si="3"/>
        <v>9.4410876132930527E-5</v>
      </c>
      <c r="F15">
        <v>26.48</v>
      </c>
    </row>
    <row r="16" spans="1:10">
      <c r="A16">
        <v>200</v>
      </c>
      <c r="B16" s="2">
        <f t="shared" si="0"/>
        <v>136</v>
      </c>
      <c r="C16" s="2">
        <f t="shared" si="1"/>
        <v>27.200000000000003</v>
      </c>
      <c r="D16">
        <f t="shared" si="2"/>
        <v>8.7904360056258787E-4</v>
      </c>
      <c r="E16">
        <f t="shared" si="3"/>
        <v>8.7904360056258792E-5</v>
      </c>
      <c r="F16">
        <v>28.44</v>
      </c>
    </row>
    <row r="17" spans="1:10">
      <c r="A17">
        <v>200</v>
      </c>
      <c r="B17" s="2">
        <f t="shared" si="0"/>
        <v>136</v>
      </c>
      <c r="C17" s="2">
        <f t="shared" si="1"/>
        <v>27.200000000000003</v>
      </c>
      <c r="D17">
        <f t="shared" si="2"/>
        <v>8.8183421516754845E-4</v>
      </c>
      <c r="E17">
        <f t="shared" si="3"/>
        <v>8.8183421516754856E-5</v>
      </c>
      <c r="F17">
        <v>28.35</v>
      </c>
      <c r="J17">
        <f>SQRT((H18/G18)^2 + (H18/G18)^2)</f>
        <v>5.3530378763311896E-2</v>
      </c>
    </row>
    <row r="18" spans="1:10">
      <c r="A18">
        <v>200</v>
      </c>
      <c r="B18" s="2">
        <f t="shared" si="0"/>
        <v>136</v>
      </c>
      <c r="C18" s="2">
        <f t="shared" si="1"/>
        <v>27.200000000000003</v>
      </c>
      <c r="D18">
        <f t="shared" si="2"/>
        <v>8.9413447782546495E-4</v>
      </c>
      <c r="E18">
        <f t="shared" si="3"/>
        <v>8.9413447782546495E-5</v>
      </c>
      <c r="F18">
        <v>27.96</v>
      </c>
      <c r="G18">
        <f>AVERAGE(F14:F18)</f>
        <v>28.128000000000004</v>
      </c>
      <c r="H18">
        <f>STDEV(F14:F18)</f>
        <v>1.0646924438539684</v>
      </c>
      <c r="I18">
        <f>(0.5*0.01028*G18*G18)</f>
        <v>4.0666877337600003</v>
      </c>
      <c r="J18">
        <f>(0.5*0.01028*J17*J17)</f>
        <v>1.4728677455794276E-5</v>
      </c>
    </row>
    <row r="19" spans="1:10">
      <c r="A19">
        <v>300</v>
      </c>
      <c r="B19" s="2">
        <f t="shared" si="0"/>
        <v>306</v>
      </c>
      <c r="C19" s="2">
        <f t="shared" si="1"/>
        <v>61.2</v>
      </c>
      <c r="D19">
        <f t="shared" si="2"/>
        <v>8.080155138978669E-4</v>
      </c>
      <c r="E19">
        <f t="shared" si="3"/>
        <v>8.0801551389786695E-5</v>
      </c>
      <c r="F19">
        <v>30.94</v>
      </c>
    </row>
    <row r="20" spans="1:10">
      <c r="A20">
        <v>300</v>
      </c>
      <c r="B20" s="2">
        <f t="shared" si="0"/>
        <v>306</v>
      </c>
      <c r="C20" s="2">
        <f t="shared" si="1"/>
        <v>61.2</v>
      </c>
      <c r="D20">
        <f t="shared" si="2"/>
        <v>7.320644216691069E-4</v>
      </c>
      <c r="E20">
        <f t="shared" si="3"/>
        <v>7.3206442166910701E-5</v>
      </c>
      <c r="F20">
        <v>34.15</v>
      </c>
    </row>
    <row r="21" spans="1:10">
      <c r="A21">
        <v>300</v>
      </c>
      <c r="B21" s="2">
        <f t="shared" si="0"/>
        <v>306</v>
      </c>
      <c r="C21" s="2">
        <f t="shared" si="1"/>
        <v>61.2</v>
      </c>
      <c r="D21">
        <f t="shared" si="2"/>
        <v>7.8320802005012527E-4</v>
      </c>
      <c r="E21">
        <f t="shared" si="3"/>
        <v>7.8320802005012527E-5</v>
      </c>
      <c r="F21">
        <v>31.92</v>
      </c>
    </row>
    <row r="22" spans="1:10">
      <c r="A22">
        <v>300</v>
      </c>
      <c r="B22" s="2">
        <f t="shared" si="0"/>
        <v>306</v>
      </c>
      <c r="C22" s="2">
        <f t="shared" si="1"/>
        <v>61.2</v>
      </c>
      <c r="D22">
        <f t="shared" si="2"/>
        <v>7.3399882560187899E-4</v>
      </c>
      <c r="E22">
        <f t="shared" si="3"/>
        <v>7.3399882560187902E-5</v>
      </c>
      <c r="F22">
        <v>34.06</v>
      </c>
      <c r="J22">
        <f>SQRT((H23/G23)^2 + (H23/G23)^2)</f>
        <v>5.9795164746039541E-2</v>
      </c>
    </row>
    <row r="23" spans="1:10">
      <c r="A23">
        <v>300</v>
      </c>
      <c r="B23" s="2">
        <f t="shared" si="0"/>
        <v>306</v>
      </c>
      <c r="C23" s="2">
        <f t="shared" si="1"/>
        <v>61.2</v>
      </c>
      <c r="D23">
        <f t="shared" si="2"/>
        <v>7.668711656441718E-4</v>
      </c>
      <c r="E23">
        <f t="shared" si="3"/>
        <v>7.6687116564417182E-5</v>
      </c>
      <c r="F23">
        <v>32.6</v>
      </c>
      <c r="G23">
        <f>AVERAGE(F19:F23)</f>
        <v>32.733999999999995</v>
      </c>
      <c r="H23">
        <f>STDEV(F19:F23)</f>
        <v>1.3840447969629057</v>
      </c>
      <c r="I23">
        <f>(0.5*0.01028*G23*G23)</f>
        <v>5.5075858458399969</v>
      </c>
      <c r="J23">
        <f>(0.5*0.01028*J22*J22)</f>
        <v>1.8377873276810887E-5</v>
      </c>
    </row>
    <row r="24" spans="1:10">
      <c r="A24">
        <v>430</v>
      </c>
      <c r="B24" s="2">
        <f t="shared" si="0"/>
        <v>628.66</v>
      </c>
      <c r="C24" s="2">
        <f t="shared" si="1"/>
        <v>125.732</v>
      </c>
      <c r="D24">
        <f t="shared" si="2"/>
        <v>6.5496463190987692E-4</v>
      </c>
      <c r="E24">
        <f t="shared" si="3"/>
        <v>6.5496463190987692E-5</v>
      </c>
      <c r="F24">
        <v>38.17</v>
      </c>
    </row>
    <row r="25" spans="1:10">
      <c r="A25">
        <v>430</v>
      </c>
      <c r="B25" s="2">
        <f t="shared" si="0"/>
        <v>628.66</v>
      </c>
      <c r="C25" s="2">
        <f t="shared" si="1"/>
        <v>125.732</v>
      </c>
      <c r="D25">
        <f t="shared" si="2"/>
        <v>7.1489848441521307E-4</v>
      </c>
      <c r="E25">
        <f t="shared" si="3"/>
        <v>7.148984844152131E-5</v>
      </c>
      <c r="F25">
        <v>34.97</v>
      </c>
    </row>
    <row r="26" spans="1:10">
      <c r="A26">
        <v>430</v>
      </c>
      <c r="B26" s="2">
        <f t="shared" si="0"/>
        <v>628.66</v>
      </c>
      <c r="C26" s="2">
        <f t="shared" si="1"/>
        <v>125.732</v>
      </c>
      <c r="D26">
        <f t="shared" si="2"/>
        <v>6.7604110329908072E-4</v>
      </c>
      <c r="E26">
        <f t="shared" si="3"/>
        <v>6.7604110329908077E-5</v>
      </c>
      <c r="F26">
        <v>36.979999999999997</v>
      </c>
    </row>
    <row r="27" spans="1:10">
      <c r="A27">
        <v>430</v>
      </c>
      <c r="B27" s="2">
        <f t="shared" si="0"/>
        <v>628.66</v>
      </c>
      <c r="C27" s="2">
        <f t="shared" si="1"/>
        <v>125.732</v>
      </c>
      <c r="D27">
        <f t="shared" si="2"/>
        <v>6.7006164567140177E-4</v>
      </c>
      <c r="E27">
        <f t="shared" si="3"/>
        <v>6.7006164567140177E-5</v>
      </c>
      <c r="F27">
        <v>37.31</v>
      </c>
      <c r="J27">
        <f>SQRT((H28/G28)^2 + (H28/G28)^2)</f>
        <v>5.5614069432459078E-2</v>
      </c>
    </row>
    <row r="28" spans="1:10">
      <c r="A28">
        <v>430</v>
      </c>
      <c r="B28" s="2">
        <f t="shared" si="0"/>
        <v>628.66</v>
      </c>
      <c r="C28" s="2">
        <f t="shared" si="1"/>
        <v>125.732</v>
      </c>
      <c r="D28">
        <f t="shared" si="2"/>
        <v>7.1408169094544429E-4</v>
      </c>
      <c r="E28">
        <f t="shared" si="3"/>
        <v>7.1408169094544429E-5</v>
      </c>
      <c r="F28">
        <v>35.01</v>
      </c>
      <c r="G28">
        <f>AVERAGE(F24:F28)</f>
        <v>36.488</v>
      </c>
      <c r="H28">
        <f>STDEV(F24:F28)</f>
        <v>1.4348937242876016</v>
      </c>
      <c r="I28">
        <f>(0.5*0.01028*G28*G28)</f>
        <v>6.8432631001599997</v>
      </c>
      <c r="J28">
        <f>(0.5*0.01028*J27*J27)</f>
        <v>1.5897633054829268E-5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B17" sqref="B17"/>
    </sheetView>
  </sheetViews>
  <sheetFormatPr defaultRowHeight="15"/>
  <cols>
    <col min="1" max="1" width="9.140625" style="2" customWidth="1"/>
    <col min="2" max="2" width="17.140625" style="2" bestFit="1" customWidth="1"/>
    <col min="3" max="3" width="12.85546875" style="2" bestFit="1" customWidth="1"/>
    <col min="4" max="8" width="9.140625" style="2"/>
    <col min="9" max="9" width="11.140625" style="2" customWidth="1"/>
    <col min="10" max="16384" width="9.140625" style="2"/>
  </cols>
  <sheetData>
    <row r="1" spans="1:9" ht="15.75">
      <c r="A1" s="1" t="s">
        <v>3</v>
      </c>
    </row>
    <row r="3" spans="1:9" ht="15.75">
      <c r="A3" s="5" t="s">
        <v>7</v>
      </c>
      <c r="B3" s="4"/>
      <c r="C3" s="4"/>
      <c r="E3" s="5" t="s">
        <v>8</v>
      </c>
      <c r="F3" s="4"/>
      <c r="G3" s="4"/>
      <c r="H3" s="4"/>
      <c r="I3" s="4"/>
    </row>
    <row r="5" spans="1:9" ht="18.75">
      <c r="A5" s="1" t="s">
        <v>4</v>
      </c>
      <c r="B5" s="1" t="s">
        <v>5</v>
      </c>
      <c r="C5" s="1" t="s">
        <v>6</v>
      </c>
      <c r="E5" s="4" t="s">
        <v>9</v>
      </c>
      <c r="F5" s="4"/>
      <c r="G5" s="4"/>
      <c r="H5" s="4"/>
      <c r="I5" s="4"/>
    </row>
    <row r="6" spans="1:9">
      <c r="A6" s="2">
        <v>1</v>
      </c>
      <c r="B6" s="3">
        <f>(0.016/C6)</f>
        <v>1.1730205278592375E-2</v>
      </c>
      <c r="C6" s="2">
        <v>1.3640000000000001</v>
      </c>
    </row>
    <row r="7" spans="1:9">
      <c r="A7" s="2">
        <v>2</v>
      </c>
      <c r="B7" s="3">
        <f t="shared" ref="B7:B15" si="0">(0.016/C7)</f>
        <v>1.1834319526627219E-2</v>
      </c>
      <c r="C7" s="2">
        <v>1.3520000000000001</v>
      </c>
      <c r="E7" s="2" t="s">
        <v>10</v>
      </c>
    </row>
    <row r="8" spans="1:9">
      <c r="A8" s="2">
        <v>3</v>
      </c>
      <c r="B8" s="3">
        <f t="shared" si="0"/>
        <v>1.1913626209977662E-2</v>
      </c>
      <c r="C8" s="2">
        <v>1.343</v>
      </c>
      <c r="E8" s="2" t="s">
        <v>11</v>
      </c>
    </row>
    <row r="9" spans="1:9">
      <c r="A9" s="2">
        <v>4</v>
      </c>
      <c r="B9" s="3">
        <f t="shared" si="0"/>
        <v>1.1552346570397111E-2</v>
      </c>
      <c r="C9" s="2">
        <v>1.385</v>
      </c>
    </row>
    <row r="10" spans="1:9">
      <c r="A10" s="2">
        <v>5</v>
      </c>
      <c r="B10" s="3">
        <f t="shared" si="0"/>
        <v>1.2066365007541479E-2</v>
      </c>
      <c r="C10" s="2">
        <v>1.3260000000000001</v>
      </c>
      <c r="E10" s="2" t="s">
        <v>12</v>
      </c>
    </row>
    <row r="11" spans="1:9">
      <c r="A11" s="2">
        <v>6</v>
      </c>
      <c r="B11" s="3">
        <f t="shared" si="0"/>
        <v>1.2039127163280663E-2</v>
      </c>
      <c r="C11" s="2">
        <v>1.329</v>
      </c>
      <c r="E11" s="2" t="s">
        <v>13</v>
      </c>
    </row>
    <row r="12" spans="1:9">
      <c r="A12" s="2">
        <v>7</v>
      </c>
      <c r="B12" s="3">
        <f t="shared" si="0"/>
        <v>1.2102874432677761E-2</v>
      </c>
      <c r="C12" s="2">
        <v>1.3220000000000001</v>
      </c>
      <c r="E12" s="2" t="s">
        <v>14</v>
      </c>
    </row>
    <row r="13" spans="1:9">
      <c r="A13" s="2">
        <v>8</v>
      </c>
      <c r="B13" s="3">
        <f t="shared" si="0"/>
        <v>1.1799410029498525E-2</v>
      </c>
      <c r="C13" s="2">
        <v>1.3560000000000001</v>
      </c>
      <c r="E13" s="2" t="s">
        <v>15</v>
      </c>
    </row>
    <row r="14" spans="1:9">
      <c r="A14" s="2">
        <v>9</v>
      </c>
      <c r="B14" s="3">
        <f t="shared" si="0"/>
        <v>1.1878247958426133E-2</v>
      </c>
      <c r="C14" s="2">
        <v>1.347</v>
      </c>
    </row>
    <row r="15" spans="1:9">
      <c r="A15" s="2">
        <v>10</v>
      </c>
      <c r="B15" s="3">
        <f t="shared" si="0"/>
        <v>1.1967090501121914E-2</v>
      </c>
      <c r="C15" s="2">
        <v>1.337</v>
      </c>
    </row>
    <row r="16" spans="1:9">
      <c r="B16" s="3">
        <f>AVERAGE(B6:B15)</f>
        <v>1.1888361267814085E-2</v>
      </c>
    </row>
    <row r="20" spans="5:6">
      <c r="E20" s="2">
        <f>SQRT(0.75)</f>
        <v>0.8660254037844386</v>
      </c>
    </row>
    <row r="21" spans="5:6">
      <c r="E21" s="2">
        <f>(2*E20)</f>
        <v>1.7320508075688772</v>
      </c>
      <c r="F21" s="2">
        <f>(2-E21)</f>
        <v>0.26794919243112281</v>
      </c>
    </row>
  </sheetData>
  <mergeCells count="3">
    <mergeCell ref="A3:C3"/>
    <mergeCell ref="E3:I3"/>
    <mergeCell ref="E5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fatty</vt:lpstr>
      <vt:lpstr>skinny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2013-05-06T00:20:44Z</dcterms:created>
  <dcterms:modified xsi:type="dcterms:W3CDTF">2013-05-07T15:03:59Z</dcterms:modified>
</cp:coreProperties>
</file>