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ral Mucositis\Clinical Trial LLD-001\Trial Management\"/>
    </mc:Choice>
  </mc:AlternateContent>
  <xr:revisionPtr revIDLastSave="0" documentId="8_{6E46798A-996F-4BBA-A6CF-CDE400883E5F}" xr6:coauthVersionLast="47" xr6:coauthVersionMax="47" xr10:uidLastSave="{00000000-0000-0000-0000-000000000000}"/>
  <bookViews>
    <workbookView xWindow="-120" yWindow="-120" windowWidth="29040" windowHeight="15840" activeTab="1" xr2:uid="{262BDAC4-BEEC-4DE0-BE79-C1C776B933D3}"/>
  </bookViews>
  <sheets>
    <sheet name="old" sheetId="1" r:id="rId1"/>
    <sheet name="MCA" sheetId="3" r:id="rId2"/>
    <sheet name="Material inventory" sheetId="4" r:id="rId3"/>
    <sheet name="LCU" sheetId="2" r:id="rId4"/>
  </sheets>
  <definedNames>
    <definedName name="_xlnm._FilterDatabase" localSheetId="1" hidden="1">MCA!$A$1:$F$152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4" l="1"/>
  <c r="K8" i="4" s="1"/>
  <c r="M8" i="4" s="1"/>
  <c r="H9" i="4"/>
  <c r="K9" i="4" s="1"/>
  <c r="M9" i="4" s="1"/>
  <c r="H10" i="4"/>
  <c r="K10" i="4" s="1"/>
  <c r="M10" i="4" s="1"/>
  <c r="H11" i="4"/>
  <c r="K11" i="4" s="1"/>
  <c r="M11" i="4" s="1"/>
  <c r="M7" i="4"/>
  <c r="H48" i="4"/>
  <c r="K48" i="4" s="1"/>
  <c r="M48" i="4" s="1"/>
  <c r="H49" i="4"/>
  <c r="K49" i="4" s="1"/>
  <c r="M49" i="4" s="1"/>
  <c r="H50" i="4"/>
  <c r="K50" i="4" s="1"/>
  <c r="M50" i="4" s="1"/>
  <c r="H51" i="4"/>
  <c r="K51" i="4" s="1"/>
  <c r="M51" i="4" s="1"/>
  <c r="H13" i="4"/>
  <c r="K13" i="4" s="1"/>
  <c r="M13" i="4" s="1"/>
  <c r="H15" i="4"/>
  <c r="K15" i="4" s="1"/>
  <c r="M15" i="4" s="1"/>
  <c r="H34" i="4"/>
  <c r="K34" i="4" s="1"/>
  <c r="M34" i="4" s="1"/>
  <c r="H37" i="4"/>
  <c r="K37" i="4" s="1"/>
  <c r="M37" i="4" s="1"/>
  <c r="H38" i="4"/>
  <c r="K38" i="4" s="1"/>
  <c r="M38" i="4" s="1"/>
  <c r="H44" i="4"/>
  <c r="K44" i="4" s="1"/>
  <c r="M44" i="4" s="1"/>
  <c r="H45" i="4"/>
  <c r="K45" i="4" s="1"/>
  <c r="M45" i="4" s="1"/>
  <c r="H46" i="4"/>
  <c r="K46" i="4" s="1"/>
  <c r="M46" i="4" s="1"/>
  <c r="H47" i="4"/>
  <c r="K47" i="4" s="1"/>
  <c r="M47" i="4" s="1"/>
  <c r="H7" i="4"/>
  <c r="K7" i="4" s="1"/>
  <c r="F31" i="4"/>
  <c r="F30" i="4"/>
  <c r="H30" i="4" s="1"/>
  <c r="K30" i="4" s="1"/>
  <c r="M30" i="4" s="1"/>
  <c r="F29" i="4"/>
  <c r="H4" i="4"/>
  <c r="K4" i="4" s="1"/>
  <c r="M4" i="4" s="1"/>
  <c r="E165" i="3" a="1"/>
  <c r="E165" i="3" s="1"/>
  <c r="E166" i="3" a="1"/>
  <c r="E166" i="3" s="1"/>
  <c r="F6" i="4" s="1"/>
  <c r="H6" i="4" s="1"/>
  <c r="K6" i="4" s="1"/>
  <c r="M6" i="4" s="1"/>
  <c r="E164" i="3" a="1"/>
  <c r="E164" i="3" s="1"/>
  <c r="F5" i="4" s="1"/>
  <c r="I174" i="3"/>
  <c r="H174" i="3"/>
  <c r="O181" i="3"/>
  <c r="F163" i="3"/>
  <c r="I183" i="3"/>
  <c r="I181" i="3"/>
  <c r="G41" i="4" l="1"/>
  <c r="H41" i="4" s="1"/>
  <c r="K41" i="4" s="1"/>
  <c r="M41" i="4" s="1"/>
  <c r="G12" i="4"/>
  <c r="H12" i="4" s="1"/>
  <c r="K12" i="4" s="1"/>
  <c r="M12" i="4" s="1"/>
  <c r="G39" i="4"/>
  <c r="H39" i="4" s="1"/>
  <c r="K39" i="4" s="1"/>
  <c r="M39" i="4" s="1"/>
  <c r="G35" i="4"/>
  <c r="H35" i="4" s="1"/>
  <c r="K35" i="4" s="1"/>
  <c r="M35" i="4" s="1"/>
  <c r="G40" i="4"/>
  <c r="H40" i="4" s="1"/>
  <c r="K40" i="4" s="1"/>
  <c r="M40" i="4" s="1"/>
  <c r="G36" i="4"/>
  <c r="H36" i="4" s="1"/>
  <c r="K36" i="4" s="1"/>
  <c r="M36" i="4" s="1"/>
  <c r="G26" i="4"/>
  <c r="H26" i="4" s="1"/>
  <c r="K26" i="4" s="1"/>
  <c r="M26" i="4" s="1"/>
  <c r="G27" i="4"/>
  <c r="H27" i="4" s="1"/>
  <c r="K27" i="4" s="1"/>
  <c r="M27" i="4" s="1"/>
  <c r="G14" i="4"/>
  <c r="H14" i="4" s="1"/>
  <c r="K14" i="4" s="1"/>
  <c r="M14" i="4" s="1"/>
  <c r="G32" i="4"/>
  <c r="H32" i="4" s="1"/>
  <c r="K32" i="4" s="1"/>
  <c r="M32" i="4" s="1"/>
  <c r="G33" i="4"/>
  <c r="H33" i="4" s="1"/>
  <c r="K33" i="4" s="1"/>
  <c r="M33" i="4" s="1"/>
  <c r="H5" i="4"/>
  <c r="K5" i="4" s="1"/>
  <c r="M5" i="4" s="1"/>
  <c r="G25" i="4"/>
  <c r="H25" i="4" s="1"/>
  <c r="K25" i="4" s="1"/>
  <c r="M25" i="4" s="1"/>
  <c r="G16" i="4"/>
  <c r="H16" i="4" s="1"/>
  <c r="K16" i="4" s="1"/>
  <c r="M16" i="4" s="1"/>
  <c r="G28" i="4"/>
  <c r="H28" i="4" s="1"/>
  <c r="K28" i="4" s="1"/>
  <c r="M28" i="4" s="1"/>
  <c r="G17" i="4"/>
  <c r="H17" i="4" s="1"/>
  <c r="K17" i="4" s="1"/>
  <c r="M17" i="4" s="1"/>
  <c r="G29" i="4"/>
  <c r="H29" i="4" s="1"/>
  <c r="K29" i="4" s="1"/>
  <c r="M29" i="4" s="1"/>
  <c r="G18" i="4"/>
  <c r="H18" i="4" s="1"/>
  <c r="K18" i="4" s="1"/>
  <c r="M18" i="4" s="1"/>
  <c r="G31" i="4"/>
  <c r="H31" i="4" s="1"/>
  <c r="K31" i="4" s="1"/>
  <c r="M31" i="4" s="1"/>
  <c r="G19" i="4"/>
  <c r="H19" i="4" s="1"/>
  <c r="K19" i="4" s="1"/>
  <c r="M19" i="4" s="1"/>
  <c r="G20" i="4"/>
  <c r="H20" i="4" s="1"/>
  <c r="K20" i="4" s="1"/>
  <c r="M20" i="4" s="1"/>
  <c r="G21" i="4"/>
  <c r="H21" i="4" s="1"/>
  <c r="K21" i="4" s="1"/>
  <c r="M21" i="4" s="1"/>
  <c r="G22" i="4"/>
  <c r="H22" i="4" s="1"/>
  <c r="K22" i="4" s="1"/>
  <c r="M22" i="4" s="1"/>
  <c r="G23" i="4"/>
  <c r="H23" i="4" s="1"/>
  <c r="K23" i="4" s="1"/>
  <c r="M23" i="4" s="1"/>
  <c r="G42" i="4"/>
  <c r="H42" i="4" s="1"/>
  <c r="K42" i="4" s="1"/>
  <c r="M42" i="4" s="1"/>
  <c r="G24" i="4"/>
  <c r="H24" i="4" s="1"/>
  <c r="K24" i="4" s="1"/>
  <c r="M24" i="4" s="1"/>
  <c r="H43" i="4"/>
  <c r="K43" i="4" s="1"/>
  <c r="M43" i="4" s="1"/>
  <c r="E174" i="3"/>
  <c r="E173" i="3"/>
  <c r="E172" i="3"/>
  <c r="E171" i="3"/>
  <c r="E170" i="3"/>
  <c r="E169" i="3"/>
  <c r="E168" i="3"/>
  <c r="E167" i="3"/>
  <c r="E163" i="3"/>
  <c r="D173" i="3"/>
  <c r="D172" i="3"/>
  <c r="D171" i="3"/>
  <c r="D170" i="3"/>
  <c r="D169" i="3"/>
  <c r="D168" i="3"/>
  <c r="D167" i="3"/>
  <c r="D163" i="3"/>
  <c r="I179" i="3"/>
  <c r="I180" i="3"/>
  <c r="I182" i="3"/>
  <c r="I178" i="3"/>
  <c r="B160" i="3"/>
  <c r="B159" i="3"/>
  <c r="B158" i="3"/>
  <c r="B157" i="3"/>
  <c r="B156" i="3"/>
  <c r="G163" i="3"/>
  <c r="G162" i="3"/>
  <c r="G160" i="3"/>
  <c r="G159" i="3"/>
  <c r="G158" i="3"/>
  <c r="G157" i="3"/>
  <c r="G156" i="3"/>
  <c r="G155" i="3"/>
  <c r="G161" i="3"/>
  <c r="D110" i="1"/>
  <c r="D111" i="1"/>
  <c r="D112" i="1"/>
  <c r="D113" i="1"/>
  <c r="D114" i="1"/>
  <c r="D115" i="1"/>
  <c r="D116" i="1"/>
  <c r="D117" i="1"/>
  <c r="D118" i="1"/>
  <c r="E175" i="3" l="1"/>
  <c r="G164" i="3"/>
  <c r="B161" i="3"/>
  <c r="I184" i="3"/>
  <c r="D175" i="3"/>
  <c r="C118" i="1"/>
  <c r="C117" i="1"/>
  <c r="C116" i="1"/>
  <c r="C115" i="1"/>
  <c r="C114" i="1"/>
  <c r="C113" i="1"/>
  <c r="C112" i="1"/>
  <c r="C111" i="1"/>
  <c r="C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<sst xmlns="http://schemas.openxmlformats.org/spreadsheetml/2006/main" count="1407" uniqueCount="398">
  <si>
    <t>MuReva S/N</t>
  </si>
  <si>
    <t>MCA010022</t>
  </si>
  <si>
    <t>MCA010023</t>
  </si>
  <si>
    <t>MRN Number</t>
  </si>
  <si>
    <t>002</t>
  </si>
  <si>
    <t>001</t>
  </si>
  <si>
    <t>MCA010024</t>
  </si>
  <si>
    <t>MCA010025</t>
  </si>
  <si>
    <t>MCA010026</t>
  </si>
  <si>
    <t>MCA010027</t>
  </si>
  <si>
    <t>003</t>
  </si>
  <si>
    <t>004</t>
  </si>
  <si>
    <t>005</t>
  </si>
  <si>
    <t>006</t>
  </si>
  <si>
    <t>Location</t>
  </si>
  <si>
    <t>ECMC</t>
  </si>
  <si>
    <t>Active or Sham</t>
  </si>
  <si>
    <t>A</t>
  </si>
  <si>
    <t>Blinded or Unblinded</t>
  </si>
  <si>
    <t>Unblinded</t>
  </si>
  <si>
    <t>MCA010028</t>
  </si>
  <si>
    <t>MCA010029</t>
  </si>
  <si>
    <t>MCA010030</t>
  </si>
  <si>
    <t>MCA010031</t>
  </si>
  <si>
    <t>MCA010032</t>
  </si>
  <si>
    <t>MCA010033</t>
  </si>
  <si>
    <t>MCA010034</t>
  </si>
  <si>
    <t>MCA010035</t>
  </si>
  <si>
    <t>MCA010036</t>
  </si>
  <si>
    <t>MCA010037</t>
  </si>
  <si>
    <t>MCA010038</t>
  </si>
  <si>
    <t>MCA010039</t>
  </si>
  <si>
    <t>MCA010040</t>
  </si>
  <si>
    <t>MCA010041</t>
  </si>
  <si>
    <t>MCA010042</t>
  </si>
  <si>
    <t>MCA010043</t>
  </si>
  <si>
    <t>MCA010044</t>
  </si>
  <si>
    <t>MCA010045</t>
  </si>
  <si>
    <t>MCA010046</t>
  </si>
  <si>
    <t>MCA010047</t>
  </si>
  <si>
    <t>MCA010048</t>
  </si>
  <si>
    <t>MuReva</t>
  </si>
  <si>
    <t>Lumitex</t>
  </si>
  <si>
    <t>Sham</t>
  </si>
  <si>
    <t>PO#</t>
  </si>
  <si>
    <t>LCU S/N Tracker</t>
  </si>
  <si>
    <t>LCU01001</t>
  </si>
  <si>
    <t>LCU01002</t>
  </si>
  <si>
    <t>LCU01003</t>
  </si>
  <si>
    <t>LCU01004</t>
  </si>
  <si>
    <t>LCU01005</t>
  </si>
  <si>
    <t>LCU01006</t>
  </si>
  <si>
    <t>LCU01007</t>
  </si>
  <si>
    <t>NYU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</si>
  <si>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</si>
  <si>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</si>
  <si>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</si>
  <si>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</si>
  <si>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</si>
  <si>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</si>
  <si>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</si>
  <si>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</si>
  <si>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</si>
  <si>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</si>
  <si>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Returned?</t>
  </si>
  <si>
    <t>Yes</t>
  </si>
  <si>
    <t>MCA010049</t>
  </si>
  <si>
    <t>MCA010050</t>
  </si>
  <si>
    <t>MCA010051</t>
  </si>
  <si>
    <t>MCA010052</t>
  </si>
  <si>
    <t>MCA010053</t>
  </si>
  <si>
    <t>MCA010054</t>
  </si>
  <si>
    <t>MCA010055</t>
  </si>
  <si>
    <t>MCA010056</t>
  </si>
  <si>
    <t>MCA010057</t>
  </si>
  <si>
    <t>MCA010058</t>
  </si>
  <si>
    <t>MCA010059</t>
  </si>
  <si>
    <t>MCA010060</t>
  </si>
  <si>
    <t>MCA010061</t>
  </si>
  <si>
    <t>MCA010062</t>
  </si>
  <si>
    <t>MCA010063</t>
  </si>
  <si>
    <t>MCA010064</t>
  </si>
  <si>
    <t>MCA010065</t>
  </si>
  <si>
    <t>MCA010066</t>
  </si>
  <si>
    <t>MCA010067</t>
  </si>
  <si>
    <t>MCA010068</t>
  </si>
  <si>
    <t>MCA010069</t>
  </si>
  <si>
    <t>MCA010070</t>
  </si>
  <si>
    <t>MCA010071</t>
  </si>
  <si>
    <t>MCA010072</t>
  </si>
  <si>
    <t>MCA010073</t>
  </si>
  <si>
    <t>MCA010074</t>
  </si>
  <si>
    <t>MCA010075</t>
  </si>
  <si>
    <t>MCA010076</t>
  </si>
  <si>
    <t>MCA010077</t>
  </si>
  <si>
    <t>MCA010078</t>
  </si>
  <si>
    <t>MCA010079</t>
  </si>
  <si>
    <t>MCA010080</t>
  </si>
  <si>
    <t>MCA010081</t>
  </si>
  <si>
    <t>MCA010082</t>
  </si>
  <si>
    <t>MCA010083</t>
  </si>
  <si>
    <t>MCA010084</t>
  </si>
  <si>
    <t>MCA010085</t>
  </si>
  <si>
    <t>MCA010086</t>
  </si>
  <si>
    <t>MCA010087</t>
  </si>
  <si>
    <t>MCA010088</t>
  </si>
  <si>
    <t>MCA010089</t>
  </si>
  <si>
    <t>MCA010090</t>
  </si>
  <si>
    <t>MCA010091</t>
  </si>
  <si>
    <t>MCA010092</t>
  </si>
  <si>
    <t>MCA010093</t>
  </si>
  <si>
    <t>MCA010094</t>
  </si>
  <si>
    <t>MCA010095</t>
  </si>
  <si>
    <t>MCA010096</t>
  </si>
  <si>
    <t>MCA010097</t>
  </si>
  <si>
    <t>MCA010098</t>
  </si>
  <si>
    <t>MCA010099</t>
  </si>
  <si>
    <t>MCA010100</t>
  </si>
  <si>
    <t>020</t>
  </si>
  <si>
    <t>019</t>
  </si>
  <si>
    <t>018</t>
  </si>
  <si>
    <t>017</t>
  </si>
  <si>
    <t>Metro</t>
  </si>
  <si>
    <t>MCA010101</t>
  </si>
  <si>
    <t>MCA010102</t>
  </si>
  <si>
    <t>MCA010103</t>
  </si>
  <si>
    <t>MCA010104</t>
  </si>
  <si>
    <t>MCA010105</t>
  </si>
  <si>
    <t>MCA010106</t>
  </si>
  <si>
    <t>MCA010107</t>
  </si>
  <si>
    <t>MCA010108</t>
  </si>
  <si>
    <t>MCA010109</t>
  </si>
  <si>
    <t>MCA010110</t>
  </si>
  <si>
    <t>MCA010111</t>
  </si>
  <si>
    <t>MCA010112</t>
  </si>
  <si>
    <t>MCA010113</t>
  </si>
  <si>
    <t>MCA010114</t>
  </si>
  <si>
    <t>MCA010115</t>
  </si>
  <si>
    <t>MCA010116</t>
  </si>
  <si>
    <t>MCA010117</t>
  </si>
  <si>
    <t>MCA010118</t>
  </si>
  <si>
    <t>MCA010119</t>
  </si>
  <si>
    <t>MCA010120</t>
  </si>
  <si>
    <t>MCA010121</t>
  </si>
  <si>
    <t>St. E</t>
  </si>
  <si>
    <t>Christ</t>
  </si>
  <si>
    <t>025</t>
  </si>
  <si>
    <t>024</t>
  </si>
  <si>
    <t>023</t>
  </si>
  <si>
    <t>022</t>
  </si>
  <si>
    <t>021</t>
  </si>
  <si>
    <t>026</t>
  </si>
  <si>
    <t>027</t>
  </si>
  <si>
    <t>028</t>
  </si>
  <si>
    <t>029</t>
  </si>
  <si>
    <t>030</t>
  </si>
  <si>
    <t>031</t>
  </si>
  <si>
    <t>MCA010122</t>
  </si>
  <si>
    <t>MCA010123</t>
  </si>
  <si>
    <t>MCA010124</t>
  </si>
  <si>
    <t>OSU</t>
  </si>
  <si>
    <t>032</t>
  </si>
  <si>
    <t>033</t>
  </si>
  <si>
    <t>034</t>
  </si>
  <si>
    <t>035</t>
  </si>
  <si>
    <t>036</t>
  </si>
  <si>
    <t>037</t>
  </si>
  <si>
    <t>Returned</t>
  </si>
  <si>
    <t>LCU01008</t>
  </si>
  <si>
    <t>LCU01009</t>
  </si>
  <si>
    <t>LCU01010</t>
  </si>
  <si>
    <t>*LCU01001 labels were moved onto a newer LCU that would have been LCU01008</t>
  </si>
  <si>
    <t>not built</t>
  </si>
  <si>
    <t>(was 01)</t>
  </si>
  <si>
    <t>Current Location</t>
  </si>
  <si>
    <t>Dispensed Location</t>
  </si>
  <si>
    <t>Returned (MuReva)</t>
  </si>
  <si>
    <t>Scrap</t>
  </si>
  <si>
    <t>St. Elizabeth</t>
  </si>
  <si>
    <t>MCA010125</t>
  </si>
  <si>
    <t>A1</t>
  </si>
  <si>
    <t>MCA010126</t>
  </si>
  <si>
    <t>MCA010127</t>
  </si>
  <si>
    <t>MCA010128</t>
  </si>
  <si>
    <t>MCA010129</t>
  </si>
  <si>
    <t>MCA010130</t>
  </si>
  <si>
    <t>MCA010131</t>
  </si>
  <si>
    <t>MCA010132</t>
  </si>
  <si>
    <t>MCA010133</t>
  </si>
  <si>
    <t>MCA010134</t>
  </si>
  <si>
    <t>MCA010135</t>
  </si>
  <si>
    <t>MCA010136</t>
  </si>
  <si>
    <t>MCA010137</t>
  </si>
  <si>
    <t>MCA010138</t>
  </si>
  <si>
    <t>Active</t>
  </si>
  <si>
    <t>Blank</t>
  </si>
  <si>
    <t>Active new MCA</t>
  </si>
  <si>
    <t>Total</t>
  </si>
  <si>
    <t>Blinded Shams</t>
  </si>
  <si>
    <t>blank</t>
  </si>
  <si>
    <t xml:space="preserve">Christ </t>
  </si>
  <si>
    <t>Returned/Done</t>
  </si>
  <si>
    <t>shams</t>
  </si>
  <si>
    <t>15 active, 10 shams</t>
  </si>
  <si>
    <t>actives</t>
  </si>
  <si>
    <t>n/a</t>
  </si>
  <si>
    <t>still with lumitex</t>
  </si>
  <si>
    <t>038</t>
  </si>
  <si>
    <t>MCA020001</t>
  </si>
  <si>
    <t>MCA020002</t>
  </si>
  <si>
    <t>MCA020003</t>
  </si>
  <si>
    <t>MCA020004</t>
  </si>
  <si>
    <t>MCA020005</t>
  </si>
  <si>
    <t>MCA020006</t>
  </si>
  <si>
    <t>MCA020007</t>
  </si>
  <si>
    <t>MCA020008</t>
  </si>
  <si>
    <t>MCA020009</t>
  </si>
  <si>
    <t>still at mureva</t>
  </si>
  <si>
    <t>Blinded Sham Franks</t>
  </si>
  <si>
    <t>Blinded Active Franks</t>
  </si>
  <si>
    <t>Blinded Active MCA</t>
  </si>
  <si>
    <t>Unblinded Frank</t>
  </si>
  <si>
    <t>active MCA</t>
  </si>
  <si>
    <t>active frank</t>
  </si>
  <si>
    <t>assume 46+23 = 69 subjects to finish study</t>
  </si>
  <si>
    <t>active franks</t>
  </si>
  <si>
    <t>sham franks</t>
  </si>
  <si>
    <t>lumitex does not have a p/n for frank, we would have to order subassembly with modifications</t>
  </si>
  <si>
    <t>idea</t>
  </si>
  <si>
    <t>convert some MCA into Franks to continue pilot study</t>
  </si>
  <si>
    <t>order more later after tooling of franks are done</t>
  </si>
  <si>
    <t>039</t>
  </si>
  <si>
    <t>=16 active MCA left</t>
  </si>
  <si>
    <t>active MCA minimum</t>
  </si>
  <si>
    <t>MuReva Active FMCA</t>
  </si>
  <si>
    <t>MuReva Active MCA</t>
  </si>
  <si>
    <t>MuReva Sham MCA</t>
  </si>
  <si>
    <t>MuReva inventory</t>
  </si>
  <si>
    <t>MCAs unused</t>
  </si>
  <si>
    <t>2/month</t>
  </si>
  <si>
    <t>1/month</t>
  </si>
  <si>
    <t>MCA020011</t>
  </si>
  <si>
    <t>MCA020012</t>
  </si>
  <si>
    <t>failed to convert to frank</t>
  </si>
  <si>
    <t>MCA020013</t>
  </si>
  <si>
    <t>MCA020014</t>
  </si>
  <si>
    <t>MCA020015</t>
  </si>
  <si>
    <t>MCA020016</t>
  </si>
  <si>
    <t>MCA020017</t>
  </si>
  <si>
    <t>MCA020018</t>
  </si>
  <si>
    <t>MCA020019</t>
  </si>
  <si>
    <t>MCA020020</t>
  </si>
  <si>
    <t>MCA020021</t>
  </si>
  <si>
    <t>MCA020022</t>
  </si>
  <si>
    <t>MuReva scrapped an additional one that was part of PO 1051 and now 3 more</t>
  </si>
  <si>
    <t>038R1</t>
  </si>
  <si>
    <t>Silicone tracking</t>
  </si>
  <si>
    <t>uninked cheekpieces</t>
  </si>
  <si>
    <t>inked cheekpieces</t>
  </si>
  <si>
    <t>tonguepieces</t>
  </si>
  <si>
    <t>on hand</t>
  </si>
  <si>
    <t>Part Number</t>
  </si>
  <si>
    <t>Description</t>
  </si>
  <si>
    <t>Quantity at lumitex</t>
  </si>
  <si>
    <t>RV1000137</t>
  </si>
  <si>
    <t>ASM, CABLE MOUTHPIECE PACKAGING</t>
  </si>
  <si>
    <t>RV1000203</t>
  </si>
  <si>
    <t>SHIPPING INSERT</t>
  </si>
  <si>
    <t>RV1000231</t>
  </si>
  <si>
    <t>IFU, MP CABLE</t>
  </si>
  <si>
    <t>RV1000136</t>
  </si>
  <si>
    <t>MFG ID AND WARNING LABEL, MP CABLE ASM</t>
  </si>
  <si>
    <t>RV1000009</t>
  </si>
  <si>
    <t>ASM, CABLE MOUTHPIECE</t>
  </si>
  <si>
    <t>RV1000042</t>
  </si>
  <si>
    <t>HOUSING, MOUTHPIECE COVER</t>
  </si>
  <si>
    <t>RV1000043</t>
  </si>
  <si>
    <t>HOUSING, MOUTHPIECE LOWER</t>
  </si>
  <si>
    <t xml:space="preserve">RV1000112              </t>
  </si>
  <si>
    <t>SCREW, 4-20 X 3/8", THD FORMING</t>
  </si>
  <si>
    <t>RV1000044</t>
  </si>
  <si>
    <t>MOUTHPIECE INSERT</t>
  </si>
  <si>
    <t>RV1000168</t>
  </si>
  <si>
    <t>ALIGNMENT INSERT, MOUTHPIECE</t>
  </si>
  <si>
    <t>RV1000132</t>
  </si>
  <si>
    <t>SHIM, PLUG</t>
  </si>
  <si>
    <t>RV1000123</t>
  </si>
  <si>
    <t>HOUSING, PLUG CAP</t>
  </si>
  <si>
    <t>RV1000124</t>
  </si>
  <si>
    <t>GROMMET, PLUG</t>
  </si>
  <si>
    <t>RV1000125</t>
  </si>
  <si>
    <t>HOUSING, PLUG HANDLE</t>
  </si>
  <si>
    <t>RV1000128</t>
  </si>
  <si>
    <t>SCREW, 4-40 X 1.50" SHCS</t>
  </si>
  <si>
    <t>RV1000188</t>
  </si>
  <si>
    <t>WARNING LABEL, MP CABLE ASM</t>
  </si>
  <si>
    <t>RV1000189</t>
  </si>
  <si>
    <t>LIQUID CONTACT INDICATOR</t>
  </si>
  <si>
    <t>RV1000121</t>
  </si>
  <si>
    <t>CABLE COVER, URETHANE TUBING</t>
  </si>
  <si>
    <t>RV1000047</t>
  </si>
  <si>
    <t>CHEEK PIECE</t>
  </si>
  <si>
    <t>RV1000148</t>
  </si>
  <si>
    <t>CHEEK PIECE, UNPAINTED</t>
  </si>
  <si>
    <t>RV1000048</t>
  </si>
  <si>
    <t>TONGUE PIECE</t>
  </si>
  <si>
    <t>RV1000122</t>
  </si>
  <si>
    <t>ASM, FIBER CABLE</t>
  </si>
  <si>
    <t>RV1000119</t>
  </si>
  <si>
    <t>RV1000118</t>
  </si>
  <si>
    <t>RV1000134</t>
  </si>
  <si>
    <t>RV1000135</t>
  </si>
  <si>
    <t>RV1000127</t>
  </si>
  <si>
    <t>CHEEK FERRULE</t>
  </si>
  <si>
    <t>RV1000129</t>
  </si>
  <si>
    <t>TONGUE F ERRULE</t>
  </si>
  <si>
    <t>RV1000141</t>
  </si>
  <si>
    <t>PATIENT ID LABEL, MP CABLE ASM</t>
  </si>
  <si>
    <t>RV1000139</t>
  </si>
  <si>
    <t>IDENTIFICATION TAG, MP CABLE</t>
  </si>
  <si>
    <t>SHAM PLUG, MCA</t>
  </si>
  <si>
    <t>ASM, SHAM FIBER CABLE</t>
  </si>
  <si>
    <t>RV1000200</t>
  </si>
  <si>
    <t>ASM, SHAM CABLE MOUTHPIECE PACKAGING</t>
  </si>
  <si>
    <t>RV1000199</t>
  </si>
  <si>
    <t>ASM, SHAM CABLE MOUTHPIECE</t>
  </si>
  <si>
    <t>DEVCON 5 MINUTE EPOXY</t>
  </si>
  <si>
    <t>OP-4-20632 UV CURE EPOXY</t>
  </si>
  <si>
    <t>Quantity at MuReva</t>
  </si>
  <si>
    <r>
      <t xml:space="preserve">INSERT, PTFE    </t>
    </r>
    <r>
      <rPr>
        <b/>
        <sz val="11"/>
        <color theme="1"/>
        <rFont val="Calibri"/>
        <family val="2"/>
        <scheme val="minor"/>
      </rPr>
      <t>002564</t>
    </r>
  </si>
  <si>
    <r>
      <t xml:space="preserve">BRASS, CABLE FERRULE        </t>
    </r>
    <r>
      <rPr>
        <b/>
        <sz val="11"/>
        <color theme="1"/>
        <rFont val="Calibri"/>
        <family val="2"/>
        <scheme val="minor"/>
      </rPr>
      <t>002567</t>
    </r>
  </si>
  <si>
    <r>
      <t xml:space="preserve">PANEL, FIBER OPTIC, CHEEK     </t>
    </r>
    <r>
      <rPr>
        <b/>
        <sz val="11"/>
        <color theme="1"/>
        <rFont val="Calibri"/>
        <family val="2"/>
        <scheme val="minor"/>
      </rPr>
      <t>012171</t>
    </r>
  </si>
  <si>
    <r>
      <t xml:space="preserve">PANEL, FIBER OPTIC, TONGUE  </t>
    </r>
    <r>
      <rPr>
        <b/>
        <sz val="11"/>
        <color theme="1"/>
        <rFont val="Calibri"/>
        <family val="2"/>
        <scheme val="minor"/>
      </rPr>
      <t>012171</t>
    </r>
  </si>
  <si>
    <r>
      <t>RV</t>
    </r>
    <r>
      <rPr>
        <sz val="11"/>
        <color rgb="FF000000"/>
        <rFont val="Calibri"/>
        <family val="2"/>
        <scheme val="minor"/>
      </rPr>
      <t>1000243</t>
    </r>
  </si>
  <si>
    <r>
      <t>RV</t>
    </r>
    <r>
      <rPr>
        <sz val="11"/>
        <color rgb="FF000000"/>
        <rFont val="Calibri"/>
        <family val="2"/>
        <scheme val="minor"/>
      </rPr>
      <t>1000198</t>
    </r>
  </si>
  <si>
    <r>
      <t xml:space="preserve">14270   </t>
    </r>
    <r>
      <rPr>
        <b/>
        <sz val="11"/>
        <color rgb="FF000000"/>
        <rFont val="Calibri"/>
        <family val="2"/>
        <scheme val="minor"/>
      </rPr>
      <t>(006704)</t>
    </r>
  </si>
  <si>
    <t>Totals</t>
  </si>
  <si>
    <t>ASM, FMCA PACKAGING</t>
  </si>
  <si>
    <t>Inventory Left after pilot</t>
  </si>
  <si>
    <t>Randomization Need (200 total, 62 Active MCA, 36 Sham MCA, 62 Active FMCA, 36 Sham FMCA)</t>
  </si>
  <si>
    <t>Quantity already in devices</t>
  </si>
  <si>
    <t>ASM, SHAM FMCA PACKAGING</t>
  </si>
  <si>
    <t>Side of tongue emitter</t>
  </si>
  <si>
    <t>Under the tongue emitter</t>
  </si>
  <si>
    <t>New cheekpiece MCA</t>
  </si>
  <si>
    <t>New tonguepiece MCA</t>
  </si>
  <si>
    <t>New cheekpiece FMCA</t>
  </si>
  <si>
    <t>New tonguepiece FMCA</t>
  </si>
  <si>
    <t>inventory left after randomization</t>
  </si>
  <si>
    <t>V2 FMCA</t>
  </si>
  <si>
    <t>V2 MCA</t>
  </si>
  <si>
    <t>V2 FMCA sham</t>
  </si>
  <si>
    <t>V2 MCA sham</t>
  </si>
  <si>
    <t>Pilot Need (30 more of MCA and FMCA, 60 total)</t>
  </si>
  <si>
    <t>BOM quantity needed</t>
  </si>
  <si>
    <t>x</t>
  </si>
  <si>
    <t>040</t>
  </si>
  <si>
    <t>Used to be 008 - wrong MRN</t>
  </si>
  <si>
    <t>041</t>
  </si>
  <si>
    <t>042</t>
  </si>
  <si>
    <t>043</t>
  </si>
  <si>
    <t>044</t>
  </si>
  <si>
    <t>MCA010139</t>
  </si>
  <si>
    <t>MCA010140</t>
  </si>
  <si>
    <t>MCA010141</t>
  </si>
  <si>
    <t>MCA010142</t>
  </si>
  <si>
    <t>MCA010143</t>
  </si>
  <si>
    <t>MCA010144</t>
  </si>
  <si>
    <t>MCA010145</t>
  </si>
  <si>
    <t>MCA010146</t>
  </si>
  <si>
    <t>MCA010147</t>
  </si>
  <si>
    <t>MCA010148</t>
  </si>
  <si>
    <t>MCA010149</t>
  </si>
  <si>
    <t>MCA010150</t>
  </si>
  <si>
    <t>MCA010151</t>
  </si>
  <si>
    <t>MCA010152</t>
  </si>
  <si>
    <t>MCA010153</t>
  </si>
  <si>
    <t>MCA010154</t>
  </si>
  <si>
    <t>MCA010155</t>
  </si>
  <si>
    <t>MCA010156</t>
  </si>
  <si>
    <t>MCA010157</t>
  </si>
  <si>
    <t>MCA010158</t>
  </si>
  <si>
    <t>MCA010159</t>
  </si>
  <si>
    <t>MCA010160</t>
  </si>
  <si>
    <t>MCA010161</t>
  </si>
  <si>
    <t>MCA010162</t>
  </si>
  <si>
    <t>MCA010163</t>
  </si>
  <si>
    <t>MCA010164</t>
  </si>
  <si>
    <t>MCA010165</t>
  </si>
  <si>
    <t>MCA010166</t>
  </si>
  <si>
    <t>MCA010167</t>
  </si>
  <si>
    <t>MCA010168</t>
  </si>
  <si>
    <t>MCA010169</t>
  </si>
  <si>
    <t>MCA010170</t>
  </si>
  <si>
    <t>MCA010171</t>
  </si>
  <si>
    <t>MCA010172</t>
  </si>
  <si>
    <t>MCA02.....</t>
  </si>
  <si>
    <t>failed 6/9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</si>
</sst>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0" borderId="5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3" fillId="0" borderId="7" xfId="0" applyFont="1" applyFill="1" applyBorder="1" applyAlignment="1">
      <alignment horizontal="center" wrapText="1"/>
    </xf>
    <xf numFmtId="0" fontId="0" fillId="0" borderId="7" xfId="0" quotePrefix="1" applyBorder="1" applyAlignment="1">
      <alignment horizontal="center" vertical="center"/>
    </xf>
    <xf numFmtId="0" fontId="0" fillId="0" borderId="0" xfId="0" quotePrefix="1"/>
    <xf numFmtId="0" fontId="4" fillId="0" borderId="0" xfId="0" applyFont="1" applyAlignment="1">
      <alignment horizontal="left" indent="1"/>
    </xf>
    <xf numFmtId="0" fontId="0" fillId="0" borderId="8" xfId="0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0006"/>
      <color rgb="FFFFC7CE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B358-B8D4-49DD-B79C-2114A14B77E1}">
  <dimension ref="A1:H118"/>
  <sheetViews>
    <sheetView workbookViewId="0">
      <pane ySplit="1" topLeftCell="A86" activePane="bottomLeft" state="frozen"/>
      <selection pane="bottomLeft" activeCell="B33" sqref="B33"/>
    </sheetView>
  </sheetViews>
  <sheetFormatPr defaultRowHeight="15" x14ac:dyDescent="0.25"/>
  <cols>
    <col min="1" max="1" width="23" bestFit="1" customWidth="1"/>
    <col min="2" max="2" width="18.5703125" style="2" bestFit="1" customWidth="1"/>
    <col min="3" max="3" width="18.42578125" style="2" bestFit="1" customWidth="1"/>
    <col min="4" max="4" width="15.7109375" style="2" bestFit="1" customWidth="1"/>
    <col min="5" max="5" width="14.28515625" style="2" customWidth="1"/>
    <col min="6" max="6" width="20.140625" style="2" customWidth="1"/>
    <col min="7" max="7" width="10.28515625" style="2" bestFit="1" customWidth="1"/>
    <col min="8" max="8" width="8.85546875" style="2"/>
  </cols>
  <sheetData>
    <row r="1" spans="1:8" s="4" customFormat="1" x14ac:dyDescent="0.25">
      <c r="A1" s="4" t="s">
        <v>0</v>
      </c>
      <c r="B1" s="5" t="s">
        <v>3</v>
      </c>
      <c r="C1" s="5" t="s">
        <v>175</v>
      </c>
      <c r="D1" s="5" t="s">
        <v>174</v>
      </c>
      <c r="E1" s="5" t="s">
        <v>16</v>
      </c>
      <c r="F1" s="5" t="s">
        <v>18</v>
      </c>
      <c r="G1" s="5" t="s">
        <v>64</v>
      </c>
      <c r="H1" s="5" t="s">
        <v>44</v>
      </c>
    </row>
    <row r="2" spans="1:8" x14ac:dyDescent="0.25">
      <c r="A2" t="s">
        <v>1</v>
      </c>
      <c r="B2" s="3" t="s">
        <v>5</v>
      </c>
      <c r="C2" s="2" t="s">
        <v>15</v>
      </c>
      <c r="D2" s="2" t="s">
        <v>167</v>
      </c>
      <c r="E2" s="6" t="s">
        <v>17</v>
      </c>
      <c r="F2" s="2" t="s">
        <v>19</v>
      </c>
      <c r="G2" s="2" t="s">
        <v>65</v>
      </c>
      <c r="H2" s="2">
        <v>1028</v>
      </c>
    </row>
    <row r="3" spans="1:8" x14ac:dyDescent="0.25">
      <c r="A3" t="s">
        <v>2</v>
      </c>
      <c r="B3" s="3" t="s">
        <v>4</v>
      </c>
      <c r="C3" s="2" t="s">
        <v>15</v>
      </c>
      <c r="D3" s="2" t="s">
        <v>167</v>
      </c>
      <c r="E3" s="6" t="s">
        <v>17</v>
      </c>
      <c r="F3" s="2" t="s">
        <v>19</v>
      </c>
      <c r="G3" s="2" t="s">
        <v>65</v>
      </c>
      <c r="H3" s="2">
        <v>1028</v>
      </c>
    </row>
    <row r="4" spans="1:8" x14ac:dyDescent="0.25">
      <c r="A4" t="s">
        <v>6</v>
      </c>
      <c r="B4" s="3" t="s">
        <v>10</v>
      </c>
      <c r="C4" s="2" t="s">
        <v>15</v>
      </c>
      <c r="D4" s="2" t="s">
        <v>167</v>
      </c>
      <c r="E4" s="6" t="s">
        <v>17</v>
      </c>
      <c r="F4" s="2" t="s">
        <v>19</v>
      </c>
      <c r="H4" s="2">
        <v>1028</v>
      </c>
    </row>
    <row r="5" spans="1:8" x14ac:dyDescent="0.25">
      <c r="A5" t="s">
        <v>7</v>
      </c>
      <c r="B5" s="3" t="s">
        <v>11</v>
      </c>
      <c r="C5" s="2" t="s">
        <v>15</v>
      </c>
      <c r="D5" s="2" t="s">
        <v>167</v>
      </c>
      <c r="E5" s="6" t="s">
        <v>17</v>
      </c>
      <c r="F5" s="2" t="s">
        <v>19</v>
      </c>
      <c r="H5" s="2">
        <v>1028</v>
      </c>
    </row>
    <row r="6" spans="1:8" x14ac:dyDescent="0.25">
      <c r="A6" t="s">
        <v>8</v>
      </c>
      <c r="B6" s="3" t="s">
        <v>12</v>
      </c>
      <c r="C6" s="2" t="s">
        <v>15</v>
      </c>
      <c r="D6" s="2" t="s">
        <v>167</v>
      </c>
      <c r="E6" s="6" t="s">
        <v>17</v>
      </c>
      <c r="F6" s="2" t="s">
        <v>19</v>
      </c>
      <c r="H6" s="2">
        <v>1028</v>
      </c>
    </row>
    <row r="7" spans="1:8" x14ac:dyDescent="0.25">
      <c r="A7" t="s">
        <v>9</v>
      </c>
      <c r="B7" s="3" t="s">
        <v>13</v>
      </c>
      <c r="C7" s="2" t="s">
        <v>15</v>
      </c>
      <c r="D7" s="2" t="s">
        <v>167</v>
      </c>
      <c r="E7" s="6" t="s">
        <v>17</v>
      </c>
      <c r="F7" s="2" t="s">
        <v>19</v>
      </c>
      <c r="H7" s="2">
        <v>1028</v>
      </c>
    </row>
    <row r="8" spans="1:8" x14ac:dyDescent="0.25">
      <c r="A8" t="s">
        <v>20</v>
      </c>
      <c r="B8" s="3" t="s">
        <v>54</v>
      </c>
      <c r="C8" s="2" t="s">
        <v>15</v>
      </c>
      <c r="D8" s="2" t="s">
        <v>15</v>
      </c>
      <c r="E8" s="6" t="s">
        <v>17</v>
      </c>
      <c r="F8" s="2" t="s">
        <v>19</v>
      </c>
      <c r="H8" s="2">
        <v>1028</v>
      </c>
    </row>
    <row r="9" spans="1:8" x14ac:dyDescent="0.25">
      <c r="A9" t="s">
        <v>21</v>
      </c>
      <c r="B9" s="3" t="s">
        <v>55</v>
      </c>
      <c r="C9" s="2" t="s">
        <v>15</v>
      </c>
      <c r="D9" s="2" t="s">
        <v>15</v>
      </c>
      <c r="E9" s="6" t="s">
        <v>17</v>
      </c>
      <c r="F9" s="2" t="s">
        <v>19</v>
      </c>
      <c r="H9" s="2">
        <v>1028</v>
      </c>
    </row>
    <row r="10" spans="1:8" x14ac:dyDescent="0.25">
      <c r="A10" t="s">
        <v>22</v>
      </c>
      <c r="B10" s="3" t="s">
        <v>56</v>
      </c>
      <c r="C10" s="2" t="s">
        <v>15</v>
      </c>
      <c r="D10" s="2" t="s">
        <v>15</v>
      </c>
      <c r="E10" s="6" t="s">
        <v>17</v>
      </c>
      <c r="F10" s="2" t="s">
        <v>19</v>
      </c>
      <c r="H10" s="2">
        <v>1028</v>
      </c>
    </row>
    <row r="11" spans="1:8" x14ac:dyDescent="0.25">
      <c r="A11" t="s">
        <v>23</v>
      </c>
      <c r="B11" s="3" t="s">
        <v>57</v>
      </c>
      <c r="C11" s="2" t="s">
        <v>145</v>
      </c>
      <c r="D11" s="2" t="s">
        <v>145</v>
      </c>
      <c r="E11" s="6" t="s">
        <v>17</v>
      </c>
      <c r="F11" s="2" t="s">
        <v>19</v>
      </c>
      <c r="H11" s="2">
        <v>1028</v>
      </c>
    </row>
    <row r="12" spans="1:8" x14ac:dyDescent="0.25">
      <c r="A12" t="s">
        <v>24</v>
      </c>
      <c r="C12" s="2" t="s">
        <v>42</v>
      </c>
      <c r="D12" s="2" t="s">
        <v>42</v>
      </c>
      <c r="E12" s="6" t="s">
        <v>43</v>
      </c>
    </row>
    <row r="13" spans="1:8" x14ac:dyDescent="0.25">
      <c r="A13" t="s">
        <v>25</v>
      </c>
      <c r="B13" s="3" t="s">
        <v>58</v>
      </c>
      <c r="C13" s="2" t="s">
        <v>53</v>
      </c>
      <c r="D13" s="2" t="s">
        <v>53</v>
      </c>
      <c r="E13" s="6" t="s">
        <v>17</v>
      </c>
      <c r="F13" s="2" t="s">
        <v>19</v>
      </c>
      <c r="H13" s="2">
        <v>1038</v>
      </c>
    </row>
    <row r="14" spans="1:8" x14ac:dyDescent="0.25">
      <c r="A14" t="s">
        <v>26</v>
      </c>
      <c r="B14" s="3" t="s">
        <v>59</v>
      </c>
      <c r="C14" s="2" t="s">
        <v>53</v>
      </c>
      <c r="D14" s="2" t="s">
        <v>53</v>
      </c>
      <c r="E14" s="6" t="s">
        <v>17</v>
      </c>
      <c r="F14" s="2" t="s">
        <v>19</v>
      </c>
      <c r="H14" s="2">
        <v>1038</v>
      </c>
    </row>
    <row r="15" spans="1:8" x14ac:dyDescent="0.25">
      <c r="A15" t="s">
        <v>27</v>
      </c>
      <c r="B15" s="3" t="s">
        <v>60</v>
      </c>
      <c r="C15" s="2" t="s">
        <v>53</v>
      </c>
      <c r="D15" s="2" t="s">
        <v>53</v>
      </c>
      <c r="E15" s="6" t="s">
        <v>17</v>
      </c>
      <c r="F15" s="2" t="s">
        <v>19</v>
      </c>
      <c r="H15" s="2">
        <v>1038</v>
      </c>
    </row>
    <row r="16" spans="1:8" x14ac:dyDescent="0.25">
      <c r="A16" t="s">
        <v>28</v>
      </c>
      <c r="B16" s="3" t="s">
        <v>61</v>
      </c>
      <c r="C16" s="2" t="s">
        <v>53</v>
      </c>
      <c r="D16" s="2" t="s">
        <v>53</v>
      </c>
      <c r="E16" s="6" t="s">
        <v>17</v>
      </c>
      <c r="F16" s="2" t="s">
        <v>19</v>
      </c>
      <c r="H16" s="2">
        <v>1038</v>
      </c>
    </row>
    <row r="17" spans="1:8" x14ac:dyDescent="0.25">
      <c r="A17" t="s">
        <v>29</v>
      </c>
      <c r="C17" s="2" t="s">
        <v>42</v>
      </c>
      <c r="D17" s="2" t="s">
        <v>42</v>
      </c>
      <c r="E17" s="6" t="s">
        <v>43</v>
      </c>
    </row>
    <row r="18" spans="1:8" x14ac:dyDescent="0.25">
      <c r="A18" t="s">
        <v>30</v>
      </c>
      <c r="B18" s="3" t="s">
        <v>62</v>
      </c>
      <c r="C18" s="2" t="s">
        <v>53</v>
      </c>
      <c r="D18" s="2" t="s">
        <v>53</v>
      </c>
      <c r="E18" s="6" t="s">
        <v>17</v>
      </c>
      <c r="F18" s="2" t="s">
        <v>19</v>
      </c>
      <c r="H18" s="2">
        <v>1038</v>
      </c>
    </row>
    <row r="19" spans="1:8" x14ac:dyDescent="0.25">
      <c r="A19" t="s">
        <v>31</v>
      </c>
      <c r="B19" s="3" t="s">
        <v>63</v>
      </c>
      <c r="C19" s="2" t="s">
        <v>53</v>
      </c>
      <c r="D19" s="2" t="s">
        <v>53</v>
      </c>
      <c r="E19" s="6" t="s">
        <v>17</v>
      </c>
      <c r="F19" s="2" t="s">
        <v>19</v>
      </c>
      <c r="H19" s="2">
        <v>1038</v>
      </c>
    </row>
    <row r="20" spans="1:8" x14ac:dyDescent="0.25">
      <c r="A20" t="s">
        <v>32</v>
      </c>
      <c r="B20" s="3" t="s">
        <v>121</v>
      </c>
      <c r="C20" s="2" t="s">
        <v>122</v>
      </c>
      <c r="D20" s="2" t="s">
        <v>122</v>
      </c>
      <c r="E20" s="6" t="s">
        <v>17</v>
      </c>
      <c r="F20" s="2" t="s">
        <v>19</v>
      </c>
      <c r="H20" s="2">
        <v>1038</v>
      </c>
    </row>
    <row r="21" spans="1:8" x14ac:dyDescent="0.25">
      <c r="A21" t="s">
        <v>33</v>
      </c>
      <c r="B21" s="3" t="s">
        <v>120</v>
      </c>
      <c r="C21" s="2" t="s">
        <v>122</v>
      </c>
      <c r="D21" s="2" t="s">
        <v>122</v>
      </c>
      <c r="E21" s="6" t="s">
        <v>17</v>
      </c>
      <c r="F21" s="2" t="s">
        <v>19</v>
      </c>
      <c r="H21" s="2">
        <v>1038</v>
      </c>
    </row>
    <row r="22" spans="1:8" x14ac:dyDescent="0.25">
      <c r="A22" t="s">
        <v>34</v>
      </c>
      <c r="C22" s="2" t="s">
        <v>42</v>
      </c>
      <c r="D22" s="2" t="s">
        <v>42</v>
      </c>
      <c r="E22" s="6" t="s">
        <v>43</v>
      </c>
    </row>
    <row r="23" spans="1:8" x14ac:dyDescent="0.25">
      <c r="A23" t="s">
        <v>35</v>
      </c>
      <c r="B23" s="3" t="s">
        <v>119</v>
      </c>
      <c r="C23" s="2" t="s">
        <v>122</v>
      </c>
      <c r="D23" s="2" t="s">
        <v>122</v>
      </c>
      <c r="E23" s="6" t="s">
        <v>17</v>
      </c>
      <c r="F23" s="2" t="s">
        <v>19</v>
      </c>
      <c r="H23" s="2">
        <v>1038</v>
      </c>
    </row>
    <row r="24" spans="1:8" x14ac:dyDescent="0.25">
      <c r="A24" t="s">
        <v>36</v>
      </c>
      <c r="B24" s="3" t="s">
        <v>161</v>
      </c>
      <c r="C24" s="2" t="s">
        <v>160</v>
      </c>
      <c r="D24" s="2" t="s">
        <v>160</v>
      </c>
      <c r="E24" s="6" t="s">
        <v>17</v>
      </c>
      <c r="F24" s="2" t="s">
        <v>19</v>
      </c>
      <c r="H24" s="2">
        <v>1040</v>
      </c>
    </row>
    <row r="25" spans="1:8" x14ac:dyDescent="0.25">
      <c r="A25" t="s">
        <v>37</v>
      </c>
      <c r="C25" s="2" t="s">
        <v>42</v>
      </c>
      <c r="D25" s="2" t="s">
        <v>42</v>
      </c>
      <c r="E25" s="6" t="s">
        <v>43</v>
      </c>
    </row>
    <row r="26" spans="1:8" x14ac:dyDescent="0.25">
      <c r="A26" t="s">
        <v>38</v>
      </c>
      <c r="C26" s="2" t="s">
        <v>42</v>
      </c>
      <c r="D26" s="2" t="s">
        <v>42</v>
      </c>
      <c r="E26" s="6" t="s">
        <v>43</v>
      </c>
    </row>
    <row r="27" spans="1:8" x14ac:dyDescent="0.25">
      <c r="A27" t="s">
        <v>39</v>
      </c>
      <c r="B27" s="3" t="s">
        <v>118</v>
      </c>
      <c r="C27" s="2" t="s">
        <v>122</v>
      </c>
      <c r="D27" s="2" t="s">
        <v>122</v>
      </c>
      <c r="E27" s="6" t="s">
        <v>17</v>
      </c>
      <c r="F27" s="2" t="s">
        <v>19</v>
      </c>
      <c r="H27" s="2">
        <v>1038</v>
      </c>
    </row>
    <row r="28" spans="1:8" x14ac:dyDescent="0.25">
      <c r="A28" t="s">
        <v>40</v>
      </c>
      <c r="B28" s="3" t="s">
        <v>162</v>
      </c>
      <c r="C28" s="2" t="s">
        <v>160</v>
      </c>
      <c r="D28" s="2" t="s">
        <v>160</v>
      </c>
      <c r="E28" s="6" t="s">
        <v>17</v>
      </c>
      <c r="F28" s="2" t="s">
        <v>19</v>
      </c>
      <c r="H28" s="2">
        <v>1040</v>
      </c>
    </row>
    <row r="29" spans="1:8" x14ac:dyDescent="0.25">
      <c r="A29" t="s">
        <v>66</v>
      </c>
      <c r="B29" s="3" t="s">
        <v>163</v>
      </c>
      <c r="C29" s="2" t="s">
        <v>160</v>
      </c>
      <c r="D29" s="2" t="s">
        <v>160</v>
      </c>
      <c r="E29" s="6" t="s">
        <v>17</v>
      </c>
      <c r="F29" s="2" t="s">
        <v>19</v>
      </c>
      <c r="H29" s="2">
        <v>1040</v>
      </c>
    </row>
    <row r="30" spans="1:8" x14ac:dyDescent="0.25">
      <c r="A30" t="s">
        <v>67</v>
      </c>
      <c r="C30" s="2" t="s">
        <v>42</v>
      </c>
      <c r="D30" s="2" t="s">
        <v>42</v>
      </c>
      <c r="E30" s="6" t="s">
        <v>43</v>
      </c>
    </row>
    <row r="31" spans="1:8" x14ac:dyDescent="0.25">
      <c r="A31" t="s">
        <v>68</v>
      </c>
      <c r="B31" s="3" t="s">
        <v>164</v>
      </c>
      <c r="C31" s="2" t="s">
        <v>160</v>
      </c>
      <c r="D31" s="2" t="s">
        <v>160</v>
      </c>
      <c r="E31" s="6" t="s">
        <v>17</v>
      </c>
      <c r="F31" s="2" t="s">
        <v>19</v>
      </c>
      <c r="H31" s="2">
        <v>1040</v>
      </c>
    </row>
    <row r="32" spans="1:8" x14ac:dyDescent="0.25">
      <c r="A32" t="s">
        <v>69</v>
      </c>
      <c r="B32" s="3" t="s">
        <v>165</v>
      </c>
      <c r="C32" s="2" t="s">
        <v>160</v>
      </c>
      <c r="D32" s="2" t="s">
        <v>160</v>
      </c>
      <c r="E32" s="6" t="s">
        <v>17</v>
      </c>
      <c r="F32" s="2" t="s">
        <v>19</v>
      </c>
      <c r="H32" s="2">
        <v>1040</v>
      </c>
    </row>
    <row r="33" spans="1:8" x14ac:dyDescent="0.25">
      <c r="A33" t="s">
        <v>70</v>
      </c>
      <c r="B33" s="3" t="s">
        <v>166</v>
      </c>
      <c r="C33" s="2" t="s">
        <v>160</v>
      </c>
      <c r="D33" s="2" t="s">
        <v>160</v>
      </c>
      <c r="E33" s="6" t="s">
        <v>17</v>
      </c>
      <c r="F33" s="2" t="s">
        <v>19</v>
      </c>
      <c r="H33" s="2">
        <v>1040</v>
      </c>
    </row>
    <row r="34" spans="1:8" x14ac:dyDescent="0.25">
      <c r="A34" t="s">
        <v>71</v>
      </c>
      <c r="C34" s="2" t="s">
        <v>41</v>
      </c>
      <c r="D34" s="2" t="s">
        <v>41</v>
      </c>
      <c r="E34" s="6" t="s">
        <v>17</v>
      </c>
      <c r="H34" s="2">
        <v>1040</v>
      </c>
    </row>
    <row r="35" spans="1:8" x14ac:dyDescent="0.25">
      <c r="A35" t="s">
        <v>72</v>
      </c>
      <c r="C35" s="2" t="s">
        <v>41</v>
      </c>
      <c r="D35" s="2" t="s">
        <v>41</v>
      </c>
      <c r="E35" s="6" t="s">
        <v>17</v>
      </c>
      <c r="H35" s="2">
        <v>1040</v>
      </c>
    </row>
    <row r="36" spans="1:8" x14ac:dyDescent="0.25">
      <c r="A36" t="s">
        <v>73</v>
      </c>
      <c r="C36" s="2" t="s">
        <v>41</v>
      </c>
      <c r="D36" s="2" t="s">
        <v>41</v>
      </c>
      <c r="E36" s="6" t="s">
        <v>17</v>
      </c>
      <c r="H36" s="2">
        <v>1040</v>
      </c>
    </row>
    <row r="37" spans="1:8" x14ac:dyDescent="0.25">
      <c r="A37" t="s">
        <v>74</v>
      </c>
      <c r="C37" s="2" t="s">
        <v>42</v>
      </c>
      <c r="D37" s="2" t="s">
        <v>42</v>
      </c>
      <c r="E37" s="6" t="s">
        <v>43</v>
      </c>
    </row>
    <row r="38" spans="1:8" x14ac:dyDescent="0.25">
      <c r="A38" t="s">
        <v>75</v>
      </c>
      <c r="C38" s="2" t="s">
        <v>42</v>
      </c>
      <c r="D38" s="2" t="s">
        <v>42</v>
      </c>
      <c r="E38" s="6" t="s">
        <v>43</v>
      </c>
    </row>
    <row r="39" spans="1:8" x14ac:dyDescent="0.25">
      <c r="A39" t="s">
        <v>76</v>
      </c>
      <c r="C39" s="2" t="s">
        <v>42</v>
      </c>
      <c r="D39" s="2" t="s">
        <v>42</v>
      </c>
      <c r="E39" s="6" t="s">
        <v>43</v>
      </c>
    </row>
    <row r="40" spans="1:8" x14ac:dyDescent="0.25">
      <c r="A40" t="s">
        <v>77</v>
      </c>
      <c r="C40" s="2" t="s">
        <v>41</v>
      </c>
      <c r="D40" s="2" t="s">
        <v>41</v>
      </c>
      <c r="E40" s="6" t="s">
        <v>17</v>
      </c>
      <c r="H40" s="2">
        <v>1040</v>
      </c>
    </row>
    <row r="41" spans="1:8" x14ac:dyDescent="0.25">
      <c r="A41" t="s">
        <v>78</v>
      </c>
      <c r="C41" s="2" t="s">
        <v>41</v>
      </c>
      <c r="D41" s="2" t="s">
        <v>41</v>
      </c>
      <c r="E41" s="6" t="s">
        <v>17</v>
      </c>
      <c r="H41" s="2">
        <v>1040</v>
      </c>
    </row>
    <row r="42" spans="1:8" x14ac:dyDescent="0.25">
      <c r="A42" t="s">
        <v>79</v>
      </c>
      <c r="C42" s="2" t="s">
        <v>41</v>
      </c>
      <c r="D42" s="2" t="s">
        <v>41</v>
      </c>
      <c r="E42" s="6" t="s">
        <v>17</v>
      </c>
      <c r="H42" s="2">
        <v>1040</v>
      </c>
    </row>
    <row r="43" spans="1:8" x14ac:dyDescent="0.25">
      <c r="A43" t="s">
        <v>80</v>
      </c>
      <c r="C43" s="2" t="s">
        <v>41</v>
      </c>
      <c r="D43" s="2" t="s">
        <v>41</v>
      </c>
      <c r="E43" s="6" t="s">
        <v>17</v>
      </c>
      <c r="H43" s="2">
        <v>1040</v>
      </c>
    </row>
    <row r="44" spans="1:8" x14ac:dyDescent="0.25">
      <c r="A44" t="s">
        <v>81</v>
      </c>
      <c r="C44" s="2" t="s">
        <v>42</v>
      </c>
      <c r="D44" s="2" t="s">
        <v>42</v>
      </c>
      <c r="E44" s="6" t="s">
        <v>43</v>
      </c>
    </row>
    <row r="45" spans="1:8" x14ac:dyDescent="0.25">
      <c r="A45" t="s">
        <v>82</v>
      </c>
      <c r="C45" s="2" t="s">
        <v>41</v>
      </c>
      <c r="D45" s="2" t="s">
        <v>41</v>
      </c>
      <c r="E45" s="6" t="s">
        <v>17</v>
      </c>
      <c r="H45" s="2">
        <v>1040</v>
      </c>
    </row>
    <row r="46" spans="1:8" x14ac:dyDescent="0.25">
      <c r="A46" t="s">
        <v>83</v>
      </c>
      <c r="C46" s="2" t="s">
        <v>41</v>
      </c>
      <c r="D46" s="2" t="s">
        <v>41</v>
      </c>
      <c r="E46" s="6" t="s">
        <v>17</v>
      </c>
      <c r="H46" s="2">
        <v>1040</v>
      </c>
    </row>
    <row r="47" spans="1:8" x14ac:dyDescent="0.25">
      <c r="A47" t="s">
        <v>84</v>
      </c>
      <c r="C47" s="2" t="s">
        <v>41</v>
      </c>
      <c r="D47" s="2" t="s">
        <v>41</v>
      </c>
      <c r="E47" s="6" t="s">
        <v>17</v>
      </c>
      <c r="H47" s="2">
        <v>1040</v>
      </c>
    </row>
    <row r="48" spans="1:8" x14ac:dyDescent="0.25">
      <c r="A48" t="s">
        <v>85</v>
      </c>
      <c r="C48" s="2" t="s">
        <v>42</v>
      </c>
      <c r="D48" s="2" t="s">
        <v>42</v>
      </c>
      <c r="E48" s="6" t="s">
        <v>43</v>
      </c>
    </row>
    <row r="49" spans="1:8" x14ac:dyDescent="0.25">
      <c r="A49" t="s">
        <v>86</v>
      </c>
      <c r="C49" s="2" t="s">
        <v>42</v>
      </c>
      <c r="D49" s="2" t="s">
        <v>42</v>
      </c>
      <c r="E49" s="6" t="s">
        <v>43</v>
      </c>
    </row>
    <row r="50" spans="1:8" x14ac:dyDescent="0.25">
      <c r="A50" t="s">
        <v>87</v>
      </c>
      <c r="C50" s="2" t="s">
        <v>41</v>
      </c>
      <c r="D50" s="2" t="s">
        <v>41</v>
      </c>
      <c r="E50" s="6" t="s">
        <v>17</v>
      </c>
      <c r="H50" s="2">
        <v>1040</v>
      </c>
    </row>
    <row r="51" spans="1:8" x14ac:dyDescent="0.25">
      <c r="A51" t="s">
        <v>88</v>
      </c>
      <c r="C51" s="2" t="s">
        <v>42</v>
      </c>
      <c r="D51" s="2" t="s">
        <v>42</v>
      </c>
      <c r="E51" s="6" t="s">
        <v>43</v>
      </c>
    </row>
    <row r="52" spans="1:8" x14ac:dyDescent="0.25">
      <c r="A52" t="s">
        <v>89</v>
      </c>
      <c r="C52" s="2" t="s">
        <v>41</v>
      </c>
      <c r="D52" s="2" t="s">
        <v>41</v>
      </c>
      <c r="E52" s="6" t="s">
        <v>17</v>
      </c>
      <c r="H52" s="2">
        <v>1040</v>
      </c>
    </row>
    <row r="53" spans="1:8" x14ac:dyDescent="0.25">
      <c r="A53" t="s">
        <v>90</v>
      </c>
      <c r="C53" s="2" t="s">
        <v>42</v>
      </c>
      <c r="D53" s="2" t="s">
        <v>42</v>
      </c>
      <c r="E53" s="6" t="s">
        <v>43</v>
      </c>
    </row>
    <row r="54" spans="1:8" x14ac:dyDescent="0.25">
      <c r="A54" t="s">
        <v>91</v>
      </c>
      <c r="C54" s="2" t="s">
        <v>41</v>
      </c>
      <c r="D54" s="2" t="s">
        <v>41</v>
      </c>
      <c r="E54" s="6" t="s">
        <v>17</v>
      </c>
      <c r="H54" s="2">
        <v>1040</v>
      </c>
    </row>
    <row r="55" spans="1:8" x14ac:dyDescent="0.25">
      <c r="A55" t="s">
        <v>92</v>
      </c>
      <c r="C55" s="2" t="s">
        <v>41</v>
      </c>
      <c r="D55" s="2" t="s">
        <v>41</v>
      </c>
      <c r="E55" s="6" t="s">
        <v>17</v>
      </c>
    </row>
    <row r="56" spans="1:8" x14ac:dyDescent="0.25">
      <c r="A56" t="s">
        <v>93</v>
      </c>
      <c r="C56" s="2" t="s">
        <v>41</v>
      </c>
      <c r="D56" s="2" t="s">
        <v>41</v>
      </c>
      <c r="E56" s="6" t="s">
        <v>17</v>
      </c>
    </row>
    <row r="57" spans="1:8" x14ac:dyDescent="0.25">
      <c r="A57" t="s">
        <v>94</v>
      </c>
      <c r="C57" s="2" t="s">
        <v>41</v>
      </c>
      <c r="D57" s="2" t="s">
        <v>41</v>
      </c>
      <c r="E57" s="6" t="s">
        <v>17</v>
      </c>
    </row>
    <row r="58" spans="1:8" x14ac:dyDescent="0.25">
      <c r="A58" t="s">
        <v>95</v>
      </c>
      <c r="C58" s="2" t="s">
        <v>42</v>
      </c>
      <c r="D58" s="2" t="s">
        <v>42</v>
      </c>
      <c r="E58" s="6" t="s">
        <v>43</v>
      </c>
    </row>
    <row r="59" spans="1:8" x14ac:dyDescent="0.25">
      <c r="A59" t="s">
        <v>96</v>
      </c>
      <c r="C59" s="2" t="s">
        <v>41</v>
      </c>
      <c r="D59" s="2" t="s">
        <v>41</v>
      </c>
      <c r="E59" s="6" t="s">
        <v>17</v>
      </c>
    </row>
    <row r="60" spans="1:8" x14ac:dyDescent="0.25">
      <c r="A60" t="s">
        <v>97</v>
      </c>
      <c r="C60" s="2" t="s">
        <v>41</v>
      </c>
      <c r="D60" s="2" t="s">
        <v>41</v>
      </c>
      <c r="E60" s="6" t="s">
        <v>17</v>
      </c>
    </row>
    <row r="61" spans="1:8" x14ac:dyDescent="0.25">
      <c r="A61" t="s">
        <v>98</v>
      </c>
      <c r="C61" s="2" t="s">
        <v>41</v>
      </c>
      <c r="D61" s="2" t="s">
        <v>41</v>
      </c>
      <c r="E61" s="6" t="s">
        <v>17</v>
      </c>
    </row>
    <row r="62" spans="1:8" x14ac:dyDescent="0.25">
      <c r="A62" t="s">
        <v>99</v>
      </c>
      <c r="C62" s="2" t="s">
        <v>41</v>
      </c>
      <c r="D62" s="2" t="s">
        <v>41</v>
      </c>
      <c r="E62" s="6" t="s">
        <v>17</v>
      </c>
    </row>
    <row r="63" spans="1:8" x14ac:dyDescent="0.25">
      <c r="A63" t="s">
        <v>100</v>
      </c>
      <c r="C63" s="2" t="s">
        <v>42</v>
      </c>
      <c r="D63" s="2" t="s">
        <v>42</v>
      </c>
      <c r="E63" s="6" t="s">
        <v>43</v>
      </c>
    </row>
    <row r="64" spans="1:8" x14ac:dyDescent="0.25">
      <c r="A64" t="s">
        <v>101</v>
      </c>
      <c r="C64" s="2" t="s">
        <v>41</v>
      </c>
      <c r="D64" s="2" t="s">
        <v>41</v>
      </c>
      <c r="E64" s="6" t="s">
        <v>17</v>
      </c>
    </row>
    <row r="65" spans="1:6" x14ac:dyDescent="0.25">
      <c r="A65" t="s">
        <v>102</v>
      </c>
      <c r="B65" s="3" t="s">
        <v>150</v>
      </c>
      <c r="C65" s="2" t="s">
        <v>145</v>
      </c>
      <c r="D65" s="2" t="s">
        <v>145</v>
      </c>
      <c r="E65" s="6" t="s">
        <v>17</v>
      </c>
      <c r="F65" s="2" t="s">
        <v>19</v>
      </c>
    </row>
    <row r="66" spans="1:6" x14ac:dyDescent="0.25">
      <c r="A66" t="s">
        <v>103</v>
      </c>
      <c r="C66" s="2" t="s">
        <v>42</v>
      </c>
      <c r="D66" s="2" t="s">
        <v>42</v>
      </c>
      <c r="E66" s="6" t="s">
        <v>43</v>
      </c>
    </row>
    <row r="67" spans="1:6" x14ac:dyDescent="0.25">
      <c r="A67" t="s">
        <v>104</v>
      </c>
      <c r="C67" s="2" t="s">
        <v>42</v>
      </c>
      <c r="D67" s="2" t="s">
        <v>42</v>
      </c>
      <c r="E67" s="6"/>
    </row>
    <row r="68" spans="1:6" x14ac:dyDescent="0.25">
      <c r="A68" t="s">
        <v>105</v>
      </c>
      <c r="B68" s="3" t="s">
        <v>149</v>
      </c>
      <c r="C68" s="2" t="s">
        <v>145</v>
      </c>
      <c r="D68" s="2" t="s">
        <v>145</v>
      </c>
      <c r="E68" s="6" t="s">
        <v>17</v>
      </c>
      <c r="F68" s="2" t="s">
        <v>19</v>
      </c>
    </row>
    <row r="69" spans="1:6" x14ac:dyDescent="0.25">
      <c r="A69" t="s">
        <v>106</v>
      </c>
      <c r="B69" s="3" t="s">
        <v>148</v>
      </c>
      <c r="C69" s="2" t="s">
        <v>145</v>
      </c>
      <c r="D69" s="2" t="s">
        <v>145</v>
      </c>
      <c r="E69" s="6" t="s">
        <v>17</v>
      </c>
      <c r="F69" s="2" t="s">
        <v>19</v>
      </c>
    </row>
    <row r="70" spans="1:6" x14ac:dyDescent="0.25">
      <c r="A70" t="s">
        <v>107</v>
      </c>
      <c r="C70" s="2" t="s">
        <v>41</v>
      </c>
      <c r="D70" s="2" t="s">
        <v>41</v>
      </c>
      <c r="E70" s="6" t="s">
        <v>17</v>
      </c>
    </row>
    <row r="71" spans="1:6" x14ac:dyDescent="0.25">
      <c r="A71" t="s">
        <v>108</v>
      </c>
      <c r="C71" s="2" t="s">
        <v>42</v>
      </c>
      <c r="D71" s="2" t="s">
        <v>42</v>
      </c>
      <c r="E71" s="6" t="s">
        <v>43</v>
      </c>
    </row>
    <row r="72" spans="1:6" x14ac:dyDescent="0.25">
      <c r="A72" t="s">
        <v>109</v>
      </c>
      <c r="C72" s="2" t="s">
        <v>42</v>
      </c>
      <c r="D72" s="2" t="s">
        <v>42</v>
      </c>
      <c r="E72" s="6" t="s">
        <v>43</v>
      </c>
    </row>
    <row r="73" spans="1:6" x14ac:dyDescent="0.25">
      <c r="A73" t="s">
        <v>110</v>
      </c>
      <c r="C73" s="2" t="s">
        <v>41</v>
      </c>
      <c r="D73" s="2" t="s">
        <v>41</v>
      </c>
      <c r="E73" s="6" t="s">
        <v>17</v>
      </c>
    </row>
    <row r="74" spans="1:6" x14ac:dyDescent="0.25">
      <c r="A74" t="s">
        <v>111</v>
      </c>
      <c r="C74" s="2" t="s">
        <v>41</v>
      </c>
      <c r="D74" s="2" t="s">
        <v>41</v>
      </c>
      <c r="E74" s="6" t="s">
        <v>17</v>
      </c>
    </row>
    <row r="75" spans="1:6" x14ac:dyDescent="0.25">
      <c r="A75" t="s">
        <v>112</v>
      </c>
      <c r="C75" s="2" t="s">
        <v>42</v>
      </c>
      <c r="D75" s="2" t="s">
        <v>42</v>
      </c>
      <c r="E75" s="6" t="s">
        <v>43</v>
      </c>
    </row>
    <row r="76" spans="1:6" x14ac:dyDescent="0.25">
      <c r="A76" t="s">
        <v>113</v>
      </c>
      <c r="C76" s="2" t="s">
        <v>41</v>
      </c>
      <c r="D76" s="2" t="s">
        <v>41</v>
      </c>
      <c r="E76" s="6" t="s">
        <v>17</v>
      </c>
    </row>
    <row r="77" spans="1:6" x14ac:dyDescent="0.25">
      <c r="A77" t="s">
        <v>114</v>
      </c>
      <c r="C77" s="2" t="s">
        <v>41</v>
      </c>
      <c r="D77" s="2" t="s">
        <v>41</v>
      </c>
      <c r="E77" s="6" t="s">
        <v>17</v>
      </c>
    </row>
    <row r="78" spans="1:6" x14ac:dyDescent="0.25">
      <c r="A78" t="s">
        <v>115</v>
      </c>
      <c r="B78" s="3" t="s">
        <v>151</v>
      </c>
      <c r="C78" s="2" t="s">
        <v>144</v>
      </c>
      <c r="D78" s="2" t="s">
        <v>144</v>
      </c>
      <c r="E78" s="6" t="s">
        <v>17</v>
      </c>
      <c r="F78" s="2" t="s">
        <v>19</v>
      </c>
    </row>
    <row r="79" spans="1:6" x14ac:dyDescent="0.25">
      <c r="A79" t="s">
        <v>116</v>
      </c>
      <c r="C79" s="2" t="s">
        <v>42</v>
      </c>
      <c r="D79" s="2" t="s">
        <v>42</v>
      </c>
      <c r="E79" s="6"/>
    </row>
    <row r="80" spans="1:6" x14ac:dyDescent="0.25">
      <c r="A80" t="s">
        <v>117</v>
      </c>
      <c r="C80" s="2" t="s">
        <v>42</v>
      </c>
      <c r="D80" s="2" t="s">
        <v>42</v>
      </c>
      <c r="E80" s="6" t="s">
        <v>43</v>
      </c>
    </row>
    <row r="81" spans="1:6" x14ac:dyDescent="0.25">
      <c r="A81" t="s">
        <v>123</v>
      </c>
      <c r="C81" s="2" t="s">
        <v>42</v>
      </c>
      <c r="D81" s="2" t="s">
        <v>42</v>
      </c>
      <c r="E81" s="6"/>
    </row>
    <row r="82" spans="1:6" x14ac:dyDescent="0.25">
      <c r="A82" t="s">
        <v>124</v>
      </c>
      <c r="C82" s="2" t="s">
        <v>41</v>
      </c>
      <c r="D82" s="2" t="s">
        <v>41</v>
      </c>
      <c r="E82" s="6" t="s">
        <v>17</v>
      </c>
    </row>
    <row r="83" spans="1:6" x14ac:dyDescent="0.25">
      <c r="A83" t="s">
        <v>125</v>
      </c>
      <c r="C83" s="2" t="s">
        <v>42</v>
      </c>
      <c r="D83" s="2" t="s">
        <v>42</v>
      </c>
      <c r="E83" s="6" t="s">
        <v>43</v>
      </c>
    </row>
    <row r="84" spans="1:6" x14ac:dyDescent="0.25">
      <c r="A84" t="s">
        <v>126</v>
      </c>
      <c r="C84" s="2" t="s">
        <v>41</v>
      </c>
      <c r="D84" s="2" t="s">
        <v>41</v>
      </c>
      <c r="E84" s="6" t="s">
        <v>17</v>
      </c>
    </row>
    <row r="85" spans="1:6" x14ac:dyDescent="0.25">
      <c r="A85" t="s">
        <v>127</v>
      </c>
      <c r="C85" s="2" t="s">
        <v>42</v>
      </c>
      <c r="D85" s="2" t="s">
        <v>42</v>
      </c>
      <c r="E85" s="6"/>
    </row>
    <row r="86" spans="1:6" x14ac:dyDescent="0.25">
      <c r="A86" t="s">
        <v>128</v>
      </c>
      <c r="B86" s="3" t="s">
        <v>152</v>
      </c>
      <c r="C86" s="2" t="s">
        <v>144</v>
      </c>
      <c r="D86" s="2" t="s">
        <v>144</v>
      </c>
      <c r="E86" s="6" t="s">
        <v>17</v>
      </c>
      <c r="F86" s="2" t="s">
        <v>19</v>
      </c>
    </row>
    <row r="87" spans="1:6" x14ac:dyDescent="0.25">
      <c r="A87" t="s">
        <v>129</v>
      </c>
      <c r="B87" s="3" t="s">
        <v>147</v>
      </c>
      <c r="C87" s="2" t="s">
        <v>145</v>
      </c>
      <c r="D87" s="2" t="s">
        <v>145</v>
      </c>
      <c r="E87" s="6" t="s">
        <v>17</v>
      </c>
      <c r="F87" s="2" t="s">
        <v>19</v>
      </c>
    </row>
    <row r="88" spans="1:6" x14ac:dyDescent="0.25">
      <c r="A88" t="s">
        <v>130</v>
      </c>
      <c r="B88" s="3" t="s">
        <v>146</v>
      </c>
      <c r="C88" s="2" t="s">
        <v>145</v>
      </c>
      <c r="D88" s="2" t="s">
        <v>145</v>
      </c>
      <c r="E88" s="6" t="s">
        <v>17</v>
      </c>
      <c r="F88" s="2" t="s">
        <v>19</v>
      </c>
    </row>
    <row r="89" spans="1:6" x14ac:dyDescent="0.25">
      <c r="A89" t="s">
        <v>131</v>
      </c>
      <c r="B89" s="3" t="s">
        <v>153</v>
      </c>
      <c r="C89" s="2" t="s">
        <v>144</v>
      </c>
      <c r="D89" s="2" t="s">
        <v>144</v>
      </c>
      <c r="E89" s="6" t="s">
        <v>17</v>
      </c>
      <c r="F89" s="2" t="s">
        <v>19</v>
      </c>
    </row>
    <row r="90" spans="1:6" x14ac:dyDescent="0.25">
      <c r="A90" t="s">
        <v>132</v>
      </c>
      <c r="C90" s="2" t="s">
        <v>41</v>
      </c>
      <c r="D90" s="2" t="s">
        <v>41</v>
      </c>
      <c r="E90" s="6" t="s">
        <v>17</v>
      </c>
    </row>
    <row r="91" spans="1:6" x14ac:dyDescent="0.25">
      <c r="A91" t="s">
        <v>133</v>
      </c>
      <c r="C91" s="2" t="s">
        <v>42</v>
      </c>
      <c r="D91" s="2" t="s">
        <v>42</v>
      </c>
      <c r="E91" s="6" t="s">
        <v>43</v>
      </c>
    </row>
    <row r="92" spans="1:6" x14ac:dyDescent="0.25">
      <c r="A92" t="s">
        <v>134</v>
      </c>
      <c r="C92" s="2" t="s">
        <v>42</v>
      </c>
      <c r="D92" s="2" t="s">
        <v>42</v>
      </c>
      <c r="E92" s="6"/>
    </row>
    <row r="93" spans="1:6" x14ac:dyDescent="0.25">
      <c r="A93" t="s">
        <v>135</v>
      </c>
      <c r="C93" s="2" t="s">
        <v>41</v>
      </c>
      <c r="D93" s="2" t="s">
        <v>41</v>
      </c>
      <c r="E93" s="6" t="s">
        <v>17</v>
      </c>
    </row>
    <row r="94" spans="1:6" x14ac:dyDescent="0.25">
      <c r="A94" t="s">
        <v>136</v>
      </c>
      <c r="C94" s="2" t="s">
        <v>41</v>
      </c>
      <c r="D94" s="2" t="s">
        <v>41</v>
      </c>
      <c r="E94" s="6" t="s">
        <v>17</v>
      </c>
    </row>
    <row r="95" spans="1:6" x14ac:dyDescent="0.25">
      <c r="A95" t="s">
        <v>137</v>
      </c>
      <c r="B95" s="3" t="s">
        <v>154</v>
      </c>
      <c r="C95" s="2" t="s">
        <v>144</v>
      </c>
      <c r="D95" s="2" t="s">
        <v>144</v>
      </c>
      <c r="E95" s="6" t="s">
        <v>17</v>
      </c>
      <c r="F95" s="2" t="s">
        <v>19</v>
      </c>
    </row>
    <row r="96" spans="1:6" x14ac:dyDescent="0.25">
      <c r="A96" t="s">
        <v>138</v>
      </c>
      <c r="B96" s="3" t="s">
        <v>155</v>
      </c>
      <c r="C96" s="2" t="s">
        <v>144</v>
      </c>
      <c r="D96" s="2" t="s">
        <v>144</v>
      </c>
      <c r="E96" s="6" t="s">
        <v>17</v>
      </c>
      <c r="F96" s="2" t="s">
        <v>19</v>
      </c>
    </row>
    <row r="97" spans="1:6" x14ac:dyDescent="0.25">
      <c r="A97" t="s">
        <v>139</v>
      </c>
      <c r="B97" s="3" t="s">
        <v>156</v>
      </c>
      <c r="C97" s="2" t="s">
        <v>144</v>
      </c>
      <c r="D97" s="2" t="s">
        <v>144</v>
      </c>
      <c r="E97" s="6" t="s">
        <v>17</v>
      </c>
      <c r="F97" s="2" t="s">
        <v>19</v>
      </c>
    </row>
    <row r="98" spans="1:6" x14ac:dyDescent="0.25">
      <c r="A98" t="s">
        <v>140</v>
      </c>
      <c r="C98" s="2" t="s">
        <v>41</v>
      </c>
      <c r="D98" s="2" t="s">
        <v>41</v>
      </c>
      <c r="E98" s="6" t="s">
        <v>17</v>
      </c>
    </row>
    <row r="99" spans="1:6" x14ac:dyDescent="0.25">
      <c r="A99" t="s">
        <v>141</v>
      </c>
      <c r="C99" s="2" t="s">
        <v>42</v>
      </c>
      <c r="D99" s="2" t="s">
        <v>42</v>
      </c>
      <c r="E99" s="6"/>
    </row>
    <row r="100" spans="1:6" x14ac:dyDescent="0.25">
      <c r="A100" t="s">
        <v>142</v>
      </c>
      <c r="C100" s="2" t="s">
        <v>42</v>
      </c>
      <c r="D100" s="2" t="s">
        <v>42</v>
      </c>
      <c r="E100" s="6" t="s">
        <v>43</v>
      </c>
    </row>
    <row r="101" spans="1:6" x14ac:dyDescent="0.25">
      <c r="A101" t="s">
        <v>143</v>
      </c>
      <c r="C101" s="2" t="s">
        <v>42</v>
      </c>
      <c r="D101" s="2" t="s">
        <v>42</v>
      </c>
      <c r="E101" s="6"/>
    </row>
    <row r="102" spans="1:6" x14ac:dyDescent="0.25">
      <c r="A102" t="s">
        <v>157</v>
      </c>
      <c r="C102" s="2" t="s">
        <v>42</v>
      </c>
      <c r="D102" s="2" t="s">
        <v>42</v>
      </c>
      <c r="E102" s="6" t="s">
        <v>17</v>
      </c>
    </row>
    <row r="103" spans="1:6" x14ac:dyDescent="0.25">
      <c r="A103" t="s">
        <v>158</v>
      </c>
      <c r="C103" s="2" t="s">
        <v>41</v>
      </c>
      <c r="D103" s="2" t="s">
        <v>41</v>
      </c>
      <c r="E103" s="6" t="s">
        <v>17</v>
      </c>
    </row>
    <row r="104" spans="1:6" x14ac:dyDescent="0.25">
      <c r="A104" t="s">
        <v>159</v>
      </c>
      <c r="C104" s="2" t="s">
        <v>42</v>
      </c>
      <c r="D104" s="2" t="s">
        <v>42</v>
      </c>
      <c r="E104" s="6" t="s">
        <v>17</v>
      </c>
    </row>
    <row r="109" spans="1:6" x14ac:dyDescent="0.25">
      <c r="C109" s="2" t="s">
        <v>175</v>
      </c>
      <c r="D109" s="2" t="s">
        <v>174</v>
      </c>
    </row>
    <row r="110" spans="1:6" x14ac:dyDescent="0.25">
      <c r="B110" s="2" t="s">
        <v>41</v>
      </c>
      <c r="C110" s="2">
        <f>COUNTIF(C2:C104,"MuReva")</f>
        <v>33</v>
      </c>
      <c r="D110" s="2">
        <f>COUNTIF(D2:D104,"MuReva")</f>
        <v>33</v>
      </c>
    </row>
    <row r="111" spans="1:6" x14ac:dyDescent="0.25">
      <c r="B111" s="2" t="s">
        <v>42</v>
      </c>
      <c r="C111" s="2">
        <f>COUNTIF(C2:C104,"Lumitex")</f>
        <v>33</v>
      </c>
      <c r="D111" s="2">
        <f>COUNTIF(D2:D104,"Lumitex")</f>
        <v>33</v>
      </c>
    </row>
    <row r="112" spans="1:6" x14ac:dyDescent="0.25">
      <c r="B112" s="2" t="s">
        <v>15</v>
      </c>
      <c r="C112" s="2">
        <f>COUNTIF(C2:C104,"ECMC")</f>
        <v>9</v>
      </c>
      <c r="D112" s="2">
        <f>COUNTIF(D2:D104,"ECMC")</f>
        <v>3</v>
      </c>
    </row>
    <row r="113" spans="2:4" x14ac:dyDescent="0.25">
      <c r="B113" s="2" t="s">
        <v>53</v>
      </c>
      <c r="C113" s="2">
        <f>COUNTIF(C2:C104,"NYU")</f>
        <v>6</v>
      </c>
      <c r="D113" s="2">
        <f>COUNTIF(D2:D104,"NYU")</f>
        <v>6</v>
      </c>
    </row>
    <row r="114" spans="2:4" x14ac:dyDescent="0.25">
      <c r="B114" s="2" t="s">
        <v>122</v>
      </c>
      <c r="C114" s="2">
        <f>COUNTIF(C2:C104,"Metro")</f>
        <v>4</v>
      </c>
      <c r="D114" s="2">
        <f>COUNTIF(D2:D104,"Metro")</f>
        <v>4</v>
      </c>
    </row>
    <row r="115" spans="2:4" x14ac:dyDescent="0.25">
      <c r="B115" s="2" t="s">
        <v>144</v>
      </c>
      <c r="C115" s="2">
        <f>COUNTIF(C2:C104,"St. E")</f>
        <v>6</v>
      </c>
      <c r="D115" s="2">
        <f>COUNTIF(D2:D104,"St. E")</f>
        <v>6</v>
      </c>
    </row>
    <row r="116" spans="2:4" x14ac:dyDescent="0.25">
      <c r="B116" s="2" t="s">
        <v>145</v>
      </c>
      <c r="C116" s="2">
        <f>COUNTIF(C2:C104,"Christ")</f>
        <v>6</v>
      </c>
      <c r="D116" s="2">
        <f>COUNTIF(D2:D104,"Christ")</f>
        <v>6</v>
      </c>
    </row>
    <row r="117" spans="2:4" x14ac:dyDescent="0.25">
      <c r="B117" s="2" t="s">
        <v>160</v>
      </c>
      <c r="C117" s="2">
        <f>COUNTIF(C2:C104,"OSU")</f>
        <v>6</v>
      </c>
      <c r="D117" s="2">
        <f>COUNTIF(D2:D104,"OSU")</f>
        <v>6</v>
      </c>
    </row>
    <row r="118" spans="2:4" x14ac:dyDescent="0.25">
      <c r="B118" s="2" t="s">
        <v>176</v>
      </c>
      <c r="C118" s="2">
        <f>COUNTIF(C2:C104,"Returned")</f>
        <v>0</v>
      </c>
      <c r="D118" s="2">
        <f>COUNTIF(D2:D104,"Returned")</f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5F1E-D13D-447F-8EA6-00E954A28908}">
  <sheetPr>
    <pageSetUpPr fitToPage="1"/>
  </sheetPr>
  <dimension ref="A1:R184"/>
  <sheetViews>
    <sheetView tabSelected="1" topLeftCell="A92" zoomScaleNormal="100" workbookViewId="0">
      <selection activeCell="E111" sqref="E111"/>
    </sheetView>
  </sheetViews>
  <sheetFormatPr defaultRowHeight="15" x14ac:dyDescent="0.25"/>
  <cols>
    <col min="1" max="1" width="21.42578125" bestFit="1" customWidth="1"/>
    <col min="2" max="2" width="11.85546875" bestFit="1" customWidth="1"/>
    <col min="4" max="4" width="10.85546875" customWidth="1"/>
    <col min="5" max="5" width="13.28515625" customWidth="1"/>
    <col min="6" max="6" width="7.140625" bestFit="1" customWidth="1"/>
    <col min="7" max="7" width="12.42578125" bestFit="1" customWidth="1"/>
    <col min="13" max="13" width="20" bestFit="1" customWidth="1"/>
  </cols>
  <sheetData>
    <row r="1" spans="1:6" ht="30" x14ac:dyDescent="0.25">
      <c r="A1" s="15" t="s">
        <v>0</v>
      </c>
      <c r="B1" s="17" t="s">
        <v>16</v>
      </c>
      <c r="C1" s="18" t="s">
        <v>3</v>
      </c>
      <c r="D1" s="25" t="s">
        <v>175</v>
      </c>
      <c r="E1" s="18" t="s">
        <v>174</v>
      </c>
      <c r="F1" s="16" t="s">
        <v>44</v>
      </c>
    </row>
    <row r="2" spans="1:6" x14ac:dyDescent="0.25">
      <c r="A2" s="19" t="s">
        <v>1</v>
      </c>
      <c r="B2" s="20" t="s">
        <v>17</v>
      </c>
      <c r="C2" s="21" t="s">
        <v>5</v>
      </c>
      <c r="D2" s="22" t="s">
        <v>15</v>
      </c>
      <c r="E2" s="22" t="s">
        <v>167</v>
      </c>
      <c r="F2" s="20">
        <v>1028</v>
      </c>
    </row>
    <row r="3" spans="1:6" x14ac:dyDescent="0.25">
      <c r="A3" s="19" t="s">
        <v>2</v>
      </c>
      <c r="B3" s="20" t="s">
        <v>17</v>
      </c>
      <c r="C3" s="21" t="s">
        <v>4</v>
      </c>
      <c r="D3" s="22" t="s">
        <v>15</v>
      </c>
      <c r="E3" s="22" t="s">
        <v>167</v>
      </c>
      <c r="F3" s="20">
        <v>1028</v>
      </c>
    </row>
    <row r="4" spans="1:6" x14ac:dyDescent="0.25">
      <c r="A4" s="19" t="s">
        <v>6</v>
      </c>
      <c r="B4" s="20" t="s">
        <v>17</v>
      </c>
      <c r="C4" s="21" t="s">
        <v>10</v>
      </c>
      <c r="D4" s="22" t="s">
        <v>15</v>
      </c>
      <c r="E4" s="22" t="s">
        <v>167</v>
      </c>
      <c r="F4" s="20">
        <v>1028</v>
      </c>
    </row>
    <row r="5" spans="1:6" x14ac:dyDescent="0.25">
      <c r="A5" s="19" t="s">
        <v>7</v>
      </c>
      <c r="B5" s="20" t="s">
        <v>17</v>
      </c>
      <c r="C5" s="21" t="s">
        <v>11</v>
      </c>
      <c r="D5" s="22" t="s">
        <v>15</v>
      </c>
      <c r="E5" s="22" t="s">
        <v>167</v>
      </c>
      <c r="F5" s="20">
        <v>1028</v>
      </c>
    </row>
    <row r="6" spans="1:6" x14ac:dyDescent="0.25">
      <c r="A6" s="19" t="s">
        <v>8</v>
      </c>
      <c r="B6" s="20" t="s">
        <v>17</v>
      </c>
      <c r="C6" s="21" t="s">
        <v>12</v>
      </c>
      <c r="D6" s="22" t="s">
        <v>15</v>
      </c>
      <c r="E6" s="22" t="s">
        <v>167</v>
      </c>
      <c r="F6" s="20">
        <v>1028</v>
      </c>
    </row>
    <row r="7" spans="1:6" x14ac:dyDescent="0.25">
      <c r="A7" s="19" t="s">
        <v>9</v>
      </c>
      <c r="B7" s="20" t="s">
        <v>17</v>
      </c>
      <c r="C7" s="21" t="s">
        <v>13</v>
      </c>
      <c r="D7" s="22" t="s">
        <v>15</v>
      </c>
      <c r="E7" s="22" t="s">
        <v>167</v>
      </c>
      <c r="F7" s="20">
        <v>1028</v>
      </c>
    </row>
    <row r="8" spans="1:6" x14ac:dyDescent="0.25">
      <c r="A8" s="19" t="s">
        <v>20</v>
      </c>
      <c r="B8" s="20" t="s">
        <v>17</v>
      </c>
      <c r="C8" s="21" t="s">
        <v>54</v>
      </c>
      <c r="D8" s="22" t="s">
        <v>15</v>
      </c>
      <c r="E8" s="22" t="s">
        <v>167</v>
      </c>
      <c r="F8" s="20">
        <v>1028</v>
      </c>
    </row>
    <row r="9" spans="1:6" x14ac:dyDescent="0.25">
      <c r="A9" s="19" t="s">
        <v>21</v>
      </c>
      <c r="B9" s="20" t="s">
        <v>17</v>
      </c>
      <c r="C9" s="21" t="s">
        <v>55</v>
      </c>
      <c r="D9" s="22" t="s">
        <v>15</v>
      </c>
      <c r="E9" s="22" t="s">
        <v>15</v>
      </c>
      <c r="F9" s="20">
        <v>1028</v>
      </c>
    </row>
    <row r="10" spans="1:6" x14ac:dyDescent="0.25">
      <c r="A10" s="19" t="s">
        <v>22</v>
      </c>
      <c r="B10" s="20" t="s">
        <v>17</v>
      </c>
      <c r="C10" s="21" t="s">
        <v>56</v>
      </c>
      <c r="D10" s="22" t="s">
        <v>15</v>
      </c>
      <c r="E10" s="22" t="s">
        <v>167</v>
      </c>
      <c r="F10" s="20">
        <v>1028</v>
      </c>
    </row>
    <row r="11" spans="1:6" x14ac:dyDescent="0.25">
      <c r="A11" s="19" t="s">
        <v>23</v>
      </c>
      <c r="B11" s="20" t="s">
        <v>17</v>
      </c>
      <c r="C11" s="21" t="s">
        <v>57</v>
      </c>
      <c r="D11" s="22" t="s">
        <v>145</v>
      </c>
      <c r="E11" s="22" t="s">
        <v>167</v>
      </c>
      <c r="F11" s="20">
        <v>1028</v>
      </c>
    </row>
    <row r="12" spans="1:6" x14ac:dyDescent="0.25">
      <c r="A12" s="19" t="s">
        <v>24</v>
      </c>
      <c r="B12" s="20" t="s">
        <v>177</v>
      </c>
      <c r="C12" s="23"/>
      <c r="D12" s="22" t="s">
        <v>177</v>
      </c>
      <c r="E12" s="22" t="s">
        <v>177</v>
      </c>
      <c r="F12" s="20" t="s">
        <v>177</v>
      </c>
    </row>
    <row r="13" spans="1:6" x14ac:dyDescent="0.25">
      <c r="A13" s="19" t="s">
        <v>25</v>
      </c>
      <c r="B13" s="20" t="s">
        <v>17</v>
      </c>
      <c r="C13" s="21" t="s">
        <v>58</v>
      </c>
      <c r="D13" s="22" t="s">
        <v>53</v>
      </c>
      <c r="E13" s="22" t="s">
        <v>167</v>
      </c>
      <c r="F13" s="20">
        <v>1038</v>
      </c>
    </row>
    <row r="14" spans="1:6" x14ac:dyDescent="0.25">
      <c r="A14" s="19" t="s">
        <v>26</v>
      </c>
      <c r="B14" s="20" t="s">
        <v>17</v>
      </c>
      <c r="C14" s="21" t="s">
        <v>59</v>
      </c>
      <c r="D14" s="22" t="s">
        <v>53</v>
      </c>
      <c r="E14" s="22" t="s">
        <v>167</v>
      </c>
      <c r="F14" s="20">
        <v>1038</v>
      </c>
    </row>
    <row r="15" spans="1:6" x14ac:dyDescent="0.25">
      <c r="A15" s="19" t="s">
        <v>27</v>
      </c>
      <c r="B15" s="20" t="s">
        <v>17</v>
      </c>
      <c r="C15" s="21" t="s">
        <v>60</v>
      </c>
      <c r="D15" s="22" t="s">
        <v>53</v>
      </c>
      <c r="E15" s="22" t="s">
        <v>167</v>
      </c>
      <c r="F15" s="20">
        <v>1038</v>
      </c>
    </row>
    <row r="16" spans="1:6" x14ac:dyDescent="0.25">
      <c r="A16" s="19" t="s">
        <v>28</v>
      </c>
      <c r="B16" s="20" t="s">
        <v>17</v>
      </c>
      <c r="C16" s="21" t="s">
        <v>61</v>
      </c>
      <c r="D16" s="22" t="s">
        <v>53</v>
      </c>
      <c r="E16" s="22" t="s">
        <v>167</v>
      </c>
      <c r="F16" s="20">
        <v>1038</v>
      </c>
    </row>
    <row r="17" spans="1:6" x14ac:dyDescent="0.25">
      <c r="A17" s="19" t="s">
        <v>29</v>
      </c>
      <c r="B17" s="20" t="s">
        <v>177</v>
      </c>
      <c r="C17" s="23"/>
      <c r="D17" s="22" t="s">
        <v>177</v>
      </c>
      <c r="E17" s="22" t="s">
        <v>177</v>
      </c>
      <c r="F17" s="20" t="s">
        <v>177</v>
      </c>
    </row>
    <row r="18" spans="1:6" x14ac:dyDescent="0.25">
      <c r="A18" s="19" t="s">
        <v>30</v>
      </c>
      <c r="B18" s="20" t="s">
        <v>17</v>
      </c>
      <c r="C18" s="21" t="s">
        <v>62</v>
      </c>
      <c r="D18" s="22" t="s">
        <v>53</v>
      </c>
      <c r="E18" s="22" t="s">
        <v>53</v>
      </c>
      <c r="F18" s="20">
        <v>1038</v>
      </c>
    </row>
    <row r="19" spans="1:6" x14ac:dyDescent="0.25">
      <c r="A19" s="19" t="s">
        <v>31</v>
      </c>
      <c r="B19" s="20" t="s">
        <v>17</v>
      </c>
      <c r="C19" s="21" t="s">
        <v>63</v>
      </c>
      <c r="D19" s="22" t="s">
        <v>53</v>
      </c>
      <c r="E19" s="22" t="s">
        <v>53</v>
      </c>
      <c r="F19" s="20">
        <v>1038</v>
      </c>
    </row>
    <row r="20" spans="1:6" x14ac:dyDescent="0.25">
      <c r="A20" s="19" t="s">
        <v>32</v>
      </c>
      <c r="B20" s="20" t="s">
        <v>17</v>
      </c>
      <c r="C20" s="21" t="s">
        <v>121</v>
      </c>
      <c r="D20" s="22" t="s">
        <v>122</v>
      </c>
      <c r="E20" s="23" t="s">
        <v>167</v>
      </c>
      <c r="F20" s="20">
        <v>1038</v>
      </c>
    </row>
    <row r="21" spans="1:6" x14ac:dyDescent="0.25">
      <c r="A21" s="19" t="s">
        <v>33</v>
      </c>
      <c r="B21" s="20" t="s">
        <v>17</v>
      </c>
      <c r="C21" s="21" t="s">
        <v>120</v>
      </c>
      <c r="D21" s="22" t="s">
        <v>122</v>
      </c>
      <c r="E21" s="23" t="s">
        <v>167</v>
      </c>
      <c r="F21" s="20">
        <v>1038</v>
      </c>
    </row>
    <row r="22" spans="1:6" x14ac:dyDescent="0.25">
      <c r="A22" s="19" t="s">
        <v>34</v>
      </c>
      <c r="B22" s="20" t="s">
        <v>177</v>
      </c>
      <c r="C22" s="23"/>
      <c r="D22" s="22" t="s">
        <v>177</v>
      </c>
      <c r="E22" s="23" t="s">
        <v>177</v>
      </c>
      <c r="F22" s="20" t="s">
        <v>177</v>
      </c>
    </row>
    <row r="23" spans="1:6" x14ac:dyDescent="0.25">
      <c r="A23" s="19" t="s">
        <v>35</v>
      </c>
      <c r="B23" s="20" t="s">
        <v>17</v>
      </c>
      <c r="C23" s="21" t="s">
        <v>119</v>
      </c>
      <c r="D23" s="22" t="s">
        <v>122</v>
      </c>
      <c r="E23" s="23" t="s">
        <v>167</v>
      </c>
      <c r="F23" s="20">
        <v>1038</v>
      </c>
    </row>
    <row r="24" spans="1:6" x14ac:dyDescent="0.25">
      <c r="A24" s="19" t="s">
        <v>36</v>
      </c>
      <c r="B24" s="20" t="s">
        <v>17</v>
      </c>
      <c r="C24" s="21" t="s">
        <v>161</v>
      </c>
      <c r="D24" s="22" t="s">
        <v>160</v>
      </c>
      <c r="E24" s="23" t="s">
        <v>160</v>
      </c>
      <c r="F24" s="20">
        <v>1040</v>
      </c>
    </row>
    <row r="25" spans="1:6" x14ac:dyDescent="0.25">
      <c r="A25" s="19" t="s">
        <v>37</v>
      </c>
      <c r="B25" s="20" t="s">
        <v>43</v>
      </c>
      <c r="C25" s="23"/>
      <c r="D25" s="22" t="s">
        <v>41</v>
      </c>
      <c r="E25" s="23" t="s">
        <v>41</v>
      </c>
      <c r="F25" s="20">
        <v>1042</v>
      </c>
    </row>
    <row r="26" spans="1:6" x14ac:dyDescent="0.25">
      <c r="A26" s="19" t="s">
        <v>38</v>
      </c>
      <c r="B26" s="20" t="s">
        <v>177</v>
      </c>
      <c r="C26" s="23"/>
      <c r="D26" s="22" t="s">
        <v>177</v>
      </c>
      <c r="E26" s="23" t="s">
        <v>177</v>
      </c>
      <c r="F26" s="20" t="s">
        <v>177</v>
      </c>
    </row>
    <row r="27" spans="1:6" x14ac:dyDescent="0.25">
      <c r="A27" s="19" t="s">
        <v>39</v>
      </c>
      <c r="B27" s="20" t="s">
        <v>17</v>
      </c>
      <c r="C27" s="21" t="s">
        <v>118</v>
      </c>
      <c r="D27" s="22" t="s">
        <v>122</v>
      </c>
      <c r="E27" s="23" t="s">
        <v>167</v>
      </c>
      <c r="F27" s="20">
        <v>1038</v>
      </c>
    </row>
    <row r="28" spans="1:6" x14ac:dyDescent="0.25">
      <c r="A28" s="19" t="s">
        <v>40</v>
      </c>
      <c r="B28" s="20" t="s">
        <v>17</v>
      </c>
      <c r="C28" s="21" t="s">
        <v>162</v>
      </c>
      <c r="D28" s="22" t="s">
        <v>160</v>
      </c>
      <c r="E28" s="23" t="s">
        <v>160</v>
      </c>
      <c r="F28" s="20">
        <v>1040</v>
      </c>
    </row>
    <row r="29" spans="1:6" x14ac:dyDescent="0.25">
      <c r="A29" s="19" t="s">
        <v>66</v>
      </c>
      <c r="B29" s="20" t="s">
        <v>17</v>
      </c>
      <c r="C29" s="21" t="s">
        <v>163</v>
      </c>
      <c r="D29" s="22" t="s">
        <v>160</v>
      </c>
      <c r="E29" s="23" t="s">
        <v>160</v>
      </c>
      <c r="F29" s="20">
        <v>1040</v>
      </c>
    </row>
    <row r="30" spans="1:6" x14ac:dyDescent="0.25">
      <c r="A30" s="19" t="s">
        <v>67</v>
      </c>
      <c r="B30" s="20" t="s">
        <v>43</v>
      </c>
      <c r="C30" s="23"/>
      <c r="D30" s="22" t="s">
        <v>41</v>
      </c>
      <c r="E30" s="23" t="s">
        <v>41</v>
      </c>
      <c r="F30" s="20">
        <v>1042</v>
      </c>
    </row>
    <row r="31" spans="1:6" x14ac:dyDescent="0.25">
      <c r="A31" s="19" t="s">
        <v>68</v>
      </c>
      <c r="B31" s="20" t="s">
        <v>17</v>
      </c>
      <c r="C31" s="21" t="s">
        <v>164</v>
      </c>
      <c r="D31" s="22" t="s">
        <v>160</v>
      </c>
      <c r="E31" s="23" t="s">
        <v>160</v>
      </c>
      <c r="F31" s="20">
        <v>1040</v>
      </c>
    </row>
    <row r="32" spans="1:6" x14ac:dyDescent="0.25">
      <c r="A32" s="19" t="s">
        <v>69</v>
      </c>
      <c r="B32" s="20" t="s">
        <v>17</v>
      </c>
      <c r="C32" s="21" t="s">
        <v>165</v>
      </c>
      <c r="D32" s="22" t="s">
        <v>160</v>
      </c>
      <c r="E32" s="23" t="s">
        <v>160</v>
      </c>
      <c r="F32" s="20">
        <v>1040</v>
      </c>
    </row>
    <row r="33" spans="1:8" x14ac:dyDescent="0.25">
      <c r="A33" s="19" t="s">
        <v>70</v>
      </c>
      <c r="B33" s="20" t="s">
        <v>17</v>
      </c>
      <c r="C33" s="21" t="s">
        <v>166</v>
      </c>
      <c r="D33" s="22" t="s">
        <v>160</v>
      </c>
      <c r="E33" s="23" t="s">
        <v>160</v>
      </c>
      <c r="F33" s="20">
        <v>1040</v>
      </c>
    </row>
    <row r="34" spans="1:8" x14ac:dyDescent="0.25">
      <c r="A34" s="19" t="s">
        <v>71</v>
      </c>
      <c r="B34" s="20" t="s">
        <v>180</v>
      </c>
      <c r="C34" s="21" t="s">
        <v>356</v>
      </c>
      <c r="D34" s="22" t="s">
        <v>15</v>
      </c>
      <c r="E34" s="23" t="s">
        <v>15</v>
      </c>
      <c r="F34" s="20">
        <v>1040</v>
      </c>
      <c r="G34" s="29" t="s">
        <v>241</v>
      </c>
      <c r="H34" s="29" t="s">
        <v>357</v>
      </c>
    </row>
    <row r="35" spans="1:8" x14ac:dyDescent="0.25">
      <c r="A35" s="19" t="s">
        <v>72</v>
      </c>
      <c r="B35" s="20" t="s">
        <v>180</v>
      </c>
      <c r="C35" s="21" t="s">
        <v>146</v>
      </c>
      <c r="D35" s="22" t="s">
        <v>145</v>
      </c>
      <c r="E35" s="23" t="s">
        <v>145</v>
      </c>
      <c r="F35" s="20">
        <v>1040</v>
      </c>
      <c r="G35" s="29" t="s">
        <v>242</v>
      </c>
    </row>
    <row r="36" spans="1:8" x14ac:dyDescent="0.25">
      <c r="A36" s="19" t="s">
        <v>73</v>
      </c>
      <c r="B36" s="20" t="s">
        <v>177</v>
      </c>
      <c r="C36" s="23"/>
      <c r="D36" s="22" t="s">
        <v>177</v>
      </c>
      <c r="E36" s="23" t="s">
        <v>177</v>
      </c>
      <c r="F36" s="20">
        <v>1040</v>
      </c>
      <c r="G36" s="30" t="s">
        <v>243</v>
      </c>
    </row>
    <row r="37" spans="1:8" x14ac:dyDescent="0.25">
      <c r="A37" s="19" t="s">
        <v>74</v>
      </c>
      <c r="B37" s="20" t="s">
        <v>177</v>
      </c>
      <c r="C37" s="23"/>
      <c r="D37" s="22" t="s">
        <v>177</v>
      </c>
      <c r="E37" s="23" t="s">
        <v>177</v>
      </c>
      <c r="F37" s="20" t="s">
        <v>177</v>
      </c>
    </row>
    <row r="38" spans="1:8" x14ac:dyDescent="0.25">
      <c r="A38" s="19" t="s">
        <v>75</v>
      </c>
      <c r="B38" s="20" t="s">
        <v>177</v>
      </c>
      <c r="C38" s="23"/>
      <c r="D38" s="22" t="s">
        <v>177</v>
      </c>
      <c r="E38" s="23" t="s">
        <v>177</v>
      </c>
      <c r="F38" s="20" t="s">
        <v>177</v>
      </c>
    </row>
    <row r="39" spans="1:8" x14ac:dyDescent="0.25">
      <c r="A39" s="19" t="s">
        <v>76</v>
      </c>
      <c r="B39" s="20" t="s">
        <v>177</v>
      </c>
      <c r="C39" s="23"/>
      <c r="D39" s="22" t="s">
        <v>177</v>
      </c>
      <c r="E39" s="23" t="s">
        <v>177</v>
      </c>
      <c r="F39" s="20" t="s">
        <v>177</v>
      </c>
    </row>
    <row r="40" spans="1:8" x14ac:dyDescent="0.25">
      <c r="A40" s="19" t="s">
        <v>77</v>
      </c>
      <c r="B40" s="20" t="s">
        <v>177</v>
      </c>
      <c r="C40" s="23"/>
      <c r="D40" s="22" t="s">
        <v>177</v>
      </c>
      <c r="E40" s="23" t="s">
        <v>177</v>
      </c>
      <c r="F40" s="20">
        <v>1040</v>
      </c>
      <c r="G40" s="30" t="s">
        <v>243</v>
      </c>
    </row>
    <row r="41" spans="1:8" x14ac:dyDescent="0.25">
      <c r="A41" s="19" t="s">
        <v>78</v>
      </c>
      <c r="B41" s="20" t="s">
        <v>180</v>
      </c>
      <c r="C41" s="21" t="s">
        <v>358</v>
      </c>
      <c r="D41" s="22" t="s">
        <v>122</v>
      </c>
      <c r="E41" s="23" t="s">
        <v>122</v>
      </c>
      <c r="F41" s="20">
        <v>1040</v>
      </c>
      <c r="G41" s="29" t="s">
        <v>244</v>
      </c>
    </row>
    <row r="42" spans="1:8" x14ac:dyDescent="0.25">
      <c r="A42" s="19" t="s">
        <v>79</v>
      </c>
      <c r="B42" s="20" t="s">
        <v>180</v>
      </c>
      <c r="C42" s="21" t="s">
        <v>156</v>
      </c>
      <c r="D42" s="22" t="s">
        <v>144</v>
      </c>
      <c r="E42" s="23" t="s">
        <v>144</v>
      </c>
      <c r="F42" s="20">
        <v>1040</v>
      </c>
      <c r="G42" s="29" t="s">
        <v>245</v>
      </c>
    </row>
    <row r="43" spans="1:8" x14ac:dyDescent="0.25">
      <c r="A43" s="19" t="s">
        <v>80</v>
      </c>
      <c r="B43" s="20" t="s">
        <v>180</v>
      </c>
      <c r="C43" s="21" t="s">
        <v>359</v>
      </c>
      <c r="D43" s="22" t="s">
        <v>144</v>
      </c>
      <c r="E43" s="23" t="s">
        <v>144</v>
      </c>
      <c r="F43" s="20">
        <v>1040</v>
      </c>
      <c r="G43" s="29" t="s">
        <v>246</v>
      </c>
    </row>
    <row r="44" spans="1:8" x14ac:dyDescent="0.25">
      <c r="A44" s="19" t="s">
        <v>81</v>
      </c>
      <c r="B44" s="20" t="s">
        <v>177</v>
      </c>
      <c r="C44" s="23"/>
      <c r="D44" s="22" t="s">
        <v>177</v>
      </c>
      <c r="E44" s="23" t="s">
        <v>177</v>
      </c>
      <c r="F44" s="20" t="s">
        <v>177</v>
      </c>
    </row>
    <row r="45" spans="1:8" x14ac:dyDescent="0.25">
      <c r="A45" s="19" t="s">
        <v>82</v>
      </c>
      <c r="B45" s="20" t="s">
        <v>177</v>
      </c>
      <c r="C45" s="23"/>
      <c r="D45" s="22" t="s">
        <v>177</v>
      </c>
      <c r="E45" s="23" t="s">
        <v>177</v>
      </c>
      <c r="F45" s="20">
        <v>1040</v>
      </c>
      <c r="G45" s="30" t="s">
        <v>243</v>
      </c>
    </row>
    <row r="46" spans="1:8" x14ac:dyDescent="0.25">
      <c r="A46" s="19" t="s">
        <v>83</v>
      </c>
      <c r="B46" s="20" t="s">
        <v>180</v>
      </c>
      <c r="C46" s="21" t="s">
        <v>360</v>
      </c>
      <c r="D46" s="22" t="s">
        <v>145</v>
      </c>
      <c r="E46" s="23" t="s">
        <v>145</v>
      </c>
      <c r="F46" s="20">
        <v>1040</v>
      </c>
      <c r="G46" s="31" t="s">
        <v>247</v>
      </c>
    </row>
    <row r="47" spans="1:8" x14ac:dyDescent="0.25">
      <c r="A47" s="19" t="s">
        <v>84</v>
      </c>
      <c r="B47" s="20" t="s">
        <v>180</v>
      </c>
      <c r="C47" s="21" t="s">
        <v>361</v>
      </c>
      <c r="D47" s="22" t="s">
        <v>122</v>
      </c>
      <c r="E47" s="23" t="s">
        <v>122</v>
      </c>
      <c r="F47" s="20">
        <v>1040</v>
      </c>
      <c r="G47" s="31" t="s">
        <v>248</v>
      </c>
    </row>
    <row r="48" spans="1:8" x14ac:dyDescent="0.25">
      <c r="A48" s="19" t="s">
        <v>85</v>
      </c>
      <c r="B48" s="20" t="s">
        <v>177</v>
      </c>
      <c r="C48" s="23"/>
      <c r="D48" s="22" t="s">
        <v>177</v>
      </c>
      <c r="E48" s="23" t="s">
        <v>177</v>
      </c>
      <c r="F48" s="20" t="s">
        <v>177</v>
      </c>
    </row>
    <row r="49" spans="1:7" x14ac:dyDescent="0.25">
      <c r="A49" s="19" t="s">
        <v>86</v>
      </c>
      <c r="B49" s="20" t="s">
        <v>43</v>
      </c>
      <c r="C49" s="23"/>
      <c r="D49" s="22" t="s">
        <v>41</v>
      </c>
      <c r="E49" s="23" t="s">
        <v>41</v>
      </c>
      <c r="F49" s="20">
        <v>1042</v>
      </c>
    </row>
    <row r="50" spans="1:7" x14ac:dyDescent="0.25">
      <c r="A50" s="19" t="s">
        <v>87</v>
      </c>
      <c r="B50" s="20" t="s">
        <v>180</v>
      </c>
      <c r="C50" s="23"/>
      <c r="D50" s="22" t="s">
        <v>41</v>
      </c>
      <c r="E50" s="23" t="s">
        <v>41</v>
      </c>
      <c r="F50" s="20">
        <v>1040</v>
      </c>
      <c r="G50" s="29" t="s">
        <v>249</v>
      </c>
    </row>
    <row r="51" spans="1:7" x14ac:dyDescent="0.25">
      <c r="A51" s="19" t="s">
        <v>88</v>
      </c>
      <c r="B51" s="20" t="s">
        <v>43</v>
      </c>
      <c r="C51" s="23"/>
      <c r="D51" s="22" t="s">
        <v>41</v>
      </c>
      <c r="E51" s="23" t="s">
        <v>41</v>
      </c>
      <c r="F51" s="20">
        <v>1042</v>
      </c>
    </row>
    <row r="52" spans="1:7" x14ac:dyDescent="0.25">
      <c r="A52" s="19" t="s">
        <v>89</v>
      </c>
      <c r="B52" s="20" t="s">
        <v>180</v>
      </c>
      <c r="C52" s="23"/>
      <c r="D52" s="22" t="s">
        <v>41</v>
      </c>
      <c r="E52" s="23" t="s">
        <v>41</v>
      </c>
      <c r="F52" s="20">
        <v>1040</v>
      </c>
      <c r="G52" s="29" t="s">
        <v>250</v>
      </c>
    </row>
    <row r="53" spans="1:7" x14ac:dyDescent="0.25">
      <c r="A53" s="19" t="s">
        <v>90</v>
      </c>
      <c r="B53" s="20" t="s">
        <v>43</v>
      </c>
      <c r="C53" s="23"/>
      <c r="D53" s="22" t="s">
        <v>41</v>
      </c>
      <c r="E53" s="23" t="s">
        <v>41</v>
      </c>
      <c r="F53" s="20">
        <v>1042</v>
      </c>
    </row>
    <row r="54" spans="1:7" x14ac:dyDescent="0.25">
      <c r="A54" s="19" t="s">
        <v>91</v>
      </c>
      <c r="B54" s="20" t="s">
        <v>180</v>
      </c>
      <c r="C54" s="23"/>
      <c r="D54" s="22" t="s">
        <v>41</v>
      </c>
      <c r="E54" s="23" t="s">
        <v>41</v>
      </c>
      <c r="F54" s="20">
        <v>1040</v>
      </c>
      <c r="G54" s="29" t="s">
        <v>251</v>
      </c>
    </row>
    <row r="55" spans="1:7" x14ac:dyDescent="0.25">
      <c r="A55" s="19" t="s">
        <v>92</v>
      </c>
      <c r="B55" s="20" t="s">
        <v>180</v>
      </c>
      <c r="C55" s="23"/>
      <c r="D55" s="22" t="s">
        <v>41</v>
      </c>
      <c r="E55" s="23" t="s">
        <v>41</v>
      </c>
      <c r="F55" s="20">
        <v>1043</v>
      </c>
      <c r="G55" s="29" t="s">
        <v>252</v>
      </c>
    </row>
    <row r="56" spans="1:7" x14ac:dyDescent="0.25">
      <c r="A56" s="19" t="s">
        <v>93</v>
      </c>
      <c r="B56" s="20" t="s">
        <v>180</v>
      </c>
      <c r="C56" s="23"/>
      <c r="D56" s="22" t="s">
        <v>41</v>
      </c>
      <c r="E56" s="23" t="s">
        <v>41</v>
      </c>
      <c r="F56" s="20">
        <v>1042</v>
      </c>
      <c r="G56" s="31" t="s">
        <v>253</v>
      </c>
    </row>
    <row r="57" spans="1:7" x14ac:dyDescent="0.25">
      <c r="A57" s="19" t="s">
        <v>94</v>
      </c>
      <c r="B57" s="20" t="s">
        <v>17</v>
      </c>
      <c r="C57" s="21" t="s">
        <v>359</v>
      </c>
      <c r="D57" s="22" t="s">
        <v>144</v>
      </c>
      <c r="E57" s="23" t="s">
        <v>144</v>
      </c>
      <c r="F57" s="20">
        <v>1042</v>
      </c>
    </row>
    <row r="58" spans="1:7" x14ac:dyDescent="0.25">
      <c r="A58" s="19" t="s">
        <v>95</v>
      </c>
      <c r="B58" s="20" t="s">
        <v>43</v>
      </c>
      <c r="C58" s="23"/>
      <c r="D58" s="22" t="s">
        <v>41</v>
      </c>
      <c r="E58" s="23" t="s">
        <v>41</v>
      </c>
      <c r="F58" s="20">
        <v>1041</v>
      </c>
    </row>
    <row r="59" spans="1:7" x14ac:dyDescent="0.25">
      <c r="A59" s="19" t="s">
        <v>96</v>
      </c>
      <c r="B59" s="20" t="s">
        <v>17</v>
      </c>
      <c r="C59" s="21" t="s">
        <v>356</v>
      </c>
      <c r="D59" s="22" t="s">
        <v>15</v>
      </c>
      <c r="E59" s="23" t="s">
        <v>15</v>
      </c>
      <c r="F59" s="20">
        <v>1043</v>
      </c>
    </row>
    <row r="60" spans="1:7" x14ac:dyDescent="0.25">
      <c r="A60" s="19" t="s">
        <v>97</v>
      </c>
      <c r="B60" s="20" t="s">
        <v>17</v>
      </c>
      <c r="C60" s="21" t="s">
        <v>358</v>
      </c>
      <c r="D60" s="22" t="s">
        <v>122</v>
      </c>
      <c r="E60" s="23" t="s">
        <v>122</v>
      </c>
      <c r="F60" s="20">
        <v>1042</v>
      </c>
    </row>
    <row r="61" spans="1:7" x14ac:dyDescent="0.25">
      <c r="A61" s="19" t="s">
        <v>98</v>
      </c>
      <c r="B61" s="20" t="s">
        <v>17</v>
      </c>
      <c r="C61" s="23"/>
      <c r="D61" s="22" t="s">
        <v>41</v>
      </c>
      <c r="E61" s="23" t="s">
        <v>41</v>
      </c>
      <c r="F61" s="20">
        <v>1042</v>
      </c>
    </row>
    <row r="62" spans="1:7" x14ac:dyDescent="0.25">
      <c r="A62" s="19" t="s">
        <v>99</v>
      </c>
      <c r="B62" s="20" t="s">
        <v>17</v>
      </c>
      <c r="C62" s="23"/>
      <c r="D62" s="22" t="s">
        <v>41</v>
      </c>
      <c r="E62" s="23" t="s">
        <v>41</v>
      </c>
      <c r="F62" s="20">
        <v>1043</v>
      </c>
    </row>
    <row r="63" spans="1:7" x14ac:dyDescent="0.25">
      <c r="A63" s="19" t="s">
        <v>100</v>
      </c>
      <c r="B63" s="20" t="s">
        <v>43</v>
      </c>
      <c r="C63" s="23"/>
      <c r="D63" s="22" t="s">
        <v>41</v>
      </c>
      <c r="E63" s="23" t="s">
        <v>41</v>
      </c>
      <c r="F63" s="20">
        <v>1041</v>
      </c>
    </row>
    <row r="64" spans="1:7" x14ac:dyDescent="0.25">
      <c r="A64" s="19" t="s">
        <v>101</v>
      </c>
      <c r="B64" s="20" t="s">
        <v>17</v>
      </c>
      <c r="C64" s="23"/>
      <c r="D64" s="22" t="s">
        <v>41</v>
      </c>
      <c r="E64" s="23" t="s">
        <v>41</v>
      </c>
      <c r="F64" s="20">
        <v>1043</v>
      </c>
    </row>
    <row r="65" spans="1:6" x14ac:dyDescent="0.25">
      <c r="A65" s="19" t="s">
        <v>102</v>
      </c>
      <c r="B65" s="20" t="s">
        <v>17</v>
      </c>
      <c r="C65" s="21" t="s">
        <v>150</v>
      </c>
      <c r="D65" s="22" t="s">
        <v>145</v>
      </c>
      <c r="E65" s="23" t="s">
        <v>167</v>
      </c>
      <c r="F65" s="20">
        <v>1043</v>
      </c>
    </row>
    <row r="66" spans="1:6" x14ac:dyDescent="0.25">
      <c r="A66" s="19" t="s">
        <v>103</v>
      </c>
      <c r="B66" s="20" t="s">
        <v>43</v>
      </c>
      <c r="C66" s="23"/>
      <c r="D66" s="22" t="s">
        <v>41</v>
      </c>
      <c r="E66" s="23" t="s">
        <v>41</v>
      </c>
      <c r="F66" s="20">
        <v>1041</v>
      </c>
    </row>
    <row r="67" spans="1:6" x14ac:dyDescent="0.25">
      <c r="A67" s="19" t="s">
        <v>104</v>
      </c>
      <c r="B67" s="20" t="s">
        <v>43</v>
      </c>
      <c r="C67" s="23"/>
      <c r="D67" s="22" t="s">
        <v>41</v>
      </c>
      <c r="E67" s="23" t="s">
        <v>41</v>
      </c>
      <c r="F67" s="20">
        <v>1042</v>
      </c>
    </row>
    <row r="68" spans="1:6" x14ac:dyDescent="0.25">
      <c r="A68" s="19" t="s">
        <v>105</v>
      </c>
      <c r="B68" s="20" t="s">
        <v>17</v>
      </c>
      <c r="C68" s="21" t="s">
        <v>149</v>
      </c>
      <c r="D68" s="22" t="s">
        <v>145</v>
      </c>
      <c r="E68" s="23" t="s">
        <v>145</v>
      </c>
      <c r="F68" s="20">
        <v>1042</v>
      </c>
    </row>
    <row r="69" spans="1:6" x14ac:dyDescent="0.25">
      <c r="A69" s="19" t="s">
        <v>106</v>
      </c>
      <c r="B69" s="20" t="s">
        <v>17</v>
      </c>
      <c r="C69" s="21" t="s">
        <v>148</v>
      </c>
      <c r="D69" s="22" t="s">
        <v>145</v>
      </c>
      <c r="E69" s="23" t="s">
        <v>167</v>
      </c>
      <c r="F69" s="20">
        <v>1042</v>
      </c>
    </row>
    <row r="70" spans="1:6" x14ac:dyDescent="0.25">
      <c r="A70" s="19" t="s">
        <v>107</v>
      </c>
      <c r="B70" s="20" t="s">
        <v>17</v>
      </c>
      <c r="C70" s="21" t="s">
        <v>231</v>
      </c>
      <c r="D70" s="22" t="s">
        <v>122</v>
      </c>
      <c r="E70" s="23" t="s">
        <v>122</v>
      </c>
      <c r="F70" s="20">
        <v>1043</v>
      </c>
    </row>
    <row r="71" spans="1:6" x14ac:dyDescent="0.25">
      <c r="A71" s="19" t="s">
        <v>108</v>
      </c>
      <c r="B71" s="20" t="s">
        <v>43</v>
      </c>
      <c r="C71" s="23"/>
      <c r="D71" s="22" t="s">
        <v>41</v>
      </c>
      <c r="E71" s="23" t="s">
        <v>41</v>
      </c>
      <c r="F71" s="20">
        <v>1041</v>
      </c>
    </row>
    <row r="72" spans="1:6" x14ac:dyDescent="0.25">
      <c r="A72" s="19" t="s">
        <v>109</v>
      </c>
      <c r="B72" s="20" t="s">
        <v>177</v>
      </c>
      <c r="C72" s="23"/>
      <c r="D72" s="22" t="s">
        <v>177</v>
      </c>
      <c r="E72" s="23" t="s">
        <v>177</v>
      </c>
      <c r="F72" s="20" t="s">
        <v>177</v>
      </c>
    </row>
    <row r="73" spans="1:6" x14ac:dyDescent="0.25">
      <c r="A73" s="19" t="s">
        <v>110</v>
      </c>
      <c r="B73" s="20" t="s">
        <v>17</v>
      </c>
      <c r="C73" s="23"/>
      <c r="D73" s="22" t="s">
        <v>41</v>
      </c>
      <c r="E73" s="23" t="s">
        <v>41</v>
      </c>
      <c r="F73" s="20">
        <v>1042</v>
      </c>
    </row>
    <row r="74" spans="1:6" x14ac:dyDescent="0.25">
      <c r="A74" s="19" t="s">
        <v>111</v>
      </c>
      <c r="B74" s="20" t="s">
        <v>17</v>
      </c>
      <c r="C74" s="21" t="s">
        <v>255</v>
      </c>
      <c r="D74" s="22" t="s">
        <v>122</v>
      </c>
      <c r="E74" s="23" t="s">
        <v>167</v>
      </c>
      <c r="F74" s="20">
        <v>1043</v>
      </c>
    </row>
    <row r="75" spans="1:6" x14ac:dyDescent="0.25">
      <c r="A75" s="19" t="s">
        <v>112</v>
      </c>
      <c r="B75" s="20" t="s">
        <v>43</v>
      </c>
      <c r="C75" s="23"/>
      <c r="D75" s="22" t="s">
        <v>41</v>
      </c>
      <c r="E75" s="23" t="s">
        <v>41</v>
      </c>
      <c r="F75" s="20">
        <v>1041</v>
      </c>
    </row>
    <row r="76" spans="1:6" x14ac:dyDescent="0.25">
      <c r="A76" s="19" t="s">
        <v>113</v>
      </c>
      <c r="B76" s="20" t="s">
        <v>17</v>
      </c>
      <c r="C76" s="23"/>
      <c r="D76" s="22" t="s">
        <v>41</v>
      </c>
      <c r="E76" s="23" t="s">
        <v>41</v>
      </c>
      <c r="F76" s="20">
        <v>1043</v>
      </c>
    </row>
    <row r="77" spans="1:6" x14ac:dyDescent="0.25">
      <c r="A77" s="19" t="s">
        <v>114</v>
      </c>
      <c r="B77" s="20" t="s">
        <v>17</v>
      </c>
      <c r="C77" s="23"/>
      <c r="D77" s="22" t="s">
        <v>41</v>
      </c>
      <c r="E77" s="23" t="s">
        <v>41</v>
      </c>
      <c r="F77" s="20">
        <v>1042</v>
      </c>
    </row>
    <row r="78" spans="1:6" x14ac:dyDescent="0.25">
      <c r="A78" s="19" t="s">
        <v>115</v>
      </c>
      <c r="B78" s="20" t="s">
        <v>17</v>
      </c>
      <c r="C78" s="21" t="s">
        <v>151</v>
      </c>
      <c r="D78" s="22" t="s">
        <v>144</v>
      </c>
      <c r="E78" s="23" t="s">
        <v>144</v>
      </c>
      <c r="F78" s="20">
        <v>1040</v>
      </c>
    </row>
    <row r="79" spans="1:6" x14ac:dyDescent="0.25">
      <c r="A79" s="19" t="s">
        <v>116</v>
      </c>
      <c r="B79" s="20" t="s">
        <v>177</v>
      </c>
      <c r="C79" s="23"/>
      <c r="D79" s="22" t="s">
        <v>177</v>
      </c>
      <c r="E79" s="23" t="s">
        <v>177</v>
      </c>
      <c r="F79" s="20" t="s">
        <v>177</v>
      </c>
    </row>
    <row r="80" spans="1:6" x14ac:dyDescent="0.25">
      <c r="A80" s="19" t="s">
        <v>117</v>
      </c>
      <c r="B80" s="20" t="s">
        <v>43</v>
      </c>
      <c r="C80" s="23"/>
      <c r="D80" s="22" t="s">
        <v>41</v>
      </c>
      <c r="E80" s="23" t="s">
        <v>41</v>
      </c>
      <c r="F80" s="20">
        <v>1041</v>
      </c>
    </row>
    <row r="81" spans="1:6" x14ac:dyDescent="0.25">
      <c r="A81" s="19" t="s">
        <v>123</v>
      </c>
      <c r="B81" s="20" t="s">
        <v>43</v>
      </c>
      <c r="C81" s="23"/>
      <c r="D81" s="22" t="s">
        <v>41</v>
      </c>
      <c r="E81" s="23" t="s">
        <v>41</v>
      </c>
      <c r="F81" s="20">
        <v>1041</v>
      </c>
    </row>
    <row r="82" spans="1:6" x14ac:dyDescent="0.25">
      <c r="A82" s="19" t="s">
        <v>124</v>
      </c>
      <c r="B82" s="20" t="s">
        <v>17</v>
      </c>
      <c r="C82" s="23"/>
      <c r="D82" s="22" t="s">
        <v>41</v>
      </c>
      <c r="E82" s="23" t="s">
        <v>41</v>
      </c>
      <c r="F82" s="20">
        <v>1042</v>
      </c>
    </row>
    <row r="83" spans="1:6" x14ac:dyDescent="0.25">
      <c r="A83" s="19" t="s">
        <v>125</v>
      </c>
      <c r="B83" s="20" t="s">
        <v>43</v>
      </c>
      <c r="C83" s="23"/>
      <c r="D83" s="22" t="s">
        <v>41</v>
      </c>
      <c r="E83" s="23" t="s">
        <v>41</v>
      </c>
      <c r="F83" s="20">
        <v>1042</v>
      </c>
    </row>
    <row r="84" spans="1:6" x14ac:dyDescent="0.25">
      <c r="A84" s="19" t="s">
        <v>126</v>
      </c>
      <c r="B84" s="20" t="s">
        <v>17</v>
      </c>
      <c r="C84" s="21" t="s">
        <v>207</v>
      </c>
      <c r="D84" s="22" t="s">
        <v>122</v>
      </c>
      <c r="E84" s="23" t="s">
        <v>167</v>
      </c>
      <c r="F84" s="20">
        <v>1042</v>
      </c>
    </row>
    <row r="85" spans="1:6" x14ac:dyDescent="0.25">
      <c r="A85" s="19" t="s">
        <v>127</v>
      </c>
      <c r="B85" s="20" t="s">
        <v>43</v>
      </c>
      <c r="C85" s="23"/>
      <c r="D85" s="22" t="s">
        <v>41</v>
      </c>
      <c r="E85" s="23" t="s">
        <v>41</v>
      </c>
      <c r="F85" s="20">
        <v>1041</v>
      </c>
    </row>
    <row r="86" spans="1:6" x14ac:dyDescent="0.25">
      <c r="A86" s="19" t="s">
        <v>128</v>
      </c>
      <c r="B86" s="20" t="s">
        <v>17</v>
      </c>
      <c r="C86" s="21" t="s">
        <v>152</v>
      </c>
      <c r="D86" s="22" t="s">
        <v>144</v>
      </c>
      <c r="E86" s="23" t="s">
        <v>144</v>
      </c>
      <c r="F86" s="20">
        <v>1040</v>
      </c>
    </row>
    <row r="87" spans="1:6" x14ac:dyDescent="0.25">
      <c r="A87" s="19" t="s">
        <v>129</v>
      </c>
      <c r="B87" s="20" t="s">
        <v>17</v>
      </c>
      <c r="C87" s="21" t="s">
        <v>147</v>
      </c>
      <c r="D87" s="22" t="s">
        <v>145</v>
      </c>
      <c r="E87" s="23" t="s">
        <v>145</v>
      </c>
      <c r="F87" s="20">
        <v>1042</v>
      </c>
    </row>
    <row r="88" spans="1:6" x14ac:dyDescent="0.25">
      <c r="A88" s="19" t="s">
        <v>130</v>
      </c>
      <c r="B88" s="20" t="s">
        <v>17</v>
      </c>
      <c r="C88" s="21" t="s">
        <v>146</v>
      </c>
      <c r="D88" s="22" t="s">
        <v>145</v>
      </c>
      <c r="E88" s="23" t="s">
        <v>145</v>
      </c>
      <c r="F88" s="20">
        <v>1043</v>
      </c>
    </row>
    <row r="89" spans="1:6" x14ac:dyDescent="0.25">
      <c r="A89" s="19" t="s">
        <v>131</v>
      </c>
      <c r="B89" s="20" t="s">
        <v>17</v>
      </c>
      <c r="C89" s="21" t="s">
        <v>153</v>
      </c>
      <c r="D89" s="22" t="s">
        <v>144</v>
      </c>
      <c r="E89" s="23" t="s">
        <v>144</v>
      </c>
      <c r="F89" s="20">
        <v>1040</v>
      </c>
    </row>
    <row r="90" spans="1:6" x14ac:dyDescent="0.25">
      <c r="A90" s="19" t="s">
        <v>132</v>
      </c>
      <c r="B90" s="20" t="s">
        <v>17</v>
      </c>
      <c r="C90" s="23"/>
      <c r="D90" s="22" t="s">
        <v>41</v>
      </c>
      <c r="E90" s="23" t="s">
        <v>41</v>
      </c>
      <c r="F90" s="20">
        <v>1042</v>
      </c>
    </row>
    <row r="91" spans="1:6" x14ac:dyDescent="0.25">
      <c r="A91" s="19" t="s">
        <v>133</v>
      </c>
      <c r="B91" s="20" t="s">
        <v>43</v>
      </c>
      <c r="C91" s="23"/>
      <c r="D91" s="22" t="s">
        <v>41</v>
      </c>
      <c r="E91" s="23" t="s">
        <v>41</v>
      </c>
      <c r="F91" s="20">
        <v>1041</v>
      </c>
    </row>
    <row r="92" spans="1:6" x14ac:dyDescent="0.25">
      <c r="A92" s="19" t="s">
        <v>134</v>
      </c>
      <c r="B92" s="20" t="s">
        <v>43</v>
      </c>
      <c r="C92" s="23"/>
      <c r="D92" s="22" t="s">
        <v>41</v>
      </c>
      <c r="E92" s="23" t="s">
        <v>41</v>
      </c>
      <c r="F92" s="20">
        <v>1041</v>
      </c>
    </row>
    <row r="93" spans="1:6" x14ac:dyDescent="0.25">
      <c r="A93" s="19" t="s">
        <v>135</v>
      </c>
      <c r="B93" s="20" t="s">
        <v>17</v>
      </c>
      <c r="C93" s="21" t="s">
        <v>360</v>
      </c>
      <c r="D93" s="22" t="s">
        <v>145</v>
      </c>
      <c r="E93" s="23" t="s">
        <v>145</v>
      </c>
      <c r="F93" s="20">
        <v>1042</v>
      </c>
    </row>
    <row r="94" spans="1:6" x14ac:dyDescent="0.25">
      <c r="A94" s="19" t="s">
        <v>136</v>
      </c>
      <c r="B94" s="20" t="s">
        <v>17</v>
      </c>
      <c r="C94" s="23"/>
      <c r="D94" s="22" t="s">
        <v>41</v>
      </c>
      <c r="E94" s="23" t="s">
        <v>41</v>
      </c>
      <c r="F94" s="20">
        <v>1043</v>
      </c>
    </row>
    <row r="95" spans="1:6" x14ac:dyDescent="0.25">
      <c r="A95" s="19" t="s">
        <v>137</v>
      </c>
      <c r="B95" s="20" t="s">
        <v>17</v>
      </c>
      <c r="C95" s="21" t="s">
        <v>154</v>
      </c>
      <c r="D95" s="22" t="s">
        <v>144</v>
      </c>
      <c r="E95" s="23" t="s">
        <v>144</v>
      </c>
      <c r="F95" s="20">
        <v>1040</v>
      </c>
    </row>
    <row r="96" spans="1:6" x14ac:dyDescent="0.25">
      <c r="A96" s="19" t="s">
        <v>138</v>
      </c>
      <c r="B96" s="20" t="s">
        <v>17</v>
      </c>
      <c r="C96" s="21" t="s">
        <v>155</v>
      </c>
      <c r="D96" s="22" t="s">
        <v>144</v>
      </c>
      <c r="E96" s="23" t="s">
        <v>144</v>
      </c>
      <c r="F96" s="20">
        <v>1040</v>
      </c>
    </row>
    <row r="97" spans="1:7" x14ac:dyDescent="0.25">
      <c r="A97" s="19" t="s">
        <v>139</v>
      </c>
      <c r="B97" s="20" t="s">
        <v>17</v>
      </c>
      <c r="C97" s="21" t="s">
        <v>156</v>
      </c>
      <c r="D97" s="22" t="s">
        <v>144</v>
      </c>
      <c r="E97" s="23" t="s">
        <v>144</v>
      </c>
      <c r="F97" s="20">
        <v>1040</v>
      </c>
    </row>
    <row r="98" spans="1:7" x14ac:dyDescent="0.25">
      <c r="A98" s="19" t="s">
        <v>140</v>
      </c>
      <c r="B98" s="20" t="s">
        <v>17</v>
      </c>
      <c r="C98" s="21" t="s">
        <v>361</v>
      </c>
      <c r="D98" s="22" t="s">
        <v>122</v>
      </c>
      <c r="E98" s="23" t="s">
        <v>122</v>
      </c>
      <c r="F98" s="20">
        <v>1042</v>
      </c>
    </row>
    <row r="99" spans="1:7" x14ac:dyDescent="0.25">
      <c r="A99" s="19" t="s">
        <v>141</v>
      </c>
      <c r="B99" s="20" t="s">
        <v>43</v>
      </c>
      <c r="C99" s="23"/>
      <c r="D99" s="22" t="s">
        <v>41</v>
      </c>
      <c r="E99" s="23" t="s">
        <v>41</v>
      </c>
      <c r="F99" s="20">
        <v>1041</v>
      </c>
    </row>
    <row r="100" spans="1:7" x14ac:dyDescent="0.25">
      <c r="A100" s="19" t="s">
        <v>142</v>
      </c>
      <c r="B100" s="20" t="s">
        <v>43</v>
      </c>
      <c r="C100" s="23"/>
      <c r="D100" s="22" t="s">
        <v>41</v>
      </c>
      <c r="E100" s="23" t="s">
        <v>41</v>
      </c>
      <c r="F100" s="20">
        <v>1042</v>
      </c>
    </row>
    <row r="101" spans="1:7" x14ac:dyDescent="0.25">
      <c r="A101" s="19" t="s">
        <v>143</v>
      </c>
      <c r="B101" s="20" t="s">
        <v>43</v>
      </c>
      <c r="C101" s="23"/>
      <c r="D101" s="22" t="s">
        <v>41</v>
      </c>
      <c r="E101" s="23" t="s">
        <v>41</v>
      </c>
      <c r="F101" s="20">
        <v>1041</v>
      </c>
    </row>
    <row r="102" spans="1:7" x14ac:dyDescent="0.25">
      <c r="A102" s="19" t="s">
        <v>157</v>
      </c>
      <c r="B102" s="20" t="s">
        <v>17</v>
      </c>
      <c r="C102" s="23"/>
      <c r="D102" s="22" t="s">
        <v>41</v>
      </c>
      <c r="E102" s="23" t="s">
        <v>41</v>
      </c>
      <c r="F102" s="20">
        <v>1063</v>
      </c>
    </row>
    <row r="103" spans="1:7" x14ac:dyDescent="0.25">
      <c r="A103" s="19" t="s">
        <v>158</v>
      </c>
      <c r="B103" s="20" t="s">
        <v>17</v>
      </c>
      <c r="C103" s="23"/>
      <c r="D103" s="22" t="s">
        <v>41</v>
      </c>
      <c r="E103" s="23" t="s">
        <v>41</v>
      </c>
      <c r="F103" s="20">
        <v>1042</v>
      </c>
    </row>
    <row r="104" spans="1:7" x14ac:dyDescent="0.25">
      <c r="A104" s="19" t="s">
        <v>159</v>
      </c>
      <c r="B104" s="20" t="s">
        <v>17</v>
      </c>
      <c r="C104" s="23"/>
      <c r="D104" s="22" t="s">
        <v>41</v>
      </c>
      <c r="E104" s="23" t="s">
        <v>41</v>
      </c>
      <c r="F104" s="20">
        <v>1063</v>
      </c>
    </row>
    <row r="105" spans="1:7" x14ac:dyDescent="0.25">
      <c r="A105" s="19" t="s">
        <v>179</v>
      </c>
      <c r="B105" s="20" t="s">
        <v>180</v>
      </c>
      <c r="C105" s="21" t="s">
        <v>152</v>
      </c>
      <c r="D105" s="22" t="s">
        <v>144</v>
      </c>
      <c r="E105" s="23" t="s">
        <v>144</v>
      </c>
      <c r="F105" s="20">
        <v>1051</v>
      </c>
      <c r="G105" t="s">
        <v>208</v>
      </c>
    </row>
    <row r="106" spans="1:7" x14ac:dyDescent="0.25">
      <c r="A106" s="19" t="s">
        <v>181</v>
      </c>
      <c r="B106" s="20" t="s">
        <v>43</v>
      </c>
      <c r="C106" s="23"/>
      <c r="D106" s="22" t="s">
        <v>41</v>
      </c>
      <c r="E106" s="23" t="s">
        <v>41</v>
      </c>
      <c r="F106" s="20">
        <v>1041</v>
      </c>
    </row>
    <row r="107" spans="1:7" x14ac:dyDescent="0.25">
      <c r="A107" s="19" t="s">
        <v>182</v>
      </c>
      <c r="B107" s="20" t="s">
        <v>177</v>
      </c>
      <c r="C107" s="23"/>
      <c r="D107" s="22" t="s">
        <v>177</v>
      </c>
      <c r="E107" s="23" t="s">
        <v>177</v>
      </c>
      <c r="F107" s="20">
        <v>1051</v>
      </c>
      <c r="G107" t="s">
        <v>217</v>
      </c>
    </row>
    <row r="108" spans="1:7" x14ac:dyDescent="0.25">
      <c r="A108" s="19" t="s">
        <v>183</v>
      </c>
      <c r="B108" s="20" t="s">
        <v>180</v>
      </c>
      <c r="C108" s="26" t="s">
        <v>150</v>
      </c>
      <c r="D108" s="22" t="s">
        <v>145</v>
      </c>
      <c r="E108" s="23" t="s">
        <v>167</v>
      </c>
      <c r="F108" s="20">
        <v>1051</v>
      </c>
      <c r="G108" t="s">
        <v>209</v>
      </c>
    </row>
    <row r="109" spans="1:7" x14ac:dyDescent="0.25">
      <c r="A109" s="19" t="s">
        <v>184</v>
      </c>
      <c r="B109" s="20" t="s">
        <v>180</v>
      </c>
      <c r="C109" s="26" t="s">
        <v>155</v>
      </c>
      <c r="D109" s="22" t="s">
        <v>144</v>
      </c>
      <c r="E109" s="23" t="s">
        <v>144</v>
      </c>
      <c r="F109" s="20">
        <v>1051</v>
      </c>
      <c r="G109" t="s">
        <v>210</v>
      </c>
    </row>
    <row r="110" spans="1:7" x14ac:dyDescent="0.25">
      <c r="A110" s="19" t="s">
        <v>185</v>
      </c>
      <c r="B110" s="20" t="s">
        <v>180</v>
      </c>
      <c r="C110" s="26" t="s">
        <v>62</v>
      </c>
      <c r="D110" s="22" t="s">
        <v>53</v>
      </c>
      <c r="E110" s="23" t="s">
        <v>53</v>
      </c>
      <c r="F110" s="20">
        <v>1051</v>
      </c>
      <c r="G110" t="s">
        <v>211</v>
      </c>
    </row>
    <row r="111" spans="1:7" x14ac:dyDescent="0.25">
      <c r="A111" s="19" t="s">
        <v>186</v>
      </c>
      <c r="B111" s="20" t="s">
        <v>180</v>
      </c>
      <c r="C111" s="26" t="s">
        <v>207</v>
      </c>
      <c r="D111" s="22" t="s">
        <v>122</v>
      </c>
      <c r="E111" s="23" t="s">
        <v>167</v>
      </c>
      <c r="F111" s="20">
        <v>1051</v>
      </c>
      <c r="G111" t="s">
        <v>212</v>
      </c>
    </row>
    <row r="112" spans="1:7" x14ac:dyDescent="0.25">
      <c r="A112" s="19" t="s">
        <v>187</v>
      </c>
      <c r="B112" s="20" t="s">
        <v>180</v>
      </c>
      <c r="C112" s="21" t="s">
        <v>149</v>
      </c>
      <c r="D112" s="22" t="s">
        <v>145</v>
      </c>
      <c r="E112" s="23" t="s">
        <v>145</v>
      </c>
      <c r="F112" s="20">
        <v>1051</v>
      </c>
      <c r="G112" t="s">
        <v>213</v>
      </c>
    </row>
    <row r="113" spans="1:14" x14ac:dyDescent="0.25">
      <c r="A113" s="19" t="s">
        <v>188</v>
      </c>
      <c r="B113" s="20" t="s">
        <v>180</v>
      </c>
      <c r="C113" s="21" t="s">
        <v>153</v>
      </c>
      <c r="D113" s="22" t="s">
        <v>144</v>
      </c>
      <c r="E113" s="23" t="s">
        <v>144</v>
      </c>
      <c r="F113" s="20">
        <v>1051</v>
      </c>
      <c r="G113" t="s">
        <v>214</v>
      </c>
      <c r="M113" t="s">
        <v>256</v>
      </c>
      <c r="N113" t="s">
        <v>260</v>
      </c>
    </row>
    <row r="114" spans="1:14" x14ac:dyDescent="0.25">
      <c r="A114" s="19" t="s">
        <v>189</v>
      </c>
      <c r="B114" s="20" t="s">
        <v>180</v>
      </c>
      <c r="C114" s="21" t="s">
        <v>231</v>
      </c>
      <c r="D114" s="22" t="s">
        <v>122</v>
      </c>
      <c r="E114" s="23" t="s">
        <v>122</v>
      </c>
      <c r="F114" s="20">
        <v>1051</v>
      </c>
      <c r="G114" t="s">
        <v>215</v>
      </c>
      <c r="L114">
        <v>1000148</v>
      </c>
      <c r="M114" t="s">
        <v>257</v>
      </c>
      <c r="N114">
        <v>48</v>
      </c>
    </row>
    <row r="115" spans="1:14" x14ac:dyDescent="0.25">
      <c r="A115" s="19" t="s">
        <v>190</v>
      </c>
      <c r="B115" s="20" t="s">
        <v>180</v>
      </c>
      <c r="C115" s="21" t="s">
        <v>147</v>
      </c>
      <c r="D115" s="22" t="s">
        <v>145</v>
      </c>
      <c r="E115" s="23" t="s">
        <v>145</v>
      </c>
      <c r="F115" s="20">
        <v>1051</v>
      </c>
      <c r="G115" t="s">
        <v>216</v>
      </c>
      <c r="L115">
        <v>1000047</v>
      </c>
      <c r="M115" t="s">
        <v>258</v>
      </c>
      <c r="N115">
        <v>36</v>
      </c>
    </row>
    <row r="116" spans="1:14" x14ac:dyDescent="0.25">
      <c r="A116" s="19" t="s">
        <v>191</v>
      </c>
      <c r="B116" s="20" t="s">
        <v>17</v>
      </c>
      <c r="C116" s="24"/>
      <c r="D116" s="22" t="s">
        <v>41</v>
      </c>
      <c r="E116" s="23" t="s">
        <v>41</v>
      </c>
      <c r="F116" s="20">
        <v>1063</v>
      </c>
      <c r="L116">
        <v>1000048</v>
      </c>
      <c r="M116" t="s">
        <v>259</v>
      </c>
      <c r="N116">
        <v>136</v>
      </c>
    </row>
    <row r="117" spans="1:14" x14ac:dyDescent="0.25">
      <c r="A117" s="19" t="s">
        <v>192</v>
      </c>
      <c r="B117" s="20" t="s">
        <v>43</v>
      </c>
      <c r="C117" s="24"/>
      <c r="D117" s="22" t="s">
        <v>41</v>
      </c>
      <c r="E117" s="23" t="s">
        <v>41</v>
      </c>
      <c r="F117" s="20">
        <v>1042</v>
      </c>
    </row>
    <row r="118" spans="1:14" x14ac:dyDescent="0.25">
      <c r="A118" s="19" t="s">
        <v>193</v>
      </c>
      <c r="B118" s="20" t="s">
        <v>43</v>
      </c>
      <c r="C118" s="24"/>
      <c r="D118" s="22" t="s">
        <v>41</v>
      </c>
      <c r="E118" s="23" t="s">
        <v>41</v>
      </c>
      <c r="F118" s="20">
        <v>1042</v>
      </c>
    </row>
    <row r="119" spans="1:14" x14ac:dyDescent="0.25">
      <c r="A119" s="19" t="s">
        <v>362</v>
      </c>
      <c r="B119" s="20" t="s">
        <v>17</v>
      </c>
      <c r="C119" s="24"/>
      <c r="D119" s="22" t="s">
        <v>42</v>
      </c>
      <c r="E119" s="22" t="s">
        <v>42</v>
      </c>
      <c r="F119" s="20"/>
      <c r="H119" t="s">
        <v>397</v>
      </c>
    </row>
    <row r="120" spans="1:14" x14ac:dyDescent="0.25">
      <c r="A120" s="19" t="s">
        <v>363</v>
      </c>
      <c r="B120" s="20" t="s">
        <v>17</v>
      </c>
      <c r="C120" s="24"/>
      <c r="D120" s="22" t="s">
        <v>42</v>
      </c>
      <c r="E120" s="22" t="s">
        <v>42</v>
      </c>
      <c r="F120" s="20"/>
    </row>
    <row r="121" spans="1:14" x14ac:dyDescent="0.25">
      <c r="A121" s="19" t="s">
        <v>364</v>
      </c>
      <c r="B121" s="20" t="s">
        <v>17</v>
      </c>
      <c r="C121" s="24"/>
      <c r="D121" s="22" t="s">
        <v>42</v>
      </c>
      <c r="E121" s="22" t="s">
        <v>42</v>
      </c>
      <c r="F121" s="20"/>
    </row>
    <row r="122" spans="1:14" x14ac:dyDescent="0.25">
      <c r="A122" s="19" t="s">
        <v>365</v>
      </c>
      <c r="B122" s="20" t="s">
        <v>17</v>
      </c>
      <c r="C122" s="24"/>
      <c r="D122" s="22" t="s">
        <v>42</v>
      </c>
      <c r="E122" s="22" t="s">
        <v>42</v>
      </c>
      <c r="F122" s="20"/>
    </row>
    <row r="123" spans="1:14" x14ac:dyDescent="0.25">
      <c r="A123" s="19" t="s">
        <v>366</v>
      </c>
      <c r="B123" s="20" t="s">
        <v>17</v>
      </c>
      <c r="C123" s="24"/>
      <c r="D123" s="22" t="s">
        <v>42</v>
      </c>
      <c r="E123" s="22" t="s">
        <v>42</v>
      </c>
      <c r="F123" s="20"/>
    </row>
    <row r="124" spans="1:14" x14ac:dyDescent="0.25">
      <c r="A124" s="19" t="s">
        <v>367</v>
      </c>
      <c r="B124" s="20" t="s">
        <v>180</v>
      </c>
      <c r="C124" s="24"/>
      <c r="D124" s="22" t="s">
        <v>41</v>
      </c>
      <c r="E124" s="22" t="s">
        <v>41</v>
      </c>
      <c r="F124" s="20">
        <v>1063</v>
      </c>
      <c r="G124" t="s">
        <v>396</v>
      </c>
    </row>
    <row r="125" spans="1:14" x14ac:dyDescent="0.25">
      <c r="A125" s="19" t="s">
        <v>368</v>
      </c>
      <c r="B125" s="20" t="s">
        <v>180</v>
      </c>
      <c r="C125" s="24"/>
      <c r="D125" s="22" t="s">
        <v>41</v>
      </c>
      <c r="E125" s="22" t="s">
        <v>41</v>
      </c>
      <c r="F125" s="20">
        <v>1063</v>
      </c>
      <c r="G125" t="s">
        <v>396</v>
      </c>
    </row>
    <row r="126" spans="1:14" x14ac:dyDescent="0.25">
      <c r="A126" s="19" t="s">
        <v>369</v>
      </c>
      <c r="B126" s="20" t="s">
        <v>180</v>
      </c>
      <c r="C126" s="24"/>
      <c r="D126" s="22" t="s">
        <v>41</v>
      </c>
      <c r="E126" s="22" t="s">
        <v>41</v>
      </c>
      <c r="F126" s="20">
        <v>1063</v>
      </c>
      <c r="G126" t="s">
        <v>396</v>
      </c>
    </row>
    <row r="127" spans="1:14" x14ac:dyDescent="0.25">
      <c r="A127" s="19" t="s">
        <v>370</v>
      </c>
      <c r="B127" s="20" t="s">
        <v>17</v>
      </c>
      <c r="C127" s="24"/>
      <c r="D127" s="22" t="s">
        <v>42</v>
      </c>
      <c r="E127" s="22" t="s">
        <v>42</v>
      </c>
      <c r="F127" s="20"/>
    </row>
    <row r="128" spans="1:14" x14ac:dyDescent="0.25">
      <c r="A128" s="19" t="s">
        <v>371</v>
      </c>
      <c r="B128" s="20" t="s">
        <v>180</v>
      </c>
      <c r="C128" s="24"/>
      <c r="D128" s="22" t="s">
        <v>41</v>
      </c>
      <c r="E128" s="22" t="s">
        <v>41</v>
      </c>
      <c r="F128" s="20">
        <v>1063</v>
      </c>
      <c r="G128" t="s">
        <v>396</v>
      </c>
    </row>
    <row r="129" spans="1:7" x14ac:dyDescent="0.25">
      <c r="A129" s="19" t="s">
        <v>372</v>
      </c>
      <c r="B129" s="20" t="s">
        <v>180</v>
      </c>
      <c r="C129" s="24"/>
      <c r="D129" s="22" t="s">
        <v>41</v>
      </c>
      <c r="E129" s="22" t="s">
        <v>41</v>
      </c>
      <c r="F129" s="20">
        <v>1063</v>
      </c>
      <c r="G129" t="s">
        <v>396</v>
      </c>
    </row>
    <row r="130" spans="1:7" x14ac:dyDescent="0.25">
      <c r="A130" s="19" t="s">
        <v>373</v>
      </c>
      <c r="B130" s="20" t="s">
        <v>180</v>
      </c>
      <c r="C130" s="24"/>
      <c r="D130" s="22" t="s">
        <v>41</v>
      </c>
      <c r="E130" s="22" t="s">
        <v>41</v>
      </c>
      <c r="F130" s="20">
        <v>1063</v>
      </c>
      <c r="G130" t="s">
        <v>396</v>
      </c>
    </row>
    <row r="131" spans="1:7" x14ac:dyDescent="0.25">
      <c r="A131" s="19" t="s">
        <v>374</v>
      </c>
      <c r="B131" s="20" t="s">
        <v>17</v>
      </c>
      <c r="C131" s="24"/>
      <c r="D131" s="22" t="s">
        <v>42</v>
      </c>
      <c r="E131" s="23" t="s">
        <v>42</v>
      </c>
      <c r="F131" s="20"/>
    </row>
    <row r="132" spans="1:7" x14ac:dyDescent="0.25">
      <c r="A132" s="19" t="s">
        <v>375</v>
      </c>
      <c r="B132" s="20" t="s">
        <v>17</v>
      </c>
      <c r="C132" s="24"/>
      <c r="D132" s="22" t="s">
        <v>42</v>
      </c>
      <c r="E132" s="23" t="s">
        <v>42</v>
      </c>
      <c r="F132" s="20"/>
    </row>
    <row r="133" spans="1:7" x14ac:dyDescent="0.25">
      <c r="A133" s="19" t="s">
        <v>376</v>
      </c>
      <c r="B133" s="20" t="s">
        <v>17</v>
      </c>
      <c r="C133" s="24"/>
      <c r="D133" s="22" t="s">
        <v>42</v>
      </c>
      <c r="E133" s="23" t="s">
        <v>42</v>
      </c>
      <c r="F133" s="20"/>
    </row>
    <row r="134" spans="1:7" x14ac:dyDescent="0.25">
      <c r="A134" s="19" t="s">
        <v>377</v>
      </c>
      <c r="B134" s="20" t="s">
        <v>17</v>
      </c>
      <c r="C134" s="24"/>
      <c r="D134" s="22" t="s">
        <v>42</v>
      </c>
      <c r="E134" s="23" t="s">
        <v>42</v>
      </c>
      <c r="F134" s="20"/>
    </row>
    <row r="135" spans="1:7" x14ac:dyDescent="0.25">
      <c r="A135" s="19" t="s">
        <v>378</v>
      </c>
      <c r="B135" s="20" t="s">
        <v>17</v>
      </c>
      <c r="C135" s="24"/>
      <c r="D135" s="22" t="s">
        <v>42</v>
      </c>
      <c r="E135" s="23" t="s">
        <v>42</v>
      </c>
      <c r="F135" s="20"/>
    </row>
    <row r="136" spans="1:7" x14ac:dyDescent="0.25">
      <c r="A136" s="19" t="s">
        <v>379</v>
      </c>
      <c r="B136" s="20" t="s">
        <v>17</v>
      </c>
      <c r="C136" s="24"/>
      <c r="D136" s="22" t="s">
        <v>42</v>
      </c>
      <c r="E136" s="23" t="s">
        <v>42</v>
      </c>
      <c r="F136" s="20"/>
    </row>
    <row r="137" spans="1:7" x14ac:dyDescent="0.25">
      <c r="A137" s="19" t="s">
        <v>380</v>
      </c>
      <c r="B137" s="20" t="s">
        <v>17</v>
      </c>
      <c r="C137" s="24"/>
      <c r="D137" s="22" t="s">
        <v>42</v>
      </c>
      <c r="E137" s="23" t="s">
        <v>42</v>
      </c>
      <c r="F137" s="20"/>
    </row>
    <row r="138" spans="1:7" x14ac:dyDescent="0.25">
      <c r="A138" s="19" t="s">
        <v>381</v>
      </c>
      <c r="B138" s="20" t="s">
        <v>17</v>
      </c>
      <c r="C138" s="24"/>
      <c r="D138" s="22" t="s">
        <v>42</v>
      </c>
      <c r="E138" s="23" t="s">
        <v>42</v>
      </c>
      <c r="F138" s="20"/>
    </row>
    <row r="139" spans="1:7" x14ac:dyDescent="0.25">
      <c r="A139" s="19" t="s">
        <v>382</v>
      </c>
      <c r="B139" s="20" t="s">
        <v>17</v>
      </c>
      <c r="C139" s="24"/>
      <c r="D139" s="22" t="s">
        <v>42</v>
      </c>
      <c r="E139" s="23" t="s">
        <v>42</v>
      </c>
      <c r="F139" s="20"/>
    </row>
    <row r="140" spans="1:7" x14ac:dyDescent="0.25">
      <c r="A140" s="19" t="s">
        <v>383</v>
      </c>
      <c r="B140" s="20" t="s">
        <v>17</v>
      </c>
      <c r="C140" s="24"/>
      <c r="D140" s="22" t="s">
        <v>42</v>
      </c>
      <c r="E140" s="23" t="s">
        <v>42</v>
      </c>
      <c r="F140" s="20"/>
    </row>
    <row r="141" spans="1:7" x14ac:dyDescent="0.25">
      <c r="A141" s="19" t="s">
        <v>384</v>
      </c>
      <c r="B141" s="20" t="s">
        <v>17</v>
      </c>
      <c r="C141" s="24"/>
      <c r="D141" s="22" t="s">
        <v>42</v>
      </c>
      <c r="E141" s="23" t="s">
        <v>42</v>
      </c>
      <c r="F141" s="20"/>
    </row>
    <row r="142" spans="1:7" x14ac:dyDescent="0.25">
      <c r="A142" s="19" t="s">
        <v>385</v>
      </c>
      <c r="B142" s="20" t="s">
        <v>17</v>
      </c>
      <c r="C142" s="24"/>
      <c r="D142" s="22" t="s">
        <v>42</v>
      </c>
      <c r="E142" s="23" t="s">
        <v>42</v>
      </c>
      <c r="F142" s="20"/>
    </row>
    <row r="143" spans="1:7" x14ac:dyDescent="0.25">
      <c r="A143" s="19" t="s">
        <v>386</v>
      </c>
      <c r="B143" s="20" t="s">
        <v>17</v>
      </c>
      <c r="C143" s="24"/>
      <c r="D143" s="22" t="s">
        <v>42</v>
      </c>
      <c r="E143" s="23" t="s">
        <v>42</v>
      </c>
      <c r="F143" s="20"/>
    </row>
    <row r="144" spans="1:7" x14ac:dyDescent="0.25">
      <c r="A144" s="19" t="s">
        <v>387</v>
      </c>
      <c r="B144" s="20" t="s">
        <v>17</v>
      </c>
      <c r="C144" s="24"/>
      <c r="D144" s="22" t="s">
        <v>42</v>
      </c>
      <c r="E144" s="23" t="s">
        <v>42</v>
      </c>
      <c r="F144" s="20"/>
    </row>
    <row r="145" spans="1:10" x14ac:dyDescent="0.25">
      <c r="A145" s="19" t="s">
        <v>388</v>
      </c>
      <c r="B145" s="20" t="s">
        <v>17</v>
      </c>
      <c r="C145" s="24"/>
      <c r="D145" s="22" t="s">
        <v>42</v>
      </c>
      <c r="E145" s="23" t="s">
        <v>42</v>
      </c>
      <c r="F145" s="20"/>
    </row>
    <row r="146" spans="1:10" x14ac:dyDescent="0.25">
      <c r="A146" s="19" t="s">
        <v>389</v>
      </c>
      <c r="B146" s="20" t="s">
        <v>17</v>
      </c>
      <c r="C146" s="24"/>
      <c r="D146" s="22" t="s">
        <v>42</v>
      </c>
      <c r="E146" s="23" t="s">
        <v>42</v>
      </c>
      <c r="F146" s="20"/>
    </row>
    <row r="147" spans="1:10" x14ac:dyDescent="0.25">
      <c r="A147" s="19" t="s">
        <v>390</v>
      </c>
      <c r="B147" s="20" t="s">
        <v>17</v>
      </c>
      <c r="C147" s="24"/>
      <c r="D147" s="22" t="s">
        <v>42</v>
      </c>
      <c r="E147" s="23" t="s">
        <v>42</v>
      </c>
      <c r="F147" s="20"/>
    </row>
    <row r="148" spans="1:10" x14ac:dyDescent="0.25">
      <c r="A148" s="19" t="s">
        <v>391</v>
      </c>
      <c r="B148" s="20" t="s">
        <v>17</v>
      </c>
      <c r="C148" s="24"/>
      <c r="D148" s="22" t="s">
        <v>42</v>
      </c>
      <c r="E148" s="23" t="s">
        <v>42</v>
      </c>
      <c r="F148" s="20"/>
    </row>
    <row r="149" spans="1:10" x14ac:dyDescent="0.25">
      <c r="A149" s="19" t="s">
        <v>392</v>
      </c>
      <c r="B149" s="20" t="s">
        <v>17</v>
      </c>
      <c r="C149" s="24"/>
      <c r="D149" s="22" t="s">
        <v>42</v>
      </c>
      <c r="E149" s="23" t="s">
        <v>42</v>
      </c>
      <c r="F149" s="20"/>
    </row>
    <row r="150" spans="1:10" x14ac:dyDescent="0.25">
      <c r="A150" s="19" t="s">
        <v>393</v>
      </c>
      <c r="B150" s="20" t="s">
        <v>17</v>
      </c>
      <c r="C150" s="24"/>
      <c r="D150" s="22" t="s">
        <v>42</v>
      </c>
      <c r="E150" s="23" t="s">
        <v>42</v>
      </c>
      <c r="F150" s="20"/>
    </row>
    <row r="151" spans="1:10" x14ac:dyDescent="0.25">
      <c r="A151" s="19" t="s">
        <v>394</v>
      </c>
      <c r="B151" s="20" t="s">
        <v>17</v>
      </c>
      <c r="C151" s="24"/>
      <c r="D151" s="22" t="s">
        <v>42</v>
      </c>
      <c r="E151" s="23" t="s">
        <v>42</v>
      </c>
      <c r="F151" s="20"/>
    </row>
    <row r="152" spans="1:10" x14ac:dyDescent="0.25">
      <c r="A152" s="19" t="s">
        <v>395</v>
      </c>
      <c r="B152" s="20" t="s">
        <v>17</v>
      </c>
      <c r="C152" s="24"/>
      <c r="D152" s="22" t="s">
        <v>42</v>
      </c>
      <c r="E152" s="23" t="s">
        <v>42</v>
      </c>
      <c r="F152" s="20"/>
    </row>
    <row r="153" spans="1:10" x14ac:dyDescent="0.25">
      <c r="A153" s="7"/>
      <c r="B153" s="6"/>
      <c r="C153" s="6"/>
      <c r="D153" s="6"/>
    </row>
    <row r="154" spans="1:10" x14ac:dyDescent="0.25">
      <c r="A154" s="7"/>
      <c r="B154" s="6"/>
      <c r="C154" s="6"/>
      <c r="D154" s="6"/>
    </row>
    <row r="155" spans="1:10" x14ac:dyDescent="0.25">
      <c r="A155" s="7"/>
      <c r="B155" s="6"/>
      <c r="C155" s="6"/>
      <c r="D155" s="6"/>
      <c r="G155" s="6">
        <f>COUNTIF($F$2:$F$152, "1028")</f>
        <v>10</v>
      </c>
      <c r="H155" s="6">
        <v>1028</v>
      </c>
      <c r="I155" t="s">
        <v>204</v>
      </c>
    </row>
    <row r="156" spans="1:10" x14ac:dyDescent="0.25">
      <c r="A156" s="8" t="s">
        <v>194</v>
      </c>
      <c r="B156" s="9">
        <f>COUNTIF($B$2:$B$152, "A")</f>
        <v>86</v>
      </c>
      <c r="F156" s="6"/>
      <c r="G156" s="6">
        <f>COUNTIF($F$2:$F$152, "1038")</f>
        <v>10</v>
      </c>
      <c r="H156" s="6">
        <v>1038</v>
      </c>
      <c r="I156" s="7" t="s">
        <v>204</v>
      </c>
      <c r="J156" s="6"/>
    </row>
    <row r="157" spans="1:10" x14ac:dyDescent="0.25">
      <c r="A157" s="10" t="s">
        <v>43</v>
      </c>
      <c r="B157" s="9">
        <f>COUNTIF($B$2:$B$152, "Sham")</f>
        <v>23</v>
      </c>
      <c r="F157" s="6"/>
      <c r="G157" s="6">
        <f>COUNTIF($F$2:$F$152, "1040")</f>
        <v>25</v>
      </c>
      <c r="H157" s="6">
        <v>1040</v>
      </c>
      <c r="I157" s="7" t="s">
        <v>204</v>
      </c>
      <c r="J157" s="6"/>
    </row>
    <row r="158" spans="1:10" x14ac:dyDescent="0.25">
      <c r="A158" s="10" t="s">
        <v>195</v>
      </c>
      <c r="B158" s="9">
        <f>COUNTIF($B$2:$B$152, "")</f>
        <v>0</v>
      </c>
      <c r="F158" s="6"/>
      <c r="G158" s="6">
        <f>COUNTIF($F$2:$F$152, "1042")</f>
        <v>25</v>
      </c>
      <c r="H158" s="6">
        <v>1042</v>
      </c>
      <c r="I158" s="7" t="s">
        <v>203</v>
      </c>
      <c r="J158" s="6"/>
    </row>
    <row r="159" spans="1:10" x14ac:dyDescent="0.25">
      <c r="A159" s="10" t="s">
        <v>177</v>
      </c>
      <c r="B159" s="9">
        <f>COUNTIF($B$2:$B$152, "Scrap")</f>
        <v>15</v>
      </c>
      <c r="F159" s="6"/>
      <c r="G159" s="6">
        <f>COUNTIF($F$2:$F$152, "1043")</f>
        <v>10</v>
      </c>
      <c r="H159" s="6">
        <v>1043</v>
      </c>
      <c r="I159" s="7" t="s">
        <v>204</v>
      </c>
      <c r="J159" s="6"/>
    </row>
    <row r="160" spans="1:10" x14ac:dyDescent="0.25">
      <c r="A160" s="10" t="s">
        <v>196</v>
      </c>
      <c r="B160" s="9">
        <f>COUNTIF($B$2:$B$152, "A1")</f>
        <v>27</v>
      </c>
      <c r="F160" s="6"/>
      <c r="G160" s="6">
        <f>COUNTIF($F$2:$F$152, "")</f>
        <v>28</v>
      </c>
      <c r="H160" s="6" t="s">
        <v>199</v>
      </c>
      <c r="I160" s="7" t="s">
        <v>206</v>
      </c>
      <c r="J160" s="6"/>
    </row>
    <row r="161" spans="1:15" x14ac:dyDescent="0.25">
      <c r="A161" s="11" t="s">
        <v>197</v>
      </c>
      <c r="B161" s="13">
        <f>SUM(B156:B160)</f>
        <v>151</v>
      </c>
      <c r="F161" s="6"/>
      <c r="G161" s="6">
        <f>COUNTIF($F$2:$F$152, "1051")</f>
        <v>10</v>
      </c>
      <c r="H161" s="6">
        <v>1051</v>
      </c>
      <c r="I161" s="7" t="s">
        <v>204</v>
      </c>
      <c r="J161" s="6"/>
    </row>
    <row r="162" spans="1:15" x14ac:dyDescent="0.25">
      <c r="A162" s="7"/>
      <c r="B162" s="6"/>
      <c r="C162" s="6"/>
      <c r="F162" s="6"/>
      <c r="G162" s="6">
        <f>COUNTIF($F$2:$F$152, "Scrap")</f>
        <v>11</v>
      </c>
      <c r="H162" s="6" t="s">
        <v>177</v>
      </c>
      <c r="I162" s="7" t="s">
        <v>254</v>
      </c>
      <c r="J162" s="6"/>
    </row>
    <row r="163" spans="1:15" x14ac:dyDescent="0.25">
      <c r="A163" s="7" t="s">
        <v>237</v>
      </c>
      <c r="D163" s="6">
        <f>COUNTIF($D2:$D152, "MuReva")</f>
        <v>47</v>
      </c>
      <c r="E163" s="6">
        <f>COUNTIF($E2:$E152, "MuReva")</f>
        <v>47</v>
      </c>
      <c r="F163">
        <f>55-23-4</f>
        <v>28</v>
      </c>
      <c r="G163" s="6">
        <f>COUNTIF($F$2:$F$152, "1041")</f>
        <v>13</v>
      </c>
      <c r="H163" s="6">
        <v>1041</v>
      </c>
      <c r="I163" s="7" t="s">
        <v>202</v>
      </c>
      <c r="J163" s="6"/>
    </row>
    <row r="164" spans="1:15" x14ac:dyDescent="0.25">
      <c r="A164" s="28" t="s">
        <v>235</v>
      </c>
      <c r="D164" s="6"/>
      <c r="E164" s="6" cm="1">
        <f t="array" ref="E164">SUMPRODUCT((B2:B152="A") * (E2:E152="MuReva"))</f>
        <v>13</v>
      </c>
      <c r="G164" s="6">
        <f>SUM(G155:G163)</f>
        <v>142</v>
      </c>
      <c r="H164" s="6"/>
      <c r="I164" s="7"/>
      <c r="J164" s="6"/>
    </row>
    <row r="165" spans="1:15" x14ac:dyDescent="0.25">
      <c r="A165" s="28" t="s">
        <v>234</v>
      </c>
      <c r="D165" s="6"/>
      <c r="E165" s="6" cm="1">
        <f t="array" ref="E165">SUMPRODUCT((B2:B152="A1") * (E2:E152="MuReva"))</f>
        <v>11</v>
      </c>
      <c r="G165" s="6"/>
      <c r="H165" s="6"/>
      <c r="I165" s="7"/>
      <c r="J165" s="6"/>
    </row>
    <row r="166" spans="1:15" x14ac:dyDescent="0.25">
      <c r="A166" s="28" t="s">
        <v>236</v>
      </c>
      <c r="D166" s="6"/>
      <c r="E166" s="6" cm="1">
        <f t="array" ref="E166">SUMPRODUCT((B2:B152="Sham") * (E2:E152="MuReva"))</f>
        <v>23</v>
      </c>
      <c r="G166" s="6"/>
      <c r="H166" s="6"/>
      <c r="I166" s="7"/>
      <c r="J166" s="6"/>
    </row>
    <row r="167" spans="1:15" x14ac:dyDescent="0.25">
      <c r="A167" s="7" t="s">
        <v>42</v>
      </c>
      <c r="D167" s="6">
        <f>COUNTIF($D$2:$D$152, "Lumitex")</f>
        <v>28</v>
      </c>
      <c r="E167" s="6">
        <f>COUNTIF($E$2:$E$152, "Lumitex")</f>
        <v>28</v>
      </c>
      <c r="G167" t="s">
        <v>238</v>
      </c>
      <c r="H167" s="7" t="s">
        <v>239</v>
      </c>
      <c r="I167" s="7" t="s">
        <v>240</v>
      </c>
      <c r="J167" s="6"/>
    </row>
    <row r="168" spans="1:15" x14ac:dyDescent="0.25">
      <c r="A168" s="7" t="s">
        <v>53</v>
      </c>
      <c r="D168" s="6">
        <f>COUNTIF($D$2:$D$152, "NYU")</f>
        <v>7</v>
      </c>
      <c r="E168" s="6">
        <f>COUNTIF($E$2:$E$152, "NYU")</f>
        <v>3</v>
      </c>
      <c r="G168" s="6">
        <v>2</v>
      </c>
      <c r="H168" s="7">
        <v>6</v>
      </c>
      <c r="I168" s="7">
        <v>3</v>
      </c>
      <c r="J168" s="6"/>
    </row>
    <row r="169" spans="1:15" x14ac:dyDescent="0.25">
      <c r="A169" s="7" t="s">
        <v>122</v>
      </c>
      <c r="D169" s="6">
        <f>COUNTIF($D$2:$D$152, "Metro")</f>
        <v>13</v>
      </c>
      <c r="E169" s="6">
        <f>COUNTIF($E$2:$E$152, "Metro")</f>
        <v>6</v>
      </c>
      <c r="G169" s="6">
        <v>0</v>
      </c>
      <c r="H169" s="7">
        <v>8</v>
      </c>
      <c r="I169" s="7">
        <v>5</v>
      </c>
      <c r="J169" s="6"/>
    </row>
    <row r="170" spans="1:15" x14ac:dyDescent="0.25">
      <c r="A170" s="7" t="s">
        <v>15</v>
      </c>
      <c r="D170" s="6">
        <f>COUNTIF($D$2:$D$152, "ECMC")</f>
        <v>11</v>
      </c>
      <c r="E170" s="6">
        <f>COUNTIF($E$2:$E$152, "ECMC")</f>
        <v>3</v>
      </c>
      <c r="G170" s="6">
        <v>1</v>
      </c>
      <c r="H170" s="7">
        <v>7</v>
      </c>
      <c r="I170" s="7">
        <v>4</v>
      </c>
      <c r="J170" s="6"/>
    </row>
    <row r="171" spans="1:15" x14ac:dyDescent="0.25">
      <c r="A171" s="7" t="s">
        <v>145</v>
      </c>
      <c r="D171" s="6">
        <f>COUNTIF($D$2:$D$152, "Christ")</f>
        <v>12</v>
      </c>
      <c r="E171" s="6">
        <f>COUNTIF($E$2:$E$152, "Christ")</f>
        <v>8</v>
      </c>
      <c r="G171" s="6">
        <v>2</v>
      </c>
      <c r="H171" s="7">
        <v>6</v>
      </c>
      <c r="I171" s="7">
        <v>3</v>
      </c>
      <c r="J171" s="6"/>
      <c r="N171" t="s">
        <v>224</v>
      </c>
    </row>
    <row r="172" spans="1:15" x14ac:dyDescent="0.25">
      <c r="A172" s="7" t="s">
        <v>178</v>
      </c>
      <c r="D172" s="6">
        <f>COUNTIF($D$2:$D$152, "St. E")</f>
        <v>12</v>
      </c>
      <c r="E172" s="6">
        <f>COUNTIF($E$2:$E$152, "St. E")</f>
        <v>12</v>
      </c>
      <c r="G172" s="6">
        <v>2</v>
      </c>
      <c r="H172" s="7">
        <v>6</v>
      </c>
      <c r="I172" s="7">
        <v>3</v>
      </c>
      <c r="J172" s="6"/>
      <c r="N172" t="s">
        <v>227</v>
      </c>
    </row>
    <row r="173" spans="1:15" x14ac:dyDescent="0.25">
      <c r="A173" s="7" t="s">
        <v>160</v>
      </c>
      <c r="D173" s="6">
        <f>COUNTIF($D$2:$D$152, "OSU")</f>
        <v>6</v>
      </c>
      <c r="E173" s="6">
        <f>COUNTIF($E$2:$E$152, "OSU")</f>
        <v>6</v>
      </c>
      <c r="G173" s="6">
        <v>4</v>
      </c>
      <c r="H173" s="7">
        <v>4</v>
      </c>
      <c r="I173" s="7">
        <v>1</v>
      </c>
      <c r="J173" s="6"/>
    </row>
    <row r="174" spans="1:15" x14ac:dyDescent="0.25">
      <c r="A174" s="7" t="s">
        <v>201</v>
      </c>
      <c r="D174" s="6" t="s">
        <v>205</v>
      </c>
      <c r="E174" s="6">
        <f>COUNTIF($E$2:$E$152, "Returned")</f>
        <v>23</v>
      </c>
      <c r="G174" s="6"/>
      <c r="H174" s="7">
        <f>SUM(H168:H173)</f>
        <v>37</v>
      </c>
      <c r="I174" s="7">
        <f>SUM(I168:I173)</f>
        <v>19</v>
      </c>
      <c r="J174" s="6"/>
    </row>
    <row r="175" spans="1:15" x14ac:dyDescent="0.25">
      <c r="A175" s="7" t="s">
        <v>197</v>
      </c>
      <c r="D175" s="6">
        <f>SUM(D163:D174)</f>
        <v>136</v>
      </c>
      <c r="E175" s="6">
        <f>SUM(E164:E174)</f>
        <v>136</v>
      </c>
      <c r="G175" s="6"/>
      <c r="H175" s="7"/>
      <c r="I175" s="7"/>
      <c r="J175" s="6"/>
    </row>
    <row r="176" spans="1:15" x14ac:dyDescent="0.25">
      <c r="A176" s="7"/>
      <c r="B176" s="6"/>
      <c r="C176" s="6"/>
      <c r="D176" s="6"/>
      <c r="E176" s="6"/>
      <c r="F176" s="6"/>
      <c r="G176" s="6"/>
      <c r="H176" s="7"/>
      <c r="I176" s="7"/>
      <c r="J176" s="6"/>
      <c r="N176" t="s">
        <v>228</v>
      </c>
      <c r="O176" t="s">
        <v>229</v>
      </c>
    </row>
    <row r="177" spans="1:18" x14ac:dyDescent="0.25">
      <c r="A177" s="7"/>
      <c r="B177" s="12" t="s">
        <v>15</v>
      </c>
      <c r="C177" s="12" t="s">
        <v>53</v>
      </c>
      <c r="D177" s="12" t="s">
        <v>160</v>
      </c>
      <c r="E177" s="12" t="s">
        <v>122</v>
      </c>
      <c r="F177" s="12" t="s">
        <v>200</v>
      </c>
      <c r="G177" s="14" t="s">
        <v>178</v>
      </c>
      <c r="H177" s="7"/>
      <c r="I177" s="6"/>
      <c r="O177">
        <v>31</v>
      </c>
      <c r="P177" t="s">
        <v>222</v>
      </c>
      <c r="R177" s="27" t="s">
        <v>232</v>
      </c>
    </row>
    <row r="178" spans="1:18" hidden="1" x14ac:dyDescent="0.25">
      <c r="A178" s="7" t="s">
        <v>19</v>
      </c>
      <c r="B178" s="6">
        <v>9</v>
      </c>
      <c r="C178" s="6">
        <v>6</v>
      </c>
      <c r="D178" s="6">
        <v>6</v>
      </c>
      <c r="E178" s="6">
        <v>6</v>
      </c>
      <c r="F178" s="6">
        <v>6</v>
      </c>
      <c r="G178" s="6">
        <v>6</v>
      </c>
      <c r="H178" s="6"/>
      <c r="I178" s="6">
        <f t="shared" ref="I178:I183" si="0">SUM(B178:G178)</f>
        <v>39</v>
      </c>
      <c r="O178">
        <v>15</v>
      </c>
      <c r="P178" t="s">
        <v>223</v>
      </c>
    </row>
    <row r="179" spans="1:18" hidden="1" x14ac:dyDescent="0.25">
      <c r="A179" s="7" t="s">
        <v>221</v>
      </c>
      <c r="B179" s="6">
        <v>1</v>
      </c>
      <c r="C179" s="6">
        <v>1</v>
      </c>
      <c r="D179" s="6"/>
      <c r="E179" s="6">
        <v>1</v>
      </c>
      <c r="F179" s="6">
        <v>3</v>
      </c>
      <c r="G179" s="6">
        <v>3</v>
      </c>
      <c r="H179" s="6"/>
      <c r="I179" s="6">
        <f t="shared" si="0"/>
        <v>9</v>
      </c>
    </row>
    <row r="180" spans="1:18" x14ac:dyDescent="0.25">
      <c r="A180" s="7" t="s">
        <v>220</v>
      </c>
      <c r="B180" s="6">
        <v>6</v>
      </c>
      <c r="C180" s="6">
        <v>7</v>
      </c>
      <c r="D180" s="6">
        <v>9</v>
      </c>
      <c r="E180" s="6">
        <v>7</v>
      </c>
      <c r="F180" s="6">
        <v>9</v>
      </c>
      <c r="G180" s="6">
        <v>8</v>
      </c>
      <c r="H180" s="6"/>
      <c r="I180" s="6">
        <f t="shared" si="0"/>
        <v>46</v>
      </c>
      <c r="O180" t="s">
        <v>230</v>
      </c>
    </row>
    <row r="181" spans="1:18" x14ac:dyDescent="0.25">
      <c r="A181" s="7" t="s">
        <v>219</v>
      </c>
      <c r="B181" s="6">
        <v>6</v>
      </c>
      <c r="C181" s="6">
        <v>7</v>
      </c>
      <c r="D181" s="6">
        <v>9</v>
      </c>
      <c r="E181" s="6">
        <v>7</v>
      </c>
      <c r="F181" s="6">
        <v>9</v>
      </c>
      <c r="G181" s="6">
        <v>8</v>
      </c>
      <c r="H181" s="6"/>
      <c r="I181" s="6">
        <f t="shared" si="0"/>
        <v>46</v>
      </c>
      <c r="O181">
        <f>46-16</f>
        <v>30</v>
      </c>
      <c r="P181" t="s">
        <v>233</v>
      </c>
    </row>
    <row r="182" spans="1:18" x14ac:dyDescent="0.25">
      <c r="A182" s="7" t="s">
        <v>198</v>
      </c>
      <c r="B182" s="6">
        <v>3</v>
      </c>
      <c r="C182" s="6">
        <v>3</v>
      </c>
      <c r="D182" s="6">
        <v>5</v>
      </c>
      <c r="E182" s="6">
        <v>3</v>
      </c>
      <c r="F182" s="6">
        <v>5</v>
      </c>
      <c r="G182" s="6">
        <v>4</v>
      </c>
      <c r="H182" s="6"/>
      <c r="I182" s="6">
        <f t="shared" si="0"/>
        <v>23</v>
      </c>
      <c r="O182">
        <v>31</v>
      </c>
      <c r="P182" t="s">
        <v>225</v>
      </c>
    </row>
    <row r="183" spans="1:18" x14ac:dyDescent="0.25">
      <c r="A183" s="7" t="s">
        <v>218</v>
      </c>
      <c r="B183" s="6">
        <v>3</v>
      </c>
      <c r="C183" s="6">
        <v>3</v>
      </c>
      <c r="D183" s="6">
        <v>5</v>
      </c>
      <c r="E183" s="6">
        <v>3</v>
      </c>
      <c r="F183" s="6">
        <v>5</v>
      </c>
      <c r="G183" s="6">
        <v>4</v>
      </c>
      <c r="H183" s="7"/>
      <c r="I183" s="6">
        <f t="shared" si="0"/>
        <v>23</v>
      </c>
      <c r="O183">
        <v>23</v>
      </c>
      <c r="P183" t="s">
        <v>226</v>
      </c>
    </row>
    <row r="184" spans="1:18" x14ac:dyDescent="0.25">
      <c r="A184" s="7"/>
      <c r="B184" s="6"/>
      <c r="C184" s="6"/>
      <c r="D184" s="6"/>
      <c r="E184" s="6"/>
      <c r="F184" s="6"/>
      <c r="G184" s="7"/>
      <c r="H184" s="7" t="s">
        <v>197</v>
      </c>
      <c r="I184" s="6">
        <f>SUM(I178:I182)</f>
        <v>163</v>
      </c>
    </row>
  </sheetData>
  <autoFilter ref="A1:F152" xr:uid="{226B2659-8992-4874-B800-80FEB6BD9787}"/>
  <phoneticPr fontId="1" type="noConversion"/>
  <pageMargins left="0.7" right="0.7" top="0.75" bottom="0.75" header="0.3" footer="0.3"/>
  <pageSetup scale="4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E696-341A-4FF5-9D8D-B18AFC45E7A3}">
  <dimension ref="B3:N51"/>
  <sheetViews>
    <sheetView zoomScale="90" zoomScaleNormal="90" workbookViewId="0">
      <selection activeCell="F10" sqref="F10"/>
    </sheetView>
  </sheetViews>
  <sheetFormatPr defaultColWidth="9.140625" defaultRowHeight="15" x14ac:dyDescent="0.25"/>
  <cols>
    <col min="1" max="1" width="9.140625" style="32"/>
    <col min="2" max="2" width="16.5703125" style="32" bestFit="1" customWidth="1"/>
    <col min="3" max="3" width="50" style="32" bestFit="1" customWidth="1"/>
    <col min="4" max="4" width="8.42578125" style="49" bestFit="1" customWidth="1"/>
    <col min="5" max="6" width="10.85546875" style="32" bestFit="1" customWidth="1"/>
    <col min="7" max="7" width="9.7109375" style="32" bestFit="1" customWidth="1"/>
    <col min="8" max="8" width="9.140625" style="32"/>
    <col min="9" max="9" width="5.42578125" style="32" customWidth="1"/>
    <col min="10" max="10" width="17" style="32" customWidth="1"/>
    <col min="11" max="11" width="13.85546875" style="32" customWidth="1"/>
    <col min="12" max="12" width="31.28515625" style="32" customWidth="1"/>
    <col min="13" max="13" width="23.5703125" style="32" customWidth="1"/>
    <col min="14" max="16384" width="9.140625" style="32"/>
  </cols>
  <sheetData>
    <row r="3" spans="2:13" ht="45" x14ac:dyDescent="0.25">
      <c r="B3" s="43" t="s">
        <v>261</v>
      </c>
      <c r="C3" s="43" t="s">
        <v>262</v>
      </c>
      <c r="D3" s="44" t="s">
        <v>354</v>
      </c>
      <c r="E3" s="42" t="s">
        <v>263</v>
      </c>
      <c r="F3" s="33" t="s">
        <v>328</v>
      </c>
      <c r="G3" s="33" t="s">
        <v>340</v>
      </c>
      <c r="H3" s="32" t="s">
        <v>336</v>
      </c>
      <c r="J3" s="33" t="s">
        <v>353</v>
      </c>
      <c r="K3" s="33" t="s">
        <v>338</v>
      </c>
      <c r="L3" s="33" t="s">
        <v>339</v>
      </c>
      <c r="M3" s="33" t="s">
        <v>348</v>
      </c>
    </row>
    <row r="4" spans="2:13" x14ac:dyDescent="0.25">
      <c r="B4" s="39">
        <v>1000234</v>
      </c>
      <c r="C4" s="34" t="s">
        <v>337</v>
      </c>
      <c r="D4" s="45">
        <v>1</v>
      </c>
      <c r="E4" s="35">
        <v>0</v>
      </c>
      <c r="F4" s="33">
        <v>12</v>
      </c>
      <c r="G4" s="33"/>
      <c r="H4" s="32">
        <f t="shared" ref="H4:H11" si="0">SUM(E4:G4)</f>
        <v>12</v>
      </c>
      <c r="J4" s="32">
        <v>30</v>
      </c>
      <c r="K4" s="32">
        <f>H4-J4</f>
        <v>-18</v>
      </c>
      <c r="L4" s="32">
        <v>0</v>
      </c>
      <c r="M4" s="32">
        <f t="shared" ref="M4:M51" si="1">K4-L4</f>
        <v>-18</v>
      </c>
    </row>
    <row r="5" spans="2:13" x14ac:dyDescent="0.25">
      <c r="B5" s="34" t="s">
        <v>264</v>
      </c>
      <c r="C5" s="34" t="s">
        <v>265</v>
      </c>
      <c r="D5" s="45">
        <v>1</v>
      </c>
      <c r="E5" s="36">
        <v>3</v>
      </c>
      <c r="F5" s="32">
        <f>MCA!E164</f>
        <v>13</v>
      </c>
      <c r="H5" s="32">
        <f t="shared" si="0"/>
        <v>16</v>
      </c>
      <c r="J5" s="32">
        <v>30</v>
      </c>
      <c r="K5" s="32">
        <f t="shared" ref="K5:K47" si="2">H5-J5</f>
        <v>-14</v>
      </c>
      <c r="L5" s="32">
        <v>0</v>
      </c>
      <c r="M5" s="32">
        <f t="shared" si="1"/>
        <v>-14</v>
      </c>
    </row>
    <row r="6" spans="2:13" x14ac:dyDescent="0.25">
      <c r="B6" s="34" t="s">
        <v>322</v>
      </c>
      <c r="C6" s="34" t="s">
        <v>323</v>
      </c>
      <c r="D6" s="45">
        <v>1</v>
      </c>
      <c r="E6" s="36">
        <v>0</v>
      </c>
      <c r="F6" s="32">
        <f>MCA!E166</f>
        <v>23</v>
      </c>
      <c r="H6" s="32">
        <f t="shared" si="0"/>
        <v>23</v>
      </c>
      <c r="J6" s="32">
        <v>0</v>
      </c>
      <c r="K6" s="32">
        <f t="shared" si="2"/>
        <v>23</v>
      </c>
      <c r="L6" s="32">
        <v>0</v>
      </c>
      <c r="M6" s="32">
        <f t="shared" si="1"/>
        <v>23</v>
      </c>
    </row>
    <row r="7" spans="2:13" x14ac:dyDescent="0.25">
      <c r="B7" s="39">
        <v>1000237</v>
      </c>
      <c r="C7" s="40" t="s">
        <v>341</v>
      </c>
      <c r="D7" s="46">
        <v>1</v>
      </c>
      <c r="E7" s="36">
        <v>0</v>
      </c>
      <c r="F7" s="32">
        <v>0</v>
      </c>
      <c r="H7" s="32">
        <f t="shared" si="0"/>
        <v>0</v>
      </c>
      <c r="J7" s="32">
        <v>0</v>
      </c>
      <c r="K7" s="32">
        <f t="shared" si="2"/>
        <v>0</v>
      </c>
      <c r="L7" s="32">
        <v>0</v>
      </c>
      <c r="M7" s="32">
        <f t="shared" si="1"/>
        <v>0</v>
      </c>
    </row>
    <row r="8" spans="2:13" x14ac:dyDescent="0.25">
      <c r="B8" s="39"/>
      <c r="C8" s="40" t="s">
        <v>349</v>
      </c>
      <c r="D8" s="46">
        <v>1</v>
      </c>
      <c r="E8" s="36">
        <v>0</v>
      </c>
      <c r="F8" s="32">
        <v>0</v>
      </c>
      <c r="H8" s="32">
        <f t="shared" si="0"/>
        <v>0</v>
      </c>
      <c r="J8" s="32">
        <v>0</v>
      </c>
      <c r="K8" s="32">
        <f t="shared" si="2"/>
        <v>0</v>
      </c>
      <c r="L8" s="32">
        <v>62</v>
      </c>
      <c r="M8" s="32">
        <f t="shared" si="1"/>
        <v>-62</v>
      </c>
    </row>
    <row r="9" spans="2:13" x14ac:dyDescent="0.25">
      <c r="B9" s="39"/>
      <c r="C9" s="40" t="s">
        <v>350</v>
      </c>
      <c r="D9" s="46">
        <v>1</v>
      </c>
      <c r="E9" s="36">
        <v>0</v>
      </c>
      <c r="F9" s="32">
        <v>0</v>
      </c>
      <c r="H9" s="32">
        <f t="shared" si="0"/>
        <v>0</v>
      </c>
      <c r="J9" s="32">
        <v>0</v>
      </c>
      <c r="K9" s="32">
        <f t="shared" si="2"/>
        <v>0</v>
      </c>
      <c r="L9" s="32">
        <v>62</v>
      </c>
      <c r="M9" s="32">
        <f t="shared" si="1"/>
        <v>-62</v>
      </c>
    </row>
    <row r="10" spans="2:13" x14ac:dyDescent="0.25">
      <c r="B10" s="39"/>
      <c r="C10" s="40" t="s">
        <v>352</v>
      </c>
      <c r="D10" s="46">
        <v>1</v>
      </c>
      <c r="E10" s="36">
        <v>0</v>
      </c>
      <c r="F10" s="32">
        <v>0</v>
      </c>
      <c r="H10" s="32">
        <f t="shared" si="0"/>
        <v>0</v>
      </c>
      <c r="J10" s="32">
        <v>0</v>
      </c>
      <c r="K10" s="32">
        <f t="shared" si="2"/>
        <v>0</v>
      </c>
      <c r="L10" s="32">
        <v>36</v>
      </c>
      <c r="M10" s="32">
        <f t="shared" si="1"/>
        <v>-36</v>
      </c>
    </row>
    <row r="11" spans="2:13" x14ac:dyDescent="0.25">
      <c r="B11" s="39"/>
      <c r="C11" s="40" t="s">
        <v>351</v>
      </c>
      <c r="D11" s="46">
        <v>1</v>
      </c>
      <c r="E11" s="36">
        <v>0</v>
      </c>
      <c r="F11" s="32">
        <v>0</v>
      </c>
      <c r="H11" s="32">
        <f t="shared" si="0"/>
        <v>0</v>
      </c>
      <c r="J11" s="32">
        <v>0</v>
      </c>
      <c r="K11" s="32">
        <f t="shared" si="2"/>
        <v>0</v>
      </c>
      <c r="L11" s="32">
        <v>36</v>
      </c>
      <c r="M11" s="32">
        <f t="shared" si="1"/>
        <v>-36</v>
      </c>
    </row>
    <row r="12" spans="2:13" x14ac:dyDescent="0.25">
      <c r="B12" s="34" t="s">
        <v>266</v>
      </c>
      <c r="C12" s="34" t="s">
        <v>267</v>
      </c>
      <c r="D12" s="45">
        <v>1</v>
      </c>
      <c r="E12" s="36">
        <v>0</v>
      </c>
      <c r="F12" s="32">
        <v>0</v>
      </c>
      <c r="G12" s="32">
        <f>SUM($F$4:$F$5)</f>
        <v>25</v>
      </c>
      <c r="H12" s="32">
        <f t="shared" ref="H12:H47" si="3">SUM(E12:G12)</f>
        <v>25</v>
      </c>
      <c r="J12" s="32">
        <v>60</v>
      </c>
      <c r="K12" s="32">
        <f t="shared" si="2"/>
        <v>-35</v>
      </c>
      <c r="L12" s="32">
        <v>200</v>
      </c>
      <c r="M12" s="32">
        <f t="shared" si="1"/>
        <v>-235</v>
      </c>
    </row>
    <row r="13" spans="2:13" x14ac:dyDescent="0.25">
      <c r="B13" s="34" t="s">
        <v>268</v>
      </c>
      <c r="C13" s="34" t="s">
        <v>269</v>
      </c>
      <c r="D13" s="45">
        <v>1</v>
      </c>
      <c r="E13" s="36">
        <v>0</v>
      </c>
      <c r="F13" s="32">
        <v>0</v>
      </c>
      <c r="G13" s="32">
        <v>0</v>
      </c>
      <c r="H13" s="32">
        <f t="shared" si="3"/>
        <v>0</v>
      </c>
      <c r="J13" s="32">
        <v>60</v>
      </c>
      <c r="K13" s="32">
        <f t="shared" si="2"/>
        <v>-60</v>
      </c>
      <c r="L13" s="32">
        <v>200</v>
      </c>
      <c r="M13" s="32">
        <f t="shared" si="1"/>
        <v>-260</v>
      </c>
    </row>
    <row r="14" spans="2:13" x14ac:dyDescent="0.25">
      <c r="B14" s="34" t="s">
        <v>270</v>
      </c>
      <c r="C14" s="37" t="s">
        <v>271</v>
      </c>
      <c r="D14" s="47">
        <v>2</v>
      </c>
      <c r="E14" s="38">
        <v>0</v>
      </c>
      <c r="F14" s="32">
        <v>6</v>
      </c>
      <c r="G14" s="32">
        <f>SUM($F$4:$F$5)*2</f>
        <v>50</v>
      </c>
      <c r="H14" s="32">
        <f t="shared" si="3"/>
        <v>56</v>
      </c>
      <c r="J14" s="32">
        <v>120</v>
      </c>
      <c r="K14" s="32">
        <f t="shared" si="2"/>
        <v>-64</v>
      </c>
      <c r="L14" s="32">
        <v>400</v>
      </c>
      <c r="M14" s="32">
        <f t="shared" si="1"/>
        <v>-464</v>
      </c>
    </row>
    <row r="15" spans="2:13" x14ac:dyDescent="0.25">
      <c r="B15" s="34" t="s">
        <v>272</v>
      </c>
      <c r="C15" s="34" t="s">
        <v>273</v>
      </c>
      <c r="D15" s="45">
        <v>1</v>
      </c>
      <c r="E15" s="36">
        <v>0</v>
      </c>
      <c r="F15" s="32">
        <v>0</v>
      </c>
      <c r="G15" s="32">
        <v>0</v>
      </c>
      <c r="H15" s="32">
        <f t="shared" si="3"/>
        <v>0</v>
      </c>
      <c r="J15" s="32">
        <v>0</v>
      </c>
      <c r="K15" s="32">
        <f t="shared" si="2"/>
        <v>0</v>
      </c>
      <c r="L15" s="32">
        <v>0</v>
      </c>
      <c r="M15" s="32">
        <f t="shared" si="1"/>
        <v>0</v>
      </c>
    </row>
    <row r="16" spans="2:13" x14ac:dyDescent="0.25">
      <c r="B16" s="34" t="s">
        <v>274</v>
      </c>
      <c r="C16" s="34" t="s">
        <v>275</v>
      </c>
      <c r="D16" s="45">
        <v>1</v>
      </c>
      <c r="E16" s="36">
        <v>205</v>
      </c>
      <c r="F16" s="32">
        <v>10</v>
      </c>
      <c r="G16" s="32">
        <f>SUM($F$4:$F$6)</f>
        <v>48</v>
      </c>
      <c r="H16" s="32">
        <f t="shared" si="3"/>
        <v>263</v>
      </c>
      <c r="J16" s="32">
        <v>60</v>
      </c>
      <c r="K16" s="32">
        <f t="shared" si="2"/>
        <v>203</v>
      </c>
      <c r="L16" s="32">
        <v>200</v>
      </c>
      <c r="M16" s="32">
        <f t="shared" si="1"/>
        <v>3</v>
      </c>
    </row>
    <row r="17" spans="2:14" x14ac:dyDescent="0.25">
      <c r="B17" s="34" t="s">
        <v>276</v>
      </c>
      <c r="C17" s="34" t="s">
        <v>277</v>
      </c>
      <c r="D17" s="45">
        <v>1</v>
      </c>
      <c r="E17" s="36">
        <v>197</v>
      </c>
      <c r="F17" s="32">
        <v>4</v>
      </c>
      <c r="G17" s="32">
        <f>SUM($F$4:$F$6)</f>
        <v>48</v>
      </c>
      <c r="H17" s="32">
        <f t="shared" si="3"/>
        <v>249</v>
      </c>
      <c r="J17" s="32">
        <v>60</v>
      </c>
      <c r="K17" s="32">
        <f t="shared" si="2"/>
        <v>189</v>
      </c>
      <c r="L17" s="32">
        <v>200</v>
      </c>
      <c r="M17" s="32">
        <f t="shared" si="1"/>
        <v>-11</v>
      </c>
      <c r="N17" s="32" t="s">
        <v>355</v>
      </c>
    </row>
    <row r="18" spans="2:14" x14ac:dyDescent="0.25">
      <c r="B18" s="34" t="s">
        <v>278</v>
      </c>
      <c r="C18" s="34" t="s">
        <v>279</v>
      </c>
      <c r="D18" s="45">
        <v>2</v>
      </c>
      <c r="E18" s="36">
        <v>95</v>
      </c>
      <c r="F18" s="32">
        <v>10</v>
      </c>
      <c r="G18" s="32">
        <f>SUM($F$4:$F$6)*2</f>
        <v>96</v>
      </c>
      <c r="H18" s="32">
        <f t="shared" si="3"/>
        <v>201</v>
      </c>
      <c r="J18" s="32">
        <v>120</v>
      </c>
      <c r="K18" s="32">
        <f t="shared" si="2"/>
        <v>81</v>
      </c>
      <c r="L18" s="32">
        <v>400</v>
      </c>
      <c r="M18" s="32">
        <f t="shared" si="1"/>
        <v>-319</v>
      </c>
    </row>
    <row r="19" spans="2:14" x14ac:dyDescent="0.25">
      <c r="B19" s="37" t="s">
        <v>280</v>
      </c>
      <c r="C19" s="37" t="s">
        <v>281</v>
      </c>
      <c r="D19" s="47">
        <v>1</v>
      </c>
      <c r="E19" s="38">
        <v>198</v>
      </c>
      <c r="F19" s="32">
        <v>10</v>
      </c>
      <c r="G19" s="32">
        <f t="shared" ref="G19:G24" si="4">SUM($F$4:$F$6)</f>
        <v>48</v>
      </c>
      <c r="H19" s="32">
        <f t="shared" si="3"/>
        <v>256</v>
      </c>
      <c r="J19" s="32">
        <v>60</v>
      </c>
      <c r="K19" s="32">
        <f t="shared" si="2"/>
        <v>196</v>
      </c>
      <c r="L19" s="32">
        <v>200</v>
      </c>
      <c r="M19" s="32">
        <f t="shared" si="1"/>
        <v>-4</v>
      </c>
      <c r="N19" s="32" t="s">
        <v>355</v>
      </c>
    </row>
    <row r="20" spans="2:14" x14ac:dyDescent="0.25">
      <c r="B20" s="37" t="s">
        <v>282</v>
      </c>
      <c r="C20" s="37" t="s">
        <v>283</v>
      </c>
      <c r="D20" s="47">
        <v>1</v>
      </c>
      <c r="E20" s="38">
        <v>193</v>
      </c>
      <c r="F20" s="32">
        <v>4</v>
      </c>
      <c r="G20" s="32">
        <f t="shared" si="4"/>
        <v>48</v>
      </c>
      <c r="H20" s="32">
        <f t="shared" si="3"/>
        <v>245</v>
      </c>
      <c r="J20" s="32">
        <v>60</v>
      </c>
      <c r="K20" s="32">
        <f t="shared" si="2"/>
        <v>185</v>
      </c>
      <c r="L20" s="32">
        <v>200</v>
      </c>
      <c r="M20" s="32">
        <f t="shared" si="1"/>
        <v>-15</v>
      </c>
      <c r="N20" s="32" t="s">
        <v>355</v>
      </c>
    </row>
    <row r="21" spans="2:14" x14ac:dyDescent="0.25">
      <c r="B21" s="37" t="s">
        <v>284</v>
      </c>
      <c r="C21" s="37" t="s">
        <v>285</v>
      </c>
      <c r="D21" s="47">
        <v>1</v>
      </c>
      <c r="E21" s="38">
        <v>200</v>
      </c>
      <c r="F21" s="32">
        <v>0</v>
      </c>
      <c r="G21" s="32">
        <f t="shared" si="4"/>
        <v>48</v>
      </c>
      <c r="H21" s="32">
        <f t="shared" si="3"/>
        <v>248</v>
      </c>
      <c r="J21" s="32">
        <v>60</v>
      </c>
      <c r="K21" s="32">
        <f t="shared" si="2"/>
        <v>188</v>
      </c>
      <c r="L21" s="32">
        <v>200</v>
      </c>
      <c r="M21" s="32">
        <f t="shared" si="1"/>
        <v>-12</v>
      </c>
      <c r="N21" s="32" t="s">
        <v>355</v>
      </c>
    </row>
    <row r="22" spans="2:14" x14ac:dyDescent="0.25">
      <c r="B22" s="37" t="s">
        <v>286</v>
      </c>
      <c r="C22" s="37" t="s">
        <v>287</v>
      </c>
      <c r="D22" s="47">
        <v>1</v>
      </c>
      <c r="E22" s="38">
        <v>202</v>
      </c>
      <c r="F22" s="32">
        <v>4</v>
      </c>
      <c r="G22" s="32">
        <f t="shared" si="4"/>
        <v>48</v>
      </c>
      <c r="H22" s="32">
        <f t="shared" si="3"/>
        <v>254</v>
      </c>
      <c r="J22" s="32">
        <v>60</v>
      </c>
      <c r="K22" s="32">
        <f t="shared" si="2"/>
        <v>194</v>
      </c>
      <c r="L22" s="32">
        <v>200</v>
      </c>
      <c r="M22" s="32">
        <f t="shared" si="1"/>
        <v>-6</v>
      </c>
      <c r="N22" s="32" t="s">
        <v>355</v>
      </c>
    </row>
    <row r="23" spans="2:14" x14ac:dyDescent="0.25">
      <c r="B23" s="37" t="s">
        <v>288</v>
      </c>
      <c r="C23" s="37" t="s">
        <v>289</v>
      </c>
      <c r="D23" s="47">
        <v>1</v>
      </c>
      <c r="E23" s="38">
        <v>190</v>
      </c>
      <c r="F23" s="32">
        <v>10</v>
      </c>
      <c r="G23" s="32">
        <f t="shared" si="4"/>
        <v>48</v>
      </c>
      <c r="H23" s="32">
        <f t="shared" si="3"/>
        <v>248</v>
      </c>
      <c r="J23" s="32">
        <v>60</v>
      </c>
      <c r="K23" s="32">
        <f t="shared" si="2"/>
        <v>188</v>
      </c>
      <c r="L23" s="32">
        <v>200</v>
      </c>
      <c r="M23" s="32">
        <f t="shared" si="1"/>
        <v>-12</v>
      </c>
      <c r="N23" s="32" t="s">
        <v>355</v>
      </c>
    </row>
    <row r="24" spans="2:14" x14ac:dyDescent="0.25">
      <c r="B24" s="37" t="s">
        <v>290</v>
      </c>
      <c r="C24" s="37" t="s">
        <v>291</v>
      </c>
      <c r="D24" s="47">
        <v>1</v>
      </c>
      <c r="E24" s="38">
        <v>194</v>
      </c>
      <c r="F24" s="32">
        <v>5</v>
      </c>
      <c r="G24" s="32">
        <f t="shared" si="4"/>
        <v>48</v>
      </c>
      <c r="H24" s="32">
        <f t="shared" si="3"/>
        <v>247</v>
      </c>
      <c r="J24" s="32">
        <v>60</v>
      </c>
      <c r="K24" s="32">
        <f t="shared" si="2"/>
        <v>187</v>
      </c>
      <c r="L24" s="32">
        <v>200</v>
      </c>
      <c r="M24" s="32">
        <f t="shared" si="1"/>
        <v>-13</v>
      </c>
      <c r="N24" s="32" t="s">
        <v>355</v>
      </c>
    </row>
    <row r="25" spans="2:14" x14ac:dyDescent="0.25">
      <c r="B25" s="37" t="s">
        <v>292</v>
      </c>
      <c r="C25" s="37" t="s">
        <v>293</v>
      </c>
      <c r="D25" s="47">
        <v>3</v>
      </c>
      <c r="E25" s="38">
        <v>114</v>
      </c>
      <c r="F25" s="32">
        <v>50</v>
      </c>
      <c r="G25" s="32">
        <f>SUM($F$4:$F$6)*3</f>
        <v>144</v>
      </c>
      <c r="H25" s="32">
        <f t="shared" si="3"/>
        <v>308</v>
      </c>
      <c r="J25" s="32">
        <v>180</v>
      </c>
      <c r="K25" s="32">
        <f t="shared" si="2"/>
        <v>128</v>
      </c>
      <c r="L25" s="32">
        <v>600</v>
      </c>
      <c r="M25" s="32">
        <f t="shared" si="1"/>
        <v>-472</v>
      </c>
    </row>
    <row r="26" spans="2:14" x14ac:dyDescent="0.25">
      <c r="B26" s="37" t="s">
        <v>294</v>
      </c>
      <c r="C26" s="37" t="s">
        <v>295</v>
      </c>
      <c r="D26" s="47">
        <v>1</v>
      </c>
      <c r="E26" s="38">
        <v>2</v>
      </c>
      <c r="F26" s="32">
        <v>3</v>
      </c>
      <c r="G26" s="32">
        <f>SUM($F$4:$F$5)</f>
        <v>25</v>
      </c>
      <c r="H26" s="32">
        <f t="shared" si="3"/>
        <v>30</v>
      </c>
      <c r="J26" s="32">
        <v>60</v>
      </c>
      <c r="K26" s="32">
        <f t="shared" si="2"/>
        <v>-30</v>
      </c>
      <c r="L26" s="32">
        <v>200</v>
      </c>
      <c r="M26" s="32">
        <f t="shared" si="1"/>
        <v>-230</v>
      </c>
    </row>
    <row r="27" spans="2:14" x14ac:dyDescent="0.25">
      <c r="B27" s="37" t="s">
        <v>296</v>
      </c>
      <c r="C27" s="37" t="s">
        <v>297</v>
      </c>
      <c r="D27" s="47">
        <v>1</v>
      </c>
      <c r="E27" s="38">
        <v>157</v>
      </c>
      <c r="F27" s="32">
        <v>8</v>
      </c>
      <c r="G27" s="32">
        <f>SUM($F$4:$F$5)</f>
        <v>25</v>
      </c>
      <c r="H27" s="32">
        <f t="shared" si="3"/>
        <v>190</v>
      </c>
      <c r="J27" s="32">
        <v>60</v>
      </c>
      <c r="K27" s="32">
        <f t="shared" si="2"/>
        <v>130</v>
      </c>
      <c r="L27" s="32">
        <v>200</v>
      </c>
      <c r="M27" s="32">
        <f t="shared" si="1"/>
        <v>-70</v>
      </c>
    </row>
    <row r="28" spans="2:14" x14ac:dyDescent="0.25">
      <c r="B28" s="34" t="s">
        <v>298</v>
      </c>
      <c r="C28" s="37" t="s">
        <v>299</v>
      </c>
      <c r="D28" s="47">
        <v>1</v>
      </c>
      <c r="E28" s="38">
        <v>132</v>
      </c>
      <c r="F28" s="32">
        <v>10</v>
      </c>
      <c r="G28" s="32">
        <f>SUM($F$4:$F$6)</f>
        <v>48</v>
      </c>
      <c r="H28" s="32">
        <f t="shared" si="3"/>
        <v>190</v>
      </c>
      <c r="J28" s="32">
        <v>60</v>
      </c>
      <c r="K28" s="32">
        <f t="shared" si="2"/>
        <v>130</v>
      </c>
      <c r="L28" s="32">
        <v>200</v>
      </c>
      <c r="M28" s="32">
        <f t="shared" si="1"/>
        <v>-70</v>
      </c>
      <c r="N28" s="32" t="s">
        <v>355</v>
      </c>
    </row>
    <row r="29" spans="2:14" x14ac:dyDescent="0.25">
      <c r="B29" s="34" t="s">
        <v>300</v>
      </c>
      <c r="C29" s="37" t="s">
        <v>301</v>
      </c>
      <c r="D29" s="47">
        <v>2</v>
      </c>
      <c r="E29" s="38">
        <v>0</v>
      </c>
      <c r="F29" s="32">
        <f>MCA!N115</f>
        <v>36</v>
      </c>
      <c r="G29" s="32">
        <f>SUM(F5:F6)*2</f>
        <v>72</v>
      </c>
      <c r="H29" s="32">
        <f t="shared" si="3"/>
        <v>108</v>
      </c>
      <c r="J29" s="32">
        <v>60</v>
      </c>
      <c r="K29" s="32">
        <f t="shared" si="2"/>
        <v>48</v>
      </c>
      <c r="M29" s="32">
        <f t="shared" si="1"/>
        <v>48</v>
      </c>
    </row>
    <row r="30" spans="2:14" x14ac:dyDescent="0.25">
      <c r="B30" s="34" t="s">
        <v>302</v>
      </c>
      <c r="C30" s="34" t="s">
        <v>303</v>
      </c>
      <c r="D30" s="45"/>
      <c r="E30" s="36">
        <v>0</v>
      </c>
      <c r="F30" s="32">
        <f>MCA!N114</f>
        <v>48</v>
      </c>
      <c r="G30" s="32">
        <v>0</v>
      </c>
      <c r="H30" s="32">
        <f t="shared" si="3"/>
        <v>48</v>
      </c>
      <c r="J30" s="32">
        <v>30</v>
      </c>
      <c r="K30" s="32">
        <f t="shared" si="2"/>
        <v>18</v>
      </c>
      <c r="M30" s="32">
        <f t="shared" si="1"/>
        <v>18</v>
      </c>
    </row>
    <row r="31" spans="2:14" x14ac:dyDescent="0.25">
      <c r="B31" s="34" t="s">
        <v>304</v>
      </c>
      <c r="C31" s="37" t="s">
        <v>305</v>
      </c>
      <c r="D31" s="47">
        <v>1</v>
      </c>
      <c r="E31" s="38">
        <v>0</v>
      </c>
      <c r="F31" s="32">
        <f>MCA!N116</f>
        <v>136</v>
      </c>
      <c r="G31" s="32">
        <f>F5+F6</f>
        <v>36</v>
      </c>
      <c r="H31" s="32">
        <f t="shared" si="3"/>
        <v>172</v>
      </c>
      <c r="J31" s="32">
        <v>30</v>
      </c>
      <c r="K31" s="32">
        <f t="shared" si="2"/>
        <v>142</v>
      </c>
      <c r="M31" s="32">
        <f t="shared" si="1"/>
        <v>142</v>
      </c>
    </row>
    <row r="32" spans="2:14" x14ac:dyDescent="0.25">
      <c r="B32" s="34">
        <v>1000245</v>
      </c>
      <c r="C32" s="37" t="s">
        <v>342</v>
      </c>
      <c r="D32" s="47">
        <v>2</v>
      </c>
      <c r="E32" s="38">
        <v>0</v>
      </c>
      <c r="F32" s="32">
        <v>6</v>
      </c>
      <c r="G32" s="32">
        <f>F4*2</f>
        <v>24</v>
      </c>
      <c r="H32" s="32">
        <f t="shared" si="3"/>
        <v>30</v>
      </c>
      <c r="J32" s="32">
        <v>60</v>
      </c>
      <c r="K32" s="32">
        <f t="shared" si="2"/>
        <v>-30</v>
      </c>
      <c r="M32" s="32">
        <f t="shared" si="1"/>
        <v>-30</v>
      </c>
    </row>
    <row r="33" spans="2:14" x14ac:dyDescent="0.25">
      <c r="B33" s="34">
        <v>1000228</v>
      </c>
      <c r="C33" s="37" t="s">
        <v>343</v>
      </c>
      <c r="D33" s="47">
        <v>1</v>
      </c>
      <c r="E33" s="38">
        <v>0</v>
      </c>
      <c r="F33" s="32">
        <v>3</v>
      </c>
      <c r="G33" s="32">
        <f>F4</f>
        <v>12</v>
      </c>
      <c r="H33" s="32">
        <f t="shared" si="3"/>
        <v>15</v>
      </c>
      <c r="J33" s="32">
        <v>30</v>
      </c>
      <c r="K33" s="32">
        <f t="shared" si="2"/>
        <v>-15</v>
      </c>
      <c r="M33" s="32">
        <f t="shared" si="1"/>
        <v>-15</v>
      </c>
    </row>
    <row r="34" spans="2:14" x14ac:dyDescent="0.25">
      <c r="B34" s="34" t="s">
        <v>306</v>
      </c>
      <c r="C34" s="37" t="s">
        <v>307</v>
      </c>
      <c r="D34" s="47">
        <v>1</v>
      </c>
      <c r="E34" s="38">
        <v>0</v>
      </c>
      <c r="F34" s="32">
        <v>0</v>
      </c>
      <c r="G34" s="32">
        <v>0</v>
      </c>
      <c r="H34" s="32">
        <f t="shared" si="3"/>
        <v>0</v>
      </c>
      <c r="J34" s="32">
        <v>0</v>
      </c>
      <c r="K34" s="32">
        <f t="shared" si="2"/>
        <v>0</v>
      </c>
      <c r="M34" s="32">
        <f t="shared" si="1"/>
        <v>0</v>
      </c>
    </row>
    <row r="35" spans="2:14" x14ac:dyDescent="0.25">
      <c r="B35" s="34" t="s">
        <v>308</v>
      </c>
      <c r="C35" s="37" t="s">
        <v>329</v>
      </c>
      <c r="D35" s="47">
        <v>1</v>
      </c>
      <c r="E35" s="38">
        <v>311</v>
      </c>
      <c r="F35" s="32">
        <v>0</v>
      </c>
      <c r="G35" s="32">
        <f>SUM($F$4:$F$5)</f>
        <v>25</v>
      </c>
      <c r="H35" s="32">
        <f t="shared" si="3"/>
        <v>336</v>
      </c>
      <c r="J35" s="32">
        <v>60</v>
      </c>
      <c r="K35" s="32">
        <f t="shared" si="2"/>
        <v>276</v>
      </c>
      <c r="L35" s="32">
        <v>200</v>
      </c>
      <c r="M35" s="32">
        <f t="shared" si="1"/>
        <v>76</v>
      </c>
    </row>
    <row r="36" spans="2:14" x14ac:dyDescent="0.25">
      <c r="B36" s="34" t="s">
        <v>309</v>
      </c>
      <c r="C36" s="37" t="s">
        <v>330</v>
      </c>
      <c r="D36" s="47">
        <v>1</v>
      </c>
      <c r="E36" s="38">
        <v>0</v>
      </c>
      <c r="F36" s="32">
        <v>0</v>
      </c>
      <c r="G36" s="32">
        <f>SUM($F$4:$F$5)</f>
        <v>25</v>
      </c>
      <c r="H36" s="32">
        <f t="shared" si="3"/>
        <v>25</v>
      </c>
      <c r="J36" s="32">
        <v>60</v>
      </c>
      <c r="K36" s="32">
        <f t="shared" si="2"/>
        <v>-35</v>
      </c>
      <c r="L36" s="32">
        <v>200</v>
      </c>
      <c r="M36" s="32">
        <f t="shared" si="1"/>
        <v>-235</v>
      </c>
    </row>
    <row r="37" spans="2:14" x14ac:dyDescent="0.25">
      <c r="B37" s="34" t="s">
        <v>310</v>
      </c>
      <c r="C37" s="37" t="s">
        <v>331</v>
      </c>
      <c r="D37" s="47">
        <v>2</v>
      </c>
      <c r="E37" s="38">
        <v>0</v>
      </c>
      <c r="F37" s="32">
        <v>0</v>
      </c>
      <c r="G37" s="32">
        <v>0</v>
      </c>
      <c r="H37" s="32">
        <f t="shared" si="3"/>
        <v>0</v>
      </c>
      <c r="J37" s="32">
        <v>0</v>
      </c>
      <c r="K37" s="32">
        <f t="shared" si="2"/>
        <v>0</v>
      </c>
      <c r="L37" s="32">
        <v>0</v>
      </c>
      <c r="M37" s="32">
        <f t="shared" si="1"/>
        <v>0</v>
      </c>
    </row>
    <row r="38" spans="2:14" x14ac:dyDescent="0.25">
      <c r="B38" s="34" t="s">
        <v>311</v>
      </c>
      <c r="C38" s="37" t="s">
        <v>332</v>
      </c>
      <c r="D38" s="47">
        <v>1</v>
      </c>
      <c r="E38" s="38">
        <v>0</v>
      </c>
      <c r="F38" s="32">
        <v>0</v>
      </c>
      <c r="G38" s="32">
        <v>0</v>
      </c>
      <c r="H38" s="32">
        <f t="shared" si="3"/>
        <v>0</v>
      </c>
      <c r="J38" s="32">
        <v>0</v>
      </c>
      <c r="K38" s="32">
        <f t="shared" si="2"/>
        <v>0</v>
      </c>
      <c r="L38" s="32">
        <v>0</v>
      </c>
      <c r="M38" s="32">
        <f t="shared" si="1"/>
        <v>0</v>
      </c>
    </row>
    <row r="39" spans="2:14" x14ac:dyDescent="0.25">
      <c r="B39" s="34" t="s">
        <v>312</v>
      </c>
      <c r="C39" s="37" t="s">
        <v>313</v>
      </c>
      <c r="D39" s="47">
        <v>2</v>
      </c>
      <c r="E39" s="38">
        <v>397</v>
      </c>
      <c r="F39" s="32">
        <v>10</v>
      </c>
      <c r="G39" s="32">
        <f>SUM($F$4:$F$5)*2</f>
        <v>50</v>
      </c>
      <c r="H39" s="32">
        <f t="shared" si="3"/>
        <v>457</v>
      </c>
      <c r="J39" s="32">
        <v>120</v>
      </c>
      <c r="K39" s="32">
        <f t="shared" si="2"/>
        <v>337</v>
      </c>
      <c r="L39" s="32">
        <v>400</v>
      </c>
      <c r="M39" s="32">
        <f t="shared" si="1"/>
        <v>-63</v>
      </c>
      <c r="N39" s="32" t="s">
        <v>355</v>
      </c>
    </row>
    <row r="40" spans="2:14" x14ac:dyDescent="0.25">
      <c r="B40" s="34" t="s">
        <v>314</v>
      </c>
      <c r="C40" s="37" t="s">
        <v>315</v>
      </c>
      <c r="D40" s="47">
        <v>1</v>
      </c>
      <c r="E40" s="38">
        <v>197</v>
      </c>
      <c r="F40" s="32">
        <v>5</v>
      </c>
      <c r="G40" s="32">
        <f>SUM($F$4:$F$5)</f>
        <v>25</v>
      </c>
      <c r="H40" s="32">
        <f t="shared" si="3"/>
        <v>227</v>
      </c>
      <c r="J40" s="32">
        <v>60</v>
      </c>
      <c r="K40" s="32">
        <f t="shared" si="2"/>
        <v>167</v>
      </c>
      <c r="L40" s="32">
        <v>200</v>
      </c>
      <c r="M40" s="32">
        <f t="shared" si="1"/>
        <v>-33</v>
      </c>
      <c r="N40" s="32" t="s">
        <v>355</v>
      </c>
    </row>
    <row r="41" spans="2:14" x14ac:dyDescent="0.25">
      <c r="B41" s="34" t="s">
        <v>316</v>
      </c>
      <c r="C41" s="37" t="s">
        <v>317</v>
      </c>
      <c r="D41" s="47">
        <v>1</v>
      </c>
      <c r="E41" s="38">
        <v>0</v>
      </c>
      <c r="F41" s="32">
        <v>3</v>
      </c>
      <c r="G41" s="32">
        <f>SUM($F$4:$F$5)</f>
        <v>25</v>
      </c>
      <c r="H41" s="32">
        <f t="shared" si="3"/>
        <v>28</v>
      </c>
      <c r="J41" s="32">
        <v>60</v>
      </c>
      <c r="K41" s="32">
        <f t="shared" si="2"/>
        <v>-32</v>
      </c>
      <c r="L41" s="32">
        <v>200</v>
      </c>
      <c r="M41" s="32">
        <f t="shared" si="1"/>
        <v>-232</v>
      </c>
    </row>
    <row r="42" spans="2:14" x14ac:dyDescent="0.25">
      <c r="B42" s="34" t="s">
        <v>318</v>
      </c>
      <c r="C42" s="37" t="s">
        <v>319</v>
      </c>
      <c r="D42" s="47">
        <v>1</v>
      </c>
      <c r="E42" s="38">
        <v>276</v>
      </c>
      <c r="F42" s="32">
        <v>14</v>
      </c>
      <c r="G42" s="32">
        <f>SUM($F$4:$F$6)</f>
        <v>48</v>
      </c>
      <c r="H42" s="32">
        <f t="shared" si="3"/>
        <v>338</v>
      </c>
      <c r="J42" s="32">
        <v>60</v>
      </c>
      <c r="K42" s="32">
        <f t="shared" si="2"/>
        <v>278</v>
      </c>
      <c r="L42" s="32">
        <v>200</v>
      </c>
      <c r="M42" s="32">
        <f t="shared" si="1"/>
        <v>78</v>
      </c>
    </row>
    <row r="43" spans="2:14" x14ac:dyDescent="0.25">
      <c r="B43" s="37" t="s">
        <v>333</v>
      </c>
      <c r="C43" s="37" t="s">
        <v>320</v>
      </c>
      <c r="D43" s="47">
        <v>1</v>
      </c>
      <c r="E43" s="38">
        <v>10</v>
      </c>
      <c r="F43" s="32">
        <v>0</v>
      </c>
      <c r="G43" s="32">
        <v>0</v>
      </c>
      <c r="H43" s="32">
        <f t="shared" si="3"/>
        <v>10</v>
      </c>
      <c r="J43" s="32">
        <v>0</v>
      </c>
      <c r="K43" s="32">
        <f t="shared" si="2"/>
        <v>10</v>
      </c>
      <c r="L43" s="32">
        <v>100</v>
      </c>
      <c r="M43" s="32">
        <f t="shared" si="1"/>
        <v>-90</v>
      </c>
    </row>
    <row r="44" spans="2:14" x14ac:dyDescent="0.25">
      <c r="B44" s="37" t="s">
        <v>334</v>
      </c>
      <c r="C44" s="37" t="s">
        <v>321</v>
      </c>
      <c r="D44" s="47">
        <v>1</v>
      </c>
      <c r="E44" s="38">
        <v>0</v>
      </c>
      <c r="F44" s="32">
        <v>0</v>
      </c>
      <c r="G44" s="32">
        <v>0</v>
      </c>
      <c r="H44" s="32">
        <f t="shared" si="3"/>
        <v>0</v>
      </c>
      <c r="J44" s="32">
        <v>0</v>
      </c>
      <c r="K44" s="32">
        <f t="shared" si="2"/>
        <v>0</v>
      </c>
      <c r="M44" s="32">
        <f t="shared" si="1"/>
        <v>0</v>
      </c>
    </row>
    <row r="45" spans="2:14" x14ac:dyDescent="0.25">
      <c r="B45" s="34" t="s">
        <v>324</v>
      </c>
      <c r="C45" s="37" t="s">
        <v>325</v>
      </c>
      <c r="D45" s="47">
        <v>1</v>
      </c>
      <c r="E45" s="38">
        <v>0</v>
      </c>
      <c r="F45" s="32">
        <v>0</v>
      </c>
      <c r="G45" s="32">
        <v>0</v>
      </c>
      <c r="H45" s="32">
        <f t="shared" si="3"/>
        <v>0</v>
      </c>
      <c r="J45" s="32">
        <v>0</v>
      </c>
      <c r="K45" s="32">
        <f t="shared" si="2"/>
        <v>0</v>
      </c>
      <c r="M45" s="32">
        <f t="shared" si="1"/>
        <v>0</v>
      </c>
    </row>
    <row r="46" spans="2:14" x14ac:dyDescent="0.25">
      <c r="B46" s="34" t="s">
        <v>335</v>
      </c>
      <c r="C46" s="37" t="s">
        <v>326</v>
      </c>
      <c r="D46" s="47"/>
      <c r="E46" s="38">
        <v>2</v>
      </c>
      <c r="F46" s="32">
        <v>0</v>
      </c>
      <c r="G46" s="32">
        <v>0</v>
      </c>
      <c r="H46" s="32">
        <f t="shared" si="3"/>
        <v>2</v>
      </c>
      <c r="J46" s="32">
        <v>0</v>
      </c>
      <c r="K46" s="32">
        <f t="shared" si="2"/>
        <v>2</v>
      </c>
      <c r="M46" s="32">
        <f t="shared" si="1"/>
        <v>2</v>
      </c>
    </row>
    <row r="47" spans="2:14" x14ac:dyDescent="0.25">
      <c r="B47" s="39">
        <v>12137</v>
      </c>
      <c r="C47" s="37" t="s">
        <v>327</v>
      </c>
      <c r="D47" s="47"/>
      <c r="E47" s="38">
        <v>0</v>
      </c>
      <c r="F47" s="32">
        <v>0</v>
      </c>
      <c r="G47" s="32">
        <v>0</v>
      </c>
      <c r="H47" s="32">
        <f t="shared" si="3"/>
        <v>0</v>
      </c>
      <c r="J47" s="32">
        <v>0</v>
      </c>
      <c r="K47" s="32">
        <f t="shared" si="2"/>
        <v>0</v>
      </c>
      <c r="M47" s="32">
        <f t="shared" si="1"/>
        <v>0</v>
      </c>
    </row>
    <row r="48" spans="2:14" x14ac:dyDescent="0.25">
      <c r="C48" s="41" t="s">
        <v>344</v>
      </c>
      <c r="D48" s="48">
        <v>2</v>
      </c>
      <c r="E48" s="38">
        <v>0</v>
      </c>
      <c r="F48" s="32">
        <v>0</v>
      </c>
      <c r="G48" s="32">
        <v>0</v>
      </c>
      <c r="H48" s="32">
        <f>SUM(E48:G48)</f>
        <v>0</v>
      </c>
      <c r="J48" s="32">
        <v>0</v>
      </c>
      <c r="K48" s="32">
        <f>H48-J48</f>
        <v>0</v>
      </c>
      <c r="L48" s="32">
        <v>200</v>
      </c>
      <c r="M48" s="32">
        <f t="shared" si="1"/>
        <v>-200</v>
      </c>
    </row>
    <row r="49" spans="3:13" x14ac:dyDescent="0.25">
      <c r="C49" s="41" t="s">
        <v>345</v>
      </c>
      <c r="D49" s="48">
        <v>1</v>
      </c>
      <c r="E49" s="38">
        <v>0</v>
      </c>
      <c r="F49" s="32">
        <v>0</v>
      </c>
      <c r="G49" s="32">
        <v>0</v>
      </c>
      <c r="H49" s="32">
        <f>SUM(E49:G49)</f>
        <v>0</v>
      </c>
      <c r="J49" s="32">
        <v>0</v>
      </c>
      <c r="K49" s="32">
        <f>H49-J49</f>
        <v>0</v>
      </c>
      <c r="L49" s="32">
        <v>100</v>
      </c>
      <c r="M49" s="32">
        <f t="shared" si="1"/>
        <v>-100</v>
      </c>
    </row>
    <row r="50" spans="3:13" x14ac:dyDescent="0.25">
      <c r="C50" s="41" t="s">
        <v>346</v>
      </c>
      <c r="D50" s="48">
        <v>2</v>
      </c>
      <c r="E50" s="38">
        <v>0</v>
      </c>
      <c r="F50" s="32">
        <v>0</v>
      </c>
      <c r="G50" s="32">
        <v>0</v>
      </c>
      <c r="H50" s="32">
        <f>SUM(E50:G50)</f>
        <v>0</v>
      </c>
      <c r="J50" s="32">
        <v>0</v>
      </c>
      <c r="K50" s="32">
        <f>H50-J50</f>
        <v>0</v>
      </c>
      <c r="L50" s="32">
        <v>200</v>
      </c>
      <c r="M50" s="32">
        <f t="shared" si="1"/>
        <v>-200</v>
      </c>
    </row>
    <row r="51" spans="3:13" x14ac:dyDescent="0.25">
      <c r="C51" s="41" t="s">
        <v>347</v>
      </c>
      <c r="D51" s="48">
        <v>1</v>
      </c>
      <c r="E51" s="38">
        <v>0</v>
      </c>
      <c r="F51" s="32">
        <v>0</v>
      </c>
      <c r="G51" s="32">
        <v>0</v>
      </c>
      <c r="H51" s="32">
        <f>SUM(E51:G51)</f>
        <v>0</v>
      </c>
      <c r="J51" s="32">
        <v>0</v>
      </c>
      <c r="K51" s="32">
        <f>H51-J51</f>
        <v>0</v>
      </c>
      <c r="L51" s="32">
        <v>100</v>
      </c>
      <c r="M51" s="32">
        <f t="shared" si="1"/>
        <v>-100</v>
      </c>
    </row>
  </sheetData>
  <conditionalFormatting sqref="M4:M51">
    <cfRule type="cellIs" dxfId="1" priority="2" operator="lessThan">
      <formula>0</formula>
    </cfRule>
  </conditionalFormatting>
  <conditionalFormatting sqref="K4:K5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04D2-83CA-4716-ADCF-81013A50E3F9}">
  <dimension ref="A1:C15"/>
  <sheetViews>
    <sheetView workbookViewId="0">
      <selection activeCell="A9" sqref="A9"/>
    </sheetView>
  </sheetViews>
  <sheetFormatPr defaultRowHeight="15" x14ac:dyDescent="0.25"/>
  <cols>
    <col min="1" max="1" width="23" bestFit="1" customWidth="1"/>
    <col min="2" max="2" width="9.140625" style="2"/>
  </cols>
  <sheetData>
    <row r="1" spans="1:3" ht="21" x14ac:dyDescent="0.35">
      <c r="A1" s="1" t="s">
        <v>45</v>
      </c>
    </row>
    <row r="2" spans="1:3" x14ac:dyDescent="0.25">
      <c r="A2" t="s">
        <v>0</v>
      </c>
      <c r="B2" s="2" t="s">
        <v>14</v>
      </c>
    </row>
    <row r="3" spans="1:3" x14ac:dyDescent="0.25">
      <c r="A3" t="s">
        <v>46</v>
      </c>
      <c r="B3" s="2" t="s">
        <v>160</v>
      </c>
    </row>
    <row r="4" spans="1:3" x14ac:dyDescent="0.25">
      <c r="A4" t="s">
        <v>47</v>
      </c>
      <c r="B4" s="2" t="s">
        <v>145</v>
      </c>
    </row>
    <row r="5" spans="1:3" x14ac:dyDescent="0.25">
      <c r="A5" t="s">
        <v>48</v>
      </c>
      <c r="B5" s="2" t="s">
        <v>53</v>
      </c>
    </row>
    <row r="6" spans="1:3" x14ac:dyDescent="0.25">
      <c r="A6" t="s">
        <v>49</v>
      </c>
      <c r="B6" s="2" t="s">
        <v>53</v>
      </c>
    </row>
    <row r="7" spans="1:3" x14ac:dyDescent="0.25">
      <c r="A7" t="s">
        <v>50</v>
      </c>
      <c r="B7" s="2" t="s">
        <v>122</v>
      </c>
    </row>
    <row r="8" spans="1:3" x14ac:dyDescent="0.25">
      <c r="A8" t="s">
        <v>51</v>
      </c>
      <c r="B8" s="2" t="s">
        <v>15</v>
      </c>
    </row>
    <row r="9" spans="1:3" x14ac:dyDescent="0.25">
      <c r="A9" t="s">
        <v>52</v>
      </c>
      <c r="B9" s="2" t="s">
        <v>144</v>
      </c>
    </row>
    <row r="10" spans="1:3" x14ac:dyDescent="0.25">
      <c r="A10" t="s">
        <v>168</v>
      </c>
      <c r="B10" s="2" t="s">
        <v>41</v>
      </c>
      <c r="C10" t="s">
        <v>173</v>
      </c>
    </row>
    <row r="11" spans="1:3" x14ac:dyDescent="0.25">
      <c r="A11" t="s">
        <v>169</v>
      </c>
      <c r="B11" s="2" t="s">
        <v>41</v>
      </c>
    </row>
    <row r="12" spans="1:3" x14ac:dyDescent="0.25">
      <c r="A12" t="s">
        <v>170</v>
      </c>
      <c r="B12" s="2" t="s">
        <v>172</v>
      </c>
    </row>
    <row r="15" spans="1:3" x14ac:dyDescent="0.25">
      <c r="A15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</vt:lpstr>
      <vt:lpstr>MCA</vt:lpstr>
      <vt:lpstr>Material inventory</vt:lpstr>
      <vt:lpstr>LCU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Lazzara</dc:creator>
  <cp:lastModifiedBy>Jason Lazzara</cp:lastModifiedBy>
  <cp:lastPrinted>2021-03-30T12:37:34Z</cp:lastPrinted>
  <dcterms:created xsi:type="dcterms:W3CDTF">2020-01-28T23:05:04Z</dcterms:created>
  <dcterms:modified xsi:type="dcterms:W3CDTF">2021-06-30T12:40:17Z</dcterms:modified>
</cp:coreProperties>
</file>