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garyxiao/Desktop/"/>
    </mc:Choice>
  </mc:AlternateContent>
  <bookViews>
    <workbookView xWindow="0" yWindow="0" windowWidth="14360" windowHeight="18000" activeTab="3"/>
  </bookViews>
  <sheets>
    <sheet name="Mean_StDev" sheetId="1" r:id="rId1"/>
    <sheet name="Correlation-Covariance Matrix" sheetId="2" r:id="rId2"/>
    <sheet name="Part ii)" sheetId="3" r:id="rId3"/>
    <sheet name="Part iii)" sheetId="4" r:id="rId4"/>
  </sheets>
  <definedNames>
    <definedName name="solver_adj" localSheetId="2" hidden="1">'Part ii)'!$A$25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'Part ii)'!$B$25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4" l="1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C11" i="4"/>
  <c r="D11" i="4"/>
  <c r="E11" i="4"/>
  <c r="F11" i="4"/>
  <c r="G11" i="4"/>
  <c r="B11" i="4"/>
  <c r="B3" i="4"/>
  <c r="C3" i="4"/>
  <c r="B4" i="4"/>
  <c r="C4" i="4"/>
  <c r="B5" i="4"/>
  <c r="C5" i="4"/>
  <c r="B6" i="4"/>
  <c r="C6" i="4"/>
  <c r="B7" i="4"/>
  <c r="C7" i="4"/>
  <c r="C2" i="4"/>
  <c r="B2" i="4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B16" i="3"/>
  <c r="C16" i="3"/>
  <c r="D16" i="3"/>
  <c r="E16" i="3"/>
  <c r="F16" i="3"/>
  <c r="G16" i="3"/>
  <c r="C11" i="3"/>
  <c r="D11" i="3"/>
  <c r="E11" i="3"/>
  <c r="F11" i="3"/>
  <c r="G11" i="3"/>
  <c r="B11" i="3"/>
  <c r="C3" i="3"/>
  <c r="C4" i="3"/>
  <c r="C5" i="3"/>
  <c r="C6" i="3"/>
  <c r="C7" i="3"/>
  <c r="C2" i="3"/>
  <c r="B3" i="3"/>
  <c r="B4" i="3"/>
  <c r="B5" i="3"/>
  <c r="B6" i="3"/>
  <c r="B7" i="3"/>
  <c r="B2" i="3"/>
  <c r="C47" i="2" a="1"/>
  <c r="C47" i="2"/>
  <c r="D47" i="2" a="1"/>
  <c r="D47" i="2"/>
  <c r="E47" i="2" a="1"/>
  <c r="E47" i="2"/>
  <c r="F47" i="2" a="1"/>
  <c r="F47" i="2"/>
  <c r="G47" i="2" a="1"/>
  <c r="G47" i="2"/>
  <c r="H47" i="2" a="1"/>
  <c r="H47" i="2"/>
  <c r="I47" i="2" a="1"/>
  <c r="I47" i="2"/>
  <c r="J47" i="2" a="1"/>
  <c r="J47" i="2"/>
  <c r="K47" i="2" a="1"/>
  <c r="K47" i="2"/>
  <c r="L47" i="2" a="1"/>
  <c r="L47" i="2"/>
  <c r="M47" i="2" a="1"/>
  <c r="M47" i="2"/>
  <c r="N47" i="2" a="1"/>
  <c r="N47" i="2"/>
  <c r="O47" i="2" a="1"/>
  <c r="O47" i="2"/>
  <c r="P47" i="2" a="1"/>
  <c r="P47" i="2"/>
  <c r="Q47" i="2" a="1"/>
  <c r="Q47" i="2"/>
  <c r="R47" i="2" a="1"/>
  <c r="R47" i="2"/>
  <c r="S47" i="2" a="1"/>
  <c r="S47" i="2"/>
  <c r="T47" i="2" a="1"/>
  <c r="T47" i="2"/>
  <c r="C48" i="2" a="1"/>
  <c r="C48" i="2"/>
  <c r="D48" i="2" a="1"/>
  <c r="D48" i="2"/>
  <c r="E48" i="2" a="1"/>
  <c r="E48" i="2"/>
  <c r="F48" i="2" a="1"/>
  <c r="F48" i="2"/>
  <c r="G48" i="2" a="1"/>
  <c r="G48" i="2"/>
  <c r="H48" i="2" a="1"/>
  <c r="H48" i="2"/>
  <c r="I48" i="2" a="1"/>
  <c r="I48" i="2"/>
  <c r="J48" i="2" a="1"/>
  <c r="J48" i="2"/>
  <c r="K48" i="2" a="1"/>
  <c r="K48" i="2"/>
  <c r="L48" i="2" a="1"/>
  <c r="L48" i="2"/>
  <c r="M48" i="2" a="1"/>
  <c r="M48" i="2"/>
  <c r="N48" i="2" a="1"/>
  <c r="N48" i="2"/>
  <c r="O48" i="2" a="1"/>
  <c r="O48" i="2"/>
  <c r="P48" i="2" a="1"/>
  <c r="P48" i="2"/>
  <c r="Q48" i="2" a="1"/>
  <c r="Q48" i="2"/>
  <c r="R48" i="2" a="1"/>
  <c r="R48" i="2"/>
  <c r="S48" i="2" a="1"/>
  <c r="S48" i="2"/>
  <c r="T48" i="2" a="1"/>
  <c r="T48" i="2"/>
  <c r="C49" i="2" a="1"/>
  <c r="C49" i="2"/>
  <c r="D49" i="2" a="1"/>
  <c r="D49" i="2"/>
  <c r="E49" i="2" a="1"/>
  <c r="E49" i="2"/>
  <c r="F49" i="2" a="1"/>
  <c r="F49" i="2"/>
  <c r="G49" i="2" a="1"/>
  <c r="G49" i="2"/>
  <c r="H49" i="2" a="1"/>
  <c r="H49" i="2"/>
  <c r="I49" i="2" a="1"/>
  <c r="I49" i="2"/>
  <c r="J49" i="2" a="1"/>
  <c r="J49" i="2"/>
  <c r="K49" i="2" a="1"/>
  <c r="K49" i="2"/>
  <c r="L49" i="2" a="1"/>
  <c r="L49" i="2"/>
  <c r="M49" i="2" a="1"/>
  <c r="M49" i="2"/>
  <c r="N49" i="2" a="1"/>
  <c r="N49" i="2"/>
  <c r="O49" i="2" a="1"/>
  <c r="O49" i="2"/>
  <c r="P49" i="2" a="1"/>
  <c r="P49" i="2"/>
  <c r="Q49" i="2" a="1"/>
  <c r="Q49" i="2"/>
  <c r="R49" i="2" a="1"/>
  <c r="R49" i="2"/>
  <c r="S49" i="2" a="1"/>
  <c r="S49" i="2"/>
  <c r="T49" i="2" a="1"/>
  <c r="T49" i="2"/>
  <c r="C50" i="2" a="1"/>
  <c r="C50" i="2"/>
  <c r="D50" i="2" a="1"/>
  <c r="D50" i="2"/>
  <c r="E50" i="2" a="1"/>
  <c r="E50" i="2"/>
  <c r="F50" i="2" a="1"/>
  <c r="F50" i="2"/>
  <c r="G50" i="2" a="1"/>
  <c r="G50" i="2"/>
  <c r="H50" i="2" a="1"/>
  <c r="H50" i="2"/>
  <c r="I50" i="2" a="1"/>
  <c r="I50" i="2"/>
  <c r="J50" i="2" a="1"/>
  <c r="J50" i="2"/>
  <c r="K50" i="2" a="1"/>
  <c r="K50" i="2"/>
  <c r="L50" i="2" a="1"/>
  <c r="L50" i="2"/>
  <c r="M50" i="2" a="1"/>
  <c r="M50" i="2"/>
  <c r="N50" i="2" a="1"/>
  <c r="N50" i="2"/>
  <c r="O50" i="2" a="1"/>
  <c r="O50" i="2"/>
  <c r="P50" i="2" a="1"/>
  <c r="P50" i="2"/>
  <c r="Q50" i="2" a="1"/>
  <c r="Q50" i="2"/>
  <c r="R50" i="2" a="1"/>
  <c r="R50" i="2"/>
  <c r="S50" i="2" a="1"/>
  <c r="S50" i="2"/>
  <c r="T50" i="2" a="1"/>
  <c r="T50" i="2"/>
  <c r="C51" i="2" a="1"/>
  <c r="C51" i="2"/>
  <c r="D51" i="2" a="1"/>
  <c r="D51" i="2"/>
  <c r="E51" i="2" a="1"/>
  <c r="E51" i="2"/>
  <c r="F51" i="2" a="1"/>
  <c r="F51" i="2"/>
  <c r="G51" i="2" a="1"/>
  <c r="G51" i="2"/>
  <c r="H51" i="2" a="1"/>
  <c r="H51" i="2"/>
  <c r="I51" i="2" a="1"/>
  <c r="I51" i="2"/>
  <c r="J51" i="2" a="1"/>
  <c r="J51" i="2"/>
  <c r="K51" i="2" a="1"/>
  <c r="K51" i="2"/>
  <c r="L51" i="2" a="1"/>
  <c r="L51" i="2"/>
  <c r="M51" i="2" a="1"/>
  <c r="M51" i="2"/>
  <c r="N51" i="2" a="1"/>
  <c r="N51" i="2"/>
  <c r="O51" i="2" a="1"/>
  <c r="O51" i="2"/>
  <c r="P51" i="2" a="1"/>
  <c r="P51" i="2"/>
  <c r="Q51" i="2" a="1"/>
  <c r="Q51" i="2"/>
  <c r="R51" i="2" a="1"/>
  <c r="R51" i="2"/>
  <c r="S51" i="2" a="1"/>
  <c r="S51" i="2"/>
  <c r="T51" i="2" a="1"/>
  <c r="T51" i="2"/>
  <c r="C52" i="2" a="1"/>
  <c r="C52" i="2"/>
  <c r="D52" i="2" a="1"/>
  <c r="D52" i="2"/>
  <c r="E52" i="2" a="1"/>
  <c r="E52" i="2"/>
  <c r="F52" i="2" a="1"/>
  <c r="F52" i="2"/>
  <c r="G52" i="2" a="1"/>
  <c r="G52" i="2"/>
  <c r="H52" i="2" a="1"/>
  <c r="H52" i="2"/>
  <c r="I52" i="2" a="1"/>
  <c r="I52" i="2"/>
  <c r="J52" i="2" a="1"/>
  <c r="J52" i="2"/>
  <c r="K52" i="2" a="1"/>
  <c r="K52" i="2"/>
  <c r="L52" i="2" a="1"/>
  <c r="L52" i="2"/>
  <c r="M52" i="2" a="1"/>
  <c r="M52" i="2"/>
  <c r="N52" i="2" a="1"/>
  <c r="N52" i="2"/>
  <c r="O52" i="2" a="1"/>
  <c r="O52" i="2"/>
  <c r="P52" i="2" a="1"/>
  <c r="P52" i="2"/>
  <c r="Q52" i="2" a="1"/>
  <c r="Q52" i="2"/>
  <c r="R52" i="2" a="1"/>
  <c r="R52" i="2"/>
  <c r="S52" i="2" a="1"/>
  <c r="S52" i="2"/>
  <c r="T52" i="2" a="1"/>
  <c r="T52" i="2"/>
  <c r="C53" i="2" a="1"/>
  <c r="C53" i="2"/>
  <c r="D53" i="2" a="1"/>
  <c r="D53" i="2"/>
  <c r="E53" i="2" a="1"/>
  <c r="E53" i="2"/>
  <c r="F53" i="2" a="1"/>
  <c r="F53" i="2"/>
  <c r="G53" i="2" a="1"/>
  <c r="G53" i="2"/>
  <c r="H53" i="2" a="1"/>
  <c r="H53" i="2"/>
  <c r="I53" i="2" a="1"/>
  <c r="I53" i="2"/>
  <c r="J53" i="2" a="1"/>
  <c r="J53" i="2"/>
  <c r="K53" i="2" a="1"/>
  <c r="K53" i="2"/>
  <c r="L53" i="2" a="1"/>
  <c r="L53" i="2"/>
  <c r="M53" i="2" a="1"/>
  <c r="M53" i="2"/>
  <c r="N53" i="2" a="1"/>
  <c r="N53" i="2"/>
  <c r="O53" i="2" a="1"/>
  <c r="O53" i="2"/>
  <c r="P53" i="2" a="1"/>
  <c r="P53" i="2"/>
  <c r="Q53" i="2" a="1"/>
  <c r="Q53" i="2"/>
  <c r="R53" i="2" a="1"/>
  <c r="R53" i="2"/>
  <c r="S53" i="2" a="1"/>
  <c r="S53" i="2"/>
  <c r="T53" i="2" a="1"/>
  <c r="T53" i="2"/>
  <c r="C54" i="2" a="1"/>
  <c r="C54" i="2"/>
  <c r="D54" i="2" a="1"/>
  <c r="D54" i="2"/>
  <c r="E54" i="2" a="1"/>
  <c r="E54" i="2"/>
  <c r="F54" i="2" a="1"/>
  <c r="F54" i="2"/>
  <c r="G54" i="2" a="1"/>
  <c r="G54" i="2"/>
  <c r="H54" i="2" a="1"/>
  <c r="H54" i="2"/>
  <c r="I54" i="2" a="1"/>
  <c r="I54" i="2"/>
  <c r="J54" i="2" a="1"/>
  <c r="J54" i="2"/>
  <c r="K54" i="2" a="1"/>
  <c r="K54" i="2"/>
  <c r="L54" i="2" a="1"/>
  <c r="L54" i="2"/>
  <c r="M54" i="2" a="1"/>
  <c r="M54" i="2"/>
  <c r="N54" i="2" a="1"/>
  <c r="N54" i="2"/>
  <c r="O54" i="2" a="1"/>
  <c r="O54" i="2"/>
  <c r="P54" i="2" a="1"/>
  <c r="P54" i="2"/>
  <c r="Q54" i="2" a="1"/>
  <c r="Q54" i="2"/>
  <c r="R54" i="2" a="1"/>
  <c r="R54" i="2"/>
  <c r="S54" i="2" a="1"/>
  <c r="S54" i="2"/>
  <c r="T54" i="2" a="1"/>
  <c r="T54" i="2"/>
  <c r="C55" i="2" a="1"/>
  <c r="C55" i="2"/>
  <c r="D55" i="2" a="1"/>
  <c r="D55" i="2"/>
  <c r="E55" i="2" a="1"/>
  <c r="E55" i="2"/>
  <c r="F55" i="2" a="1"/>
  <c r="F55" i="2"/>
  <c r="G55" i="2" a="1"/>
  <c r="G55" i="2"/>
  <c r="H55" i="2" a="1"/>
  <c r="H55" i="2"/>
  <c r="I55" i="2" a="1"/>
  <c r="I55" i="2"/>
  <c r="J55" i="2" a="1"/>
  <c r="J55" i="2"/>
  <c r="K55" i="2" a="1"/>
  <c r="K55" i="2"/>
  <c r="L55" i="2" a="1"/>
  <c r="L55" i="2"/>
  <c r="M55" i="2" a="1"/>
  <c r="M55" i="2"/>
  <c r="N55" i="2" a="1"/>
  <c r="N55" i="2"/>
  <c r="O55" i="2" a="1"/>
  <c r="O55" i="2"/>
  <c r="P55" i="2" a="1"/>
  <c r="P55" i="2"/>
  <c r="Q55" i="2" a="1"/>
  <c r="Q55" i="2"/>
  <c r="R55" i="2" a="1"/>
  <c r="R55" i="2"/>
  <c r="S55" i="2" a="1"/>
  <c r="S55" i="2"/>
  <c r="T55" i="2" a="1"/>
  <c r="T55" i="2"/>
  <c r="C56" i="2" a="1"/>
  <c r="C56" i="2"/>
  <c r="D56" i="2" a="1"/>
  <c r="D56" i="2"/>
  <c r="E56" i="2" a="1"/>
  <c r="E56" i="2"/>
  <c r="F56" i="2" a="1"/>
  <c r="F56" i="2"/>
  <c r="G56" i="2" a="1"/>
  <c r="G56" i="2"/>
  <c r="H56" i="2" a="1"/>
  <c r="H56" i="2"/>
  <c r="I56" i="2" a="1"/>
  <c r="I56" i="2"/>
  <c r="J56" i="2" a="1"/>
  <c r="J56" i="2"/>
  <c r="K56" i="2" a="1"/>
  <c r="K56" i="2"/>
  <c r="L56" i="2" a="1"/>
  <c r="L56" i="2"/>
  <c r="M56" i="2" a="1"/>
  <c r="M56" i="2"/>
  <c r="N56" i="2" a="1"/>
  <c r="N56" i="2"/>
  <c r="O56" i="2" a="1"/>
  <c r="O56" i="2"/>
  <c r="P56" i="2" a="1"/>
  <c r="P56" i="2"/>
  <c r="Q56" i="2" a="1"/>
  <c r="Q56" i="2"/>
  <c r="R56" i="2" a="1"/>
  <c r="R56" i="2"/>
  <c r="S56" i="2" a="1"/>
  <c r="S56" i="2"/>
  <c r="T56" i="2" a="1"/>
  <c r="T56" i="2"/>
  <c r="C57" i="2" a="1"/>
  <c r="C57" i="2"/>
  <c r="D57" i="2" a="1"/>
  <c r="D57" i="2"/>
  <c r="E57" i="2" a="1"/>
  <c r="E57" i="2"/>
  <c r="F57" i="2" a="1"/>
  <c r="F57" i="2"/>
  <c r="G57" i="2" a="1"/>
  <c r="G57" i="2"/>
  <c r="H57" i="2" a="1"/>
  <c r="H57" i="2"/>
  <c r="I57" i="2" a="1"/>
  <c r="I57" i="2"/>
  <c r="J57" i="2" a="1"/>
  <c r="J57" i="2"/>
  <c r="K57" i="2" a="1"/>
  <c r="K57" i="2"/>
  <c r="L57" i="2" a="1"/>
  <c r="L57" i="2"/>
  <c r="M57" i="2" a="1"/>
  <c r="M57" i="2"/>
  <c r="N57" i="2" a="1"/>
  <c r="N57" i="2"/>
  <c r="O57" i="2" a="1"/>
  <c r="O57" i="2"/>
  <c r="P57" i="2" a="1"/>
  <c r="P57" i="2"/>
  <c r="Q57" i="2" a="1"/>
  <c r="Q57" i="2"/>
  <c r="R57" i="2" a="1"/>
  <c r="R57" i="2"/>
  <c r="S57" i="2" a="1"/>
  <c r="S57" i="2"/>
  <c r="T57" i="2" a="1"/>
  <c r="T57" i="2"/>
  <c r="C58" i="2" a="1"/>
  <c r="C58" i="2"/>
  <c r="D58" i="2" a="1"/>
  <c r="D58" i="2"/>
  <c r="E58" i="2" a="1"/>
  <c r="E58" i="2"/>
  <c r="F58" i="2" a="1"/>
  <c r="F58" i="2"/>
  <c r="G58" i="2" a="1"/>
  <c r="G58" i="2"/>
  <c r="H58" i="2" a="1"/>
  <c r="H58" i="2"/>
  <c r="I58" i="2" a="1"/>
  <c r="I58" i="2"/>
  <c r="J58" i="2" a="1"/>
  <c r="J58" i="2"/>
  <c r="K58" i="2" a="1"/>
  <c r="K58" i="2"/>
  <c r="L58" i="2" a="1"/>
  <c r="L58" i="2"/>
  <c r="M58" i="2" a="1"/>
  <c r="M58" i="2"/>
  <c r="N58" i="2" a="1"/>
  <c r="N58" i="2"/>
  <c r="O58" i="2" a="1"/>
  <c r="O58" i="2"/>
  <c r="P58" i="2" a="1"/>
  <c r="P58" i="2"/>
  <c r="Q58" i="2" a="1"/>
  <c r="Q58" i="2"/>
  <c r="R58" i="2" a="1"/>
  <c r="R58" i="2"/>
  <c r="S58" i="2" a="1"/>
  <c r="S58" i="2"/>
  <c r="T58" i="2" a="1"/>
  <c r="T58" i="2"/>
  <c r="C59" i="2" a="1"/>
  <c r="C59" i="2"/>
  <c r="D59" i="2" a="1"/>
  <c r="D59" i="2"/>
  <c r="E59" i="2" a="1"/>
  <c r="E59" i="2"/>
  <c r="F59" i="2" a="1"/>
  <c r="F59" i="2"/>
  <c r="G59" i="2" a="1"/>
  <c r="G59" i="2"/>
  <c r="H59" i="2" a="1"/>
  <c r="H59" i="2"/>
  <c r="I59" i="2" a="1"/>
  <c r="I59" i="2"/>
  <c r="J59" i="2" a="1"/>
  <c r="J59" i="2"/>
  <c r="K59" i="2" a="1"/>
  <c r="K59" i="2"/>
  <c r="L59" i="2" a="1"/>
  <c r="L59" i="2"/>
  <c r="M59" i="2" a="1"/>
  <c r="M59" i="2"/>
  <c r="N59" i="2" a="1"/>
  <c r="N59" i="2"/>
  <c r="O59" i="2" a="1"/>
  <c r="O59" i="2"/>
  <c r="P59" i="2" a="1"/>
  <c r="P59" i="2"/>
  <c r="Q59" i="2" a="1"/>
  <c r="Q59" i="2"/>
  <c r="R59" i="2" a="1"/>
  <c r="R59" i="2"/>
  <c r="S59" i="2" a="1"/>
  <c r="S59" i="2"/>
  <c r="T59" i="2" a="1"/>
  <c r="T59" i="2"/>
  <c r="C60" i="2" a="1"/>
  <c r="C60" i="2"/>
  <c r="D60" i="2" a="1"/>
  <c r="D60" i="2"/>
  <c r="E60" i="2" a="1"/>
  <c r="E60" i="2"/>
  <c r="F60" i="2" a="1"/>
  <c r="F60" i="2"/>
  <c r="G60" i="2" a="1"/>
  <c r="G60" i="2"/>
  <c r="H60" i="2" a="1"/>
  <c r="H60" i="2"/>
  <c r="I60" i="2" a="1"/>
  <c r="I60" i="2"/>
  <c r="J60" i="2" a="1"/>
  <c r="J60" i="2"/>
  <c r="K60" i="2" a="1"/>
  <c r="K60" i="2"/>
  <c r="L60" i="2" a="1"/>
  <c r="L60" i="2"/>
  <c r="M60" i="2" a="1"/>
  <c r="M60" i="2"/>
  <c r="N60" i="2" a="1"/>
  <c r="N60" i="2"/>
  <c r="O60" i="2" a="1"/>
  <c r="O60" i="2"/>
  <c r="P60" i="2" a="1"/>
  <c r="P60" i="2"/>
  <c r="Q60" i="2" a="1"/>
  <c r="Q60" i="2"/>
  <c r="R60" i="2" a="1"/>
  <c r="R60" i="2"/>
  <c r="S60" i="2" a="1"/>
  <c r="S60" i="2"/>
  <c r="T60" i="2" a="1"/>
  <c r="T60" i="2"/>
  <c r="C61" i="2" a="1"/>
  <c r="C61" i="2"/>
  <c r="D61" i="2" a="1"/>
  <c r="D61" i="2"/>
  <c r="E61" i="2" a="1"/>
  <c r="E61" i="2"/>
  <c r="F61" i="2" a="1"/>
  <c r="F61" i="2"/>
  <c r="G61" i="2" a="1"/>
  <c r="G61" i="2"/>
  <c r="H61" i="2" a="1"/>
  <c r="H61" i="2"/>
  <c r="I61" i="2" a="1"/>
  <c r="I61" i="2"/>
  <c r="J61" i="2" a="1"/>
  <c r="J61" i="2"/>
  <c r="K61" i="2" a="1"/>
  <c r="K61" i="2"/>
  <c r="L61" i="2" a="1"/>
  <c r="L61" i="2"/>
  <c r="M61" i="2" a="1"/>
  <c r="M61" i="2"/>
  <c r="N61" i="2" a="1"/>
  <c r="N61" i="2"/>
  <c r="O61" i="2" a="1"/>
  <c r="O61" i="2"/>
  <c r="P61" i="2" a="1"/>
  <c r="P61" i="2"/>
  <c r="Q61" i="2" a="1"/>
  <c r="Q61" i="2"/>
  <c r="R61" i="2" a="1"/>
  <c r="R61" i="2"/>
  <c r="S61" i="2" a="1"/>
  <c r="S61" i="2"/>
  <c r="T61" i="2" a="1"/>
  <c r="T61" i="2"/>
  <c r="C62" i="2" a="1"/>
  <c r="C62" i="2"/>
  <c r="D62" i="2" a="1"/>
  <c r="D62" i="2"/>
  <c r="E62" i="2" a="1"/>
  <c r="E62" i="2"/>
  <c r="F62" i="2" a="1"/>
  <c r="F62" i="2"/>
  <c r="G62" i="2" a="1"/>
  <c r="G62" i="2"/>
  <c r="H62" i="2" a="1"/>
  <c r="H62" i="2"/>
  <c r="I62" i="2" a="1"/>
  <c r="I62" i="2"/>
  <c r="J62" i="2" a="1"/>
  <c r="J62" i="2"/>
  <c r="K62" i="2" a="1"/>
  <c r="K62" i="2"/>
  <c r="L62" i="2" a="1"/>
  <c r="L62" i="2"/>
  <c r="M62" i="2" a="1"/>
  <c r="M62" i="2"/>
  <c r="N62" i="2" a="1"/>
  <c r="N62" i="2"/>
  <c r="O62" i="2" a="1"/>
  <c r="O62" i="2"/>
  <c r="P62" i="2" a="1"/>
  <c r="P62" i="2"/>
  <c r="Q62" i="2" a="1"/>
  <c r="Q62" i="2"/>
  <c r="R62" i="2" a="1"/>
  <c r="R62" i="2"/>
  <c r="S62" i="2" a="1"/>
  <c r="S62" i="2"/>
  <c r="T62" i="2" a="1"/>
  <c r="T62" i="2"/>
  <c r="C63" i="2" a="1"/>
  <c r="C63" i="2"/>
  <c r="D63" i="2" a="1"/>
  <c r="D63" i="2"/>
  <c r="E63" i="2" a="1"/>
  <c r="E63" i="2"/>
  <c r="F63" i="2" a="1"/>
  <c r="F63" i="2"/>
  <c r="G63" i="2" a="1"/>
  <c r="G63" i="2"/>
  <c r="H63" i="2" a="1"/>
  <c r="H63" i="2"/>
  <c r="I63" i="2" a="1"/>
  <c r="I63" i="2"/>
  <c r="J63" i="2" a="1"/>
  <c r="J63" i="2"/>
  <c r="K63" i="2" a="1"/>
  <c r="K63" i="2"/>
  <c r="L63" i="2" a="1"/>
  <c r="L63" i="2"/>
  <c r="M63" i="2" a="1"/>
  <c r="M63" i="2"/>
  <c r="N63" i="2" a="1"/>
  <c r="N63" i="2"/>
  <c r="O63" i="2" a="1"/>
  <c r="O63" i="2"/>
  <c r="P63" i="2" a="1"/>
  <c r="P63" i="2"/>
  <c r="Q63" i="2" a="1"/>
  <c r="Q63" i="2"/>
  <c r="R63" i="2" a="1"/>
  <c r="R63" i="2"/>
  <c r="S63" i="2" a="1"/>
  <c r="S63" i="2"/>
  <c r="T63" i="2" a="1"/>
  <c r="T63" i="2"/>
  <c r="D46" i="2" a="1"/>
  <c r="D46" i="2"/>
  <c r="E46" i="2" a="1"/>
  <c r="E46" i="2"/>
  <c r="F46" i="2" a="1"/>
  <c r="F46" i="2"/>
  <c r="G46" i="2" a="1"/>
  <c r="G46" i="2"/>
  <c r="H46" i="2" a="1"/>
  <c r="H46" i="2"/>
  <c r="I46" i="2" a="1"/>
  <c r="I46" i="2"/>
  <c r="J46" i="2" a="1"/>
  <c r="J46" i="2"/>
  <c r="K46" i="2" a="1"/>
  <c r="K46" i="2"/>
  <c r="L46" i="2" a="1"/>
  <c r="L46" i="2"/>
  <c r="M46" i="2" a="1"/>
  <c r="M46" i="2"/>
  <c r="N46" i="2" a="1"/>
  <c r="N46" i="2"/>
  <c r="O46" i="2" a="1"/>
  <c r="O46" i="2"/>
  <c r="P46" i="2" a="1"/>
  <c r="P46" i="2"/>
  <c r="Q46" i="2" a="1"/>
  <c r="Q46" i="2"/>
  <c r="R46" i="2" a="1"/>
  <c r="R46" i="2"/>
  <c r="S46" i="2" a="1"/>
  <c r="S46" i="2"/>
  <c r="T46" i="2" a="1"/>
  <c r="T46" i="2"/>
  <c r="C46" i="2" a="1"/>
  <c r="C46" i="2"/>
  <c r="C4" i="2" a="1"/>
  <c r="C4" i="2"/>
  <c r="D4" i="2" a="1"/>
  <c r="D4" i="2"/>
  <c r="E4" i="2" a="1"/>
  <c r="E4" i="2"/>
  <c r="F4" i="2" a="1"/>
  <c r="F4" i="2"/>
  <c r="G4" i="2" a="1"/>
  <c r="G4" i="2"/>
  <c r="H4" i="2" a="1"/>
  <c r="H4" i="2"/>
  <c r="I4" i="2" a="1"/>
  <c r="I4" i="2"/>
  <c r="J4" i="2" a="1"/>
  <c r="J4" i="2"/>
  <c r="K4" i="2" a="1"/>
  <c r="K4" i="2"/>
  <c r="L4" i="2" a="1"/>
  <c r="L4" i="2"/>
  <c r="M4" i="2" a="1"/>
  <c r="M4" i="2"/>
  <c r="N4" i="2" a="1"/>
  <c r="N4" i="2"/>
  <c r="O4" i="2" a="1"/>
  <c r="O4" i="2"/>
  <c r="P4" i="2" a="1"/>
  <c r="P4" i="2"/>
  <c r="Q4" i="2" a="1"/>
  <c r="Q4" i="2"/>
  <c r="R4" i="2" a="1"/>
  <c r="R4" i="2"/>
  <c r="S4" i="2" a="1"/>
  <c r="S4" i="2"/>
  <c r="T4" i="2" a="1"/>
  <c r="T4" i="2"/>
  <c r="C5" i="2" a="1"/>
  <c r="C5" i="2"/>
  <c r="D5" i="2" a="1"/>
  <c r="D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C6" i="2" a="1"/>
  <c r="C6" i="2"/>
  <c r="D6" i="2" a="1"/>
  <c r="D6" i="2"/>
  <c r="E6" i="2" a="1"/>
  <c r="E6" i="2"/>
  <c r="F6" i="2" a="1"/>
  <c r="F6" i="2"/>
  <c r="G6" i="2" a="1"/>
  <c r="G6" i="2"/>
  <c r="H6" i="2" a="1"/>
  <c r="H6" i="2"/>
  <c r="I6" i="2" a="1"/>
  <c r="I6" i="2"/>
  <c r="J6" i="2" a="1"/>
  <c r="J6" i="2"/>
  <c r="K6" i="2" a="1"/>
  <c r="K6" i="2"/>
  <c r="L6" i="2" a="1"/>
  <c r="L6" i="2"/>
  <c r="M6" i="2" a="1"/>
  <c r="M6" i="2"/>
  <c r="N6" i="2" a="1"/>
  <c r="N6" i="2"/>
  <c r="O6" i="2" a="1"/>
  <c r="O6" i="2"/>
  <c r="P6" i="2" a="1"/>
  <c r="P6" i="2"/>
  <c r="Q6" i="2" a="1"/>
  <c r="Q6" i="2"/>
  <c r="R6" i="2" a="1"/>
  <c r="R6" i="2"/>
  <c r="S6" i="2" a="1"/>
  <c r="S6" i="2"/>
  <c r="T6" i="2" a="1"/>
  <c r="T6" i="2"/>
  <c r="C7" i="2" a="1"/>
  <c r="C7" i="2"/>
  <c r="D7" i="2" a="1"/>
  <c r="D7" i="2"/>
  <c r="E7" i="2" a="1"/>
  <c r="E7" i="2"/>
  <c r="F7" i="2" a="1"/>
  <c r="F7" i="2"/>
  <c r="G7" i="2" a="1"/>
  <c r="G7" i="2"/>
  <c r="H7" i="2" a="1"/>
  <c r="H7" i="2"/>
  <c r="I7" i="2" a="1"/>
  <c r="I7" i="2"/>
  <c r="J7" i="2" a="1"/>
  <c r="J7" i="2"/>
  <c r="K7" i="2" a="1"/>
  <c r="K7" i="2"/>
  <c r="L7" i="2" a="1"/>
  <c r="L7" i="2"/>
  <c r="M7" i="2" a="1"/>
  <c r="M7" i="2"/>
  <c r="N7" i="2" a="1"/>
  <c r="N7" i="2"/>
  <c r="O7" i="2" a="1"/>
  <c r="O7" i="2"/>
  <c r="P7" i="2" a="1"/>
  <c r="P7" i="2"/>
  <c r="Q7" i="2" a="1"/>
  <c r="Q7" i="2"/>
  <c r="R7" i="2" a="1"/>
  <c r="R7" i="2"/>
  <c r="S7" i="2" a="1"/>
  <c r="S7" i="2"/>
  <c r="T7" i="2" a="1"/>
  <c r="T7" i="2"/>
  <c r="C8" i="2" a="1"/>
  <c r="C8" i="2"/>
  <c r="D8" i="2" a="1"/>
  <c r="D8" i="2"/>
  <c r="E8" i="2" a="1"/>
  <c r="E8" i="2"/>
  <c r="F8" i="2" a="1"/>
  <c r="F8" i="2"/>
  <c r="G8" i="2" a="1"/>
  <c r="G8" i="2"/>
  <c r="H8" i="2" a="1"/>
  <c r="H8" i="2"/>
  <c r="I8" i="2" a="1"/>
  <c r="I8" i="2"/>
  <c r="J8" i="2" a="1"/>
  <c r="J8" i="2"/>
  <c r="K8" i="2" a="1"/>
  <c r="K8" i="2"/>
  <c r="L8" i="2" a="1"/>
  <c r="L8" i="2"/>
  <c r="M8" i="2" a="1"/>
  <c r="M8" i="2"/>
  <c r="N8" i="2" a="1"/>
  <c r="N8" i="2"/>
  <c r="O8" i="2" a="1"/>
  <c r="O8" i="2"/>
  <c r="P8" i="2" a="1"/>
  <c r="P8" i="2"/>
  <c r="Q8" i="2" a="1"/>
  <c r="Q8" i="2"/>
  <c r="R8" i="2" a="1"/>
  <c r="R8" i="2"/>
  <c r="S8" i="2" a="1"/>
  <c r="S8" i="2"/>
  <c r="T8" i="2" a="1"/>
  <c r="T8" i="2"/>
  <c r="C9" i="2" a="1"/>
  <c r="C9" i="2"/>
  <c r="D9" i="2" a="1"/>
  <c r="D9" i="2"/>
  <c r="E9" i="2" a="1"/>
  <c r="E9" i="2"/>
  <c r="F9" i="2" a="1"/>
  <c r="F9" i="2"/>
  <c r="G9" i="2" a="1"/>
  <c r="G9" i="2"/>
  <c r="H9" i="2" a="1"/>
  <c r="H9" i="2"/>
  <c r="I9" i="2" a="1"/>
  <c r="I9" i="2"/>
  <c r="J9" i="2" a="1"/>
  <c r="J9" i="2"/>
  <c r="K9" i="2" a="1"/>
  <c r="K9" i="2"/>
  <c r="L9" i="2" a="1"/>
  <c r="L9" i="2"/>
  <c r="M9" i="2" a="1"/>
  <c r="M9" i="2"/>
  <c r="N9" i="2" a="1"/>
  <c r="N9" i="2"/>
  <c r="O9" i="2" a="1"/>
  <c r="O9" i="2"/>
  <c r="P9" i="2" a="1"/>
  <c r="P9" i="2"/>
  <c r="Q9" i="2" a="1"/>
  <c r="Q9" i="2"/>
  <c r="R9" i="2" a="1"/>
  <c r="R9" i="2"/>
  <c r="S9" i="2" a="1"/>
  <c r="S9" i="2"/>
  <c r="T9" i="2" a="1"/>
  <c r="T9" i="2"/>
  <c r="C10" i="2" a="1"/>
  <c r="C10" i="2"/>
  <c r="D10" i="2" a="1"/>
  <c r="D10" i="2"/>
  <c r="E10" i="2" a="1"/>
  <c r="E10" i="2"/>
  <c r="F10" i="2" a="1"/>
  <c r="F10" i="2"/>
  <c r="G10" i="2" a="1"/>
  <c r="G10" i="2"/>
  <c r="H10" i="2" a="1"/>
  <c r="H10" i="2"/>
  <c r="I10" i="2" a="1"/>
  <c r="I10" i="2"/>
  <c r="J10" i="2" a="1"/>
  <c r="J10" i="2"/>
  <c r="K10" i="2" a="1"/>
  <c r="K10" i="2"/>
  <c r="L10" i="2" a="1"/>
  <c r="L10" i="2"/>
  <c r="M10" i="2" a="1"/>
  <c r="M10" i="2"/>
  <c r="N10" i="2" a="1"/>
  <c r="N10" i="2"/>
  <c r="O10" i="2" a="1"/>
  <c r="O10" i="2"/>
  <c r="P10" i="2" a="1"/>
  <c r="P10" i="2"/>
  <c r="Q10" i="2" a="1"/>
  <c r="Q10" i="2"/>
  <c r="R10" i="2" a="1"/>
  <c r="R10" i="2"/>
  <c r="S10" i="2" a="1"/>
  <c r="S10" i="2"/>
  <c r="T10" i="2" a="1"/>
  <c r="T10" i="2"/>
  <c r="C11" i="2" a="1"/>
  <c r="C11" i="2"/>
  <c r="D11" i="2" a="1"/>
  <c r="D11" i="2"/>
  <c r="E11" i="2" a="1"/>
  <c r="E11" i="2"/>
  <c r="F11" i="2" a="1"/>
  <c r="F11" i="2"/>
  <c r="G11" i="2" a="1"/>
  <c r="G11" i="2"/>
  <c r="H11" i="2" a="1"/>
  <c r="H11" i="2"/>
  <c r="I11" i="2" a="1"/>
  <c r="I11" i="2"/>
  <c r="J11" i="2" a="1"/>
  <c r="J11" i="2"/>
  <c r="K11" i="2" a="1"/>
  <c r="K11" i="2"/>
  <c r="L11" i="2" a="1"/>
  <c r="L11" i="2"/>
  <c r="M11" i="2" a="1"/>
  <c r="M11" i="2"/>
  <c r="N11" i="2" a="1"/>
  <c r="N11" i="2"/>
  <c r="O11" i="2" a="1"/>
  <c r="O11" i="2"/>
  <c r="P11" i="2" a="1"/>
  <c r="P11" i="2"/>
  <c r="Q11" i="2" a="1"/>
  <c r="Q11" i="2"/>
  <c r="R11" i="2" a="1"/>
  <c r="R11" i="2"/>
  <c r="S11" i="2" a="1"/>
  <c r="S11" i="2"/>
  <c r="T11" i="2" a="1"/>
  <c r="T11" i="2"/>
  <c r="C12" i="2" a="1"/>
  <c r="C12" i="2"/>
  <c r="D12" i="2" a="1"/>
  <c r="D12" i="2"/>
  <c r="E12" i="2" a="1"/>
  <c r="E12" i="2"/>
  <c r="F12" i="2" a="1"/>
  <c r="F12" i="2"/>
  <c r="G12" i="2" a="1"/>
  <c r="G12" i="2"/>
  <c r="H12" i="2" a="1"/>
  <c r="H12" i="2"/>
  <c r="I12" i="2" a="1"/>
  <c r="I12" i="2"/>
  <c r="J12" i="2" a="1"/>
  <c r="J12" i="2"/>
  <c r="K12" i="2" a="1"/>
  <c r="K12" i="2"/>
  <c r="L12" i="2" a="1"/>
  <c r="L12" i="2"/>
  <c r="M12" i="2" a="1"/>
  <c r="M12" i="2"/>
  <c r="N12" i="2" a="1"/>
  <c r="N12" i="2"/>
  <c r="O12" i="2" a="1"/>
  <c r="O12" i="2"/>
  <c r="P12" i="2" a="1"/>
  <c r="P12" i="2"/>
  <c r="Q12" i="2" a="1"/>
  <c r="Q12" i="2"/>
  <c r="R12" i="2" a="1"/>
  <c r="R12" i="2"/>
  <c r="S12" i="2" a="1"/>
  <c r="S12" i="2"/>
  <c r="T12" i="2" a="1"/>
  <c r="T12" i="2"/>
  <c r="C13" i="2" a="1"/>
  <c r="C13" i="2"/>
  <c r="D13" i="2" a="1"/>
  <c r="D13" i="2"/>
  <c r="E13" i="2" a="1"/>
  <c r="E13" i="2"/>
  <c r="F13" i="2" a="1"/>
  <c r="F13" i="2"/>
  <c r="G13" i="2" a="1"/>
  <c r="G13" i="2"/>
  <c r="H13" i="2" a="1"/>
  <c r="H13" i="2"/>
  <c r="I13" i="2" a="1"/>
  <c r="I13" i="2"/>
  <c r="J13" i="2" a="1"/>
  <c r="J13" i="2"/>
  <c r="K13" i="2" a="1"/>
  <c r="K13" i="2"/>
  <c r="L13" i="2" a="1"/>
  <c r="L13" i="2"/>
  <c r="M13" i="2" a="1"/>
  <c r="M13" i="2"/>
  <c r="N13" i="2" a="1"/>
  <c r="N13" i="2"/>
  <c r="O13" i="2" a="1"/>
  <c r="O13" i="2"/>
  <c r="P13" i="2" a="1"/>
  <c r="P13" i="2"/>
  <c r="Q13" i="2" a="1"/>
  <c r="Q13" i="2"/>
  <c r="R13" i="2" a="1"/>
  <c r="R13" i="2"/>
  <c r="S13" i="2" a="1"/>
  <c r="S13" i="2"/>
  <c r="T13" i="2" a="1"/>
  <c r="T13" i="2"/>
  <c r="C14" i="2" a="1"/>
  <c r="C14" i="2"/>
  <c r="D14" i="2" a="1"/>
  <c r="D14" i="2"/>
  <c r="E14" i="2" a="1"/>
  <c r="E14" i="2"/>
  <c r="F14" i="2" a="1"/>
  <c r="F14" i="2"/>
  <c r="G14" i="2" a="1"/>
  <c r="G14" i="2"/>
  <c r="H14" i="2" a="1"/>
  <c r="H14" i="2"/>
  <c r="I14" i="2" a="1"/>
  <c r="I14" i="2"/>
  <c r="J14" i="2" a="1"/>
  <c r="J14" i="2"/>
  <c r="K14" i="2" a="1"/>
  <c r="K14" i="2"/>
  <c r="L14" i="2" a="1"/>
  <c r="L14" i="2"/>
  <c r="M14" i="2" a="1"/>
  <c r="M14" i="2"/>
  <c r="N14" i="2" a="1"/>
  <c r="N14" i="2"/>
  <c r="O14" i="2" a="1"/>
  <c r="O14" i="2"/>
  <c r="P14" i="2" a="1"/>
  <c r="P14" i="2"/>
  <c r="Q14" i="2" a="1"/>
  <c r="Q14" i="2"/>
  <c r="R14" i="2" a="1"/>
  <c r="R14" i="2"/>
  <c r="S14" i="2" a="1"/>
  <c r="S14" i="2"/>
  <c r="T14" i="2" a="1"/>
  <c r="T14" i="2"/>
  <c r="C15" i="2" a="1"/>
  <c r="C15" i="2"/>
  <c r="D15" i="2" a="1"/>
  <c r="D15" i="2"/>
  <c r="E15" i="2" a="1"/>
  <c r="E15" i="2"/>
  <c r="F15" i="2" a="1"/>
  <c r="F15" i="2"/>
  <c r="G15" i="2" a="1"/>
  <c r="G15" i="2"/>
  <c r="H15" i="2" a="1"/>
  <c r="H15" i="2"/>
  <c r="I15" i="2" a="1"/>
  <c r="I15" i="2"/>
  <c r="J15" i="2" a="1"/>
  <c r="J15" i="2"/>
  <c r="K15" i="2" a="1"/>
  <c r="K15" i="2"/>
  <c r="L15" i="2" a="1"/>
  <c r="L15" i="2"/>
  <c r="M15" i="2" a="1"/>
  <c r="M15" i="2"/>
  <c r="N15" i="2" a="1"/>
  <c r="N15" i="2"/>
  <c r="O15" i="2" a="1"/>
  <c r="O15" i="2"/>
  <c r="P15" i="2" a="1"/>
  <c r="P15" i="2"/>
  <c r="Q15" i="2" a="1"/>
  <c r="Q15" i="2"/>
  <c r="R15" i="2" a="1"/>
  <c r="R15" i="2"/>
  <c r="S15" i="2" a="1"/>
  <c r="S15" i="2"/>
  <c r="T15" i="2" a="1"/>
  <c r="T15" i="2"/>
  <c r="C16" i="2" a="1"/>
  <c r="C16" i="2"/>
  <c r="D16" i="2" a="1"/>
  <c r="D16" i="2"/>
  <c r="E16" i="2" a="1"/>
  <c r="E16" i="2"/>
  <c r="F16" i="2" a="1"/>
  <c r="F16" i="2"/>
  <c r="G16" i="2" a="1"/>
  <c r="G16" i="2"/>
  <c r="H16" i="2" a="1"/>
  <c r="H16" i="2"/>
  <c r="I16" i="2" a="1"/>
  <c r="I16" i="2"/>
  <c r="J16" i="2" a="1"/>
  <c r="J16" i="2"/>
  <c r="K16" i="2" a="1"/>
  <c r="K16" i="2"/>
  <c r="L16" i="2" a="1"/>
  <c r="L16" i="2"/>
  <c r="M16" i="2" a="1"/>
  <c r="M16" i="2"/>
  <c r="N16" i="2" a="1"/>
  <c r="N16" i="2"/>
  <c r="O16" i="2" a="1"/>
  <c r="O16" i="2"/>
  <c r="P16" i="2" a="1"/>
  <c r="P16" i="2"/>
  <c r="Q16" i="2" a="1"/>
  <c r="Q16" i="2"/>
  <c r="R16" i="2" a="1"/>
  <c r="R16" i="2"/>
  <c r="S16" i="2" a="1"/>
  <c r="S16" i="2"/>
  <c r="T16" i="2" a="1"/>
  <c r="T16" i="2"/>
  <c r="C17" i="2" a="1"/>
  <c r="C17" i="2"/>
  <c r="D17" i="2" a="1"/>
  <c r="D17" i="2"/>
  <c r="E17" i="2" a="1"/>
  <c r="E17" i="2"/>
  <c r="F17" i="2" a="1"/>
  <c r="F17" i="2"/>
  <c r="G17" i="2" a="1"/>
  <c r="G17" i="2"/>
  <c r="H17" i="2" a="1"/>
  <c r="H17" i="2"/>
  <c r="I17" i="2" a="1"/>
  <c r="I17" i="2"/>
  <c r="J17" i="2" a="1"/>
  <c r="J17" i="2"/>
  <c r="K17" i="2" a="1"/>
  <c r="K17" i="2"/>
  <c r="L17" i="2" a="1"/>
  <c r="L17" i="2"/>
  <c r="M17" i="2" a="1"/>
  <c r="M17" i="2"/>
  <c r="N17" i="2" a="1"/>
  <c r="N17" i="2"/>
  <c r="O17" i="2" a="1"/>
  <c r="O17" i="2"/>
  <c r="P17" i="2" a="1"/>
  <c r="P17" i="2"/>
  <c r="Q17" i="2" a="1"/>
  <c r="Q17" i="2"/>
  <c r="R17" i="2" a="1"/>
  <c r="R17" i="2"/>
  <c r="S17" i="2" a="1"/>
  <c r="S17" i="2"/>
  <c r="T17" i="2" a="1"/>
  <c r="T17" i="2"/>
  <c r="C18" i="2" a="1"/>
  <c r="C18" i="2"/>
  <c r="D18" i="2" a="1"/>
  <c r="D18" i="2"/>
  <c r="E18" i="2" a="1"/>
  <c r="E18" i="2"/>
  <c r="F18" i="2" a="1"/>
  <c r="F18" i="2"/>
  <c r="G18" i="2" a="1"/>
  <c r="G18" i="2"/>
  <c r="H18" i="2" a="1"/>
  <c r="H18" i="2"/>
  <c r="I18" i="2" a="1"/>
  <c r="I18" i="2"/>
  <c r="J18" i="2" a="1"/>
  <c r="J18" i="2"/>
  <c r="K18" i="2" a="1"/>
  <c r="K18" i="2"/>
  <c r="L18" i="2" a="1"/>
  <c r="L18" i="2"/>
  <c r="M18" i="2" a="1"/>
  <c r="M18" i="2"/>
  <c r="N18" i="2" a="1"/>
  <c r="N18" i="2"/>
  <c r="O18" i="2" a="1"/>
  <c r="O18" i="2"/>
  <c r="P18" i="2" a="1"/>
  <c r="P18" i="2"/>
  <c r="Q18" i="2" a="1"/>
  <c r="Q18" i="2"/>
  <c r="R18" i="2" a="1"/>
  <c r="R18" i="2"/>
  <c r="S18" i="2" a="1"/>
  <c r="S18" i="2"/>
  <c r="T18" i="2" a="1"/>
  <c r="T18" i="2"/>
  <c r="C19" i="2" a="1"/>
  <c r="C19" i="2"/>
  <c r="D19" i="2" a="1"/>
  <c r="D19" i="2"/>
  <c r="E19" i="2" a="1"/>
  <c r="E19" i="2"/>
  <c r="F19" i="2" a="1"/>
  <c r="F19" i="2"/>
  <c r="G19" i="2" a="1"/>
  <c r="G19" i="2"/>
  <c r="H19" i="2" a="1"/>
  <c r="H19" i="2"/>
  <c r="I19" i="2" a="1"/>
  <c r="I19" i="2"/>
  <c r="J19" i="2" a="1"/>
  <c r="J19" i="2"/>
  <c r="K19" i="2" a="1"/>
  <c r="K19" i="2"/>
  <c r="L19" i="2" a="1"/>
  <c r="L19" i="2"/>
  <c r="M19" i="2" a="1"/>
  <c r="M19" i="2"/>
  <c r="N19" i="2" a="1"/>
  <c r="N19" i="2"/>
  <c r="O19" i="2" a="1"/>
  <c r="O19" i="2"/>
  <c r="P19" i="2" a="1"/>
  <c r="P19" i="2"/>
  <c r="Q19" i="2" a="1"/>
  <c r="Q19" i="2"/>
  <c r="R19" i="2" a="1"/>
  <c r="R19" i="2"/>
  <c r="S19" i="2" a="1"/>
  <c r="S19" i="2"/>
  <c r="T19" i="2" a="1"/>
  <c r="T19" i="2"/>
  <c r="C20" i="2" a="1"/>
  <c r="C20" i="2"/>
  <c r="D20" i="2" a="1"/>
  <c r="D20" i="2"/>
  <c r="E20" i="2" a="1"/>
  <c r="E20" i="2"/>
  <c r="F20" i="2" a="1"/>
  <c r="F20" i="2"/>
  <c r="G20" i="2" a="1"/>
  <c r="G20" i="2"/>
  <c r="H20" i="2" a="1"/>
  <c r="H20" i="2"/>
  <c r="I20" i="2" a="1"/>
  <c r="I20" i="2"/>
  <c r="J20" i="2" a="1"/>
  <c r="J20" i="2"/>
  <c r="K20" i="2" a="1"/>
  <c r="K20" i="2"/>
  <c r="L20" i="2" a="1"/>
  <c r="L20" i="2"/>
  <c r="M20" i="2" a="1"/>
  <c r="M20" i="2"/>
  <c r="N20" i="2" a="1"/>
  <c r="N20" i="2"/>
  <c r="O20" i="2" a="1"/>
  <c r="O20" i="2"/>
  <c r="P20" i="2" a="1"/>
  <c r="P20" i="2"/>
  <c r="Q20" i="2" a="1"/>
  <c r="Q20" i="2"/>
  <c r="R20" i="2" a="1"/>
  <c r="R20" i="2"/>
  <c r="S20" i="2" a="1"/>
  <c r="S20" i="2"/>
  <c r="T20" i="2" a="1"/>
  <c r="T20" i="2"/>
  <c r="D3" i="2" a="1"/>
  <c r="D3" i="2"/>
  <c r="E3" i="2" a="1"/>
  <c r="E3" i="2"/>
  <c r="F3" i="2" a="1"/>
  <c r="F3" i="2"/>
  <c r="G3" i="2" a="1"/>
  <c r="G3" i="2"/>
  <c r="H3" i="2" a="1"/>
  <c r="H3" i="2"/>
  <c r="I3" i="2" a="1"/>
  <c r="I3" i="2"/>
  <c r="J3" i="2" a="1"/>
  <c r="J3" i="2"/>
  <c r="K3" i="2" a="1"/>
  <c r="K3" i="2"/>
  <c r="L3" i="2" a="1"/>
  <c r="L3" i="2"/>
  <c r="M3" i="2" a="1"/>
  <c r="M3" i="2"/>
  <c r="N3" i="2" a="1"/>
  <c r="N3" i="2"/>
  <c r="O3" i="2" a="1"/>
  <c r="O3" i="2"/>
  <c r="P3" i="2" a="1"/>
  <c r="P3" i="2"/>
  <c r="Q3" i="2" a="1"/>
  <c r="Q3" i="2"/>
  <c r="R3" i="2" a="1"/>
  <c r="R3" i="2"/>
  <c r="S3" i="2" a="1"/>
  <c r="S3" i="2"/>
  <c r="T3" i="2" a="1"/>
  <c r="T3" i="2"/>
  <c r="C3" i="2" a="1"/>
  <c r="C3" i="2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B7" i="1"/>
  <c r="J11" i="4" a="1"/>
  <c r="J11" i="4"/>
  <c r="K11" i="4"/>
  <c r="L11" i="4"/>
  <c r="M11" i="4"/>
  <c r="N11" i="4"/>
  <c r="O11" i="4"/>
  <c r="J12" i="4"/>
  <c r="K12" i="4"/>
  <c r="L12" i="4"/>
  <c r="M12" i="4"/>
  <c r="N12" i="4"/>
  <c r="O12" i="4"/>
  <c r="J13" i="4"/>
  <c r="K13" i="4"/>
  <c r="L13" i="4"/>
  <c r="M13" i="4"/>
  <c r="N13" i="4"/>
  <c r="O13" i="4"/>
  <c r="J14" i="4"/>
  <c r="K14" i="4"/>
  <c r="L14" i="4"/>
  <c r="M14" i="4"/>
  <c r="N14" i="4"/>
  <c r="O14" i="4"/>
  <c r="J15" i="4"/>
  <c r="K15" i="4"/>
  <c r="L15" i="4"/>
  <c r="M15" i="4"/>
  <c r="N15" i="4"/>
  <c r="O15" i="4"/>
  <c r="J16" i="4"/>
  <c r="K16" i="4"/>
  <c r="L16" i="4"/>
  <c r="M16" i="4"/>
  <c r="N16" i="4"/>
  <c r="O16" i="4"/>
  <c r="B20" i="4"/>
  <c r="J11" i="3" a="1"/>
  <c r="J11" i="3"/>
  <c r="K11" i="3"/>
  <c r="L11" i="3"/>
  <c r="M11" i="3"/>
  <c r="N11" i="3"/>
  <c r="O11" i="3"/>
  <c r="J12" i="3"/>
  <c r="K12" i="3"/>
  <c r="L12" i="3"/>
  <c r="M12" i="3"/>
  <c r="N12" i="3"/>
  <c r="O12" i="3"/>
  <c r="J13" i="3"/>
  <c r="K13" i="3"/>
  <c r="L13" i="3"/>
  <c r="M13" i="3"/>
  <c r="N13" i="3"/>
  <c r="O13" i="3"/>
  <c r="J14" i="3"/>
  <c r="K14" i="3"/>
  <c r="L14" i="3"/>
  <c r="M14" i="3"/>
  <c r="N14" i="3"/>
  <c r="O14" i="3"/>
  <c r="J15" i="3"/>
  <c r="K15" i="3"/>
  <c r="L15" i="3"/>
  <c r="M15" i="3"/>
  <c r="N15" i="3"/>
  <c r="O15" i="3"/>
  <c r="J16" i="3"/>
  <c r="K16" i="3"/>
  <c r="L16" i="3"/>
  <c r="M16" i="3"/>
  <c r="N16" i="3"/>
  <c r="O16" i="3"/>
  <c r="B20" i="3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T6" i="1"/>
  <c r="B24" i="4"/>
  <c r="B60" i="4"/>
  <c r="B40" i="4"/>
  <c r="C40" i="4"/>
  <c r="D40" i="4"/>
  <c r="E40" i="4"/>
  <c r="F40" i="4"/>
  <c r="A41" i="4"/>
  <c r="B41" i="4"/>
  <c r="C41" i="4"/>
  <c r="D41" i="4"/>
  <c r="E41" i="4"/>
  <c r="F41" i="4"/>
  <c r="A42" i="4"/>
  <c r="B42" i="4"/>
  <c r="C42" i="4"/>
  <c r="D42" i="4"/>
  <c r="E42" i="4"/>
  <c r="F42" i="4"/>
  <c r="A43" i="4"/>
  <c r="B43" i="4"/>
  <c r="C43" i="4"/>
  <c r="D43" i="4"/>
  <c r="E43" i="4"/>
  <c r="F43" i="4"/>
  <c r="A44" i="4"/>
  <c r="B44" i="4"/>
  <c r="C44" i="4"/>
  <c r="D44" i="4"/>
  <c r="E44" i="4"/>
  <c r="F44" i="4"/>
  <c r="A45" i="4"/>
  <c r="B45" i="4"/>
  <c r="C45" i="4"/>
  <c r="D45" i="4"/>
  <c r="E45" i="4"/>
  <c r="F45" i="4"/>
  <c r="L41" i="4"/>
  <c r="H41" i="4"/>
  <c r="H42" i="4"/>
  <c r="H43" i="4"/>
  <c r="H44" i="4"/>
  <c r="H45" i="4"/>
  <c r="H40" i="4"/>
  <c r="A40" i="4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B6" i="1"/>
  <c r="B19" i="3" a="1"/>
  <c r="B19" i="3"/>
  <c r="B126" i="3"/>
  <c r="B18" i="3" a="1"/>
  <c r="B18" i="3"/>
  <c r="B21" i="3"/>
  <c r="A126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B25" i="3"/>
  <c r="B26" i="3"/>
  <c r="C25" i="3"/>
  <c r="C26" i="3"/>
  <c r="A26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D18" i="3"/>
  <c r="D19" i="3"/>
  <c r="D20" i="3"/>
  <c r="B18" i="4" a="1"/>
  <c r="B18" i="4"/>
  <c r="K40" i="4"/>
  <c r="B19" i="4" a="1"/>
  <c r="B19" i="4"/>
  <c r="B25" i="4"/>
  <c r="C57" i="4"/>
  <c r="B21" i="4"/>
  <c r="B26" i="4"/>
  <c r="B27" i="4"/>
  <c r="A36" i="4"/>
  <c r="B28" i="4"/>
  <c r="B32" i="4"/>
  <c r="B33" i="4"/>
  <c r="C28" i="4"/>
  <c r="L40" i="4"/>
  <c r="K41" i="4"/>
  <c r="N40" i="4" a="1"/>
  <c r="N40" i="4"/>
  <c r="O40" i="4"/>
  <c r="N41" i="4"/>
  <c r="O41" i="4"/>
  <c r="Q40" i="4"/>
  <c r="B61" i="4"/>
  <c r="B76" i="4"/>
  <c r="B80" i="4"/>
  <c r="B75" i="4"/>
  <c r="B48" i="4" a="1"/>
  <c r="B48" i="4"/>
  <c r="B49" i="4"/>
  <c r="B50" i="4"/>
  <c r="B51" i="4"/>
  <c r="B52" i="4"/>
  <c r="B53" i="4"/>
  <c r="E48" i="4"/>
  <c r="E50" i="4" a="1"/>
  <c r="E50" i="4"/>
  <c r="B64" i="4" a="1"/>
  <c r="B64" i="4"/>
  <c r="B69" i="4" a="1"/>
  <c r="B69" i="4"/>
  <c r="B68" i="4" a="1"/>
  <c r="B68" i="4"/>
  <c r="B67" i="4" a="1"/>
  <c r="B67" i="4"/>
  <c r="B66" i="4" a="1"/>
  <c r="B66" i="4"/>
  <c r="B65" i="4" a="1"/>
  <c r="B65" i="4"/>
  <c r="E49" i="4"/>
  <c r="B71" i="4"/>
</calcChain>
</file>

<file path=xl/sharedStrings.xml><?xml version="1.0" encoding="utf-8"?>
<sst xmlns="http://schemas.openxmlformats.org/spreadsheetml/2006/main" count="382" uniqueCount="72">
  <si>
    <t>Descriptive Statistics</t>
  </si>
  <si>
    <t>Returns</t>
  </si>
  <si>
    <t>Stock</t>
  </si>
  <si>
    <t>US Portfolio</t>
  </si>
  <si>
    <t>Country Port</t>
  </si>
  <si>
    <t>US Riskfree</t>
  </si>
  <si>
    <t>Month</t>
  </si>
  <si>
    <t>Barrick</t>
  </si>
  <si>
    <t>Hanson</t>
  </si>
  <si>
    <t>IBM</t>
  </si>
  <si>
    <t>Nokia</t>
  </si>
  <si>
    <t>Telefonos</t>
  </si>
  <si>
    <t>YPF</t>
  </si>
  <si>
    <t>Small-Growth</t>
  </si>
  <si>
    <t>Small-Neutral</t>
  </si>
  <si>
    <t>Small-Value</t>
  </si>
  <si>
    <t>Big-Growth</t>
  </si>
  <si>
    <t>Big-Neutral</t>
  </si>
  <si>
    <t>Big-Value</t>
  </si>
  <si>
    <t>Australia</t>
  </si>
  <si>
    <t>Hong Kong</t>
  </si>
  <si>
    <t>Italy</t>
  </si>
  <si>
    <t>Japan</t>
  </si>
  <si>
    <t>Norway</t>
  </si>
  <si>
    <t>US</t>
  </si>
  <si>
    <t>Mean</t>
  </si>
  <si>
    <t>Standard Deviation</t>
  </si>
  <si>
    <t>Portfolio</t>
  </si>
  <si>
    <t>Expected Return</t>
  </si>
  <si>
    <t>Var-Cov Matrix</t>
  </si>
  <si>
    <t>A</t>
  </si>
  <si>
    <t>B</t>
  </si>
  <si>
    <t>C</t>
  </si>
  <si>
    <t>D</t>
  </si>
  <si>
    <t>Inverse of V</t>
  </si>
  <si>
    <t>Global Minimum Variance Portfolio</t>
  </si>
  <si>
    <t>Variance</t>
  </si>
  <si>
    <t>CML</t>
  </si>
  <si>
    <t>E(Rp*)</t>
  </si>
  <si>
    <t>Var(Rp*)</t>
  </si>
  <si>
    <t>StDev(Rp*)</t>
  </si>
  <si>
    <t>Gradient</t>
  </si>
  <si>
    <t>Risk Free Rate (Intercept)</t>
  </si>
  <si>
    <t>Table of Values for CML</t>
  </si>
  <si>
    <t>Market Price of Risk</t>
  </si>
  <si>
    <t>Portfolio Weights</t>
  </si>
  <si>
    <t>V^-1</t>
  </si>
  <si>
    <t>{E[R] 1}</t>
  </si>
  <si>
    <t>[A B B C]^-1</t>
  </si>
  <si>
    <t>[A B B C]</t>
  </si>
  <si>
    <t>{E(Rp*) 1}</t>
  </si>
  <si>
    <t>Weights</t>
  </si>
  <si>
    <t>Checks</t>
  </si>
  <si>
    <t>Weight sum to 1</t>
  </si>
  <si>
    <t>Expected at End of Month</t>
  </si>
  <si>
    <t>Money for Risk Free</t>
  </si>
  <si>
    <t>Money for Portfilio</t>
  </si>
  <si>
    <t>SML</t>
  </si>
  <si>
    <t>Intercept</t>
  </si>
  <si>
    <t>Beta</t>
  </si>
  <si>
    <t>E(Rm)-Rf</t>
  </si>
  <si>
    <t>Check</t>
  </si>
  <si>
    <t>E(Ri)</t>
  </si>
  <si>
    <t>Table for SML</t>
  </si>
  <si>
    <t>Expected Return for Another Portfolio</t>
  </si>
  <si>
    <t>Covariance</t>
  </si>
  <si>
    <t>Correlation</t>
  </si>
  <si>
    <t>Asset</t>
  </si>
  <si>
    <t>C/D</t>
  </si>
  <si>
    <t>2B/D</t>
  </si>
  <si>
    <t>A/D</t>
  </si>
  <si>
    <t>Check for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</si>
</sst>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164" formatCode="0.0000"/>
    <numFmt numFmtId="165" formatCode="[$-409]mmm\ yyyy;@"/>
    <numFmt numFmtId="166" formatCode="0.0000%"/>
    <numFmt numFmtId="167" formatCode="0.000000"/>
    <numFmt numFmtId="168" formatCode="0.000000000000000%"/>
    <numFmt numFmtId="169" formatCode="#,##0.0000"/>
    <numFmt numFmtId="172" formatCode="0.00000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10"/>
      <name val="Arial"/>
      <family val="2"/>
    </font>
    <font>
      <b/>
      <sz val="16"/>
      <color indexed="17"/>
      <name val="Arial"/>
      <family val="2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Border="1" applyAlignment="1">
      <alignment horizontal="left" vertical="center"/>
    </xf>
    <xf numFmtId="164" fontId="0" fillId="0" borderId="0" xfId="0" applyNumberFormat="1"/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7" fontId="0" fillId="0" borderId="0" xfId="0" applyNumberFormat="1"/>
    <xf numFmtId="2" fontId="8" fillId="0" borderId="0" xfId="0" applyNumberFormat="1" applyFont="1"/>
    <xf numFmtId="10" fontId="9" fillId="0" borderId="0" xfId="0" applyNumberFormat="1" applyFont="1"/>
    <xf numFmtId="0" fontId="1" fillId="0" borderId="0" xfId="0" applyFont="1" applyAlignment="1">
      <alignment horizontal="left"/>
    </xf>
    <xf numFmtId="10" fontId="0" fillId="0" borderId="0" xfId="0" applyNumberFormat="1" applyFont="1"/>
    <xf numFmtId="168" fontId="6" fillId="0" borderId="0" xfId="0" applyNumberFormat="1" applyFont="1"/>
    <xf numFmtId="169" fontId="0" fillId="0" borderId="0" xfId="0" applyNumberFormat="1"/>
    <xf numFmtId="4" fontId="8" fillId="0" borderId="0" xfId="0" applyNumberFormat="1" applyFont="1"/>
    <xf numFmtId="0" fontId="10" fillId="0" borderId="0" xfId="0" applyFont="1"/>
    <xf numFmtId="0" fontId="4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 applyAlignment="1">
      <alignment horizontal="centerContinuous"/>
    </xf>
    <xf numFmtId="17" fontId="0" fillId="0" borderId="0" xfId="0" applyNumberFormat="1" applyAlignment="1">
      <alignment horizontal="centerContinuous"/>
    </xf>
    <xf numFmtId="168" fontId="0" fillId="0" borderId="0" xfId="0" applyNumberFormat="1"/>
    <xf numFmtId="10" fontId="8" fillId="0" borderId="0" xfId="3" applyNumberFormat="1" applyFont="1"/>
    <xf numFmtId="172" fontId="0" fillId="0" borderId="0" xfId="0" applyNumberFormat="1"/>
  </cellXfs>
  <cellStyles count="4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/>
    <cellStyle name="Percent" xfId="3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 Deviation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 ii)'!$A$30:$A$211</c:f>
              <c:numCache>
                <c:formatCode>0.00%</c:formatCode>
                <c:ptCount val="182"/>
                <c:pt idx="0">
                  <c:v>0.482786611554106</c:v>
                </c:pt>
                <c:pt idx="1">
                  <c:v>0.477368847966042</c:v>
                </c:pt>
                <c:pt idx="2">
                  <c:v>0.47195155734721</c:v>
                </c:pt>
                <c:pt idx="3">
                  <c:v>0.46653475617363</c:v>
                </c:pt>
                <c:pt idx="4">
                  <c:v>0.461118461693977</c:v>
                </c:pt>
                <c:pt idx="5">
                  <c:v>0.455702691975318</c:v>
                </c:pt>
                <c:pt idx="6">
                  <c:v>0.450287465952123</c:v>
                </c:pt>
                <c:pt idx="7">
                  <c:v>0.444872803478833</c:v>
                </c:pt>
                <c:pt idx="8">
                  <c:v>0.439458725386297</c:v>
                </c:pt>
                <c:pt idx="9">
                  <c:v>0.434045253542395</c:v>
                </c:pt>
                <c:pt idx="10">
                  <c:v>0.428632410917228</c:v>
                </c:pt>
                <c:pt idx="11">
                  <c:v>0.423220221653277</c:v>
                </c:pt>
                <c:pt idx="12">
                  <c:v>0.417808711140975</c:v>
                </c:pt>
                <c:pt idx="13">
                  <c:v>0.412397906100185</c:v>
                </c:pt>
                <c:pt idx="14">
                  <c:v>0.406987834668128</c:v>
                </c:pt>
                <c:pt idx="15">
                  <c:v>0.401578526494366</c:v>
                </c:pt>
                <c:pt idx="16">
                  <c:v>0.396170012843503</c:v>
                </c:pt>
                <c:pt idx="17">
                  <c:v>0.390762326706345</c:v>
                </c:pt>
                <c:pt idx="18">
                  <c:v>0.385355502920345</c:v>
                </c:pt>
                <c:pt idx="19">
                  <c:v>0.379949578300237</c:v>
                </c:pt>
                <c:pt idx="20">
                  <c:v>0.374544591779889</c:v>
                </c:pt>
                <c:pt idx="21">
                  <c:v>0.369140584566504</c:v>
                </c:pt>
                <c:pt idx="22">
                  <c:v>0.363737600308433</c:v>
                </c:pt>
                <c:pt idx="23">
                  <c:v>0.358335685278028</c:v>
                </c:pt>
                <c:pt idx="24">
                  <c:v>0.352934888571123</c:v>
                </c:pt>
                <c:pt idx="25">
                  <c:v>0.347535262324917</c:v>
                </c:pt>
                <c:pt idx="26">
                  <c:v>0.342136861956274</c:v>
                </c:pt>
                <c:pt idx="27">
                  <c:v>0.336739746422701</c:v>
                </c:pt>
                <c:pt idx="28">
                  <c:v>0.331343978508533</c:v>
                </c:pt>
                <c:pt idx="29">
                  <c:v>0.325949625139226</c:v>
                </c:pt>
                <c:pt idx="30">
                  <c:v>0.320556757726991</c:v>
                </c:pt>
                <c:pt idx="31">
                  <c:v>0.315165452551481</c:v>
                </c:pt>
                <c:pt idx="32">
                  <c:v>0.309775791179717</c:v>
                </c:pt>
                <c:pt idx="33">
                  <c:v>0.30438786093003</c:v>
                </c:pt>
                <c:pt idx="34">
                  <c:v>0.299001755385482</c:v>
                </c:pt>
                <c:pt idx="35">
                  <c:v>0.293617574962978</c:v>
                </c:pt>
                <c:pt idx="36">
                  <c:v>0.288235427545228</c:v>
                </c:pt>
                <c:pt idx="37">
                  <c:v>0.282855429183747</c:v>
                </c:pt>
                <c:pt idx="38">
                  <c:v>0.277477704882325</c:v>
                </c:pt>
                <c:pt idx="39">
                  <c:v>0.272102389471876</c:v>
                </c:pt>
                <c:pt idx="40">
                  <c:v>0.266729628589225</c:v>
                </c:pt>
                <c:pt idx="41">
                  <c:v>0.261359579774471</c:v>
                </c:pt>
                <c:pt idx="42">
                  <c:v>0.255992413703864</c:v>
                </c:pt>
                <c:pt idx="43">
                  <c:v>0.250628315578015</c:v>
                </c:pt>
                <c:pt idx="44">
                  <c:v>0.245267486688546</c:v>
                </c:pt>
                <c:pt idx="45">
                  <c:v>0.239910146190317</c:v>
                </c:pt>
                <c:pt idx="46">
                  <c:v>0.234556533111109</c:v>
                </c:pt>
                <c:pt idx="47">
                  <c:v>0.229206908636381</c:v>
                </c:pt>
                <c:pt idx="48">
                  <c:v>0.223861558713618</c:v>
                </c:pt>
                <c:pt idx="49">
                  <c:v>0.218520797029104</c:v>
                </c:pt>
                <c:pt idx="50">
                  <c:v>0.213184968420101</c:v>
                </c:pt>
                <c:pt idx="51">
                  <c:v>0.207854452797684</c:v>
                </c:pt>
                <c:pt idx="52">
                  <c:v>0.202529669670569</c:v>
                </c:pt>
                <c:pt idx="53">
                  <c:v>0.197211083378737</c:v>
                </c:pt>
                <c:pt idx="54">
                  <c:v>0.191899209168409</c:v>
                </c:pt>
                <c:pt idx="55">
                  <c:v>0.186594620268128</c:v>
                </c:pt>
                <c:pt idx="56">
                  <c:v>0.181297956160717</c:v>
                </c:pt>
                <c:pt idx="57">
                  <c:v>0.176009932289629</c:v>
                </c:pt>
                <c:pt idx="58">
                  <c:v>0.17073135149306</c:v>
                </c:pt>
                <c:pt idx="59">
                  <c:v>0.16546311752833</c:v>
                </c:pt>
                <c:pt idx="60">
                  <c:v>0.160206251136594</c:v>
                </c:pt>
                <c:pt idx="61">
                  <c:v>0.154961909209293</c:v>
                </c:pt>
                <c:pt idx="62">
                  <c:v>0.149731407760153</c:v>
                </c:pt>
                <c:pt idx="63">
                  <c:v>0.144516249589399</c:v>
                </c:pt>
                <c:pt idx="64">
                  <c:v>0.139318157762849</c:v>
                </c:pt>
                <c:pt idx="65">
                  <c:v>0.134139116334434</c:v>
                </c:pt>
                <c:pt idx="66">
                  <c:v>0.12898142013884</c:v>
                </c:pt>
                <c:pt idx="67">
                  <c:v>0.123847736001033</c:v>
                </c:pt>
                <c:pt idx="68">
                  <c:v>0.118741178390781</c:v>
                </c:pt>
                <c:pt idx="69">
                  <c:v>0.113665403444413</c:v>
                </c:pt>
                <c:pt idx="70">
                  <c:v>0.108624726449513</c:v>
                </c:pt>
                <c:pt idx="71">
                  <c:v>0.1036242694246</c:v>
                </c:pt>
                <c:pt idx="72">
                  <c:v>0.098670147424806</c:v>
                </c:pt>
                <c:pt idx="73">
                  <c:v>0.0937697047738985</c:v>
                </c:pt>
                <c:pt idx="74">
                  <c:v>0.0889318156535417</c:v>
                </c:pt>
                <c:pt idx="75">
                  <c:v>0.0841672673845791</c:v>
                </c:pt>
                <c:pt idx="76">
                  <c:v>0.0794892491097961</c:v>
                </c:pt>
                <c:pt idx="77">
                  <c:v>0.0749139727326718</c:v>
                </c:pt>
                <c:pt idx="78">
                  <c:v>0.0704614551272115</c:v>
                </c:pt>
                <c:pt idx="79">
                  <c:v>0.0661564869698874</c:v>
                </c:pt>
                <c:pt idx="80">
                  <c:v>0.0620297963824645</c:v>
                </c:pt>
                <c:pt idx="81">
                  <c:v>0.0581193708827222</c:v>
                </c:pt>
                <c:pt idx="82">
                  <c:v>0.0544718061556353</c:v>
                </c:pt>
                <c:pt idx="83">
                  <c:v>0.0511433751468465</c:v>
                </c:pt>
                <c:pt idx="84">
                  <c:v>0.0482002358756192</c:v>
                </c:pt>
                <c:pt idx="85">
                  <c:v>0.0457168614082361</c:v>
                </c:pt>
                <c:pt idx="86">
                  <c:v>0.0437715759034867</c:v>
                </c:pt>
                <c:pt idx="87">
                  <c:v>0.0424384384565431</c:v>
                </c:pt>
                <c:pt idx="88">
                  <c:v>0.0417760939017183</c:v>
                </c:pt>
                <c:pt idx="89">
                  <c:v>0.0418164291426331</c:v>
                </c:pt>
                <c:pt idx="90">
                  <c:v>0.0425574462614572</c:v>
                </c:pt>
                <c:pt idx="91">
                  <c:v>0.0439637291395197</c:v>
                </c:pt>
                <c:pt idx="92">
                  <c:v>0.0459742698572753</c:v>
                </c:pt>
                <c:pt idx="93">
                  <c:v>0.0485140006541037</c:v>
                </c:pt>
                <c:pt idx="94">
                  <c:v>0.0515046967909089</c:v>
                </c:pt>
                <c:pt idx="95">
                  <c:v>0.0548726715686491</c:v>
                </c:pt>
                <c:pt idx="96">
                  <c:v>0.0417065695171363</c:v>
                </c:pt>
                <c:pt idx="97">
                  <c:v>0.0585528576598828</c:v>
                </c:pt>
                <c:pt idx="98">
                  <c:v>0.062490118872478</c:v>
                </c:pt>
                <c:pt idx="99">
                  <c:v>0.0666389040632771</c:v>
                </c:pt>
                <c:pt idx="100">
                  <c:v>0.0709621228143096</c:v>
                </c:pt>
                <c:pt idx="101">
                  <c:v>0.0754297883821236</c:v>
                </c:pt>
                <c:pt idx="102">
                  <c:v>0.0800177095268979</c:v>
                </c:pt>
                <c:pt idx="103">
                  <c:v>0.0847063484161038</c:v>
                </c:pt>
                <c:pt idx="104">
                  <c:v>0.0894798739804097</c:v>
                </c:pt>
                <c:pt idx="105">
                  <c:v>0.0943253995200122</c:v>
                </c:pt>
                <c:pt idx="106">
                  <c:v>0.0992323783004828</c:v>
                </c:pt>
                <c:pt idx="107">
                  <c:v>0.104192128173056</c:v>
                </c:pt>
                <c:pt idx="108">
                  <c:v>0.109197458783579</c:v>
                </c:pt>
                <c:pt idx="109">
                  <c:v>0.114242379167507</c:v>
                </c:pt>
                <c:pt idx="110">
                  <c:v>0.119321867871794</c:v>
                </c:pt>
                <c:pt idx="111">
                  <c:v>0.124431691576043</c:v>
                </c:pt>
                <c:pt idx="112">
                  <c:v>0.129568261337556</c:v>
                </c:pt>
                <c:pt idx="113">
                  <c:v>0.134728518083958</c:v>
                </c:pt>
                <c:pt idx="114">
                  <c:v>0.139909840917864</c:v>
                </c:pt>
                <c:pt idx="115">
                  <c:v>0.145109973288278</c:v>
                </c:pt>
                <c:pt idx="116">
                  <c:v>0.150326963221133</c:v>
                </c:pt>
                <c:pt idx="117">
                  <c:v>0.15555911466819</c:v>
                </c:pt>
                <c:pt idx="118">
                  <c:v>0.160804947694139</c:v>
                </c:pt>
                <c:pt idx="119">
                  <c:v>0.166063165726113</c:v>
                </c:pt>
                <c:pt idx="120">
                  <c:v>0.171332628476139</c:v>
                </c:pt>
                <c:pt idx="121">
                  <c:v>0.176612329443918</c:v>
                </c:pt>
                <c:pt idx="122">
                  <c:v>0.181901377136546</c:v>
                </c:pt>
                <c:pt idx="123">
                  <c:v>0.187198979319431</c:v>
                </c:pt>
                <c:pt idx="124">
                  <c:v>0.192504429751116</c:v>
                </c:pt>
                <c:pt idx="125">
                  <c:v>0.197817096962997</c:v>
                </c:pt>
                <c:pt idx="126">
                  <c:v>0.203136414730185</c:v>
                </c:pt>
                <c:pt idx="127">
                  <c:v>0.208461873947012</c:v>
                </c:pt>
                <c:pt idx="128">
                  <c:v>0.213793015674194</c:v>
                </c:pt>
                <c:pt idx="129">
                  <c:v>0.219129425167258</c:v>
                </c:pt>
                <c:pt idx="130">
                  <c:v>0.224470726730013</c:v>
                </c:pt>
                <c:pt idx="131">
                  <c:v>0.22981657926435</c:v>
                </c:pt>
                <c:pt idx="132">
                  <c:v>0.235166672409878</c:v>
                </c:pt>
                <c:pt idx="133">
                  <c:v>0.240520723184932</c:v>
                </c:pt>
                <c:pt idx="134">
                  <c:v>0.245878473055229</c:v>
                </c:pt>
                <c:pt idx="135">
                  <c:v>0.251239685368453</c:v>
                </c:pt>
                <c:pt idx="136">
                  <c:v>0.256604143102967</c:v>
                </c:pt>
                <c:pt idx="137">
                  <c:v>0.261971646886981</c:v>
                </c:pt>
                <c:pt idx="138">
                  <c:v>0.267342013251278</c:v>
                </c:pt>
                <c:pt idx="139">
                  <c:v>0.272715073084191</c:v>
                </c:pt>
                <c:pt idx="140">
                  <c:v>0.278090670262211</c:v>
                </c:pt>
                <c:pt idx="141">
                  <c:v>0.283468660433487</c:v>
                </c:pt>
                <c:pt idx="142">
                  <c:v>0.288848909934807</c:v>
                </c:pt>
                <c:pt idx="143">
                  <c:v>0.294231294825341</c:v>
                </c:pt>
                <c:pt idx="144">
                  <c:v>0.299615700022826</c:v>
                </c:pt>
                <c:pt idx="145">
                  <c:v>0.305002018529778</c:v>
                </c:pt>
                <c:pt idx="146">
                  <c:v>0.310390150739051</c:v>
                </c:pt>
                <c:pt idx="147">
                  <c:v>0.315780003809428</c:v>
                </c:pt>
                <c:pt idx="148">
                  <c:v>0.321171491103202</c:v>
                </c:pt>
                <c:pt idx="149">
                  <c:v>0.326564531678697</c:v>
                </c:pt>
                <c:pt idx="150">
                  <c:v>0.331959049831601</c:v>
                </c:pt>
                <c:pt idx="151">
                  <c:v>0.337354974679747</c:v>
                </c:pt>
                <c:pt idx="152">
                  <c:v>0.342752239786622</c:v>
                </c:pt>
                <c:pt idx="153">
                  <c:v>0.348150782819484</c:v>
                </c:pt>
                <c:pt idx="154">
                  <c:v>0.353550545238433</c:v>
                </c:pt>
                <c:pt idx="155">
                  <c:v>0.358951472013233</c:v>
                </c:pt>
                <c:pt idx="156">
                  <c:v>0.36435351136505</c:v>
                </c:pt>
                <c:pt idx="157">
                  <c:v>0.36975661453058</c:v>
                </c:pt>
                <c:pt idx="158">
                  <c:v>0.375160735546367</c:v>
                </c:pt>
                <c:pt idx="159">
                  <c:v>0.3805658310513</c:v>
                </c:pt>
                <c:pt idx="160">
                  <c:v>0.385971860105555</c:v>
                </c:pt>
                <c:pt idx="161">
                  <c:v>0.3913787840244</c:v>
                </c:pt>
                <c:pt idx="162">
                  <c:v>0.396786566225463</c:v>
                </c:pt>
                <c:pt idx="163">
                  <c:v>0.402195172088216</c:v>
                </c:pt>
                <c:pt idx="164">
                  <c:v>0.407604568824549</c:v>
                </c:pt>
                <c:pt idx="165">
                  <c:v>0.413014725359428</c:v>
                </c:pt>
                <c:pt idx="166">
                  <c:v>0.41842561222074</c:v>
                </c:pt>
                <c:pt idx="167">
                  <c:v>0.423837201437507</c:v>
                </c:pt>
                <c:pt idx="168">
                  <c:v>0.429249466445744</c:v>
                </c:pt>
                <c:pt idx="169">
                  <c:v>0.434662382001289</c:v>
                </c:pt>
                <c:pt idx="170">
                  <c:v>0.440075924099027</c:v>
                </c:pt>
                <c:pt idx="171">
                  <c:v>0.445490069897962</c:v>
                </c:pt>
                <c:pt idx="172">
                  <c:v>0.450904797651644</c:v>
                </c:pt>
                <c:pt idx="173">
                  <c:v>0.456320086643519</c:v>
                </c:pt>
                <c:pt idx="174">
                  <c:v>0.461735917126802</c:v>
                </c:pt>
                <c:pt idx="175">
                  <c:v>0.467152270268494</c:v>
                </c:pt>
                <c:pt idx="176">
                  <c:v>0.472569128097243</c:v>
                </c:pt>
                <c:pt idx="177">
                  <c:v>0.477986473454708</c:v>
                </c:pt>
                <c:pt idx="178">
                  <c:v>0.483404289950192</c:v>
                </c:pt>
                <c:pt idx="179">
                  <c:v>0.488822561918259</c:v>
                </c:pt>
                <c:pt idx="180">
                  <c:v>0.494241274379135</c:v>
                </c:pt>
                <c:pt idx="181">
                  <c:v>0.499660413001663</c:v>
                </c:pt>
              </c:numCache>
            </c:numRef>
          </c:xVal>
          <c:yVal>
            <c:numRef>
              <c:f>'Part ii)'!$B$30:$B$211</c:f>
              <c:numCache>
                <c:formatCode>0.00%</c:formatCode>
                <c:ptCount val="182"/>
                <c:pt idx="0">
                  <c:v>-0.08</c:v>
                </c:pt>
                <c:pt idx="1">
                  <c:v>-0.079</c:v>
                </c:pt>
                <c:pt idx="2">
                  <c:v>-0.078</c:v>
                </c:pt>
                <c:pt idx="3">
                  <c:v>-0.077</c:v>
                </c:pt>
                <c:pt idx="4">
                  <c:v>-0.076</c:v>
                </c:pt>
                <c:pt idx="5">
                  <c:v>-0.075</c:v>
                </c:pt>
                <c:pt idx="6">
                  <c:v>-0.074</c:v>
                </c:pt>
                <c:pt idx="7">
                  <c:v>-0.073</c:v>
                </c:pt>
                <c:pt idx="8">
                  <c:v>-0.072</c:v>
                </c:pt>
                <c:pt idx="9">
                  <c:v>-0.071</c:v>
                </c:pt>
                <c:pt idx="10">
                  <c:v>-0.07</c:v>
                </c:pt>
                <c:pt idx="11">
                  <c:v>-0.069</c:v>
                </c:pt>
                <c:pt idx="12">
                  <c:v>-0.068</c:v>
                </c:pt>
                <c:pt idx="13">
                  <c:v>-0.067</c:v>
                </c:pt>
                <c:pt idx="14">
                  <c:v>-0.066</c:v>
                </c:pt>
                <c:pt idx="15">
                  <c:v>-0.065</c:v>
                </c:pt>
                <c:pt idx="16">
                  <c:v>-0.064</c:v>
                </c:pt>
                <c:pt idx="17">
                  <c:v>-0.063</c:v>
                </c:pt>
                <c:pt idx="18">
                  <c:v>-0.062</c:v>
                </c:pt>
                <c:pt idx="19">
                  <c:v>-0.061</c:v>
                </c:pt>
                <c:pt idx="20">
                  <c:v>-0.06</c:v>
                </c:pt>
                <c:pt idx="21">
                  <c:v>-0.059</c:v>
                </c:pt>
                <c:pt idx="22">
                  <c:v>-0.058</c:v>
                </c:pt>
                <c:pt idx="23">
                  <c:v>-0.057</c:v>
                </c:pt>
                <c:pt idx="24">
                  <c:v>-0.056</c:v>
                </c:pt>
                <c:pt idx="25">
                  <c:v>-0.055</c:v>
                </c:pt>
                <c:pt idx="26">
                  <c:v>-0.054</c:v>
                </c:pt>
                <c:pt idx="27">
                  <c:v>-0.053</c:v>
                </c:pt>
                <c:pt idx="28">
                  <c:v>-0.052</c:v>
                </c:pt>
                <c:pt idx="29">
                  <c:v>-0.051</c:v>
                </c:pt>
                <c:pt idx="30">
                  <c:v>-0.05</c:v>
                </c:pt>
                <c:pt idx="31">
                  <c:v>-0.049</c:v>
                </c:pt>
                <c:pt idx="32">
                  <c:v>-0.048</c:v>
                </c:pt>
                <c:pt idx="33">
                  <c:v>-0.047</c:v>
                </c:pt>
                <c:pt idx="34">
                  <c:v>-0.046</c:v>
                </c:pt>
                <c:pt idx="35">
                  <c:v>-0.045</c:v>
                </c:pt>
                <c:pt idx="36">
                  <c:v>-0.044</c:v>
                </c:pt>
                <c:pt idx="37">
                  <c:v>-0.043</c:v>
                </c:pt>
                <c:pt idx="38">
                  <c:v>-0.042</c:v>
                </c:pt>
                <c:pt idx="39">
                  <c:v>-0.041</c:v>
                </c:pt>
                <c:pt idx="40">
                  <c:v>-0.04</c:v>
                </c:pt>
                <c:pt idx="41">
                  <c:v>-0.039</c:v>
                </c:pt>
                <c:pt idx="42">
                  <c:v>-0.038</c:v>
                </c:pt>
                <c:pt idx="43">
                  <c:v>-0.037</c:v>
                </c:pt>
                <c:pt idx="44">
                  <c:v>-0.036</c:v>
                </c:pt>
                <c:pt idx="45">
                  <c:v>-0.035</c:v>
                </c:pt>
                <c:pt idx="46">
                  <c:v>-0.034</c:v>
                </c:pt>
                <c:pt idx="47">
                  <c:v>-0.033</c:v>
                </c:pt>
                <c:pt idx="48">
                  <c:v>-0.032</c:v>
                </c:pt>
                <c:pt idx="49">
                  <c:v>-0.031</c:v>
                </c:pt>
                <c:pt idx="50">
                  <c:v>-0.03</c:v>
                </c:pt>
                <c:pt idx="51">
                  <c:v>-0.029</c:v>
                </c:pt>
                <c:pt idx="52">
                  <c:v>-0.0279999999999999</c:v>
                </c:pt>
                <c:pt idx="53">
                  <c:v>-0.0269999999999999</c:v>
                </c:pt>
                <c:pt idx="54">
                  <c:v>-0.0259999999999999</c:v>
                </c:pt>
                <c:pt idx="55">
                  <c:v>-0.0249999999999999</c:v>
                </c:pt>
                <c:pt idx="56">
                  <c:v>-0.0239999999999999</c:v>
                </c:pt>
                <c:pt idx="57">
                  <c:v>-0.0229999999999999</c:v>
                </c:pt>
                <c:pt idx="58">
                  <c:v>-0.0219999999999999</c:v>
                </c:pt>
                <c:pt idx="59">
                  <c:v>-0.0209999999999999</c:v>
                </c:pt>
                <c:pt idx="60">
                  <c:v>-0.0199999999999999</c:v>
                </c:pt>
                <c:pt idx="61">
                  <c:v>-0.0189999999999999</c:v>
                </c:pt>
                <c:pt idx="62">
                  <c:v>-0.0179999999999999</c:v>
                </c:pt>
                <c:pt idx="63">
                  <c:v>-0.0169999999999999</c:v>
                </c:pt>
                <c:pt idx="64">
                  <c:v>-0.0159999999999999</c:v>
                </c:pt>
                <c:pt idx="65">
                  <c:v>-0.0149999999999999</c:v>
                </c:pt>
                <c:pt idx="66">
                  <c:v>-0.0139999999999999</c:v>
                </c:pt>
                <c:pt idx="67">
                  <c:v>-0.0129999999999999</c:v>
                </c:pt>
                <c:pt idx="68">
                  <c:v>-0.0119999999999999</c:v>
                </c:pt>
                <c:pt idx="69">
                  <c:v>-0.0109999999999999</c:v>
                </c:pt>
                <c:pt idx="70">
                  <c:v>-0.00999999999999994</c:v>
                </c:pt>
                <c:pt idx="71">
                  <c:v>-0.00899999999999994</c:v>
                </c:pt>
                <c:pt idx="72">
                  <c:v>-0.00799999999999994</c:v>
                </c:pt>
                <c:pt idx="73">
                  <c:v>-0.00699999999999994</c:v>
                </c:pt>
                <c:pt idx="74">
                  <c:v>-0.00599999999999994</c:v>
                </c:pt>
                <c:pt idx="75">
                  <c:v>-0.00499999999999994</c:v>
                </c:pt>
                <c:pt idx="76">
                  <c:v>-0.00399999999999994</c:v>
                </c:pt>
                <c:pt idx="77">
                  <c:v>-0.00299999999999994</c:v>
                </c:pt>
                <c:pt idx="78">
                  <c:v>-0.00199999999999994</c:v>
                </c:pt>
                <c:pt idx="79">
                  <c:v>-0.000999999999999937</c:v>
                </c:pt>
                <c:pt idx="80">
                  <c:v>6.2450045135165E-17</c:v>
                </c:pt>
                <c:pt idx="81">
                  <c:v>0.00100000000000006</c:v>
                </c:pt>
                <c:pt idx="82">
                  <c:v>0.00200000000000006</c:v>
                </c:pt>
                <c:pt idx="83">
                  <c:v>0.00300000000000006</c:v>
                </c:pt>
                <c:pt idx="84">
                  <c:v>0.00400000000000006</c:v>
                </c:pt>
                <c:pt idx="85">
                  <c:v>0.00500000000000006</c:v>
                </c:pt>
                <c:pt idx="86">
                  <c:v>0.00600000000000006</c:v>
                </c:pt>
                <c:pt idx="87">
                  <c:v>0.00700000000000006</c:v>
                </c:pt>
                <c:pt idx="88">
                  <c:v>0.00800000000000006</c:v>
                </c:pt>
                <c:pt idx="89">
                  <c:v>0.00900000000000006</c:v>
                </c:pt>
                <c:pt idx="90">
                  <c:v>0.0100000000000001</c:v>
                </c:pt>
                <c:pt idx="91">
                  <c:v>0.0110000000000001</c:v>
                </c:pt>
                <c:pt idx="92">
                  <c:v>0.0120000000000001</c:v>
                </c:pt>
                <c:pt idx="93">
                  <c:v>0.0130000000000001</c:v>
                </c:pt>
                <c:pt idx="94">
                  <c:v>0.0140000000000001</c:v>
                </c:pt>
                <c:pt idx="95">
                  <c:v>0.0150000000000001</c:v>
                </c:pt>
                <c:pt idx="96">
                  <c:v>0.00844299778278168</c:v>
                </c:pt>
                <c:pt idx="97">
                  <c:v>0.0160000000000001</c:v>
                </c:pt>
                <c:pt idx="98">
                  <c:v>0.0170000000000001</c:v>
                </c:pt>
                <c:pt idx="99">
                  <c:v>0.0180000000000001</c:v>
                </c:pt>
                <c:pt idx="100">
                  <c:v>0.0190000000000001</c:v>
                </c:pt>
                <c:pt idx="101">
                  <c:v>0.0200000000000001</c:v>
                </c:pt>
                <c:pt idx="102">
                  <c:v>0.0210000000000001</c:v>
                </c:pt>
                <c:pt idx="103">
                  <c:v>0.0220000000000001</c:v>
                </c:pt>
                <c:pt idx="104">
                  <c:v>0.0230000000000001</c:v>
                </c:pt>
                <c:pt idx="105">
                  <c:v>0.0240000000000001</c:v>
                </c:pt>
                <c:pt idx="106">
                  <c:v>0.0250000000000001</c:v>
                </c:pt>
                <c:pt idx="107">
                  <c:v>0.0260000000000001</c:v>
                </c:pt>
                <c:pt idx="108">
                  <c:v>0.0270000000000001</c:v>
                </c:pt>
                <c:pt idx="109">
                  <c:v>0.0280000000000001</c:v>
                </c:pt>
                <c:pt idx="110">
                  <c:v>0.0290000000000001</c:v>
                </c:pt>
                <c:pt idx="111">
                  <c:v>0.0300000000000001</c:v>
                </c:pt>
                <c:pt idx="112">
                  <c:v>0.0310000000000001</c:v>
                </c:pt>
                <c:pt idx="113">
                  <c:v>0.0320000000000001</c:v>
                </c:pt>
                <c:pt idx="114">
                  <c:v>0.0330000000000001</c:v>
                </c:pt>
                <c:pt idx="115">
                  <c:v>0.0340000000000001</c:v>
                </c:pt>
                <c:pt idx="116">
                  <c:v>0.0350000000000001</c:v>
                </c:pt>
                <c:pt idx="117">
                  <c:v>0.0360000000000001</c:v>
                </c:pt>
                <c:pt idx="118">
                  <c:v>0.0370000000000001</c:v>
                </c:pt>
                <c:pt idx="119">
                  <c:v>0.0380000000000001</c:v>
                </c:pt>
                <c:pt idx="120">
                  <c:v>0.0390000000000001</c:v>
                </c:pt>
                <c:pt idx="121">
                  <c:v>0.0400000000000001</c:v>
                </c:pt>
                <c:pt idx="122">
                  <c:v>0.0410000000000001</c:v>
                </c:pt>
                <c:pt idx="123">
                  <c:v>0.0420000000000001</c:v>
                </c:pt>
                <c:pt idx="124">
                  <c:v>0.0430000000000001</c:v>
                </c:pt>
                <c:pt idx="125">
                  <c:v>0.0440000000000001</c:v>
                </c:pt>
                <c:pt idx="126">
                  <c:v>0.0450000000000001</c:v>
                </c:pt>
                <c:pt idx="127">
                  <c:v>0.0460000000000001</c:v>
                </c:pt>
                <c:pt idx="128">
                  <c:v>0.0470000000000001</c:v>
                </c:pt>
                <c:pt idx="129">
                  <c:v>0.0480000000000001</c:v>
                </c:pt>
                <c:pt idx="130">
                  <c:v>0.0490000000000001</c:v>
                </c:pt>
                <c:pt idx="131">
                  <c:v>0.0500000000000001</c:v>
                </c:pt>
                <c:pt idx="132">
                  <c:v>0.0510000000000001</c:v>
                </c:pt>
                <c:pt idx="133">
                  <c:v>0.0520000000000001</c:v>
                </c:pt>
                <c:pt idx="134">
                  <c:v>0.0530000000000001</c:v>
                </c:pt>
                <c:pt idx="135">
                  <c:v>0.0540000000000001</c:v>
                </c:pt>
                <c:pt idx="136">
                  <c:v>0.0550000000000001</c:v>
                </c:pt>
                <c:pt idx="137">
                  <c:v>0.0560000000000001</c:v>
                </c:pt>
                <c:pt idx="138">
                  <c:v>0.0570000000000001</c:v>
                </c:pt>
                <c:pt idx="139">
                  <c:v>0.0580000000000001</c:v>
                </c:pt>
                <c:pt idx="140">
                  <c:v>0.0590000000000001</c:v>
                </c:pt>
                <c:pt idx="141">
                  <c:v>0.0600000000000001</c:v>
                </c:pt>
                <c:pt idx="142">
                  <c:v>0.0610000000000001</c:v>
                </c:pt>
                <c:pt idx="143">
                  <c:v>0.0620000000000001</c:v>
                </c:pt>
                <c:pt idx="144">
                  <c:v>0.0630000000000001</c:v>
                </c:pt>
                <c:pt idx="145">
                  <c:v>0.0640000000000001</c:v>
                </c:pt>
                <c:pt idx="146">
                  <c:v>0.0650000000000001</c:v>
                </c:pt>
                <c:pt idx="147">
                  <c:v>0.0660000000000001</c:v>
                </c:pt>
                <c:pt idx="148">
                  <c:v>0.0670000000000001</c:v>
                </c:pt>
                <c:pt idx="149">
                  <c:v>0.0680000000000001</c:v>
                </c:pt>
                <c:pt idx="150">
                  <c:v>0.0690000000000001</c:v>
                </c:pt>
                <c:pt idx="151">
                  <c:v>0.0700000000000001</c:v>
                </c:pt>
                <c:pt idx="152">
                  <c:v>0.0710000000000001</c:v>
                </c:pt>
                <c:pt idx="153">
                  <c:v>0.0720000000000001</c:v>
                </c:pt>
                <c:pt idx="154">
                  <c:v>0.0730000000000001</c:v>
                </c:pt>
                <c:pt idx="155">
                  <c:v>0.0740000000000001</c:v>
                </c:pt>
                <c:pt idx="156">
                  <c:v>0.0750000000000001</c:v>
                </c:pt>
                <c:pt idx="157">
                  <c:v>0.0760000000000001</c:v>
                </c:pt>
                <c:pt idx="158">
                  <c:v>0.0770000000000001</c:v>
                </c:pt>
                <c:pt idx="159">
                  <c:v>0.0780000000000001</c:v>
                </c:pt>
                <c:pt idx="160">
                  <c:v>0.0790000000000001</c:v>
                </c:pt>
                <c:pt idx="161">
                  <c:v>0.0800000000000001</c:v>
                </c:pt>
                <c:pt idx="162">
                  <c:v>0.0810000000000001</c:v>
                </c:pt>
                <c:pt idx="163">
                  <c:v>0.0820000000000001</c:v>
                </c:pt>
                <c:pt idx="164">
                  <c:v>0.0830000000000001</c:v>
                </c:pt>
                <c:pt idx="165">
                  <c:v>0.0840000000000001</c:v>
                </c:pt>
                <c:pt idx="166">
                  <c:v>0.0850000000000001</c:v>
                </c:pt>
                <c:pt idx="167">
                  <c:v>0.0860000000000001</c:v>
                </c:pt>
                <c:pt idx="168">
                  <c:v>0.0870000000000001</c:v>
                </c:pt>
                <c:pt idx="169">
                  <c:v>0.0880000000000001</c:v>
                </c:pt>
                <c:pt idx="170">
                  <c:v>0.0890000000000001</c:v>
                </c:pt>
                <c:pt idx="171">
                  <c:v>0.0900000000000001</c:v>
                </c:pt>
                <c:pt idx="172">
                  <c:v>0.0910000000000001</c:v>
                </c:pt>
                <c:pt idx="173">
                  <c:v>0.0920000000000001</c:v>
                </c:pt>
                <c:pt idx="174">
                  <c:v>0.0930000000000001</c:v>
                </c:pt>
                <c:pt idx="175">
                  <c:v>0.0940000000000001</c:v>
                </c:pt>
                <c:pt idx="176">
                  <c:v>0.0950000000000001</c:v>
                </c:pt>
                <c:pt idx="177">
                  <c:v>0.0960000000000001</c:v>
                </c:pt>
                <c:pt idx="178">
                  <c:v>0.0970000000000001</c:v>
                </c:pt>
                <c:pt idx="179">
                  <c:v>0.0980000000000001</c:v>
                </c:pt>
                <c:pt idx="180">
                  <c:v>0.0990000000000001</c:v>
                </c:pt>
                <c:pt idx="181">
                  <c:v>0.1</c:v>
                </c:pt>
              </c:numCache>
            </c:numRef>
          </c:yVal>
          <c:smooth val="1"/>
        </c:ser>
        <c:ser>
          <c:idx val="1"/>
          <c:order val="1"/>
          <c:tx>
            <c:v>Efficient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 ii)'!$A$126:$A$211</c:f>
              <c:numCache>
                <c:formatCode>0.00%</c:formatCode>
                <c:ptCount val="86"/>
                <c:pt idx="0">
                  <c:v>0.0417065695171363</c:v>
                </c:pt>
                <c:pt idx="1">
                  <c:v>0.0585528576598828</c:v>
                </c:pt>
                <c:pt idx="2">
                  <c:v>0.062490118872478</c:v>
                </c:pt>
                <c:pt idx="3">
                  <c:v>0.0666389040632771</c:v>
                </c:pt>
                <c:pt idx="4">
                  <c:v>0.0709621228143096</c:v>
                </c:pt>
                <c:pt idx="5">
                  <c:v>0.0754297883821236</c:v>
                </c:pt>
                <c:pt idx="6">
                  <c:v>0.0800177095268979</c:v>
                </c:pt>
                <c:pt idx="7">
                  <c:v>0.0847063484161038</c:v>
                </c:pt>
                <c:pt idx="8">
                  <c:v>0.0894798739804097</c:v>
                </c:pt>
                <c:pt idx="9">
                  <c:v>0.0943253995200122</c:v>
                </c:pt>
                <c:pt idx="10">
                  <c:v>0.0992323783004828</c:v>
                </c:pt>
                <c:pt idx="11">
                  <c:v>0.104192128173056</c:v>
                </c:pt>
                <c:pt idx="12">
                  <c:v>0.109197458783579</c:v>
                </c:pt>
                <c:pt idx="13">
                  <c:v>0.114242379167507</c:v>
                </c:pt>
                <c:pt idx="14">
                  <c:v>0.119321867871794</c:v>
                </c:pt>
                <c:pt idx="15">
                  <c:v>0.124431691576043</c:v>
                </c:pt>
                <c:pt idx="16">
                  <c:v>0.129568261337556</c:v>
                </c:pt>
                <c:pt idx="17">
                  <c:v>0.134728518083958</c:v>
                </c:pt>
                <c:pt idx="18">
                  <c:v>0.139909840917864</c:v>
                </c:pt>
                <c:pt idx="19">
                  <c:v>0.145109973288278</c:v>
                </c:pt>
                <c:pt idx="20">
                  <c:v>0.150326963221133</c:v>
                </c:pt>
                <c:pt idx="21">
                  <c:v>0.15555911466819</c:v>
                </c:pt>
                <c:pt idx="22">
                  <c:v>0.160804947694139</c:v>
                </c:pt>
                <c:pt idx="23">
                  <c:v>0.166063165726113</c:v>
                </c:pt>
                <c:pt idx="24">
                  <c:v>0.171332628476139</c:v>
                </c:pt>
                <c:pt idx="25">
                  <c:v>0.176612329443918</c:v>
                </c:pt>
                <c:pt idx="26">
                  <c:v>0.181901377136546</c:v>
                </c:pt>
                <c:pt idx="27">
                  <c:v>0.187198979319431</c:v>
                </c:pt>
                <c:pt idx="28">
                  <c:v>0.192504429751116</c:v>
                </c:pt>
                <c:pt idx="29">
                  <c:v>0.197817096962997</c:v>
                </c:pt>
                <c:pt idx="30">
                  <c:v>0.203136414730185</c:v>
                </c:pt>
                <c:pt idx="31">
                  <c:v>0.208461873947012</c:v>
                </c:pt>
                <c:pt idx="32">
                  <c:v>0.213793015674194</c:v>
                </c:pt>
                <c:pt idx="33">
                  <c:v>0.219129425167258</c:v>
                </c:pt>
                <c:pt idx="34">
                  <c:v>0.224470726730013</c:v>
                </c:pt>
                <c:pt idx="35">
                  <c:v>0.22981657926435</c:v>
                </c:pt>
                <c:pt idx="36">
                  <c:v>0.235166672409878</c:v>
                </c:pt>
                <c:pt idx="37">
                  <c:v>0.240520723184932</c:v>
                </c:pt>
                <c:pt idx="38">
                  <c:v>0.245878473055229</c:v>
                </c:pt>
                <c:pt idx="39">
                  <c:v>0.251239685368453</c:v>
                </c:pt>
                <c:pt idx="40">
                  <c:v>0.256604143102967</c:v>
                </c:pt>
                <c:pt idx="41">
                  <c:v>0.261971646886981</c:v>
                </c:pt>
                <c:pt idx="42">
                  <c:v>0.267342013251278</c:v>
                </c:pt>
                <c:pt idx="43">
                  <c:v>0.272715073084191</c:v>
                </c:pt>
                <c:pt idx="44">
                  <c:v>0.278090670262211</c:v>
                </c:pt>
                <c:pt idx="45">
                  <c:v>0.283468660433487</c:v>
                </c:pt>
                <c:pt idx="46">
                  <c:v>0.288848909934807</c:v>
                </c:pt>
                <c:pt idx="47">
                  <c:v>0.294231294825341</c:v>
                </c:pt>
                <c:pt idx="48">
                  <c:v>0.299615700022826</c:v>
                </c:pt>
                <c:pt idx="49">
                  <c:v>0.305002018529778</c:v>
                </c:pt>
                <c:pt idx="50">
                  <c:v>0.310390150739051</c:v>
                </c:pt>
                <c:pt idx="51">
                  <c:v>0.315780003809428</c:v>
                </c:pt>
                <c:pt idx="52">
                  <c:v>0.321171491103202</c:v>
                </c:pt>
                <c:pt idx="53">
                  <c:v>0.326564531678697</c:v>
                </c:pt>
                <c:pt idx="54">
                  <c:v>0.331959049831601</c:v>
                </c:pt>
                <c:pt idx="55">
                  <c:v>0.337354974679747</c:v>
                </c:pt>
                <c:pt idx="56">
                  <c:v>0.342752239786622</c:v>
                </c:pt>
                <c:pt idx="57">
                  <c:v>0.348150782819484</c:v>
                </c:pt>
                <c:pt idx="58">
                  <c:v>0.353550545238433</c:v>
                </c:pt>
                <c:pt idx="59">
                  <c:v>0.358951472013233</c:v>
                </c:pt>
                <c:pt idx="60">
                  <c:v>0.36435351136505</c:v>
                </c:pt>
                <c:pt idx="61">
                  <c:v>0.36975661453058</c:v>
                </c:pt>
                <c:pt idx="62">
                  <c:v>0.375160735546367</c:v>
                </c:pt>
                <c:pt idx="63">
                  <c:v>0.3805658310513</c:v>
                </c:pt>
                <c:pt idx="64">
                  <c:v>0.385971860105555</c:v>
                </c:pt>
                <c:pt idx="65">
                  <c:v>0.3913787840244</c:v>
                </c:pt>
                <c:pt idx="66">
                  <c:v>0.396786566225463</c:v>
                </c:pt>
                <c:pt idx="67">
                  <c:v>0.402195172088216</c:v>
                </c:pt>
                <c:pt idx="68">
                  <c:v>0.407604568824549</c:v>
                </c:pt>
                <c:pt idx="69">
                  <c:v>0.413014725359428</c:v>
                </c:pt>
                <c:pt idx="70">
                  <c:v>0.41842561222074</c:v>
                </c:pt>
                <c:pt idx="71">
                  <c:v>0.423837201437507</c:v>
                </c:pt>
                <c:pt idx="72">
                  <c:v>0.429249466445744</c:v>
                </c:pt>
                <c:pt idx="73">
                  <c:v>0.434662382001289</c:v>
                </c:pt>
                <c:pt idx="74">
                  <c:v>0.440075924099027</c:v>
                </c:pt>
                <c:pt idx="75">
                  <c:v>0.445490069897962</c:v>
                </c:pt>
                <c:pt idx="76">
                  <c:v>0.450904797651644</c:v>
                </c:pt>
                <c:pt idx="77">
                  <c:v>0.456320086643519</c:v>
                </c:pt>
                <c:pt idx="78">
                  <c:v>0.461735917126802</c:v>
                </c:pt>
                <c:pt idx="79">
                  <c:v>0.467152270268494</c:v>
                </c:pt>
                <c:pt idx="80">
                  <c:v>0.472569128097243</c:v>
                </c:pt>
                <c:pt idx="81">
                  <c:v>0.477986473454708</c:v>
                </c:pt>
                <c:pt idx="82">
                  <c:v>0.483404289950192</c:v>
                </c:pt>
                <c:pt idx="83">
                  <c:v>0.488822561918259</c:v>
                </c:pt>
                <c:pt idx="84">
                  <c:v>0.494241274379135</c:v>
                </c:pt>
                <c:pt idx="85">
                  <c:v>0.499660413001663</c:v>
                </c:pt>
              </c:numCache>
            </c:numRef>
          </c:xVal>
          <c:yVal>
            <c:numRef>
              <c:f>'Part ii)'!$B$126:$B$211</c:f>
              <c:numCache>
                <c:formatCode>0.00%</c:formatCode>
                <c:ptCount val="86"/>
                <c:pt idx="0">
                  <c:v>0.00844299778278168</c:v>
                </c:pt>
                <c:pt idx="1">
                  <c:v>0.0160000000000001</c:v>
                </c:pt>
                <c:pt idx="2">
                  <c:v>0.0170000000000001</c:v>
                </c:pt>
                <c:pt idx="3">
                  <c:v>0.0180000000000001</c:v>
                </c:pt>
                <c:pt idx="4">
                  <c:v>0.0190000000000001</c:v>
                </c:pt>
                <c:pt idx="5">
                  <c:v>0.0200000000000001</c:v>
                </c:pt>
                <c:pt idx="6">
                  <c:v>0.0210000000000001</c:v>
                </c:pt>
                <c:pt idx="7">
                  <c:v>0.0220000000000001</c:v>
                </c:pt>
                <c:pt idx="8">
                  <c:v>0.0230000000000001</c:v>
                </c:pt>
                <c:pt idx="9">
                  <c:v>0.0240000000000001</c:v>
                </c:pt>
                <c:pt idx="10">
                  <c:v>0.0250000000000001</c:v>
                </c:pt>
                <c:pt idx="11">
                  <c:v>0.0260000000000001</c:v>
                </c:pt>
                <c:pt idx="12">
                  <c:v>0.0270000000000001</c:v>
                </c:pt>
                <c:pt idx="13">
                  <c:v>0.0280000000000001</c:v>
                </c:pt>
                <c:pt idx="14">
                  <c:v>0.0290000000000001</c:v>
                </c:pt>
                <c:pt idx="15">
                  <c:v>0.0300000000000001</c:v>
                </c:pt>
                <c:pt idx="16">
                  <c:v>0.0310000000000001</c:v>
                </c:pt>
                <c:pt idx="17">
                  <c:v>0.0320000000000001</c:v>
                </c:pt>
                <c:pt idx="18">
                  <c:v>0.0330000000000001</c:v>
                </c:pt>
                <c:pt idx="19">
                  <c:v>0.0340000000000001</c:v>
                </c:pt>
                <c:pt idx="20">
                  <c:v>0.0350000000000001</c:v>
                </c:pt>
                <c:pt idx="21">
                  <c:v>0.0360000000000001</c:v>
                </c:pt>
                <c:pt idx="22">
                  <c:v>0.0370000000000001</c:v>
                </c:pt>
                <c:pt idx="23">
                  <c:v>0.0380000000000001</c:v>
                </c:pt>
                <c:pt idx="24">
                  <c:v>0.0390000000000001</c:v>
                </c:pt>
                <c:pt idx="25">
                  <c:v>0.0400000000000001</c:v>
                </c:pt>
                <c:pt idx="26">
                  <c:v>0.0410000000000001</c:v>
                </c:pt>
                <c:pt idx="27">
                  <c:v>0.0420000000000001</c:v>
                </c:pt>
                <c:pt idx="28">
                  <c:v>0.0430000000000001</c:v>
                </c:pt>
                <c:pt idx="29">
                  <c:v>0.0440000000000001</c:v>
                </c:pt>
                <c:pt idx="30">
                  <c:v>0.0450000000000001</c:v>
                </c:pt>
                <c:pt idx="31">
                  <c:v>0.0460000000000001</c:v>
                </c:pt>
                <c:pt idx="32">
                  <c:v>0.0470000000000001</c:v>
                </c:pt>
                <c:pt idx="33">
                  <c:v>0.0480000000000001</c:v>
                </c:pt>
                <c:pt idx="34">
                  <c:v>0.0490000000000001</c:v>
                </c:pt>
                <c:pt idx="35">
                  <c:v>0.0500000000000001</c:v>
                </c:pt>
                <c:pt idx="36">
                  <c:v>0.0510000000000001</c:v>
                </c:pt>
                <c:pt idx="37">
                  <c:v>0.0520000000000001</c:v>
                </c:pt>
                <c:pt idx="38">
                  <c:v>0.0530000000000001</c:v>
                </c:pt>
                <c:pt idx="39">
                  <c:v>0.0540000000000001</c:v>
                </c:pt>
                <c:pt idx="40">
                  <c:v>0.0550000000000001</c:v>
                </c:pt>
                <c:pt idx="41">
                  <c:v>0.0560000000000001</c:v>
                </c:pt>
                <c:pt idx="42">
                  <c:v>0.0570000000000001</c:v>
                </c:pt>
                <c:pt idx="43">
                  <c:v>0.0580000000000001</c:v>
                </c:pt>
                <c:pt idx="44">
                  <c:v>0.0590000000000001</c:v>
                </c:pt>
                <c:pt idx="45">
                  <c:v>0.0600000000000001</c:v>
                </c:pt>
                <c:pt idx="46">
                  <c:v>0.0610000000000001</c:v>
                </c:pt>
                <c:pt idx="47">
                  <c:v>0.0620000000000001</c:v>
                </c:pt>
                <c:pt idx="48">
                  <c:v>0.0630000000000001</c:v>
                </c:pt>
                <c:pt idx="49">
                  <c:v>0.0640000000000001</c:v>
                </c:pt>
                <c:pt idx="50">
                  <c:v>0.0650000000000001</c:v>
                </c:pt>
                <c:pt idx="51">
                  <c:v>0.0660000000000001</c:v>
                </c:pt>
                <c:pt idx="52">
                  <c:v>0.0670000000000001</c:v>
                </c:pt>
                <c:pt idx="53">
                  <c:v>0.0680000000000001</c:v>
                </c:pt>
                <c:pt idx="54">
                  <c:v>0.0690000000000001</c:v>
                </c:pt>
                <c:pt idx="55">
                  <c:v>0.0700000000000001</c:v>
                </c:pt>
                <c:pt idx="56">
                  <c:v>0.0710000000000001</c:v>
                </c:pt>
                <c:pt idx="57">
                  <c:v>0.0720000000000001</c:v>
                </c:pt>
                <c:pt idx="58">
                  <c:v>0.0730000000000001</c:v>
                </c:pt>
                <c:pt idx="59">
                  <c:v>0.0740000000000001</c:v>
                </c:pt>
                <c:pt idx="60">
                  <c:v>0.0750000000000001</c:v>
                </c:pt>
                <c:pt idx="61">
                  <c:v>0.0760000000000001</c:v>
                </c:pt>
                <c:pt idx="62">
                  <c:v>0.0770000000000001</c:v>
                </c:pt>
                <c:pt idx="63">
                  <c:v>0.0780000000000001</c:v>
                </c:pt>
                <c:pt idx="64">
                  <c:v>0.0790000000000001</c:v>
                </c:pt>
                <c:pt idx="65">
                  <c:v>0.0800000000000001</c:v>
                </c:pt>
                <c:pt idx="66">
                  <c:v>0.0810000000000001</c:v>
                </c:pt>
                <c:pt idx="67">
                  <c:v>0.0820000000000001</c:v>
                </c:pt>
                <c:pt idx="68">
                  <c:v>0.0830000000000001</c:v>
                </c:pt>
                <c:pt idx="69">
                  <c:v>0.0840000000000001</c:v>
                </c:pt>
                <c:pt idx="70">
                  <c:v>0.0850000000000001</c:v>
                </c:pt>
                <c:pt idx="71">
                  <c:v>0.0860000000000001</c:v>
                </c:pt>
                <c:pt idx="72">
                  <c:v>0.0870000000000001</c:v>
                </c:pt>
                <c:pt idx="73">
                  <c:v>0.0880000000000001</c:v>
                </c:pt>
                <c:pt idx="74">
                  <c:v>0.0890000000000001</c:v>
                </c:pt>
                <c:pt idx="75">
                  <c:v>0.0900000000000001</c:v>
                </c:pt>
                <c:pt idx="76">
                  <c:v>0.0910000000000001</c:v>
                </c:pt>
                <c:pt idx="77">
                  <c:v>0.0920000000000001</c:v>
                </c:pt>
                <c:pt idx="78">
                  <c:v>0.0930000000000001</c:v>
                </c:pt>
                <c:pt idx="79">
                  <c:v>0.0940000000000001</c:v>
                </c:pt>
                <c:pt idx="80">
                  <c:v>0.0950000000000001</c:v>
                </c:pt>
                <c:pt idx="81">
                  <c:v>0.0960000000000001</c:v>
                </c:pt>
                <c:pt idx="82">
                  <c:v>0.0970000000000001</c:v>
                </c:pt>
                <c:pt idx="83">
                  <c:v>0.0980000000000001</c:v>
                </c:pt>
                <c:pt idx="84">
                  <c:v>0.0990000000000001</c:v>
                </c:pt>
                <c:pt idx="85">
                  <c:v>0.1</c:v>
                </c:pt>
              </c:numCache>
            </c:numRef>
          </c:yVal>
          <c:smooth val="1"/>
        </c:ser>
        <c:ser>
          <c:idx val="2"/>
          <c:order val="2"/>
          <c:tx>
            <c:v>Global Minimum Variance Portfolio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00166666666666667"/>
                  <c:y val="-0.0022573363431151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'Part ii)'!$C$25</c:f>
              <c:numCache>
                <c:formatCode>0.00%</c:formatCode>
                <c:ptCount val="1"/>
                <c:pt idx="0">
                  <c:v>0.0417065695171363</c:v>
                </c:pt>
              </c:numCache>
            </c:numRef>
          </c:xVal>
          <c:yVal>
            <c:numRef>
              <c:f>'Part ii)'!$A$25</c:f>
              <c:numCache>
                <c:formatCode>0.00%</c:formatCode>
                <c:ptCount val="1"/>
                <c:pt idx="0">
                  <c:v>0.00844299775852743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685424"/>
        <c:axId val="1622689968"/>
      </c:scatterChart>
      <c:valAx>
        <c:axId val="16226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89968"/>
        <c:crosses val="autoZero"/>
        <c:crossBetween val="midCat"/>
      </c:valAx>
      <c:valAx>
        <c:axId val="16226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8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Capital Market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 iii)'!$A$32:$A$33</c:f>
              <c:numCache>
                <c:formatCode>0.00%</c:formatCode>
                <c:ptCount val="2"/>
                <c:pt idx="0">
                  <c:v>0.0</c:v>
                </c:pt>
                <c:pt idx="1">
                  <c:v>0.25</c:v>
                </c:pt>
              </c:numCache>
            </c:numRef>
          </c:xVal>
          <c:yVal>
            <c:numRef>
              <c:f>'Part iii)'!$B$32:$B$33</c:f>
              <c:numCache>
                <c:formatCode>0.00%</c:formatCode>
                <c:ptCount val="2"/>
                <c:pt idx="0">
                  <c:v>0.002955</c:v>
                </c:pt>
                <c:pt idx="1">
                  <c:v>0.0594830701682033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50752"/>
        <c:axId val="1619763984"/>
      </c:scatterChart>
      <c:valAx>
        <c:axId val="16198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63984"/>
        <c:crosses val="autoZero"/>
        <c:crossBetween val="midCat"/>
      </c:valAx>
      <c:valAx>
        <c:axId val="16197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Portfolio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5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Security Market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 iii)'!$A$75:$A$76</c:f>
              <c:numCache>
                <c:formatCode>General</c:formatCode>
                <c:ptCount val="2"/>
                <c:pt idx="0">
                  <c:v>0.0</c:v>
                </c:pt>
                <c:pt idx="1">
                  <c:v>3.0</c:v>
                </c:pt>
              </c:numCache>
            </c:numRef>
          </c:xVal>
          <c:yVal>
            <c:numRef>
              <c:f>'Part iii)'!$B$75:$B$76</c:f>
              <c:numCache>
                <c:formatCode>0.00%</c:formatCode>
                <c:ptCount val="2"/>
                <c:pt idx="0" formatCode="0.000000%">
                  <c:v>0.002955</c:v>
                </c:pt>
                <c:pt idx="1">
                  <c:v>0.0515693593873391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549760"/>
        <c:axId val="1621553152"/>
      </c:scatterChart>
      <c:valAx>
        <c:axId val="162154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553152"/>
        <c:crosses val="autoZero"/>
        <c:crossBetween val="midCat"/>
      </c:valAx>
      <c:valAx>
        <c:axId val="1621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Asset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54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21</xdr:row>
      <xdr:rowOff>177800</xdr:rowOff>
    </xdr:from>
    <xdr:to>
      <xdr:col>14</xdr:col>
      <xdr:colOff>317500</xdr:colOff>
      <xdr:row>51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19</xdr:row>
      <xdr:rowOff>171450</xdr:rowOff>
    </xdr:from>
    <xdr:to>
      <xdr:col>9</xdr:col>
      <xdr:colOff>152400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749300</xdr:colOff>
      <xdr:row>56</xdr:row>
      <xdr:rowOff>107950</xdr:rowOff>
    </xdr:from>
    <xdr:to>
      <xdr:col>10</xdr:col>
      <xdr:colOff>368300</xdr:colOff>
      <xdr:row>76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topLeftCell="H4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8.83203125" customWidth="1"/>
    <col min="8" max="8" width="13.5" customWidth="1"/>
    <col min="9" max="9" width="12.5" customWidth="1"/>
    <col min="10" max="10" width="11.6640625" customWidth="1"/>
    <col min="11" max="11" width="11.5" customWidth="1"/>
    <col min="12" max="12" width="10.5" customWidth="1"/>
    <col min="13" max="13" width="11" customWidth="1"/>
    <col min="14" max="14" width="10.6640625" customWidth="1"/>
    <col min="15" max="15" width="12.1640625" customWidth="1"/>
    <col min="16" max="17" width="11.6640625" customWidth="1"/>
    <col min="18" max="18" width="11.33203125" customWidth="1"/>
    <col min="19" max="19" width="10.5" customWidth="1"/>
    <col min="20" max="20" width="11" customWidth="1"/>
    <col min="23" max="23" width="10.5" bestFit="1" customWidth="1"/>
    <col min="24" max="24" width="11.1640625" bestFit="1" customWidth="1"/>
    <col min="25" max="25" width="10.83203125" customWidth="1"/>
    <col min="26" max="26" width="11.83203125" customWidth="1"/>
  </cols>
  <sheetData>
    <row r="1" spans="1:41" ht="25" x14ac:dyDescent="0.2">
      <c r="A1" s="1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41" ht="20" x14ac:dyDescent="0.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41" ht="20" x14ac:dyDescent="0.2">
      <c r="A3" s="4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41" x14ac:dyDescent="0.2">
      <c r="A4" s="5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5</v>
      </c>
      <c r="V4" s="5"/>
      <c r="W4" s="29" t="s">
        <v>67</v>
      </c>
      <c r="X4" s="30"/>
      <c r="Y4" s="5" t="s">
        <v>25</v>
      </c>
      <c r="Z4" s="5" t="s">
        <v>26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">
      <c r="A5" s="7"/>
      <c r="B5" s="6" t="s">
        <v>7</v>
      </c>
      <c r="C5" s="6" t="s">
        <v>8</v>
      </c>
      <c r="D5" s="6" t="s">
        <v>9</v>
      </c>
      <c r="E5" s="8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 t="s">
        <v>20</v>
      </c>
      <c r="P5" s="6" t="s">
        <v>21</v>
      </c>
      <c r="Q5" s="6" t="s">
        <v>22</v>
      </c>
      <c r="R5" s="6" t="s">
        <v>23</v>
      </c>
      <c r="S5" s="9" t="s">
        <v>24</v>
      </c>
      <c r="T5" s="6" t="s">
        <v>5</v>
      </c>
      <c r="V5" s="7"/>
      <c r="W5" s="6" t="s">
        <v>2</v>
      </c>
      <c r="X5" s="6" t="s">
        <v>7</v>
      </c>
      <c r="Y5" s="14">
        <v>6.9826136455390696E-3</v>
      </c>
      <c r="Z5" s="14">
        <v>0.10313144947830957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9"/>
      <c r="AO5" s="6"/>
    </row>
    <row r="6" spans="1:41" x14ac:dyDescent="0.2">
      <c r="A6" s="4" t="s">
        <v>25</v>
      </c>
      <c r="B6" s="12">
        <f>AVERAGE(B11:B130)</f>
        <v>6.9826136455390696E-3</v>
      </c>
      <c r="C6" s="12">
        <f t="shared" ref="C6:T6" si="0">AVERAGE(C11:C130)</f>
        <v>1.1694433362864985E-2</v>
      </c>
      <c r="D6" s="12">
        <f t="shared" si="0"/>
        <v>1.2608752840254625E-2</v>
      </c>
      <c r="E6" s="12">
        <f t="shared" si="0"/>
        <v>2.4412899094566055E-2</v>
      </c>
      <c r="F6" s="12">
        <f t="shared" si="0"/>
        <v>2.0770890953196539E-2</v>
      </c>
      <c r="G6" s="12">
        <f t="shared" si="0"/>
        <v>1.5601785766879898E-2</v>
      </c>
      <c r="H6" s="12">
        <f t="shared" si="0"/>
        <v>7.0608333333333304E-3</v>
      </c>
      <c r="I6" s="12">
        <f t="shared" si="0"/>
        <v>1.3927499999999994E-2</v>
      </c>
      <c r="J6" s="12">
        <f t="shared" si="0"/>
        <v>1.5358333333333335E-2</v>
      </c>
      <c r="K6" s="12">
        <f t="shared" si="0"/>
        <v>7.2483333333333332E-3</v>
      </c>
      <c r="L6" s="12">
        <f t="shared" si="0"/>
        <v>1.0052500000000002E-2</v>
      </c>
      <c r="M6" s="12">
        <f t="shared" si="0"/>
        <v>9.8666666666666642E-3</v>
      </c>
      <c r="N6" s="12">
        <f t="shared" si="0"/>
        <v>1.1499166666666663E-2</v>
      </c>
      <c r="O6" s="12">
        <f t="shared" si="0"/>
        <v>7.9208333333333318E-3</v>
      </c>
      <c r="P6" s="12">
        <f t="shared" si="0"/>
        <v>1.3619999999999993E-2</v>
      </c>
      <c r="Q6" s="12">
        <f t="shared" si="0"/>
        <v>4.1933333333333293E-3</v>
      </c>
      <c r="R6" s="12">
        <f t="shared" si="0"/>
        <v>1.3995000000000002E-2</v>
      </c>
      <c r="S6" s="12">
        <f t="shared" si="0"/>
        <v>8.1808333333333316E-3</v>
      </c>
      <c r="T6" s="12">
        <f t="shared" si="0"/>
        <v>2.9550000000000015E-3</v>
      </c>
      <c r="V6" s="4"/>
      <c r="W6" s="6" t="s">
        <v>2</v>
      </c>
      <c r="X6" s="6" t="s">
        <v>8</v>
      </c>
      <c r="Y6" s="14">
        <v>1.1694433362864985E-2</v>
      </c>
      <c r="Z6" s="14">
        <v>0.10000046435909063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x14ac:dyDescent="0.2">
      <c r="A7" s="4" t="s">
        <v>26</v>
      </c>
      <c r="B7" s="12">
        <f>_xlfn.STDEV.S(B11:B130)</f>
        <v>0.10313144947830957</v>
      </c>
      <c r="C7" s="12">
        <f t="shared" ref="C7:T7" si="1">_xlfn.STDEV.S(C11:C130)</f>
        <v>0.10000046435909063</v>
      </c>
      <c r="D7" s="12">
        <f t="shared" si="1"/>
        <v>9.3900304831501899E-2</v>
      </c>
      <c r="E7" s="12">
        <f t="shared" si="1"/>
        <v>0.13737238465306986</v>
      </c>
      <c r="F7" s="12">
        <f t="shared" si="1"/>
        <v>9.0853755999386721E-2</v>
      </c>
      <c r="G7" s="12">
        <f t="shared" si="1"/>
        <v>0.10336761474039144</v>
      </c>
      <c r="H7" s="12">
        <f t="shared" si="1"/>
        <v>8.0325100251367007E-2</v>
      </c>
      <c r="I7" s="12">
        <f t="shared" si="1"/>
        <v>5.2199838955448795E-2</v>
      </c>
      <c r="J7" s="12">
        <f t="shared" si="1"/>
        <v>5.0267604188108321E-2</v>
      </c>
      <c r="K7" s="12">
        <f t="shared" si="1"/>
        <v>4.8272493312902912E-2</v>
      </c>
      <c r="L7" s="12">
        <f t="shared" si="1"/>
        <v>4.3648941312832458E-2</v>
      </c>
      <c r="M7" s="12">
        <f t="shared" si="1"/>
        <v>4.3913437260009548E-2</v>
      </c>
      <c r="N7" s="12">
        <f t="shared" si="1"/>
        <v>5.0042626360746037E-2</v>
      </c>
      <c r="O7" s="12">
        <f t="shared" si="1"/>
        <v>7.8340470985677008E-2</v>
      </c>
      <c r="P7" s="12">
        <f t="shared" si="1"/>
        <v>6.3317699146526824E-2</v>
      </c>
      <c r="Q7" s="12">
        <f t="shared" si="1"/>
        <v>5.90879130430845E-2</v>
      </c>
      <c r="R7" s="12">
        <f t="shared" si="1"/>
        <v>6.7774041100253327E-2</v>
      </c>
      <c r="S7" s="12">
        <f t="shared" si="1"/>
        <v>4.6010671571488533E-2</v>
      </c>
      <c r="T7" s="12">
        <f t="shared" si="1"/>
        <v>1.4604506038844842E-3</v>
      </c>
      <c r="V7" s="4"/>
      <c r="W7" s="6" t="s">
        <v>2</v>
      </c>
      <c r="X7" s="6" t="s">
        <v>9</v>
      </c>
      <c r="Y7" s="14">
        <v>1.2608752840254625E-2</v>
      </c>
      <c r="Z7" s="14">
        <v>9.3900304831501899E-2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2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2"/>
      <c r="P8" s="12"/>
      <c r="Q8" s="12"/>
      <c r="R8" s="12"/>
      <c r="S8" s="12"/>
      <c r="T8" s="12"/>
      <c r="W8" s="6" t="s">
        <v>2</v>
      </c>
      <c r="X8" s="8" t="s">
        <v>10</v>
      </c>
      <c r="Y8" s="14">
        <v>2.4412899094566055E-2</v>
      </c>
      <c r="Z8" s="14">
        <v>0.13737238465306986</v>
      </c>
    </row>
    <row r="9" spans="1:41" x14ac:dyDescent="0.2">
      <c r="A9" s="5" t="s">
        <v>1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4</v>
      </c>
      <c r="O9" s="6" t="s">
        <v>4</v>
      </c>
      <c r="P9" s="6" t="s">
        <v>4</v>
      </c>
      <c r="Q9" s="6" t="s">
        <v>4</v>
      </c>
      <c r="R9" s="6" t="s">
        <v>4</v>
      </c>
      <c r="S9" s="6" t="s">
        <v>4</v>
      </c>
      <c r="T9" s="6" t="s">
        <v>5</v>
      </c>
      <c r="W9" s="6" t="s">
        <v>2</v>
      </c>
      <c r="X9" s="6" t="s">
        <v>11</v>
      </c>
      <c r="Y9" s="14">
        <v>2.0770890953196539E-2</v>
      </c>
      <c r="Z9" s="14">
        <v>9.0853755999386721E-2</v>
      </c>
    </row>
    <row r="10" spans="1:41" x14ac:dyDescent="0.2">
      <c r="A10" s="7" t="s">
        <v>6</v>
      </c>
      <c r="B10" s="6" t="s">
        <v>7</v>
      </c>
      <c r="C10" s="6" t="s">
        <v>8</v>
      </c>
      <c r="D10" s="6" t="s">
        <v>9</v>
      </c>
      <c r="E10" s="8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  <c r="K10" s="6" t="s">
        <v>16</v>
      </c>
      <c r="L10" s="6" t="s">
        <v>17</v>
      </c>
      <c r="M10" s="6" t="s">
        <v>18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23</v>
      </c>
      <c r="S10" s="9" t="s">
        <v>24</v>
      </c>
      <c r="T10" s="6" t="s">
        <v>5</v>
      </c>
      <c r="W10" s="6" t="s">
        <v>2</v>
      </c>
      <c r="X10" s="6" t="s">
        <v>12</v>
      </c>
      <c r="Y10" s="14">
        <v>1.5601785766879898E-2</v>
      </c>
      <c r="Z10" s="14">
        <v>0.10336761474039144</v>
      </c>
    </row>
    <row r="11" spans="1:41" x14ac:dyDescent="0.2">
      <c r="A11" s="10">
        <v>39052</v>
      </c>
      <c r="B11" s="11">
        <v>-3.5036018336607744E-2</v>
      </c>
      <c r="C11" s="11">
        <v>-2.4226110363391173E-3</v>
      </c>
      <c r="D11" s="11">
        <v>2.0626036484245436E-2</v>
      </c>
      <c r="E11" s="11">
        <v>8.7569199798691377E-2</v>
      </c>
      <c r="F11" s="11">
        <v>8.625626342161774E-2</v>
      </c>
      <c r="G11" s="11">
        <v>5.0240279598077198E-3</v>
      </c>
      <c r="H11" s="11">
        <v>-5.8999999999999999E-3</v>
      </c>
      <c r="I11" s="11">
        <v>8.3000000000000001E-3</v>
      </c>
      <c r="J11" s="11">
        <v>2.0799999999999999E-2</v>
      </c>
      <c r="K11" s="11">
        <v>4.3E-3</v>
      </c>
      <c r="L11" s="11">
        <v>1.7899999999999999E-2</v>
      </c>
      <c r="M11" s="11">
        <v>2.7900000000000001E-2</v>
      </c>
      <c r="N11" s="11">
        <v>3.5900000000000001E-2</v>
      </c>
      <c r="O11" s="11">
        <v>6.2300000000000001E-2</v>
      </c>
      <c r="P11" s="11">
        <v>2.7200000000000002E-2</v>
      </c>
      <c r="Q11" s="11">
        <v>2.4E-2</v>
      </c>
      <c r="R11" s="11">
        <v>5.3899999999999997E-2</v>
      </c>
      <c r="S11" s="11">
        <v>1.0800000000000001E-2</v>
      </c>
      <c r="T11" s="11">
        <v>4.0000000000000001E-3</v>
      </c>
      <c r="W11" s="6" t="s">
        <v>3</v>
      </c>
      <c r="X11" s="6" t="s">
        <v>13</v>
      </c>
      <c r="Y11" s="14">
        <v>7.0608333333333304E-3</v>
      </c>
      <c r="Z11" s="14">
        <v>8.0325100251367007E-2</v>
      </c>
    </row>
    <row r="12" spans="1:41" x14ac:dyDescent="0.2">
      <c r="A12" s="10">
        <v>39022</v>
      </c>
      <c r="B12" s="11">
        <v>-2.3657289002557591E-2</v>
      </c>
      <c r="C12" s="11">
        <v>4.8842461885939992E-2</v>
      </c>
      <c r="D12" s="11">
        <v>5.6851790995727791E-2</v>
      </c>
      <c r="E12" s="11">
        <v>5.0581689428428334E-3</v>
      </c>
      <c r="F12" s="11">
        <v>9.0128755364806912E-2</v>
      </c>
      <c r="G12" s="11">
        <v>-9.5196884465599263E-3</v>
      </c>
      <c r="H12" s="11">
        <v>2.58E-2</v>
      </c>
      <c r="I12" s="11">
        <v>2.6600000000000002E-2</v>
      </c>
      <c r="J12" s="11">
        <v>3.0800000000000001E-2</v>
      </c>
      <c r="K12" s="11">
        <v>1.4199999999999999E-2</v>
      </c>
      <c r="L12" s="11">
        <v>2.8300000000000002E-2</v>
      </c>
      <c r="M12" s="11">
        <v>1.9400000000000001E-2</v>
      </c>
      <c r="N12" s="11">
        <v>3.3799999999999997E-2</v>
      </c>
      <c r="O12" s="11">
        <v>6.0400000000000002E-2</v>
      </c>
      <c r="P12" s="11">
        <v>5.74E-2</v>
      </c>
      <c r="Q12" s="11">
        <v>4.5000000000000005E-3</v>
      </c>
      <c r="R12" s="11">
        <v>8.900000000000001E-2</v>
      </c>
      <c r="S12" s="11">
        <v>2.3699999999999999E-2</v>
      </c>
      <c r="T12" s="11">
        <v>4.1999999999999997E-3</v>
      </c>
      <c r="W12" s="6" t="s">
        <v>3</v>
      </c>
      <c r="X12" s="6" t="s">
        <v>14</v>
      </c>
      <c r="Y12" s="14">
        <v>1.3927499999999994E-2</v>
      </c>
      <c r="Z12" s="14">
        <v>5.2199838955448795E-2</v>
      </c>
    </row>
    <row r="13" spans="1:41" x14ac:dyDescent="0.2">
      <c r="A13" s="10">
        <v>38991</v>
      </c>
      <c r="B13" s="11">
        <v>1.7897819720143149E-2</v>
      </c>
      <c r="C13" s="11">
        <v>3.7796659830061419E-2</v>
      </c>
      <c r="D13" s="11">
        <v>-1.2035010940919522E-3</v>
      </c>
      <c r="E13" s="11">
        <v>1.6975308641975273E-2</v>
      </c>
      <c r="F13" s="11">
        <v>-1.0806638363566212E-2</v>
      </c>
      <c r="G13" s="11">
        <v>3.4930586654724705E-2</v>
      </c>
      <c r="H13" s="11">
        <v>5.8700000000000002E-2</v>
      </c>
      <c r="I13" s="11">
        <v>5.0099999999999999E-2</v>
      </c>
      <c r="J13" s="11">
        <v>5.1699999999999996E-2</v>
      </c>
      <c r="K13" s="11">
        <v>3.1400000000000004E-2</v>
      </c>
      <c r="L13" s="11">
        <v>3.0800000000000001E-2</v>
      </c>
      <c r="M13" s="11">
        <v>4.7800000000000002E-2</v>
      </c>
      <c r="N13" s="11">
        <v>8.6500000000000007E-2</v>
      </c>
      <c r="O13" s="11">
        <v>1.1000000000000001E-2</v>
      </c>
      <c r="P13" s="11">
        <v>4.2699999999999995E-2</v>
      </c>
      <c r="Q13" s="11">
        <v>1.9400000000000001E-2</v>
      </c>
      <c r="R13" s="11">
        <v>8.8399999999999992E-2</v>
      </c>
      <c r="S13" s="11">
        <v>3.7100000000000001E-2</v>
      </c>
      <c r="T13" s="11">
        <v>4.0999999999999995E-3</v>
      </c>
      <c r="W13" s="6" t="s">
        <v>3</v>
      </c>
      <c r="X13" s="6" t="s">
        <v>15</v>
      </c>
      <c r="Y13" s="14">
        <v>1.5358333333333335E-2</v>
      </c>
      <c r="Z13" s="14">
        <v>5.0267604188108321E-2</v>
      </c>
    </row>
    <row r="14" spans="1:41" x14ac:dyDescent="0.2">
      <c r="A14" s="10">
        <v>38961</v>
      </c>
      <c r="B14" s="11">
        <v>9.1954022988505191E-3</v>
      </c>
      <c r="C14" s="11">
        <v>-3.4921532588717663E-2</v>
      </c>
      <c r="D14" s="11">
        <v>0.12686475157193944</v>
      </c>
      <c r="E14" s="11">
        <v>9.3457943925232545E-3</v>
      </c>
      <c r="F14" s="11">
        <v>3.1449044585987185E-2</v>
      </c>
      <c r="G14" s="11">
        <v>7.0213275820752541E-2</v>
      </c>
      <c r="H14" s="11">
        <v>1.09E-2</v>
      </c>
      <c r="I14" s="11">
        <v>1.11E-2</v>
      </c>
      <c r="J14" s="11">
        <v>8.6999999999999994E-3</v>
      </c>
      <c r="K14" s="11">
        <v>2.69E-2</v>
      </c>
      <c r="L14" s="11">
        <v>2.1600000000000001E-2</v>
      </c>
      <c r="M14" s="11">
        <v>1.8600000000000002E-2</v>
      </c>
      <c r="N14" s="11">
        <v>-1.5300000000000001E-2</v>
      </c>
      <c r="O14" s="11">
        <v>7.9000000000000008E-3</v>
      </c>
      <c r="P14" s="11">
        <v>6.7000000000000002E-3</v>
      </c>
      <c r="Q14" s="11">
        <v>-1.8799999999999997E-2</v>
      </c>
      <c r="R14" s="11">
        <v>-7.5199999999999989E-2</v>
      </c>
      <c r="S14" s="11">
        <v>1.95E-2</v>
      </c>
      <c r="T14" s="11">
        <v>4.0999999999999995E-3</v>
      </c>
      <c r="W14" s="6" t="s">
        <v>3</v>
      </c>
      <c r="X14" s="6" t="s">
        <v>16</v>
      </c>
      <c r="Y14" s="14">
        <v>7.2483333333333332E-3</v>
      </c>
      <c r="Z14" s="14">
        <v>4.8272493312902912E-2</v>
      </c>
    </row>
    <row r="15" spans="1:41" x14ac:dyDescent="0.2">
      <c r="A15" s="10">
        <v>38930</v>
      </c>
      <c r="B15" s="11">
        <v>-8.2278481012658222E-2</v>
      </c>
      <c r="C15" s="11">
        <v>0.14357316087308014</v>
      </c>
      <c r="D15" s="11">
        <v>1.1977542108546402E-2</v>
      </c>
      <c r="E15" s="11">
        <v>-5.6807051909892214E-2</v>
      </c>
      <c r="F15" s="11">
        <v>6.7573310667233377E-2</v>
      </c>
      <c r="G15" s="11">
        <v>-3.8257663056003754E-2</v>
      </c>
      <c r="H15" s="11">
        <v>3.2199999999999999E-2</v>
      </c>
      <c r="I15" s="11">
        <v>2.7400000000000001E-2</v>
      </c>
      <c r="J15" s="11">
        <v>2.3799999999999998E-2</v>
      </c>
      <c r="K15" s="11">
        <v>3.4500000000000003E-2</v>
      </c>
      <c r="L15" s="11">
        <v>1.5800000000000002E-2</v>
      </c>
      <c r="M15" s="11">
        <v>8.1000000000000013E-3</v>
      </c>
      <c r="N15" s="11">
        <v>2.23E-2</v>
      </c>
      <c r="O15" s="11">
        <v>2.7099999999999999E-2</v>
      </c>
      <c r="P15" s="11">
        <v>3.9800000000000002E-2</v>
      </c>
      <c r="Q15" s="11">
        <v>1.6799999999999999E-2</v>
      </c>
      <c r="R15" s="11">
        <v>-3.9800000000000002E-2</v>
      </c>
      <c r="S15" s="11">
        <v>2.5099999999999997E-2</v>
      </c>
      <c r="T15" s="11">
        <v>4.1999999999999997E-3</v>
      </c>
      <c r="W15" s="6" t="s">
        <v>3</v>
      </c>
      <c r="X15" s="6" t="s">
        <v>17</v>
      </c>
      <c r="Y15" s="14">
        <v>1.0052500000000002E-2</v>
      </c>
      <c r="Z15" s="14">
        <v>4.3648941312832458E-2</v>
      </c>
    </row>
    <row r="16" spans="1:41" x14ac:dyDescent="0.2">
      <c r="A16" s="10">
        <v>38899</v>
      </c>
      <c r="B16" s="11">
        <v>8.6799868981329797E-2</v>
      </c>
      <c r="C16" s="11">
        <v>3.7229582424953778E-2</v>
      </c>
      <c r="D16" s="11">
        <v>5.0045853530721995E-2</v>
      </c>
      <c r="E16" s="11">
        <v>5.2035033487892957E-2</v>
      </c>
      <c r="F16" s="11">
        <v>3.0210157618213662E-2</v>
      </c>
      <c r="G16" s="11">
        <v>1.998119417019284E-2</v>
      </c>
      <c r="H16" s="11">
        <v>-5.7599999999999998E-2</v>
      </c>
      <c r="I16" s="11">
        <v>-2.7300000000000001E-2</v>
      </c>
      <c r="J16" s="11">
        <v>-1.7500000000000002E-2</v>
      </c>
      <c r="K16" s="11">
        <v>-1.18E-2</v>
      </c>
      <c r="L16" s="11">
        <v>1.26E-2</v>
      </c>
      <c r="M16" s="11">
        <v>1.41E-2</v>
      </c>
      <c r="N16" s="11">
        <v>1.7399999999999999E-2</v>
      </c>
      <c r="O16" s="11">
        <v>2.4399999999999998E-2</v>
      </c>
      <c r="P16" s="11">
        <v>1.03E-2</v>
      </c>
      <c r="Q16" s="11">
        <v>-8.3000000000000001E-3</v>
      </c>
      <c r="R16" s="11">
        <v>4.0599999999999997E-2</v>
      </c>
      <c r="S16" s="11">
        <v>-1.7999999999999995E-3</v>
      </c>
      <c r="T16" s="11">
        <v>4.0000000000000001E-3</v>
      </c>
      <c r="W16" s="6" t="s">
        <v>3</v>
      </c>
      <c r="X16" s="6" t="s">
        <v>18</v>
      </c>
      <c r="Y16" s="14">
        <v>9.8666666666666642E-3</v>
      </c>
      <c r="Z16" s="14">
        <v>4.3913437260009548E-2</v>
      </c>
    </row>
    <row r="17" spans="1:26" x14ac:dyDescent="0.2">
      <c r="A17" s="10">
        <v>38869</v>
      </c>
      <c r="B17" s="11">
        <v>4.055896387184732E-2</v>
      </c>
      <c r="C17" s="11">
        <v>8.7971578413128526E-3</v>
      </c>
      <c r="D17" s="11">
        <v>7.7898072352786674E-3</v>
      </c>
      <c r="E17" s="11">
        <v>-2.0191822311963592E-2</v>
      </c>
      <c r="F17" s="11">
        <v>0.12512315270935948</v>
      </c>
      <c r="G17" s="11">
        <v>9.9793174767321524E-2</v>
      </c>
      <c r="H17" s="11">
        <v>-6.5000000000000006E-3</v>
      </c>
      <c r="I17" s="11">
        <v>2.7000000000000001E-3</v>
      </c>
      <c r="J17" s="11">
        <v>2.3999999999999998E-3</v>
      </c>
      <c r="K17" s="11">
        <v>-3.7000000000000002E-3</v>
      </c>
      <c r="L17" s="11">
        <v>5.0000000000000001E-4</v>
      </c>
      <c r="M17" s="11">
        <v>1.67E-2</v>
      </c>
      <c r="N17" s="11">
        <v>7.0999999999999995E-3</v>
      </c>
      <c r="O17" s="11">
        <v>7.3000000000000001E-3</v>
      </c>
      <c r="P17" s="11">
        <v>-2E-3</v>
      </c>
      <c r="Q17" s="11">
        <v>-1.1000000000000001E-2</v>
      </c>
      <c r="R17" s="11">
        <v>-2.8999999999999998E-2</v>
      </c>
      <c r="S17" s="11">
        <v>-4.0000000000000018E-4</v>
      </c>
      <c r="T17" s="11">
        <v>4.0000000000000001E-3</v>
      </c>
      <c r="W17" s="6" t="s">
        <v>4</v>
      </c>
      <c r="X17" s="6" t="s">
        <v>19</v>
      </c>
      <c r="Y17" s="14">
        <v>1.1499166666666663E-2</v>
      </c>
      <c r="Z17" s="14">
        <v>5.0042626360746037E-2</v>
      </c>
    </row>
    <row r="18" spans="1:26" x14ac:dyDescent="0.2">
      <c r="A18" s="10">
        <v>38838</v>
      </c>
      <c r="B18" s="11">
        <v>-3.2959789057350086E-2</v>
      </c>
      <c r="C18" s="11">
        <v>-3.2040472175378643E-3</v>
      </c>
      <c r="D18" s="11">
        <v>-3.8588474232038705E-2</v>
      </c>
      <c r="E18" s="11">
        <v>-5.6666666666666754E-2</v>
      </c>
      <c r="F18" s="11">
        <v>6.2271062271062272E-2</v>
      </c>
      <c r="G18" s="11">
        <v>2.5859839668984641E-4</v>
      </c>
      <c r="H18" s="11">
        <v>-7.7100000000000002E-2</v>
      </c>
      <c r="I18" s="11">
        <v>-4.4800000000000006E-2</v>
      </c>
      <c r="J18" s="11">
        <v>-0.04</v>
      </c>
      <c r="K18" s="11">
        <v>-3.1200000000000002E-2</v>
      </c>
      <c r="L18" s="11">
        <v>-2.7099999999999999E-2</v>
      </c>
      <c r="M18" s="11">
        <v>-1.37E-2</v>
      </c>
      <c r="N18" s="11">
        <v>-5.4900000000000004E-2</v>
      </c>
      <c r="O18" s="11">
        <v>-6.2699999999999992E-2</v>
      </c>
      <c r="P18" s="11">
        <v>-2.1400000000000002E-2</v>
      </c>
      <c r="Q18" s="11">
        <v>-6.2800000000000009E-2</v>
      </c>
      <c r="R18" s="11">
        <v>-7.5199999999999989E-2</v>
      </c>
      <c r="S18" s="11">
        <v>-3.1E-2</v>
      </c>
      <c r="T18" s="11">
        <v>4.3E-3</v>
      </c>
      <c r="W18" s="6" t="s">
        <v>4</v>
      </c>
      <c r="X18" s="6" t="s">
        <v>20</v>
      </c>
      <c r="Y18" s="14">
        <v>7.9208333333333318E-3</v>
      </c>
      <c r="Z18" s="14">
        <v>7.8340470985677008E-2</v>
      </c>
    </row>
    <row r="19" spans="1:26" x14ac:dyDescent="0.2">
      <c r="A19" s="10">
        <v>38808</v>
      </c>
      <c r="B19" s="11">
        <v>7.9734219269103068E-3</v>
      </c>
      <c r="C19" s="11">
        <v>-8.4028421377818963E-2</v>
      </c>
      <c r="D19" s="11">
        <v>-2.6084806527382876E-2</v>
      </c>
      <c r="E19" s="11">
        <v>-5.234657039711188E-2</v>
      </c>
      <c r="F19" s="11">
        <v>-9.9858690532265704E-2</v>
      </c>
      <c r="G19" s="11">
        <v>-0.1768837803320561</v>
      </c>
      <c r="H19" s="11">
        <v>-8.0000000000000002E-3</v>
      </c>
      <c r="I19" s="11">
        <v>9.3999999999999986E-3</v>
      </c>
      <c r="J19" s="11">
        <v>1.5100000000000001E-2</v>
      </c>
      <c r="K19" s="11">
        <v>-3.0999999999999999E-3</v>
      </c>
      <c r="L19" s="11">
        <v>2.3399999999999997E-2</v>
      </c>
      <c r="M19" s="11">
        <v>3.44E-2</v>
      </c>
      <c r="N19" s="11">
        <v>9.3299999999999994E-2</v>
      </c>
      <c r="O19" s="11">
        <v>5.0799999999999998E-2</v>
      </c>
      <c r="P19" s="11">
        <v>4.1500000000000002E-2</v>
      </c>
      <c r="Q19" s="11">
        <v>2.75E-2</v>
      </c>
      <c r="R19" s="11">
        <v>9.820000000000001E-2</v>
      </c>
      <c r="S19" s="11">
        <v>1.2999999999999998E-2</v>
      </c>
      <c r="T19" s="11">
        <v>3.5999999999999999E-3</v>
      </c>
      <c r="W19" s="6" t="s">
        <v>4</v>
      </c>
      <c r="X19" s="6" t="s">
        <v>21</v>
      </c>
      <c r="Y19" s="14">
        <v>1.3619999999999993E-2</v>
      </c>
      <c r="Z19" s="14">
        <v>6.3317699146526824E-2</v>
      </c>
    </row>
    <row r="20" spans="1:26" x14ac:dyDescent="0.2">
      <c r="A20" s="10">
        <v>38777</v>
      </c>
      <c r="B20" s="11">
        <v>0.11895910780669161</v>
      </c>
      <c r="C20" s="11">
        <v>3.9165329052969433E-2</v>
      </c>
      <c r="D20" s="11">
        <v>-1.6045420883732397E-3</v>
      </c>
      <c r="E20" s="11">
        <v>9.3780848963474828E-2</v>
      </c>
      <c r="F20" s="11">
        <v>-2.1658986175115191E-2</v>
      </c>
      <c r="G20" s="11">
        <v>-3.0740664328450684E-2</v>
      </c>
      <c r="H20" s="11">
        <v>4.0800000000000003E-2</v>
      </c>
      <c r="I20" s="11">
        <v>5.4900000000000004E-2</v>
      </c>
      <c r="J20" s="11">
        <v>4.9500000000000002E-2</v>
      </c>
      <c r="K20" s="11">
        <v>1.5700000000000002E-2</v>
      </c>
      <c r="L20" s="11">
        <v>1.66E-2</v>
      </c>
      <c r="M20" s="11">
        <v>8.3999999999999995E-3</v>
      </c>
      <c r="N20" s="11">
        <v>4.3E-3</v>
      </c>
      <c r="O20" s="11">
        <v>1.1899999999999999E-2</v>
      </c>
      <c r="P20" s="11">
        <v>3.0800000000000001E-2</v>
      </c>
      <c r="Q20" s="11">
        <v>2.2700000000000001E-2</v>
      </c>
      <c r="R20" s="11">
        <v>0.1177</v>
      </c>
      <c r="S20" s="11">
        <v>1.9099999999999999E-2</v>
      </c>
      <c r="T20" s="11">
        <v>3.7000000000000002E-3</v>
      </c>
      <c r="W20" s="6" t="s">
        <v>4</v>
      </c>
      <c r="X20" s="6" t="s">
        <v>22</v>
      </c>
      <c r="Y20" s="14">
        <v>4.1933333333333293E-3</v>
      </c>
      <c r="Z20" s="14">
        <v>5.90879130430845E-2</v>
      </c>
    </row>
    <row r="21" spans="1:26" x14ac:dyDescent="0.2">
      <c r="A21" s="10">
        <v>38749</v>
      </c>
      <c r="B21" s="11">
        <v>-4.8094709581947281E-3</v>
      </c>
      <c r="C21" s="11">
        <v>7.1182943603851356E-2</v>
      </c>
      <c r="D21" s="11">
        <v>2.7781301534948621E-2</v>
      </c>
      <c r="E21" s="11">
        <v>0.13884204609331108</v>
      </c>
      <c r="F21" s="11">
        <v>1.2126865671641784E-2</v>
      </c>
      <c r="G21" s="11">
        <v>-2.8072989773410884E-2</v>
      </c>
      <c r="H21" s="11">
        <v>-4.1999999999999997E-3</v>
      </c>
      <c r="I21" s="11">
        <v>-3.5999999999999999E-3</v>
      </c>
      <c r="J21" s="11">
        <v>-6.5000000000000006E-3</v>
      </c>
      <c r="K21" s="11">
        <v>3.3E-3</v>
      </c>
      <c r="L21" s="11">
        <v>4.0000000000000001E-3</v>
      </c>
      <c r="M21" s="11">
        <v>-0.01</v>
      </c>
      <c r="N21" s="11">
        <v>-2.0499999999999997E-2</v>
      </c>
      <c r="O21" s="11">
        <v>6.8999999999999999E-3</v>
      </c>
      <c r="P21" s="11">
        <v>1.52E-2</v>
      </c>
      <c r="Q21" s="11">
        <v>-1.0200000000000001E-2</v>
      </c>
      <c r="R21" s="11">
        <v>-8.1000000000000013E-3</v>
      </c>
      <c r="S21" s="11">
        <v>-1.5999999999999999E-3</v>
      </c>
      <c r="T21" s="11">
        <v>3.4000000000000002E-3</v>
      </c>
      <c r="W21" s="6" t="s">
        <v>4</v>
      </c>
      <c r="X21" s="6" t="s">
        <v>23</v>
      </c>
      <c r="Y21" s="14">
        <v>1.3995000000000002E-2</v>
      </c>
      <c r="Z21" s="14">
        <v>6.7774041100253327E-2</v>
      </c>
    </row>
    <row r="22" spans="1:26" x14ac:dyDescent="0.2">
      <c r="A22" s="10">
        <v>38718</v>
      </c>
      <c r="B22" s="11">
        <v>-0.13002896684905052</v>
      </c>
      <c r="C22" s="11">
        <v>5.1527752666786997E-2</v>
      </c>
      <c r="D22" s="11">
        <v>-1.0543491904104418E-2</v>
      </c>
      <c r="E22" s="11">
        <v>1.0795454545454497E-2</v>
      </c>
      <c r="F22" s="11">
        <v>-5.7167985927880305E-2</v>
      </c>
      <c r="G22" s="11">
        <v>8.901476835929456E-3</v>
      </c>
      <c r="H22" s="11">
        <v>8.5900000000000004E-2</v>
      </c>
      <c r="I22" s="11">
        <v>9.3699999999999992E-2</v>
      </c>
      <c r="J22" s="11">
        <v>7.6100000000000001E-2</v>
      </c>
      <c r="K22" s="11">
        <v>1.26E-2</v>
      </c>
      <c r="L22" s="11">
        <v>3.8699999999999998E-2</v>
      </c>
      <c r="M22" s="11">
        <v>4.4500000000000005E-2</v>
      </c>
      <c r="N22" s="11">
        <v>7.4900000000000008E-2</v>
      </c>
      <c r="O22" s="11">
        <v>5.7999999999999996E-2</v>
      </c>
      <c r="P22" s="11">
        <v>6.1399999999999996E-2</v>
      </c>
      <c r="Q22" s="11">
        <v>4.3400000000000001E-2</v>
      </c>
      <c r="R22" s="11">
        <v>0.12089999999999999</v>
      </c>
      <c r="S22" s="11">
        <v>4.0099999999999997E-2</v>
      </c>
      <c r="T22" s="11">
        <v>3.4999999999999996E-3</v>
      </c>
      <c r="W22" s="6" t="s">
        <v>4</v>
      </c>
      <c r="X22" s="9" t="s">
        <v>24</v>
      </c>
      <c r="Y22" s="14">
        <v>8.1808333333333316E-3</v>
      </c>
      <c r="Z22" s="14">
        <v>4.6010671571488533E-2</v>
      </c>
    </row>
    <row r="23" spans="1:26" x14ac:dyDescent="0.2">
      <c r="A23" s="10">
        <v>38687</v>
      </c>
      <c r="B23" s="11">
        <v>0.12899709302325579</v>
      </c>
      <c r="C23" s="11">
        <v>5.553435114503813E-2</v>
      </c>
      <c r="D23" s="11">
        <v>-1.0924891371818735E-2</v>
      </c>
      <c r="E23" s="11">
        <v>4.5662100456622667E-3</v>
      </c>
      <c r="F23" s="11">
        <v>-3.8071065989847774E-2</v>
      </c>
      <c r="G23" s="11">
        <v>3.6268343815513582E-2</v>
      </c>
      <c r="H23" s="11">
        <v>-1.8E-3</v>
      </c>
      <c r="I23" s="11">
        <v>-1.7000000000000001E-3</v>
      </c>
      <c r="J23" s="11">
        <v>-3.2000000000000002E-3</v>
      </c>
      <c r="K23" s="11">
        <v>-6.5000000000000006E-3</v>
      </c>
      <c r="L23" s="11">
        <v>1.0200000000000001E-2</v>
      </c>
      <c r="M23" s="11">
        <v>4.3E-3</v>
      </c>
      <c r="N23" s="11">
        <v>2.4700000000000003E-2</v>
      </c>
      <c r="O23" s="11">
        <v>1.2E-2</v>
      </c>
      <c r="P23" s="11">
        <v>4.3899999999999995E-2</v>
      </c>
      <c r="Q23" s="11">
        <v>8.9099999999999999E-2</v>
      </c>
      <c r="R23" s="11">
        <v>4.5899999999999996E-2</v>
      </c>
      <c r="S23" s="11">
        <v>3.5000000000000001E-3</v>
      </c>
      <c r="T23" s="11">
        <v>3.2000000000000002E-3</v>
      </c>
      <c r="W23" s="6" t="s">
        <v>5</v>
      </c>
      <c r="X23" s="6" t="s">
        <v>5</v>
      </c>
      <c r="Y23" s="14">
        <v>2.9550000000000015E-3</v>
      </c>
      <c r="Z23" s="14">
        <v>1.4604506038844842E-3</v>
      </c>
    </row>
    <row r="24" spans="1:26" x14ac:dyDescent="0.2">
      <c r="A24" s="10">
        <v>38657</v>
      </c>
      <c r="B24" s="11">
        <v>4.7184170471841647E-2</v>
      </c>
      <c r="C24" s="11">
        <v>7.2232453447923062E-2</v>
      </c>
      <c r="D24" s="11">
        <v>-7.5413223140495922E-2</v>
      </c>
      <c r="E24" s="11">
        <v>7.1559633027522773E-2</v>
      </c>
      <c r="F24" s="11">
        <v>0.10881801125703561</v>
      </c>
      <c r="G24" s="11">
        <v>-0.11584800741427248</v>
      </c>
      <c r="H24" s="11">
        <v>4.9599999999999998E-2</v>
      </c>
      <c r="I24" s="11">
        <v>4.87E-2</v>
      </c>
      <c r="J24" s="11">
        <v>3.5400000000000001E-2</v>
      </c>
      <c r="K24" s="11">
        <v>4.2599999999999999E-2</v>
      </c>
      <c r="L24" s="11">
        <v>3.8800000000000001E-2</v>
      </c>
      <c r="M24" s="11">
        <v>2.2099999999999998E-2</v>
      </c>
      <c r="N24" s="11">
        <v>2.64E-2</v>
      </c>
      <c r="O24" s="11">
        <v>3.3000000000000002E-2</v>
      </c>
      <c r="P24" s="11">
        <v>1.8600000000000002E-2</v>
      </c>
      <c r="Q24" s="11">
        <v>3.6400000000000002E-2</v>
      </c>
      <c r="R24" s="11">
        <v>-4.0000000000000002E-4</v>
      </c>
      <c r="S24" s="11">
        <v>4.0399999999999998E-2</v>
      </c>
      <c r="T24" s="11">
        <v>3.0999999999999999E-3</v>
      </c>
    </row>
    <row r="25" spans="1:26" x14ac:dyDescent="0.2">
      <c r="A25" s="10">
        <v>38626</v>
      </c>
      <c r="B25" s="11">
        <v>5.7971014492753659E-2</v>
      </c>
      <c r="C25" s="11">
        <v>1.2220381110190415E-2</v>
      </c>
      <c r="D25" s="11">
        <v>8.831980012492191E-2</v>
      </c>
      <c r="E25" s="11">
        <v>1.552795031055898E-2</v>
      </c>
      <c r="F25" s="11">
        <v>0.11099531005732155</v>
      </c>
      <c r="G25" s="11">
        <v>-8.8186661767407637E-3</v>
      </c>
      <c r="H25" s="11">
        <v>-3.6000000000000004E-2</v>
      </c>
      <c r="I25" s="11">
        <v>-2.86E-2</v>
      </c>
      <c r="J25" s="11">
        <v>-2.5000000000000001E-2</v>
      </c>
      <c r="K25" s="11">
        <v>-2.5999999999999999E-3</v>
      </c>
      <c r="L25" s="11">
        <v>-2.81E-2</v>
      </c>
      <c r="M25" s="11">
        <v>-2.92E-2</v>
      </c>
      <c r="N25" s="11">
        <v>-5.1900000000000002E-2</v>
      </c>
      <c r="O25" s="11">
        <v>-6.9099999999999995E-2</v>
      </c>
      <c r="P25" s="11">
        <v>-6.4100000000000004E-2</v>
      </c>
      <c r="Q25" s="11">
        <v>-7.4000000000000003E-3</v>
      </c>
      <c r="R25" s="11">
        <v>-7.1500000000000008E-2</v>
      </c>
      <c r="S25" s="11">
        <v>-2.0799999999999999E-2</v>
      </c>
      <c r="T25" s="11">
        <v>2.7000000000000001E-3</v>
      </c>
    </row>
    <row r="26" spans="1:26" x14ac:dyDescent="0.2">
      <c r="A26" s="10">
        <v>38596</v>
      </c>
      <c r="B26" s="11">
        <v>-0.13055652782639138</v>
      </c>
      <c r="C26" s="11">
        <v>-2.7201289542615359E-2</v>
      </c>
      <c r="D26" s="11">
        <v>2.0655361468825628E-2</v>
      </c>
      <c r="E26" s="11">
        <v>-5.5589870290302379E-3</v>
      </c>
      <c r="F26" s="11">
        <v>-5.0939663699307469E-2</v>
      </c>
      <c r="G26" s="11">
        <v>-0.1161091263397207</v>
      </c>
      <c r="H26" s="11">
        <v>5.1999999999999998E-3</v>
      </c>
      <c r="I26" s="11">
        <v>5.6999999999999993E-3</v>
      </c>
      <c r="J26" s="11">
        <v>3.9000000000000003E-3</v>
      </c>
      <c r="K26" s="11">
        <v>-2.3E-3</v>
      </c>
      <c r="L26" s="11">
        <v>1.8200000000000001E-2</v>
      </c>
      <c r="M26" s="11">
        <v>2.2000000000000002E-2</v>
      </c>
      <c r="N26" s="11">
        <v>5.3499999999999999E-2</v>
      </c>
      <c r="O26" s="11">
        <v>2.3900000000000001E-2</v>
      </c>
      <c r="P26" s="11">
        <v>1.46E-2</v>
      </c>
      <c r="Q26" s="11">
        <v>8.9900000000000008E-2</v>
      </c>
      <c r="R26" s="11">
        <v>1.8000000000000002E-2</v>
      </c>
      <c r="S26" s="11">
        <v>1.06E-2</v>
      </c>
      <c r="T26" s="11">
        <v>2.8999999999999998E-3</v>
      </c>
    </row>
    <row r="27" spans="1:26" x14ac:dyDescent="0.2">
      <c r="A27" s="10">
        <v>38565</v>
      </c>
      <c r="B27" s="11">
        <v>0.10779371849554087</v>
      </c>
      <c r="C27" s="11">
        <v>-9.3812375249501256E-3</v>
      </c>
      <c r="D27" s="11">
        <v>-4.9479827454959047E-3</v>
      </c>
      <c r="E27" s="11">
        <v>7.2185430463576283E-2</v>
      </c>
      <c r="F27" s="11">
        <v>0.11774461028192373</v>
      </c>
      <c r="G27" s="11">
        <v>8.8947833775419927E-2</v>
      </c>
      <c r="H27" s="11">
        <v>-2.0299999999999999E-2</v>
      </c>
      <c r="I27" s="11">
        <v>-1.3600000000000001E-2</v>
      </c>
      <c r="J27" s="11">
        <v>-9.1999999999999998E-3</v>
      </c>
      <c r="K27" s="11">
        <v>-1.6299999999999999E-2</v>
      </c>
      <c r="L27" s="11">
        <v>5.9999999999999995E-4</v>
      </c>
      <c r="M27" s="11">
        <v>5.9999999999999995E-4</v>
      </c>
      <c r="N27" s="11">
        <v>9.4999999999999998E-3</v>
      </c>
      <c r="O27" s="11">
        <v>-9.8999999999999991E-3</v>
      </c>
      <c r="P27" s="11">
        <v>1.8200000000000001E-2</v>
      </c>
      <c r="Q27" s="11">
        <v>7.46E-2</v>
      </c>
      <c r="R27" s="11">
        <v>8.3800000000000013E-2</v>
      </c>
      <c r="S27" s="11">
        <v>-5.8999999999999999E-3</v>
      </c>
      <c r="T27" s="11">
        <v>3.0000000000000001E-3</v>
      </c>
    </row>
    <row r="28" spans="1:26" x14ac:dyDescent="0.2">
      <c r="A28" s="10">
        <v>38534</v>
      </c>
      <c r="B28" s="11">
        <v>7.0124481327800803E-2</v>
      </c>
      <c r="C28" s="11">
        <v>5.5181128896377496E-2</v>
      </c>
      <c r="D28" s="11">
        <v>-3.1695331695331896E-2</v>
      </c>
      <c r="E28" s="11">
        <v>-1.113294040602486E-2</v>
      </c>
      <c r="F28" s="11">
        <v>-3.3057851239668423E-3</v>
      </c>
      <c r="G28" s="11">
        <v>0.1206896551724137</v>
      </c>
      <c r="H28" s="11">
        <v>6.7199999999999996E-2</v>
      </c>
      <c r="I28" s="11">
        <v>6.8600000000000008E-2</v>
      </c>
      <c r="J28" s="11">
        <v>6.1200000000000004E-2</v>
      </c>
      <c r="K28" s="11">
        <v>4.6100000000000002E-2</v>
      </c>
      <c r="L28" s="11">
        <v>2.6600000000000002E-2</v>
      </c>
      <c r="M28" s="11">
        <v>4.2199999999999994E-2</v>
      </c>
      <c r="N28" s="11">
        <v>2.4199999999999999E-2</v>
      </c>
      <c r="O28" s="11">
        <v>6.1900000000000004E-2</v>
      </c>
      <c r="P28" s="11">
        <v>4.6199999999999998E-2</v>
      </c>
      <c r="Q28" s="11">
        <v>1.0200000000000001E-2</v>
      </c>
      <c r="R28" s="11">
        <v>6.4899999999999999E-2</v>
      </c>
      <c r="S28" s="11">
        <v>4.3299999999999998E-2</v>
      </c>
      <c r="T28" s="11">
        <v>2.3999999999999998E-3</v>
      </c>
    </row>
    <row r="29" spans="1:26" x14ac:dyDescent="0.2">
      <c r="A29" s="10">
        <v>38504</v>
      </c>
      <c r="B29" s="11">
        <v>-2.1121039805036546E-2</v>
      </c>
      <c r="C29" s="11">
        <v>5.3005100909292446E-2</v>
      </c>
      <c r="D29" s="11">
        <v>0.12477545944452118</v>
      </c>
      <c r="E29" s="11">
        <v>-4.1431261770244809E-2</v>
      </c>
      <c r="F29" s="11">
        <v>1.9662921348314377E-2</v>
      </c>
      <c r="G29" s="11">
        <v>1.0614860805127302E-2</v>
      </c>
      <c r="H29" s="11">
        <v>2.5499999999999998E-2</v>
      </c>
      <c r="I29" s="11">
        <v>4.2000000000000003E-2</v>
      </c>
      <c r="J29" s="11">
        <v>4.5999999999999999E-2</v>
      </c>
      <c r="K29" s="11">
        <v>-9.7999999999999997E-3</v>
      </c>
      <c r="L29" s="11">
        <v>1.9699999999999999E-2</v>
      </c>
      <c r="M29" s="11">
        <v>2.63E-2</v>
      </c>
      <c r="N29" s="11">
        <v>5.2600000000000001E-2</v>
      </c>
      <c r="O29" s="11">
        <v>3.7000000000000005E-2</v>
      </c>
      <c r="P29" s="11">
        <v>7.9000000000000008E-3</v>
      </c>
      <c r="Q29" s="11">
        <v>6.9999999999999993E-3</v>
      </c>
      <c r="R29" s="11">
        <v>0.10710000000000001</v>
      </c>
      <c r="S29" s="11">
        <v>1.15E-2</v>
      </c>
      <c r="T29" s="11">
        <v>2.3E-3</v>
      </c>
    </row>
    <row r="30" spans="1:26" x14ac:dyDescent="0.2">
      <c r="A30" s="10">
        <v>38473</v>
      </c>
      <c r="B30" s="11">
        <v>8.8898717381689529E-2</v>
      </c>
      <c r="C30" s="11">
        <v>3.2989690721649589E-2</v>
      </c>
      <c r="D30" s="11">
        <v>-1.7779587404994635E-2</v>
      </c>
      <c r="E30" s="11">
        <v>-1.3011152416356975E-2</v>
      </c>
      <c r="F30" s="11">
        <v>2.1814006888633664E-2</v>
      </c>
      <c r="G30" s="11">
        <v>8.5670797999565007E-2</v>
      </c>
      <c r="H30" s="11">
        <v>7.3099999999999998E-2</v>
      </c>
      <c r="I30" s="11">
        <v>6.2100000000000002E-2</v>
      </c>
      <c r="J30" s="11">
        <v>5.6100000000000004E-2</v>
      </c>
      <c r="K30" s="11">
        <v>3.9199999999999999E-2</v>
      </c>
      <c r="L30" s="11">
        <v>2.9600000000000001E-2</v>
      </c>
      <c r="M30" s="11">
        <v>3.2599999999999997E-2</v>
      </c>
      <c r="N30" s="11">
        <v>-1E-3</v>
      </c>
      <c r="O30" s="11">
        <v>-3.9000000000000003E-3</v>
      </c>
      <c r="P30" s="11">
        <v>-1.7899999999999999E-2</v>
      </c>
      <c r="Q30" s="11">
        <v>-1.9299999999999998E-2</v>
      </c>
      <c r="R30" s="11">
        <v>1.15E-2</v>
      </c>
      <c r="S30" s="11">
        <v>3.7899999999999996E-2</v>
      </c>
      <c r="T30" s="11">
        <v>2.3999999999999998E-3</v>
      </c>
    </row>
    <row r="31" spans="1:26" x14ac:dyDescent="0.2">
      <c r="A31" s="10">
        <v>38443</v>
      </c>
      <c r="B31" s="11">
        <v>3.4782608695651973E-2</v>
      </c>
      <c r="C31" s="11">
        <v>3.9098436062556807E-3</v>
      </c>
      <c r="D31" s="11">
        <v>-8.2110647462646513E-3</v>
      </c>
      <c r="E31" s="11">
        <v>5.4901960784313752E-2</v>
      </c>
      <c r="F31" s="11">
        <v>0.10113780025284469</v>
      </c>
      <c r="G31" s="11">
        <v>-6.4808813998703529E-3</v>
      </c>
      <c r="H31" s="11">
        <v>-6.4199999999999993E-2</v>
      </c>
      <c r="I31" s="11">
        <v>-5.6500000000000002E-2</v>
      </c>
      <c r="J31" s="11">
        <v>-6.3899999999999998E-2</v>
      </c>
      <c r="K31" s="11">
        <v>-1.3300000000000001E-2</v>
      </c>
      <c r="L31" s="11">
        <v>-2.9500000000000002E-2</v>
      </c>
      <c r="M31" s="11">
        <v>-2.3300000000000001E-2</v>
      </c>
      <c r="N31" s="11">
        <v>-1.44E-2</v>
      </c>
      <c r="O31" s="11">
        <v>3.73E-2</v>
      </c>
      <c r="P31" s="11">
        <v>-4.8899999999999999E-2</v>
      </c>
      <c r="Q31" s="11">
        <v>-2.1499999999999998E-2</v>
      </c>
      <c r="R31" s="11">
        <v>-3.5200000000000002E-2</v>
      </c>
      <c r="S31" s="11">
        <v>-2.52E-2</v>
      </c>
      <c r="T31" s="11">
        <v>2.0999999999999999E-3</v>
      </c>
    </row>
    <row r="32" spans="1:26" x14ac:dyDescent="0.2">
      <c r="A32" s="10">
        <v>38412</v>
      </c>
      <c r="B32" s="11">
        <v>-6.8230277185501009E-2</v>
      </c>
      <c r="C32" s="11">
        <v>3.2302722658050786E-3</v>
      </c>
      <c r="D32" s="11">
        <v>-0.16424794690066369</v>
      </c>
      <c r="E32" s="11">
        <v>6.5459610027855275E-2</v>
      </c>
      <c r="F32" s="11">
        <v>-1.8610421836228297E-2</v>
      </c>
      <c r="G32" s="11">
        <v>3.3951306678579263E-2</v>
      </c>
      <c r="H32" s="11">
        <v>-3.9800000000000002E-2</v>
      </c>
      <c r="I32" s="11">
        <v>-2.3799999999999998E-2</v>
      </c>
      <c r="J32" s="11">
        <v>-1.84E-2</v>
      </c>
      <c r="K32" s="11">
        <v>-1.23E-2</v>
      </c>
      <c r="L32" s="11">
        <v>-2.81E-2</v>
      </c>
      <c r="M32" s="11">
        <v>-5.9999999999999995E-4</v>
      </c>
      <c r="N32" s="11">
        <v>-3.8699999999999998E-2</v>
      </c>
      <c r="O32" s="11">
        <v>-3.4200000000000001E-2</v>
      </c>
      <c r="P32" s="11">
        <v>-6.1999999999999998E-3</v>
      </c>
      <c r="Q32" s="11">
        <v>-2.2400000000000003E-2</v>
      </c>
      <c r="R32" s="11">
        <v>-3.3599999999999998E-2</v>
      </c>
      <c r="S32" s="11">
        <v>-1.6899999999999998E-2</v>
      </c>
      <c r="T32" s="11">
        <v>2.0999999999999999E-3</v>
      </c>
    </row>
    <row r="33" spans="1:20" x14ac:dyDescent="0.2">
      <c r="A33" s="10">
        <v>38384</v>
      </c>
      <c r="B33" s="11">
        <v>-3.7751333606893756E-2</v>
      </c>
      <c r="C33" s="11">
        <v>-3.2805177415755393E-2</v>
      </c>
      <c r="D33" s="11">
        <v>-1.2881732370905064E-2</v>
      </c>
      <c r="E33" s="11">
        <v>-4.3941411451398182E-2</v>
      </c>
      <c r="F33" s="11">
        <v>-0.11233480176211452</v>
      </c>
      <c r="G33" s="11">
        <v>-0.14723809523809517</v>
      </c>
      <c r="H33" s="11">
        <v>3.9000000000000003E-3</v>
      </c>
      <c r="I33" s="11">
        <v>2.2099999999999998E-2</v>
      </c>
      <c r="J33" s="11">
        <v>3.6000000000000004E-2</v>
      </c>
      <c r="K33" s="11">
        <v>8.1000000000000013E-3</v>
      </c>
      <c r="L33" s="11">
        <v>4.3499999999999997E-2</v>
      </c>
      <c r="M33" s="11">
        <v>3.2199999999999999E-2</v>
      </c>
      <c r="N33" s="11">
        <v>4.9000000000000002E-2</v>
      </c>
      <c r="O33" s="11">
        <v>3.7200000000000004E-2</v>
      </c>
      <c r="P33" s="11">
        <v>2.92E-2</v>
      </c>
      <c r="Q33" s="11">
        <v>1.6200000000000003E-2</v>
      </c>
      <c r="R33" s="11">
        <v>0.12619999999999998</v>
      </c>
      <c r="S33" s="11">
        <v>2.2699999999999998E-2</v>
      </c>
      <c r="T33" s="11">
        <v>1.6000000000000001E-3</v>
      </c>
    </row>
    <row r="34" spans="1:20" x14ac:dyDescent="0.2">
      <c r="A34" s="10">
        <v>38353</v>
      </c>
      <c r="B34" s="11">
        <v>0.13878504672897218</v>
      </c>
      <c r="C34" s="11">
        <v>4.2093023255814099E-2</v>
      </c>
      <c r="D34" s="11">
        <v>-7.1664829106946604E-3</v>
      </c>
      <c r="E34" s="11">
        <v>5.6258790436005457E-2</v>
      </c>
      <c r="F34" s="11">
        <v>5.2753623188405818E-2</v>
      </c>
      <c r="G34" s="11">
        <v>0.31777108433734935</v>
      </c>
      <c r="H34" s="11">
        <v>-5.7200000000000001E-2</v>
      </c>
      <c r="I34" s="11">
        <v>-3.0499999999999999E-2</v>
      </c>
      <c r="J34" s="11">
        <v>-2.2799999999999997E-2</v>
      </c>
      <c r="K34" s="11">
        <v>-2.9500000000000002E-2</v>
      </c>
      <c r="L34" s="11">
        <v>-1.78E-2</v>
      </c>
      <c r="M34" s="11">
        <v>-1.3999999999999999E-2</v>
      </c>
      <c r="N34" s="11">
        <v>7.4000000000000003E-3</v>
      </c>
      <c r="O34" s="11">
        <v>-3.6200000000000003E-2</v>
      </c>
      <c r="P34" s="11">
        <v>-1.7000000000000001E-2</v>
      </c>
      <c r="Q34" s="11">
        <v>-1.67E-2</v>
      </c>
      <c r="R34" s="11">
        <v>-2.12E-2</v>
      </c>
      <c r="S34" s="11">
        <v>-2.6599999999999999E-2</v>
      </c>
      <c r="T34" s="11">
        <v>1.6000000000000001E-3</v>
      </c>
    </row>
    <row r="35" spans="1:20" x14ac:dyDescent="0.2">
      <c r="A35" s="10">
        <v>38322</v>
      </c>
      <c r="B35" s="11">
        <v>-9.7427245887811154E-2</v>
      </c>
      <c r="C35" s="11">
        <v>8.8607594936708889E-2</v>
      </c>
      <c r="D35" s="11">
        <v>-5.2345627416152896E-2</v>
      </c>
      <c r="E35" s="11">
        <v>-2.4691358024691357E-2</v>
      </c>
      <c r="F35" s="11">
        <v>-2.8169014084507005E-2</v>
      </c>
      <c r="G35" s="11">
        <v>6.3818424566088217E-2</v>
      </c>
      <c r="H35" s="11">
        <v>4.2199999999999994E-2</v>
      </c>
      <c r="I35" s="11">
        <v>2.6099999999999998E-2</v>
      </c>
      <c r="J35" s="11">
        <v>3.8699999999999998E-2</v>
      </c>
      <c r="K35" s="11">
        <v>4.0399999999999998E-2</v>
      </c>
      <c r="L35" s="11">
        <v>2.58E-2</v>
      </c>
      <c r="M35" s="11">
        <v>3.6299999999999999E-2</v>
      </c>
      <c r="N35" s="11">
        <v>4.3499999999999997E-2</v>
      </c>
      <c r="O35" s="11">
        <v>2.1299999999999999E-2</v>
      </c>
      <c r="P35" s="11">
        <v>8.0600000000000005E-2</v>
      </c>
      <c r="Q35" s="11">
        <v>5.2900000000000003E-2</v>
      </c>
      <c r="R35" s="11">
        <v>2E-3</v>
      </c>
      <c r="S35" s="11">
        <v>3.5199999999999995E-2</v>
      </c>
      <c r="T35" s="11">
        <v>1.6000000000000001E-3</v>
      </c>
    </row>
    <row r="36" spans="1:20" x14ac:dyDescent="0.2">
      <c r="A36" s="10">
        <v>38292</v>
      </c>
      <c r="B36" s="11">
        <v>-1.4956377233070195E-2</v>
      </c>
      <c r="C36" s="11">
        <v>6.7567567567567544E-2</v>
      </c>
      <c r="D36" s="11">
        <v>4.6125259591212053E-2</v>
      </c>
      <c r="E36" s="11">
        <v>-3.122923588039872E-2</v>
      </c>
      <c r="F36" s="11">
        <v>0.10454262601120101</v>
      </c>
      <c r="G36" s="11">
        <v>2.8281164195496977E-2</v>
      </c>
      <c r="H36" s="11">
        <v>8.1300000000000011E-2</v>
      </c>
      <c r="I36" s="11">
        <v>8.6199999999999999E-2</v>
      </c>
      <c r="J36" s="11">
        <v>9.820000000000001E-2</v>
      </c>
      <c r="K36" s="11">
        <v>3.4500000000000003E-2</v>
      </c>
      <c r="L36" s="11">
        <v>5.2300000000000006E-2</v>
      </c>
      <c r="M36" s="11">
        <v>5.5899999999999998E-2</v>
      </c>
      <c r="N36" s="11">
        <v>8.3299999999999999E-2</v>
      </c>
      <c r="O36" s="11">
        <v>9.6999999999999989E-2</v>
      </c>
      <c r="P36" s="11">
        <v>7.85E-2</v>
      </c>
      <c r="Q36" s="11">
        <v>4.8000000000000001E-2</v>
      </c>
      <c r="R36" s="11">
        <v>0.12619999999999998</v>
      </c>
      <c r="S36" s="11">
        <v>4.82E-2</v>
      </c>
      <c r="T36" s="11">
        <v>1.5E-3</v>
      </c>
    </row>
    <row r="37" spans="1:20" x14ac:dyDescent="0.2">
      <c r="A37" s="10">
        <v>38261</v>
      </c>
      <c r="B37" s="11">
        <v>9.7082953509571412E-2</v>
      </c>
      <c r="C37" s="11">
        <v>8.9837997054491803E-2</v>
      </c>
      <c r="D37" s="11">
        <v>5.1971944348625954E-2</v>
      </c>
      <c r="E37" s="11">
        <v>4.8780487804878092E-2</v>
      </c>
      <c r="F37" s="11">
        <v>2.2264631043257044E-2</v>
      </c>
      <c r="G37" s="11">
        <v>6.9917743830787416E-2</v>
      </c>
      <c r="H37" s="11">
        <v>3.2099999999999997E-2</v>
      </c>
      <c r="I37" s="11">
        <v>1.1699999999999999E-2</v>
      </c>
      <c r="J37" s="11">
        <v>1.3899999999999999E-2</v>
      </c>
      <c r="K37" s="11">
        <v>1.7600000000000001E-2</v>
      </c>
      <c r="L37" s="11">
        <v>8.8999999999999999E-3</v>
      </c>
      <c r="M37" s="11">
        <v>1.6E-2</v>
      </c>
      <c r="N37" s="11">
        <v>6.13E-2</v>
      </c>
      <c r="O37" s="11">
        <v>-6.5000000000000006E-3</v>
      </c>
      <c r="P37" s="11">
        <v>5.91E-2</v>
      </c>
      <c r="Q37" s="11">
        <v>2.41E-2</v>
      </c>
      <c r="R37" s="11">
        <v>2.4799999999999999E-2</v>
      </c>
      <c r="S37" s="11">
        <v>1.78E-2</v>
      </c>
      <c r="T37" s="11">
        <v>1.1000000000000001E-3</v>
      </c>
    </row>
    <row r="38" spans="1:20" x14ac:dyDescent="0.2">
      <c r="A38" s="10">
        <v>38231</v>
      </c>
      <c r="B38" s="11">
        <v>7.0243902439024453E-2</v>
      </c>
      <c r="C38" s="11">
        <v>-2.6439482961221339E-3</v>
      </c>
      <c r="D38" s="11">
        <v>4.6822339913336508E-2</v>
      </c>
      <c r="E38" s="11">
        <v>0.12372748629600627</v>
      </c>
      <c r="F38" s="11">
        <v>6.0728744939271273E-2</v>
      </c>
      <c r="G38" s="11">
        <v>0</v>
      </c>
      <c r="H38" s="11">
        <v>5.5199999999999999E-2</v>
      </c>
      <c r="I38" s="11">
        <v>4.9200000000000001E-2</v>
      </c>
      <c r="J38" s="11">
        <v>3.8199999999999998E-2</v>
      </c>
      <c r="K38" s="11">
        <v>5.4000000000000003E-3</v>
      </c>
      <c r="L38" s="11">
        <v>2.2799999999999997E-2</v>
      </c>
      <c r="M38" s="11">
        <v>2.9500000000000002E-2</v>
      </c>
      <c r="N38" s="11">
        <v>5.8899999999999994E-2</v>
      </c>
      <c r="O38" s="11">
        <v>1.41E-2</v>
      </c>
      <c r="P38" s="11">
        <v>5.9500000000000004E-2</v>
      </c>
      <c r="Q38" s="11">
        <v>-2.7999999999999997E-2</v>
      </c>
      <c r="R38" s="11">
        <v>0.1137</v>
      </c>
      <c r="S38" s="11">
        <v>2.06E-2</v>
      </c>
      <c r="T38" s="11">
        <v>1.1000000000000001E-3</v>
      </c>
    </row>
    <row r="39" spans="1:20" x14ac:dyDescent="0.2">
      <c r="A39" s="10">
        <v>38200</v>
      </c>
      <c r="B39" s="11">
        <v>5.1821446895844003E-2</v>
      </c>
      <c r="C39" s="11">
        <v>7.9606723755153652E-2</v>
      </c>
      <c r="D39" s="11">
        <v>1.2429929320009636E-2</v>
      </c>
      <c r="E39" s="11">
        <v>0.15565610859728496</v>
      </c>
      <c r="F39" s="11">
        <v>6.109979633401208E-3</v>
      </c>
      <c r="G39" s="11">
        <v>5.714285714285694E-2</v>
      </c>
      <c r="H39" s="11">
        <v>-2.0499999999999997E-2</v>
      </c>
      <c r="I39" s="11">
        <v>-2E-3</v>
      </c>
      <c r="J39" s="11">
        <v>-8.199999999999999E-3</v>
      </c>
      <c r="K39" s="11">
        <v>-1.8E-3</v>
      </c>
      <c r="L39" s="11">
        <v>9.1000000000000004E-3</v>
      </c>
      <c r="M39" s="11">
        <v>5.4000000000000003E-3</v>
      </c>
      <c r="N39" s="11">
        <v>1.2E-2</v>
      </c>
      <c r="O39" s="11">
        <v>6.3399999999999998E-2</v>
      </c>
      <c r="P39" s="11">
        <v>-5.5000000000000005E-3</v>
      </c>
      <c r="Q39" s="11">
        <v>6.7000000000000002E-3</v>
      </c>
      <c r="R39" s="11">
        <v>2.7300000000000001E-2</v>
      </c>
      <c r="S39" s="11">
        <v>2.7000000000000001E-3</v>
      </c>
      <c r="T39" s="11">
        <v>1.1000000000000001E-3</v>
      </c>
    </row>
    <row r="40" spans="1:20" x14ac:dyDescent="0.2">
      <c r="A40" s="10">
        <v>38169</v>
      </c>
      <c r="B40" s="11">
        <v>4.6162104133118609E-2</v>
      </c>
      <c r="C40" s="11">
        <v>-1.0047095761381519E-2</v>
      </c>
      <c r="D40" s="11">
        <v>-2.5299916854733318E-2</v>
      </c>
      <c r="E40" s="11">
        <v>2.2201665124884418E-2</v>
      </c>
      <c r="F40" s="11">
        <v>4.8398576512455493E-2</v>
      </c>
      <c r="G40" s="11">
        <v>-2.8071234530636868E-2</v>
      </c>
      <c r="H40" s="11">
        <v>-9.8599999999999993E-2</v>
      </c>
      <c r="I40" s="11">
        <v>-5.2199999999999996E-2</v>
      </c>
      <c r="J40" s="11">
        <v>-4.3400000000000001E-2</v>
      </c>
      <c r="K40" s="11">
        <v>-4.9100000000000005E-2</v>
      </c>
      <c r="L40" s="11">
        <v>-1.67E-2</v>
      </c>
      <c r="M40" s="11">
        <v>-1.55E-2</v>
      </c>
      <c r="N40" s="11">
        <v>4.3E-3</v>
      </c>
      <c r="O40" s="11">
        <v>1.7600000000000001E-2</v>
      </c>
      <c r="P40" s="11">
        <v>-2.35E-2</v>
      </c>
      <c r="Q40" s="11">
        <v>-6.0999999999999999E-2</v>
      </c>
      <c r="R40" s="11">
        <v>-1.47E-2</v>
      </c>
      <c r="S40" s="11">
        <v>-3.7699999999999997E-2</v>
      </c>
      <c r="T40" s="11">
        <v>1E-3</v>
      </c>
    </row>
    <row r="41" spans="1:20" x14ac:dyDescent="0.2">
      <c r="A41" s="10">
        <v>38139</v>
      </c>
      <c r="B41" s="11">
        <v>-3.2207792207792241E-2</v>
      </c>
      <c r="C41" s="11">
        <v>1.3685550604710439E-2</v>
      </c>
      <c r="D41" s="11">
        <v>-1.2202276193828521E-2</v>
      </c>
      <c r="E41" s="11">
        <v>-0.20103473762010338</v>
      </c>
      <c r="F41" s="11">
        <v>-7.1381361533377374E-2</v>
      </c>
      <c r="G41" s="11">
        <v>3.531250000000008E-2</v>
      </c>
      <c r="H41" s="11">
        <v>3.4099999999999998E-2</v>
      </c>
      <c r="I41" s="11">
        <v>4.3299999999999998E-2</v>
      </c>
      <c r="J41" s="11">
        <v>5.21E-2</v>
      </c>
      <c r="K41" s="11">
        <v>1.2E-2</v>
      </c>
      <c r="L41" s="11">
        <v>2.2200000000000001E-2</v>
      </c>
      <c r="M41" s="11">
        <v>2.9900000000000003E-2</v>
      </c>
      <c r="N41" s="11">
        <v>-1.8E-3</v>
      </c>
      <c r="O41" s="11">
        <v>3.0999999999999999E-3</v>
      </c>
      <c r="P41" s="11">
        <v>2.8799999999999999E-2</v>
      </c>
      <c r="Q41" s="11">
        <v>4.4999999999999998E-2</v>
      </c>
      <c r="R41" s="11">
        <v>3.2400000000000005E-2</v>
      </c>
      <c r="S41" s="11">
        <v>2.1599999999999998E-2</v>
      </c>
      <c r="T41" s="11">
        <v>8.0000000000000004E-4</v>
      </c>
    </row>
    <row r="42" spans="1:20" x14ac:dyDescent="0.2">
      <c r="A42" s="10">
        <v>38108</v>
      </c>
      <c r="B42" s="11">
        <v>-4.4190665342601854E-2</v>
      </c>
      <c r="C42" s="11">
        <v>-9.2169893094481314E-2</v>
      </c>
      <c r="D42" s="11">
        <v>-5.0198459024047848E-3</v>
      </c>
      <c r="E42" s="11">
        <v>5.7857701329163458E-2</v>
      </c>
      <c r="F42" s="11">
        <v>-2.636783124587927E-3</v>
      </c>
      <c r="G42" s="11">
        <v>3.1347962382446415E-3</v>
      </c>
      <c r="H42" s="11">
        <v>1.0200000000000001E-2</v>
      </c>
      <c r="I42" s="11">
        <v>1.04E-2</v>
      </c>
      <c r="J42" s="11">
        <v>7.1999999999999998E-3</v>
      </c>
      <c r="K42" s="11">
        <v>1.3999999999999999E-2</v>
      </c>
      <c r="L42" s="11">
        <v>8.1000000000000013E-3</v>
      </c>
      <c r="M42" s="11">
        <v>1.23E-2</v>
      </c>
      <c r="N42" s="11">
        <v>8.6E-3</v>
      </c>
      <c r="O42" s="11">
        <v>-6.8999999999999999E-3</v>
      </c>
      <c r="P42" s="11">
        <v>-5.4000000000000003E-3</v>
      </c>
      <c r="Q42" s="11">
        <v>-2.8999999999999998E-2</v>
      </c>
      <c r="R42" s="11">
        <v>3.6000000000000004E-2</v>
      </c>
      <c r="S42" s="11">
        <v>1.4100000000000001E-2</v>
      </c>
      <c r="T42" s="11">
        <v>5.9999999999999995E-4</v>
      </c>
    </row>
    <row r="43" spans="1:20" x14ac:dyDescent="0.2">
      <c r="A43" s="10">
        <v>38078</v>
      </c>
      <c r="B43" s="11">
        <v>8.0472103004291862E-2</v>
      </c>
      <c r="C43" s="11">
        <v>-3.4552260293693182E-3</v>
      </c>
      <c r="D43" s="11">
        <v>6.817113305124467E-3</v>
      </c>
      <c r="E43" s="11">
        <v>-1.917177914110435E-2</v>
      </c>
      <c r="F43" s="11">
        <v>-1.4294996751137101E-2</v>
      </c>
      <c r="G43" s="11">
        <v>-1.5432098765432056E-2</v>
      </c>
      <c r="H43" s="11">
        <v>-3.6000000000000004E-2</v>
      </c>
      <c r="I43" s="11">
        <v>-3.3700000000000001E-2</v>
      </c>
      <c r="J43" s="11">
        <v>-6.0999999999999999E-2</v>
      </c>
      <c r="K43" s="11">
        <v>-6.8999999999999999E-3</v>
      </c>
      <c r="L43" s="11">
        <v>-3.1699999999999999E-2</v>
      </c>
      <c r="M43" s="11">
        <v>-1.77E-2</v>
      </c>
      <c r="N43" s="11">
        <v>-4.9100000000000005E-2</v>
      </c>
      <c r="O43" s="11">
        <v>-5.04E-2</v>
      </c>
      <c r="P43" s="11">
        <v>1.3500000000000002E-2</v>
      </c>
      <c r="Q43" s="11">
        <v>-4.9599999999999998E-2</v>
      </c>
      <c r="R43" s="11">
        <v>-2.6000000000000002E-2</v>
      </c>
      <c r="S43" s="11">
        <v>-2.4200000000000003E-2</v>
      </c>
      <c r="T43" s="11">
        <v>8.0000000000000004E-4</v>
      </c>
    </row>
    <row r="44" spans="1:20" x14ac:dyDescent="0.2">
      <c r="A44" s="10">
        <v>38047</v>
      </c>
      <c r="B44" s="11">
        <v>-0.1913232104121475</v>
      </c>
      <c r="C44" s="11">
        <v>1.6686182669789273E-2</v>
      </c>
      <c r="D44" s="11">
        <v>-3.9945836154366976E-2</v>
      </c>
      <c r="E44" s="11">
        <v>-0.30895601483836788</v>
      </c>
      <c r="F44" s="11">
        <v>-2.2236340533672183E-2</v>
      </c>
      <c r="G44" s="11">
        <v>6.8954140547674125E-2</v>
      </c>
      <c r="H44" s="11">
        <v>1.0800000000000001E-2</v>
      </c>
      <c r="I44" s="11">
        <v>5.6999999999999993E-3</v>
      </c>
      <c r="J44" s="11">
        <v>3.5999999999999999E-3</v>
      </c>
      <c r="K44" s="11">
        <v>-1.84E-2</v>
      </c>
      <c r="L44" s="11">
        <v>-5.4000000000000003E-3</v>
      </c>
      <c r="M44" s="11">
        <v>-1.0800000000000001E-2</v>
      </c>
      <c r="N44" s="11">
        <v>4.0999999999999995E-3</v>
      </c>
      <c r="O44" s="11">
        <v>-6.0499999999999998E-2</v>
      </c>
      <c r="P44" s="11">
        <v>-2.7799999999999998E-2</v>
      </c>
      <c r="Q44" s="11">
        <v>0.1424</v>
      </c>
      <c r="R44" s="11">
        <v>-8.9999999999999998E-4</v>
      </c>
      <c r="S44" s="11">
        <v>-1.0699999999999999E-2</v>
      </c>
      <c r="T44" s="11">
        <v>8.9999999999999998E-4</v>
      </c>
    </row>
    <row r="45" spans="1:20" x14ac:dyDescent="0.2">
      <c r="A45" s="10">
        <v>38018</v>
      </c>
      <c r="B45" s="11">
        <v>0.16296670030272464</v>
      </c>
      <c r="C45" s="11">
        <v>-4.6875000000000222E-2</v>
      </c>
      <c r="D45" s="11">
        <v>-4.8324742268041287E-2</v>
      </c>
      <c r="E45" s="11">
        <v>-5.0804828973842975E-2</v>
      </c>
      <c r="F45" s="11">
        <v>3.6208031599736623E-2</v>
      </c>
      <c r="G45" s="11">
        <v>4.4452101998621707E-2</v>
      </c>
      <c r="H45" s="11">
        <v>4.4000000000000003E-3</v>
      </c>
      <c r="I45" s="11">
        <v>6.8000000000000005E-3</v>
      </c>
      <c r="J45" s="11">
        <v>6.6E-3</v>
      </c>
      <c r="K45" s="11">
        <v>1.2E-2</v>
      </c>
      <c r="L45" s="11">
        <v>2.4399999999999998E-2</v>
      </c>
      <c r="M45" s="11">
        <v>1.8200000000000001E-2</v>
      </c>
      <c r="N45" s="11">
        <v>4.2599999999999999E-2</v>
      </c>
      <c r="O45" s="11">
        <v>3.1600000000000003E-2</v>
      </c>
      <c r="P45" s="11">
        <v>1.6399999999999998E-2</v>
      </c>
      <c r="Q45" s="11">
        <v>5.9999999999999995E-4</v>
      </c>
      <c r="R45" s="11">
        <v>8.8100000000000012E-2</v>
      </c>
      <c r="S45" s="11">
        <v>1.55E-2</v>
      </c>
      <c r="T45" s="11">
        <v>5.9999999999999995E-4</v>
      </c>
    </row>
    <row r="46" spans="1:20" x14ac:dyDescent="0.2">
      <c r="A46" s="10">
        <v>37987</v>
      </c>
      <c r="B46" s="11">
        <v>3.8239916186485035E-2</v>
      </c>
      <c r="C46" s="11">
        <v>9.2682926829268597E-2</v>
      </c>
      <c r="D46" s="11">
        <v>-2.5941422594142116E-2</v>
      </c>
      <c r="E46" s="11">
        <v>5.4082714740190774E-2</v>
      </c>
      <c r="F46" s="11">
        <v>-1.299545159194293E-2</v>
      </c>
      <c r="G46" s="11">
        <v>1.8603018603018606E-2</v>
      </c>
      <c r="H46" s="11">
        <v>3.8900000000000004E-2</v>
      </c>
      <c r="I46" s="11">
        <v>4.3200000000000002E-2</v>
      </c>
      <c r="J46" s="11">
        <v>6.0599999999999994E-2</v>
      </c>
      <c r="K46" s="11">
        <v>1.5700000000000002E-2</v>
      </c>
      <c r="L46" s="11">
        <v>2.12E-2</v>
      </c>
      <c r="M46" s="11">
        <v>2.7400000000000001E-2</v>
      </c>
      <c r="N46" s="11">
        <v>4.8999999999999998E-3</v>
      </c>
      <c r="O46" s="11">
        <v>9.6199999999999994E-2</v>
      </c>
      <c r="P46" s="11">
        <v>2.0199999999999999E-2</v>
      </c>
      <c r="Q46" s="11">
        <v>1.6899999999999998E-2</v>
      </c>
      <c r="R46" s="11">
        <v>9.5999999999999992E-3</v>
      </c>
      <c r="S46" s="11">
        <v>2.3100000000000002E-2</v>
      </c>
      <c r="T46" s="11">
        <v>7.000000000000001E-4</v>
      </c>
    </row>
    <row r="47" spans="1:20" x14ac:dyDescent="0.2">
      <c r="A47" s="10">
        <v>37956</v>
      </c>
      <c r="B47" s="11">
        <v>-0.13266696955929125</v>
      </c>
      <c r="C47" s="11">
        <v>1.9266625233063994E-2</v>
      </c>
      <c r="D47" s="11">
        <v>7.0668607906820391E-2</v>
      </c>
      <c r="E47" s="11">
        <v>0.21520618556701021</v>
      </c>
      <c r="F47" s="11">
        <v>4.1976980365606043E-2</v>
      </c>
      <c r="G47" s="11">
        <v>1.0283687943262398E-2</v>
      </c>
      <c r="H47" s="11">
        <v>7.9000000000000008E-3</v>
      </c>
      <c r="I47" s="11">
        <v>2.3599999999999999E-2</v>
      </c>
      <c r="J47" s="11">
        <v>3.9599999999999996E-2</v>
      </c>
      <c r="K47" s="11">
        <v>4.2800000000000005E-2</v>
      </c>
      <c r="L47" s="11">
        <v>4.9299999999999997E-2</v>
      </c>
      <c r="M47" s="11">
        <v>6.5299999999999997E-2</v>
      </c>
      <c r="N47" s="11">
        <v>7.9100000000000004E-2</v>
      </c>
      <c r="O47" s="11">
        <v>2.2599999999999999E-2</v>
      </c>
      <c r="P47" s="11">
        <v>0.05</v>
      </c>
      <c r="Q47" s="11">
        <v>6.7299999999999999E-2</v>
      </c>
      <c r="R47" s="11">
        <v>9.4E-2</v>
      </c>
      <c r="S47" s="11">
        <v>4.5499999999999999E-2</v>
      </c>
      <c r="T47" s="11">
        <v>8.0000000000000004E-4</v>
      </c>
    </row>
    <row r="48" spans="1:20" x14ac:dyDescent="0.2">
      <c r="A48" s="10">
        <v>37926</v>
      </c>
      <c r="B48" s="11">
        <v>1.6628175519630695E-2</v>
      </c>
      <c r="C48" s="11">
        <v>4.1087026852151487E-2</v>
      </c>
      <c r="D48" s="11">
        <v>2.361572853376126E-2</v>
      </c>
      <c r="E48" s="11">
        <v>-5.4811205846528765E-2</v>
      </c>
      <c r="F48" s="11">
        <v>6.8166325835037345E-3</v>
      </c>
      <c r="G48" s="11">
        <v>0.10285490809542419</v>
      </c>
      <c r="H48" s="11">
        <v>2.9100000000000001E-2</v>
      </c>
      <c r="I48" s="11">
        <v>3.8699999999999998E-2</v>
      </c>
      <c r="J48" s="11">
        <v>4.4699999999999997E-2</v>
      </c>
      <c r="K48" s="11">
        <v>8.6E-3</v>
      </c>
      <c r="L48" s="11">
        <v>1.6899999999999998E-2</v>
      </c>
      <c r="M48" s="11">
        <v>2.0799999999999999E-2</v>
      </c>
      <c r="N48" s="11">
        <v>-3.8E-3</v>
      </c>
      <c r="O48" s="11">
        <v>-1.9E-3</v>
      </c>
      <c r="P48" s="11">
        <v>8.0799999999999997E-2</v>
      </c>
      <c r="Q48" s="11">
        <v>-3.2300000000000002E-2</v>
      </c>
      <c r="R48" s="11">
        <v>5.3600000000000002E-2</v>
      </c>
      <c r="S48" s="11">
        <v>1.66E-2</v>
      </c>
      <c r="T48" s="11">
        <v>7.000000000000001E-4</v>
      </c>
    </row>
    <row r="49" spans="1:20" x14ac:dyDescent="0.2">
      <c r="A49" s="10">
        <v>37895</v>
      </c>
      <c r="B49" s="11">
        <v>0.15282215122470699</v>
      </c>
      <c r="C49" s="11">
        <v>2.0805812417437286E-2</v>
      </c>
      <c r="D49" s="11">
        <v>1.3712957582800778E-2</v>
      </c>
      <c r="E49" s="11">
        <v>5.8671824629271452E-2</v>
      </c>
      <c r="F49" s="11">
        <v>2.9473684210526319E-2</v>
      </c>
      <c r="G49" s="11">
        <v>1.6699801192842978E-2</v>
      </c>
      <c r="H49" s="11">
        <v>8.1300000000000011E-2</v>
      </c>
      <c r="I49" s="11">
        <v>8.2299999999999998E-2</v>
      </c>
      <c r="J49" s="11">
        <v>0.10800000000000001</v>
      </c>
      <c r="K49" s="11">
        <v>5.1100000000000007E-2</v>
      </c>
      <c r="L49" s="11">
        <v>7.4200000000000002E-2</v>
      </c>
      <c r="M49" s="11">
        <v>0.06</v>
      </c>
      <c r="N49" s="11">
        <v>8.5999999999999993E-2</v>
      </c>
      <c r="O49" s="11">
        <v>4.7899999999999998E-2</v>
      </c>
      <c r="P49" s="11">
        <v>5.0900000000000001E-2</v>
      </c>
      <c r="Q49" s="11">
        <v>4.1599999999999998E-2</v>
      </c>
      <c r="R49" s="11">
        <v>0.1193</v>
      </c>
      <c r="S49" s="11">
        <v>6.0299999999999999E-2</v>
      </c>
      <c r="T49" s="11">
        <v>7.000000000000001E-4</v>
      </c>
    </row>
    <row r="50" spans="1:20" x14ac:dyDescent="0.2">
      <c r="A50" s="10">
        <v>37865</v>
      </c>
      <c r="B50" s="11">
        <v>3.4140969162995694E-2</v>
      </c>
      <c r="C50" s="11">
        <v>7.4139765874423613E-2</v>
      </c>
      <c r="D50" s="11">
        <v>1.3068048033906265E-2</v>
      </c>
      <c r="E50" s="11">
        <v>8.9185393258427004E-2</v>
      </c>
      <c r="F50" s="11">
        <v>5.2437223042836045E-2</v>
      </c>
      <c r="G50" s="11">
        <v>0.23163565132223285</v>
      </c>
      <c r="H50" s="11">
        <v>-1.7299999999999999E-2</v>
      </c>
      <c r="I50" s="11">
        <v>-1.7299999999999999E-2</v>
      </c>
      <c r="J50" s="11">
        <v>9.0000000000000011E-3</v>
      </c>
      <c r="K50" s="11">
        <v>-8.1000000000000013E-3</v>
      </c>
      <c r="L50" s="11">
        <v>-1.95E-2</v>
      </c>
      <c r="M50" s="11">
        <v>-1.49E-2</v>
      </c>
      <c r="N50" s="11">
        <v>3.2599999999999997E-2</v>
      </c>
      <c r="O50" s="11">
        <v>5.9400000000000001E-2</v>
      </c>
      <c r="P50" s="11">
        <v>4.2500000000000003E-2</v>
      </c>
      <c r="Q50" s="11">
        <v>6.1399999999999996E-2</v>
      </c>
      <c r="R50" s="11">
        <v>-2E-3</v>
      </c>
      <c r="S50" s="11">
        <v>-9.0999999999999987E-3</v>
      </c>
      <c r="T50" s="11">
        <v>8.0000000000000004E-4</v>
      </c>
    </row>
    <row r="51" spans="1:20" x14ac:dyDescent="0.2">
      <c r="A51" s="10">
        <v>37834</v>
      </c>
      <c r="B51" s="11">
        <v>-6.8240123140071773E-2</v>
      </c>
      <c r="C51" s="11">
        <v>-1.7770034843205496E-2</v>
      </c>
      <c r="D51" s="11">
        <v>7.6962089514390764E-2</v>
      </c>
      <c r="E51" s="11">
        <v>-4.2367182246133117E-2</v>
      </c>
      <c r="F51" s="11">
        <v>1.728024042073617E-2</v>
      </c>
      <c r="G51" s="11">
        <v>8.9647812166488983E-2</v>
      </c>
      <c r="H51" s="11">
        <v>4.53E-2</v>
      </c>
      <c r="I51" s="11">
        <v>4.99E-2</v>
      </c>
      <c r="J51" s="11">
        <v>6.0999999999999999E-2</v>
      </c>
      <c r="K51" s="11">
        <v>1.8000000000000002E-2</v>
      </c>
      <c r="L51" s="11">
        <v>2.2499999999999999E-2</v>
      </c>
      <c r="M51" s="11">
        <v>3.7699999999999997E-2</v>
      </c>
      <c r="N51" s="11">
        <v>3.1099999999999999E-2</v>
      </c>
      <c r="O51" s="11">
        <v>0.11320000000000001</v>
      </c>
      <c r="P51" s="11">
        <v>-2.3799999999999998E-2</v>
      </c>
      <c r="Q51" s="11">
        <v>0.1047</v>
      </c>
      <c r="R51" s="11">
        <v>8.0000000000000002E-3</v>
      </c>
      <c r="S51" s="11">
        <v>2.4899999999999999E-2</v>
      </c>
      <c r="T51" s="11">
        <v>7.000000000000001E-4</v>
      </c>
    </row>
    <row r="52" spans="1:20" x14ac:dyDescent="0.2">
      <c r="A52" s="10">
        <v>37803</v>
      </c>
      <c r="B52" s="11">
        <v>0.18049666868564485</v>
      </c>
      <c r="C52" s="11">
        <v>0.12947658402203843</v>
      </c>
      <c r="D52" s="11">
        <v>1.1413182867402005E-2</v>
      </c>
      <c r="E52" s="11">
        <v>6.4423765211166772E-2</v>
      </c>
      <c r="F52" s="11">
        <v>-1.77121771217712E-2</v>
      </c>
      <c r="G52" s="11">
        <v>-4.8730964467005089E-2</v>
      </c>
      <c r="H52" s="11">
        <v>8.3699999999999997E-2</v>
      </c>
      <c r="I52" s="11">
        <v>6.2199999999999998E-2</v>
      </c>
      <c r="J52" s="11">
        <v>6.3500000000000001E-2</v>
      </c>
      <c r="K52" s="11">
        <v>2.3300000000000001E-2</v>
      </c>
      <c r="L52" s="11">
        <v>1.72E-2</v>
      </c>
      <c r="M52" s="11">
        <v>2.3999999999999998E-3</v>
      </c>
      <c r="N52" s="11">
        <v>2.7000000000000001E-3</v>
      </c>
      <c r="O52" s="11">
        <v>6.5000000000000002E-2</v>
      </c>
      <c r="P52" s="11">
        <v>-2.9999999999999997E-4</v>
      </c>
      <c r="Q52" s="11">
        <v>4.0599999999999997E-2</v>
      </c>
      <c r="R52" s="11">
        <v>6.3799999999999996E-2</v>
      </c>
      <c r="S52" s="11">
        <v>2.3100000000000002E-2</v>
      </c>
      <c r="T52" s="11">
        <v>7.000000000000001E-4</v>
      </c>
    </row>
    <row r="53" spans="1:20" x14ac:dyDescent="0.2">
      <c r="A53" s="10">
        <v>37773</v>
      </c>
      <c r="B53" s="11">
        <v>-4.3453070683661665E-2</v>
      </c>
      <c r="C53" s="11">
        <v>3.250711093051617E-2</v>
      </c>
      <c r="D53" s="11">
        <v>-1.5155342258146076E-2</v>
      </c>
      <c r="E53" s="11">
        <v>-6.8666666666666654E-2</v>
      </c>
      <c r="F53" s="11">
        <v>-1.7403915881073151E-2</v>
      </c>
      <c r="G53" s="11">
        <v>8.1883316274309337E-3</v>
      </c>
      <c r="H53" s="11">
        <v>2.4E-2</v>
      </c>
      <c r="I53" s="11">
        <v>2.5099999999999997E-2</v>
      </c>
      <c r="J53" s="11">
        <v>3.4099999999999998E-2</v>
      </c>
      <c r="K53" s="11">
        <v>1.2E-2</v>
      </c>
      <c r="L53" s="11">
        <v>1.3600000000000001E-2</v>
      </c>
      <c r="M53" s="11">
        <v>1.32E-2</v>
      </c>
      <c r="N53" s="11">
        <v>3.4799999999999998E-2</v>
      </c>
      <c r="O53" s="11">
        <v>1.18E-2</v>
      </c>
      <c r="P53" s="11">
        <v>-2.7699999999999999E-2</v>
      </c>
      <c r="Q53" s="11">
        <v>7.8600000000000003E-2</v>
      </c>
      <c r="R53" s="11">
        <v>3.9100000000000003E-2</v>
      </c>
      <c r="S53" s="11">
        <v>1.6300000000000002E-2</v>
      </c>
      <c r="T53" s="11">
        <v>1E-3</v>
      </c>
    </row>
    <row r="54" spans="1:20" x14ac:dyDescent="0.2">
      <c r="A54" s="10">
        <v>37742</v>
      </c>
      <c r="B54" s="11">
        <v>2.3724792408066575E-2</v>
      </c>
      <c r="C54" s="11">
        <v>-2.3025009924573347E-2</v>
      </c>
      <c r="D54" s="11">
        <v>-6.2958579881656762E-2</v>
      </c>
      <c r="E54" s="11">
        <v>-8.9253187613843266E-2</v>
      </c>
      <c r="F54" s="11">
        <v>4.6282245827010682E-2</v>
      </c>
      <c r="G54" s="11">
        <v>7.9558011049723598E-2</v>
      </c>
      <c r="H54" s="11">
        <v>0.13100000000000001</v>
      </c>
      <c r="I54" s="11">
        <v>0.10679999999999999</v>
      </c>
      <c r="J54" s="11">
        <v>0.10400000000000001</v>
      </c>
      <c r="K54" s="11">
        <v>4.9699999999999994E-2</v>
      </c>
      <c r="L54" s="11">
        <v>7.1099999999999997E-2</v>
      </c>
      <c r="M54" s="11">
        <v>8.0500000000000002E-2</v>
      </c>
      <c r="N54" s="11">
        <v>4.82E-2</v>
      </c>
      <c r="O54" s="11">
        <v>8.6400000000000005E-2</v>
      </c>
      <c r="P54" s="11">
        <v>0.1057</v>
      </c>
      <c r="Q54" s="11">
        <v>4.6799999999999994E-2</v>
      </c>
      <c r="R54" s="11">
        <v>4.9500000000000002E-2</v>
      </c>
      <c r="S54" s="11">
        <v>6.3500000000000001E-2</v>
      </c>
      <c r="T54" s="11">
        <v>8.9999999999999998E-4</v>
      </c>
    </row>
    <row r="55" spans="1:20" x14ac:dyDescent="0.2">
      <c r="A55" s="10">
        <v>37712</v>
      </c>
      <c r="B55" s="11">
        <v>0.17655268667131896</v>
      </c>
      <c r="C55" s="11">
        <v>3.237704918032791E-2</v>
      </c>
      <c r="D55" s="11">
        <v>3.897700725439579E-2</v>
      </c>
      <c r="E55" s="11">
        <v>8.8565763384005125E-2</v>
      </c>
      <c r="F55" s="11">
        <v>3.0441400304412891E-3</v>
      </c>
      <c r="G55" s="11">
        <v>0.25694444444444442</v>
      </c>
      <c r="H55" s="11">
        <v>0.11210000000000001</v>
      </c>
      <c r="I55" s="11">
        <v>9.4100000000000003E-2</v>
      </c>
      <c r="J55" s="11">
        <v>9.1700000000000004E-2</v>
      </c>
      <c r="K55" s="11">
        <v>7.5899999999999995E-2</v>
      </c>
      <c r="L55" s="11">
        <v>8.9499999999999996E-2</v>
      </c>
      <c r="M55" s="11">
        <v>9.74E-2</v>
      </c>
      <c r="N55" s="11">
        <v>8.4700000000000011E-2</v>
      </c>
      <c r="O55" s="11">
        <v>-9.5999999999999992E-3</v>
      </c>
      <c r="P55" s="11">
        <v>0.13730000000000001</v>
      </c>
      <c r="Q55" s="11">
        <v>6.1999999999999998E-3</v>
      </c>
      <c r="R55" s="11">
        <v>0.12869999999999998</v>
      </c>
      <c r="S55" s="11">
        <v>8.2799999999999999E-2</v>
      </c>
      <c r="T55" s="11">
        <v>1E-3</v>
      </c>
    </row>
    <row r="56" spans="1:20" x14ac:dyDescent="0.2">
      <c r="A56" s="10">
        <v>37681</v>
      </c>
      <c r="B56" s="11">
        <v>-3.8900067069081112E-2</v>
      </c>
      <c r="C56" s="11">
        <v>0.18504128217581339</v>
      </c>
      <c r="D56" s="11">
        <v>8.2523625715426707E-2</v>
      </c>
      <c r="E56" s="11">
        <v>0.18295543393276015</v>
      </c>
      <c r="F56" s="11">
        <v>1.7027863777089758E-2</v>
      </c>
      <c r="G56" s="11">
        <v>0.14649681528662417</v>
      </c>
      <c r="H56" s="11">
        <v>2.06E-2</v>
      </c>
      <c r="I56" s="11">
        <v>6.3E-3</v>
      </c>
      <c r="J56" s="11">
        <v>8.8999999999999999E-3</v>
      </c>
      <c r="K56" s="11">
        <v>1.7100000000000001E-2</v>
      </c>
      <c r="L56" s="11">
        <v>-1E-4</v>
      </c>
      <c r="M56" s="11">
        <v>-6.1999999999999998E-3</v>
      </c>
      <c r="N56" s="11">
        <v>2.98E-2</v>
      </c>
      <c r="O56" s="11">
        <v>-5.0799999999999998E-2</v>
      </c>
      <c r="P56" s="11">
        <v>-5.5899999999999998E-2</v>
      </c>
      <c r="Q56" s="11">
        <v>-4.36E-2</v>
      </c>
      <c r="R56" s="11">
        <v>5.4000000000000003E-3</v>
      </c>
      <c r="S56" s="11">
        <v>1.03E-2</v>
      </c>
      <c r="T56" s="11">
        <v>1E-3</v>
      </c>
    </row>
    <row r="57" spans="1:20" x14ac:dyDescent="0.2">
      <c r="A57" s="10">
        <v>37653</v>
      </c>
      <c r="B57" s="11">
        <v>-3.495145631067953E-2</v>
      </c>
      <c r="C57" s="11">
        <v>4.2531645569620302E-2</v>
      </c>
      <c r="D57" s="11">
        <v>6.1604392661041008E-3</v>
      </c>
      <c r="E57" s="11">
        <v>8.0236486486486402E-2</v>
      </c>
      <c r="F57" s="11">
        <v>3.1125299281723917E-2</v>
      </c>
      <c r="G57" s="11">
        <v>0.19278252611585955</v>
      </c>
      <c r="H57" s="11">
        <v>-3.5400000000000001E-2</v>
      </c>
      <c r="I57" s="11">
        <v>-2.4199999999999999E-2</v>
      </c>
      <c r="J57" s="11">
        <v>-3.4599999999999999E-2</v>
      </c>
      <c r="K57" s="11">
        <v>-1.03E-2</v>
      </c>
      <c r="L57" s="11">
        <v>-3.2199999999999999E-2</v>
      </c>
      <c r="M57" s="11">
        <v>-4.2199999999999994E-2</v>
      </c>
      <c r="N57" s="11">
        <v>-2.3799999999999998E-2</v>
      </c>
      <c r="O57" s="11">
        <v>-1.04E-2</v>
      </c>
      <c r="P57" s="11">
        <v>1.9799999999999998E-2</v>
      </c>
      <c r="Q57" s="11">
        <v>1.0500000000000001E-2</v>
      </c>
      <c r="R57" s="11">
        <v>-7.2999999999999995E-2</v>
      </c>
      <c r="S57" s="11">
        <v>-1.5399999999999999E-2</v>
      </c>
      <c r="T57" s="11">
        <v>8.9999999999999998E-4</v>
      </c>
    </row>
    <row r="58" spans="1:20" x14ac:dyDescent="0.2">
      <c r="A58" s="10">
        <v>37622</v>
      </c>
      <c r="B58" s="11">
        <v>-2.0291693088142049E-2</v>
      </c>
      <c r="C58" s="11">
        <v>6.9301570113697863E-2</v>
      </c>
      <c r="D58" s="11">
        <v>-1.3374348000534386E-3</v>
      </c>
      <c r="E58" s="11">
        <v>-8.0031080031079949E-2</v>
      </c>
      <c r="F58" s="11">
        <v>-2.8682170542635776E-2</v>
      </c>
      <c r="G58" s="11">
        <v>0.14208242950108452</v>
      </c>
      <c r="H58" s="11">
        <v>-2.2799999999999997E-2</v>
      </c>
      <c r="I58" s="11">
        <v>-2.4E-2</v>
      </c>
      <c r="J58" s="11">
        <v>-1.3500000000000002E-2</v>
      </c>
      <c r="K58" s="11">
        <v>-2.6600000000000002E-2</v>
      </c>
      <c r="L58" s="11">
        <v>-2.3199999999999998E-2</v>
      </c>
      <c r="M58" s="11">
        <v>-5.2900000000000003E-2</v>
      </c>
      <c r="N58" s="11">
        <v>2.7799999999999998E-2</v>
      </c>
      <c r="O58" s="11">
        <v>1.3500000000000002E-2</v>
      </c>
      <c r="P58" s="11">
        <v>-1.44E-2</v>
      </c>
      <c r="Q58" s="11">
        <v>-3.6499999999999998E-2</v>
      </c>
      <c r="R58" s="11">
        <v>-5.62E-2</v>
      </c>
      <c r="S58" s="11">
        <v>-2.3399999999999997E-2</v>
      </c>
      <c r="T58" s="11">
        <v>1E-3</v>
      </c>
    </row>
    <row r="59" spans="1:20" x14ac:dyDescent="0.2">
      <c r="A59" s="10">
        <v>37591</v>
      </c>
      <c r="B59" s="11">
        <v>6.7704807041299997E-2</v>
      </c>
      <c r="C59" s="11">
        <v>-6.9892473118280396E-3</v>
      </c>
      <c r="D59" s="11">
        <v>9.0418353576249277E-3</v>
      </c>
      <c r="E59" s="11">
        <v>-7.2098053352559477E-2</v>
      </c>
      <c r="F59" s="11">
        <v>-6.3860667634252466E-2</v>
      </c>
      <c r="G59" s="11">
        <v>0.13267813267813278</v>
      </c>
      <c r="H59" s="11">
        <v>-9.1300000000000006E-2</v>
      </c>
      <c r="I59" s="11">
        <v>-4.0899999999999999E-2</v>
      </c>
      <c r="J59" s="11">
        <v>-3.4500000000000003E-2</v>
      </c>
      <c r="K59" s="11">
        <v>-6.2699999999999992E-2</v>
      </c>
      <c r="L59" s="11">
        <v>-4.5199999999999997E-2</v>
      </c>
      <c r="M59" s="11">
        <v>-4.2800000000000005E-2</v>
      </c>
      <c r="N59" s="11">
        <v>-1.5900000000000001E-2</v>
      </c>
      <c r="O59" s="11">
        <v>-6.4500000000000002E-2</v>
      </c>
      <c r="P59" s="11">
        <v>-3.1800000000000002E-2</v>
      </c>
      <c r="Q59" s="11">
        <v>-2.4E-2</v>
      </c>
      <c r="R59" s="11">
        <v>2.8399999999999998E-2</v>
      </c>
      <c r="S59" s="11">
        <v>-5.3300000000000007E-2</v>
      </c>
      <c r="T59" s="11">
        <v>1.1000000000000001E-3</v>
      </c>
    </row>
    <row r="60" spans="1:20" x14ac:dyDescent="0.2">
      <c r="A60" s="10">
        <v>37561</v>
      </c>
      <c r="B60" s="11">
        <v>5.8022922636103091E-2</v>
      </c>
      <c r="C60" s="11">
        <v>-0.11973497397065769</v>
      </c>
      <c r="D60" s="11">
        <v>-0.10841054024786434</v>
      </c>
      <c r="E60" s="11">
        <v>-0.19313554392088439</v>
      </c>
      <c r="F60" s="11">
        <v>7.2621641249082103E-4</v>
      </c>
      <c r="G60" s="11">
        <v>8.2446808510638459E-2</v>
      </c>
      <c r="H60" s="11">
        <v>0.13900000000000001</v>
      </c>
      <c r="I60" s="11">
        <v>7.4499999999999997E-2</v>
      </c>
      <c r="J60" s="11">
        <v>7.7199999999999991E-2</v>
      </c>
      <c r="K60" s="11">
        <v>5.0700000000000002E-2</v>
      </c>
      <c r="L60" s="11">
        <v>6.4199999999999993E-2</v>
      </c>
      <c r="M60" s="11">
        <v>8.1099999999999992E-2</v>
      </c>
      <c r="N60" s="11">
        <v>2.5399999999999999E-2</v>
      </c>
      <c r="O60" s="11">
        <v>0.06</v>
      </c>
      <c r="P60" s="11">
        <v>9.7100000000000006E-2</v>
      </c>
      <c r="Q60" s="11">
        <v>3.9699999999999999E-2</v>
      </c>
      <c r="R60" s="11">
        <v>6.3099999999999989E-2</v>
      </c>
      <c r="S60" s="11">
        <v>6.13E-2</v>
      </c>
      <c r="T60" s="11">
        <v>1.1999999999999999E-3</v>
      </c>
    </row>
    <row r="61" spans="1:20" x14ac:dyDescent="0.2">
      <c r="A61" s="10">
        <v>37530</v>
      </c>
      <c r="B61" s="11">
        <v>-2.6499302649930168E-2</v>
      </c>
      <c r="C61" s="11">
        <v>9.9947943779281623E-2</v>
      </c>
      <c r="D61" s="11">
        <v>0.10313246615343763</v>
      </c>
      <c r="E61" s="11">
        <v>0.15601882985877613</v>
      </c>
      <c r="F61" s="11">
        <v>5.6792018419032919E-2</v>
      </c>
      <c r="G61" s="11">
        <v>0.24297520661157024</v>
      </c>
      <c r="H61" s="11">
        <v>6.88E-2</v>
      </c>
      <c r="I61" s="11">
        <v>4.24E-2</v>
      </c>
      <c r="J61" s="11">
        <v>-2.8000000000000004E-3</v>
      </c>
      <c r="K61" s="11">
        <v>9.6199999999999994E-2</v>
      </c>
      <c r="L61" s="11">
        <v>6.5099999999999991E-2</v>
      </c>
      <c r="M61" s="11">
        <v>3.6499999999999998E-2</v>
      </c>
      <c r="N61" s="11">
        <v>5.2900000000000003E-2</v>
      </c>
      <c r="O61" s="11">
        <v>3.7000000000000005E-2</v>
      </c>
      <c r="P61" s="11">
        <v>9.2600000000000002E-2</v>
      </c>
      <c r="Q61" s="11">
        <v>-6.59E-2</v>
      </c>
      <c r="R61" s="11">
        <v>4.4299999999999999E-2</v>
      </c>
      <c r="S61" s="11">
        <v>7.4999999999999997E-2</v>
      </c>
      <c r="T61" s="11">
        <v>1.4000000000000002E-3</v>
      </c>
    </row>
    <row r="62" spans="1:20" x14ac:dyDescent="0.2">
      <c r="A62" s="10">
        <v>37500</v>
      </c>
      <c r="B62" s="11">
        <v>-3.1081081081081097E-2</v>
      </c>
      <c r="C62" s="11">
        <v>-0.10941121928604536</v>
      </c>
      <c r="D62" s="11">
        <v>0.35381850853548968</v>
      </c>
      <c r="E62" s="11">
        <v>0.25485232067510544</v>
      </c>
      <c r="F62" s="11">
        <v>8.3125519534497094E-2</v>
      </c>
      <c r="G62" s="11">
        <v>-4.2721518987341889E-2</v>
      </c>
      <c r="H62" s="11">
        <v>-8.6199999999999999E-2</v>
      </c>
      <c r="I62" s="11">
        <v>-7.6600000000000001E-2</v>
      </c>
      <c r="J62" s="11">
        <v>-6.6299999999999998E-2</v>
      </c>
      <c r="K62" s="11">
        <v>-0.1056</v>
      </c>
      <c r="L62" s="11">
        <v>-0.1032</v>
      </c>
      <c r="M62" s="11">
        <v>-0.10210000000000001</v>
      </c>
      <c r="N62" s="11">
        <v>-5.6500000000000002E-2</v>
      </c>
      <c r="O62" s="11">
        <v>-7.4900000000000008E-2</v>
      </c>
      <c r="P62" s="11">
        <v>-0.13830000000000001</v>
      </c>
      <c r="Q62" s="11">
        <v>-4.9400000000000006E-2</v>
      </c>
      <c r="R62" s="11">
        <v>-0.12050000000000001</v>
      </c>
      <c r="S62" s="11">
        <v>-0.1</v>
      </c>
      <c r="T62" s="11">
        <v>1.4000000000000002E-3</v>
      </c>
    </row>
    <row r="63" spans="1:20" x14ac:dyDescent="0.2">
      <c r="A63" s="10">
        <v>37469</v>
      </c>
      <c r="B63" s="11">
        <v>-3.2047089601046297E-2</v>
      </c>
      <c r="C63" s="11">
        <v>-0.15577299412915857</v>
      </c>
      <c r="D63" s="11">
        <v>-0.22643869891576318</v>
      </c>
      <c r="E63" s="11">
        <v>-3.364171572750263E-3</v>
      </c>
      <c r="F63" s="11">
        <v>-4.0669856459330078E-2</v>
      </c>
      <c r="G63" s="11">
        <v>-0.14013605442176857</v>
      </c>
      <c r="H63" s="11">
        <v>-5.6000000000000008E-3</v>
      </c>
      <c r="I63" s="11">
        <v>4.7999999999999996E-3</v>
      </c>
      <c r="J63" s="11">
        <v>-8.6E-3</v>
      </c>
      <c r="K63" s="11">
        <v>2.5000000000000001E-3</v>
      </c>
      <c r="L63" s="11">
        <v>7.9000000000000008E-3</v>
      </c>
      <c r="M63" s="11">
        <v>4.8000000000000001E-2</v>
      </c>
      <c r="N63" s="11">
        <v>2.4300000000000002E-2</v>
      </c>
      <c r="O63" s="11">
        <v>-4.6799999999999994E-2</v>
      </c>
      <c r="P63" s="11">
        <v>1.9099999999999999E-2</v>
      </c>
      <c r="Q63" s="11">
        <v>-1.37E-2</v>
      </c>
      <c r="R63" s="11">
        <v>1.7000000000000001E-3</v>
      </c>
      <c r="S63" s="11">
        <v>8.0000000000000002E-3</v>
      </c>
      <c r="T63" s="11">
        <v>1.4000000000000002E-3</v>
      </c>
    </row>
    <row r="64" spans="1:20" x14ac:dyDescent="0.2">
      <c r="A64" s="10">
        <v>37438</v>
      </c>
      <c r="B64" s="11">
        <v>4.8696844993141308E-2</v>
      </c>
      <c r="C64" s="11">
        <v>-1.4654839953721521E-2</v>
      </c>
      <c r="D64" s="11">
        <v>7.3090692124104795E-2</v>
      </c>
      <c r="E64" s="11">
        <v>7.2137060414788179E-2</v>
      </c>
      <c r="F64" s="11">
        <v>2.5347506132461062E-2</v>
      </c>
      <c r="G64" s="11">
        <v>0.21487603305785119</v>
      </c>
      <c r="H64" s="11">
        <v>-0.14610000000000001</v>
      </c>
      <c r="I64" s="11">
        <v>-0.1419</v>
      </c>
      <c r="J64" s="11">
        <v>-0.1487</v>
      </c>
      <c r="K64" s="11">
        <v>-6.0100000000000001E-2</v>
      </c>
      <c r="L64" s="11">
        <v>-9.3699999999999992E-2</v>
      </c>
      <c r="M64" s="11">
        <v>-0.12970000000000001</v>
      </c>
      <c r="N64" s="11">
        <v>-6.3299999999999995E-2</v>
      </c>
      <c r="O64" s="11">
        <v>-3.8300000000000001E-2</v>
      </c>
      <c r="P64" s="11">
        <v>-9.1700000000000004E-2</v>
      </c>
      <c r="Q64" s="11">
        <v>-5.9299999999999999E-2</v>
      </c>
      <c r="R64" s="11">
        <v>-8.8699999999999987E-2</v>
      </c>
      <c r="S64" s="11">
        <v>-8.1099999999999992E-2</v>
      </c>
      <c r="T64" s="11">
        <v>1.5E-3</v>
      </c>
    </row>
    <row r="65" spans="1:20" x14ac:dyDescent="0.2">
      <c r="A65" s="10">
        <v>37408</v>
      </c>
      <c r="B65" s="11">
        <v>-0.19313779745434423</v>
      </c>
      <c r="C65" s="11">
        <v>-0.12190992211310536</v>
      </c>
      <c r="D65" s="11">
        <v>-2.2170361726954413E-2</v>
      </c>
      <c r="E65" s="11">
        <v>-0.14429012345679015</v>
      </c>
      <c r="F65" s="11">
        <v>-9.9410898379970525E-2</v>
      </c>
      <c r="G65" s="11">
        <v>-4.4233807266982672E-2</v>
      </c>
      <c r="H65" s="11">
        <v>-7.6299999999999993E-2</v>
      </c>
      <c r="I65" s="11">
        <v>-2.7799999999999998E-2</v>
      </c>
      <c r="J65" s="11">
        <v>-2.35E-2</v>
      </c>
      <c r="K65" s="11">
        <v>-7.3499999999999996E-2</v>
      </c>
      <c r="L65" s="11">
        <v>-6.4299999999999996E-2</v>
      </c>
      <c r="M65" s="11">
        <v>-9.5899999999999999E-2</v>
      </c>
      <c r="N65" s="11">
        <v>-5.2300000000000006E-2</v>
      </c>
      <c r="O65" s="11">
        <v>-5.5199999999999999E-2</v>
      </c>
      <c r="P65" s="11">
        <v>-1.38E-2</v>
      </c>
      <c r="Q65" s="11">
        <v>-5.3499999999999999E-2</v>
      </c>
      <c r="R65" s="11">
        <v>-1.5800000000000002E-2</v>
      </c>
      <c r="S65" s="11">
        <v>-7.0200000000000012E-2</v>
      </c>
      <c r="T65" s="11">
        <v>1.2999999999999999E-3</v>
      </c>
    </row>
    <row r="66" spans="1:20" x14ac:dyDescent="0.2">
      <c r="A66" s="10">
        <v>37377</v>
      </c>
      <c r="B66" s="11">
        <v>-0.12873674059787843</v>
      </c>
      <c r="C66" s="11">
        <v>-7.4294670846394961E-2</v>
      </c>
      <c r="D66" s="11">
        <v>-0.1050776661010312</v>
      </c>
      <c r="E66" s="11">
        <v>4.3478260869565188E-2</v>
      </c>
      <c r="F66" s="11">
        <v>-6.9225496915695683E-2</v>
      </c>
      <c r="G66" s="11">
        <v>-4.5248868778280493E-2</v>
      </c>
      <c r="H66" s="11">
        <v>-6.480000000000001E-2</v>
      </c>
      <c r="I66" s="11">
        <v>-3.6699999999999997E-2</v>
      </c>
      <c r="J66" s="11">
        <v>-2.53E-2</v>
      </c>
      <c r="K66" s="11">
        <v>-1.37E-2</v>
      </c>
      <c r="L66" s="11">
        <v>1.2999999999999999E-3</v>
      </c>
      <c r="M66" s="11">
        <v>-2.7000000000000001E-3</v>
      </c>
      <c r="N66" s="11">
        <v>6.2E-2</v>
      </c>
      <c r="O66" s="11">
        <v>-3.1899999999999998E-2</v>
      </c>
      <c r="P66" s="11">
        <v>-2.3E-2</v>
      </c>
      <c r="Q66" s="11">
        <v>7.1500000000000008E-2</v>
      </c>
      <c r="R66" s="11">
        <v>1.21E-2</v>
      </c>
      <c r="S66" s="11">
        <v>-1.0499999999999999E-2</v>
      </c>
      <c r="T66" s="11">
        <v>1.4000000000000002E-3</v>
      </c>
    </row>
    <row r="67" spans="1:20" x14ac:dyDescent="0.2">
      <c r="A67" s="10">
        <v>37347</v>
      </c>
      <c r="B67" s="11">
        <v>9.1004734350341732E-2</v>
      </c>
      <c r="C67" s="11">
        <v>5.2110817941952492E-2</v>
      </c>
      <c r="D67" s="11">
        <v>-3.7562814070351669E-2</v>
      </c>
      <c r="E67" s="11">
        <v>-0.14639175257731962</v>
      </c>
      <c r="F67" s="11">
        <v>-8.0655324511657134E-2</v>
      </c>
      <c r="G67" s="11">
        <v>-0.26086956521739135</v>
      </c>
      <c r="H67" s="11">
        <v>-3.56E-2</v>
      </c>
      <c r="I67" s="11">
        <v>2.7300000000000001E-2</v>
      </c>
      <c r="J67" s="11">
        <v>3.9300000000000002E-2</v>
      </c>
      <c r="K67" s="11">
        <v>-6.9199999999999998E-2</v>
      </c>
      <c r="L67" s="11">
        <v>-1.38E-2</v>
      </c>
      <c r="M67" s="11">
        <v>-5.9900000000000002E-2</v>
      </c>
      <c r="N67" s="11">
        <v>-1.1899999999999999E-2</v>
      </c>
      <c r="O67" s="11">
        <v>5.57E-2</v>
      </c>
      <c r="P67" s="11">
        <v>5.1000000000000004E-3</v>
      </c>
      <c r="Q67" s="11">
        <v>5.45E-2</v>
      </c>
      <c r="R67" s="11">
        <v>1.41E-2</v>
      </c>
      <c r="S67" s="11">
        <v>-4.9600000000000005E-2</v>
      </c>
      <c r="T67" s="11">
        <v>1.5E-3</v>
      </c>
    </row>
    <row r="68" spans="1:20" x14ac:dyDescent="0.2">
      <c r="A68" s="10">
        <v>37316</v>
      </c>
      <c r="B68" s="11">
        <v>8.1342434584755541E-2</v>
      </c>
      <c r="C68" s="11">
        <v>-2.5706940874036022E-2</v>
      </c>
      <c r="D68" s="11">
        <v>-0.19465803318494546</v>
      </c>
      <c r="E68" s="11">
        <v>-0.21605603448275856</v>
      </c>
      <c r="F68" s="11">
        <v>-6.316410861865418E-2</v>
      </c>
      <c r="G68" s="11">
        <v>-0.1747930082796687</v>
      </c>
      <c r="H68" s="11">
        <v>8.9900000000000008E-2</v>
      </c>
      <c r="I68" s="11">
        <v>7.4900000000000008E-2</v>
      </c>
      <c r="J68" s="11">
        <v>0.1003</v>
      </c>
      <c r="K68" s="11">
        <v>3.6299999999999999E-2</v>
      </c>
      <c r="L68" s="11">
        <v>5.1799999999999999E-2</v>
      </c>
      <c r="M68" s="11">
        <v>4.8499999999999995E-2</v>
      </c>
      <c r="N68" s="11">
        <v>4.0800000000000003E-2</v>
      </c>
      <c r="O68" s="11">
        <v>5.5E-2</v>
      </c>
      <c r="P68" s="11">
        <v>6.9199999999999998E-2</v>
      </c>
      <c r="Q68" s="11">
        <v>6.3200000000000006E-2</v>
      </c>
      <c r="R68" s="11">
        <v>8.8900000000000007E-2</v>
      </c>
      <c r="S68" s="11">
        <v>4.4700000000000004E-2</v>
      </c>
      <c r="T68" s="11">
        <v>1.2999999999999999E-3</v>
      </c>
    </row>
    <row r="69" spans="1:20" x14ac:dyDescent="0.2">
      <c r="A69" s="10">
        <v>37288</v>
      </c>
      <c r="B69" s="11">
        <v>2.8671737858396718E-2</v>
      </c>
      <c r="C69" s="11">
        <v>0.14664701547531322</v>
      </c>
      <c r="D69" s="11">
        <v>5.9946380697051049E-2</v>
      </c>
      <c r="E69" s="11">
        <v>8.1477457903311734E-3</v>
      </c>
      <c r="F69" s="11">
        <v>6.2068965517241503E-2</v>
      </c>
      <c r="G69" s="11">
        <v>5.5339805825242561E-2</v>
      </c>
      <c r="H69" s="11">
        <v>-8.1600000000000006E-2</v>
      </c>
      <c r="I69" s="11">
        <v>-1.2800000000000001E-2</v>
      </c>
      <c r="J69" s="11">
        <v>-4.5000000000000005E-3</v>
      </c>
      <c r="K69" s="11">
        <v>-2.6000000000000002E-2</v>
      </c>
      <c r="L69" s="11">
        <v>1.7000000000000001E-3</v>
      </c>
      <c r="M69" s="11">
        <v>-2.3900000000000001E-2</v>
      </c>
      <c r="N69" s="11">
        <v>4.7999999999999996E-3</v>
      </c>
      <c r="O69" s="11">
        <v>-3.3300000000000003E-2</v>
      </c>
      <c r="P69" s="11">
        <v>1E-3</v>
      </c>
      <c r="Q69" s="11">
        <v>4.2099999999999999E-2</v>
      </c>
      <c r="R69" s="11">
        <v>5.5899999999999998E-2</v>
      </c>
      <c r="S69" s="11">
        <v>-2.1700000000000001E-2</v>
      </c>
      <c r="T69" s="11">
        <v>1.2999999999999999E-3</v>
      </c>
    </row>
    <row r="70" spans="1:20" x14ac:dyDescent="0.2">
      <c r="A70" s="10">
        <v>37257</v>
      </c>
      <c r="B70" s="11">
        <v>5.5589870290302601E-2</v>
      </c>
      <c r="C70" s="11">
        <v>1.6479400749063622E-2</v>
      </c>
      <c r="D70" s="11">
        <v>-8.935546875E-2</v>
      </c>
      <c r="E70" s="11">
        <v>-0.11405197305101067</v>
      </c>
      <c r="F70" s="11">
        <v>-2.5015634771733408E-3</v>
      </c>
      <c r="G70" s="11">
        <v>-2.0912547528517011E-2</v>
      </c>
      <c r="H70" s="11">
        <v>-5.1500000000000004E-2</v>
      </c>
      <c r="I70" s="11">
        <v>1.1299999999999999E-2</v>
      </c>
      <c r="J70" s="11">
        <v>2.7099999999999999E-2</v>
      </c>
      <c r="K70" s="11">
        <v>-8.6999999999999994E-3</v>
      </c>
      <c r="L70" s="11">
        <v>-1.8500000000000003E-2</v>
      </c>
      <c r="M70" s="11">
        <v>-1.7399999999999999E-2</v>
      </c>
      <c r="N70" s="11">
        <v>2.3E-3</v>
      </c>
      <c r="O70" s="11">
        <v>-1.4999999999999999E-2</v>
      </c>
      <c r="P70" s="11">
        <v>-3.3700000000000001E-2</v>
      </c>
      <c r="Q70" s="11">
        <v>-7.6399999999999996E-2</v>
      </c>
      <c r="R70" s="11">
        <v>-4.2199999999999994E-2</v>
      </c>
      <c r="S70" s="11">
        <v>-1.6100000000000003E-2</v>
      </c>
      <c r="T70" s="11">
        <v>1.4000000000000002E-3</v>
      </c>
    </row>
    <row r="71" spans="1:20" x14ac:dyDescent="0.2">
      <c r="A71" s="10">
        <v>37226</v>
      </c>
      <c r="B71" s="11">
        <v>7.2185430463576283E-2</v>
      </c>
      <c r="C71" s="11">
        <v>-2.1260997067448772E-2</v>
      </c>
      <c r="D71" s="11">
        <v>-0.10809162964898522</v>
      </c>
      <c r="E71" s="11">
        <v>-4.415823367065308E-2</v>
      </c>
      <c r="F71" s="11">
        <v>9.6707818930041212E-2</v>
      </c>
      <c r="G71" s="11">
        <v>-0.11522287636669482</v>
      </c>
      <c r="H71" s="11">
        <v>6.6400000000000001E-2</v>
      </c>
      <c r="I71" s="11">
        <v>6.8000000000000005E-2</v>
      </c>
      <c r="J71" s="11">
        <v>6.8699999999999997E-2</v>
      </c>
      <c r="K71" s="11">
        <v>7.6E-3</v>
      </c>
      <c r="L71" s="11">
        <v>2.9300000000000003E-2</v>
      </c>
      <c r="M71" s="11">
        <v>1.3000000000000001E-2</v>
      </c>
      <c r="N71" s="11">
        <v>1.21E-2</v>
      </c>
      <c r="O71" s="11">
        <v>5.1100000000000007E-2</v>
      </c>
      <c r="P71" s="11">
        <v>1.18E-2</v>
      </c>
      <c r="Q71" s="11">
        <v>-8.1699999999999995E-2</v>
      </c>
      <c r="R71" s="11">
        <v>5.1299999999999998E-2</v>
      </c>
      <c r="S71" s="11">
        <v>1.78E-2</v>
      </c>
      <c r="T71" s="11">
        <v>1.5E-3</v>
      </c>
    </row>
    <row r="72" spans="1:20" x14ac:dyDescent="0.2">
      <c r="A72" s="10">
        <v>37196</v>
      </c>
      <c r="B72" s="11">
        <v>5.3733426378227422E-2</v>
      </c>
      <c r="C72" s="11">
        <v>3.3100404560499896E-3</v>
      </c>
      <c r="D72" s="11">
        <v>4.6486190866830812E-2</v>
      </c>
      <c r="E72" s="11">
        <v>6.6208925944090113E-2</v>
      </c>
      <c r="F72" s="11">
        <v>5.2707581227436906E-2</v>
      </c>
      <c r="G72" s="11">
        <v>0.2308488612836439</v>
      </c>
      <c r="H72" s="11">
        <v>9.1999999999999998E-2</v>
      </c>
      <c r="I72" s="11">
        <v>7.1500000000000008E-2</v>
      </c>
      <c r="J72" s="11">
        <v>8.9600000000000013E-2</v>
      </c>
      <c r="K72" s="11">
        <v>8.2500000000000004E-2</v>
      </c>
      <c r="L72" s="11">
        <v>5.8899999999999994E-2</v>
      </c>
      <c r="M72" s="11">
        <v>0.1</v>
      </c>
      <c r="N72" s="11">
        <v>6.6900000000000001E-2</v>
      </c>
      <c r="O72" s="11">
        <v>0.10529999999999999</v>
      </c>
      <c r="P72" s="11">
        <v>3.7599999999999995E-2</v>
      </c>
      <c r="Q72" s="11">
        <v>3.0000000000000001E-3</v>
      </c>
      <c r="R72" s="11">
        <v>5.9699999999999996E-2</v>
      </c>
      <c r="S72" s="11">
        <v>7.8699999999999992E-2</v>
      </c>
      <c r="T72" s="11">
        <v>1.7000000000000001E-3</v>
      </c>
    </row>
    <row r="73" spans="1:20" x14ac:dyDescent="0.2">
      <c r="A73" s="10">
        <v>37165</v>
      </c>
      <c r="B73" s="11">
        <v>-2.1843003412969297E-2</v>
      </c>
      <c r="C73" s="11">
        <v>-2.1238300935925158E-2</v>
      </c>
      <c r="D73" s="11">
        <v>7.0863836017569515E-2</v>
      </c>
      <c r="E73" s="11">
        <v>0.12156215621562172</v>
      </c>
      <c r="F73" s="11">
        <v>-1.6335227272727293E-2</v>
      </c>
      <c r="G73" s="11">
        <v>8.7837837837837718E-2</v>
      </c>
      <c r="H73" s="11">
        <v>0.1116</v>
      </c>
      <c r="I73" s="11">
        <v>5.04E-2</v>
      </c>
      <c r="J73" s="11">
        <v>4.4400000000000002E-2</v>
      </c>
      <c r="K73" s="11">
        <v>3.3000000000000002E-2</v>
      </c>
      <c r="L73" s="11">
        <v>8.6E-3</v>
      </c>
      <c r="M73" s="11">
        <v>-3.9900000000000005E-2</v>
      </c>
      <c r="N73" s="11">
        <v>8.3800000000000013E-2</v>
      </c>
      <c r="O73" s="11">
        <v>3.7499999999999999E-2</v>
      </c>
      <c r="P73" s="11">
        <v>4.0899999999999999E-2</v>
      </c>
      <c r="Q73" s="11">
        <v>5.4000000000000003E-3</v>
      </c>
      <c r="R73" s="11">
        <v>1.49E-2</v>
      </c>
      <c r="S73" s="11">
        <v>2.8000000000000001E-2</v>
      </c>
      <c r="T73" s="11">
        <v>2.2000000000000001E-3</v>
      </c>
    </row>
    <row r="74" spans="1:20" x14ac:dyDescent="0.2">
      <c r="A74" s="10">
        <v>37135</v>
      </c>
      <c r="B74" s="11">
        <v>-0.10177805027590425</v>
      </c>
      <c r="C74" s="11">
        <v>-2.320675105485237E-2</v>
      </c>
      <c r="D74" s="11">
        <v>0.17826336975273138</v>
      </c>
      <c r="E74" s="11">
        <v>0.3107426099495314</v>
      </c>
      <c r="F74" s="11">
        <v>5.547226386806603E-2</v>
      </c>
      <c r="G74" s="11">
        <v>-3.3670033670032407E-3</v>
      </c>
      <c r="H74" s="11">
        <v>-0.17190000000000003</v>
      </c>
      <c r="I74" s="11">
        <v>-0.1293</v>
      </c>
      <c r="J74" s="11">
        <v>-0.14380000000000001</v>
      </c>
      <c r="K74" s="11">
        <v>-8.2899999999999988E-2</v>
      </c>
      <c r="L74" s="11">
        <v>-9.0399999999999994E-2</v>
      </c>
      <c r="M74" s="11">
        <v>-7.7300000000000008E-2</v>
      </c>
      <c r="N74" s="11">
        <v>-0.1153</v>
      </c>
      <c r="O74" s="11">
        <v>-0.13470000000000001</v>
      </c>
      <c r="P74" s="11">
        <v>-0.1517</v>
      </c>
      <c r="Q74" s="11">
        <v>-7.2800000000000004E-2</v>
      </c>
      <c r="R74" s="11">
        <v>-0.13849999999999998</v>
      </c>
      <c r="S74" s="11">
        <v>-9.1499999999999998E-2</v>
      </c>
      <c r="T74" s="11">
        <v>2.8000000000000004E-3</v>
      </c>
    </row>
    <row r="75" spans="1:20" x14ac:dyDescent="0.2">
      <c r="A75" s="10">
        <v>37104</v>
      </c>
      <c r="B75" s="11">
        <v>8.3001328021248266E-2</v>
      </c>
      <c r="C75" s="11">
        <v>-9.6856144807875411E-2</v>
      </c>
      <c r="D75" s="11">
        <v>-8.2321899736147675E-2</v>
      </c>
      <c r="E75" s="11">
        <v>-5.734767025089571E-3</v>
      </c>
      <c r="F75" s="11">
        <v>-0.10828877005347604</v>
      </c>
      <c r="G75" s="11">
        <v>-0.16651075771749291</v>
      </c>
      <c r="H75" s="11">
        <v>-7.6399999999999996E-2</v>
      </c>
      <c r="I75" s="11">
        <v>-2.3399999999999997E-2</v>
      </c>
      <c r="J75" s="11">
        <v>-1.1899999999999999E-2</v>
      </c>
      <c r="K75" s="11">
        <v>-6.9400000000000003E-2</v>
      </c>
      <c r="L75" s="11">
        <v>-3.9800000000000002E-2</v>
      </c>
      <c r="M75" s="11">
        <v>-6.7000000000000004E-2</v>
      </c>
      <c r="N75" s="11">
        <v>2.1499999999999998E-2</v>
      </c>
      <c r="O75" s="11">
        <v>-6.0499999999999998E-2</v>
      </c>
      <c r="P75" s="11">
        <v>-1.3999999999999999E-2</v>
      </c>
      <c r="Q75" s="11">
        <v>-3.0800000000000001E-2</v>
      </c>
      <c r="R75" s="11">
        <v>-3.0600000000000002E-2</v>
      </c>
      <c r="S75" s="11">
        <v>-5.91E-2</v>
      </c>
      <c r="T75" s="11">
        <v>3.0999999999999999E-3</v>
      </c>
    </row>
    <row r="76" spans="1:20" x14ac:dyDescent="0.2">
      <c r="A76" s="10">
        <v>37073</v>
      </c>
      <c r="B76" s="11">
        <v>7.5714285714285845E-2</v>
      </c>
      <c r="C76" s="11">
        <v>9.1507798960138498E-2</v>
      </c>
      <c r="D76" s="11">
        <v>-4.8694779116465803E-2</v>
      </c>
      <c r="E76" s="11">
        <v>-0.27832384893947226</v>
      </c>
      <c r="F76" s="11">
        <v>5.2779732582688199E-2</v>
      </c>
      <c r="G76" s="11">
        <v>-9.1758708581138548E-2</v>
      </c>
      <c r="H76" s="11">
        <v>-9.4299999999999995E-2</v>
      </c>
      <c r="I76" s="11">
        <v>-4.0099999999999997E-2</v>
      </c>
      <c r="J76" s="11">
        <v>-1.09E-2</v>
      </c>
      <c r="K76" s="11">
        <v>-1.6799999999999999E-2</v>
      </c>
      <c r="L76" s="11">
        <v>-1.2500000000000001E-2</v>
      </c>
      <c r="M76" s="11">
        <v>1.06E-2</v>
      </c>
      <c r="N76" s="11">
        <v>-4.9800000000000004E-2</v>
      </c>
      <c r="O76" s="11">
        <v>-1.9699999999999999E-2</v>
      </c>
      <c r="P76" s="11">
        <v>2.06E-2</v>
      </c>
      <c r="Q76" s="11">
        <v>-8.5000000000000006E-2</v>
      </c>
      <c r="R76" s="11">
        <v>1.2999999999999999E-3</v>
      </c>
      <c r="S76" s="11">
        <v>-1.83E-2</v>
      </c>
      <c r="T76" s="11">
        <v>3.0000000000000001E-3</v>
      </c>
    </row>
    <row r="77" spans="1:20" x14ac:dyDescent="0.2">
      <c r="A77" s="10">
        <v>37043</v>
      </c>
      <c r="B77" s="11">
        <v>-1.6853932584269704E-2</v>
      </c>
      <c r="C77" s="11">
        <v>-3.6727879799666074E-2</v>
      </c>
      <c r="D77" s="11">
        <v>-7.3057235923685515E-2</v>
      </c>
      <c r="E77" s="11">
        <v>-1.7285205897305755E-2</v>
      </c>
      <c r="F77" s="11">
        <v>-1.182197496522952E-2</v>
      </c>
      <c r="G77" s="11">
        <v>-5.2334943639291476E-2</v>
      </c>
      <c r="H77" s="11">
        <v>6.4299999999999996E-2</v>
      </c>
      <c r="I77" s="11">
        <v>5.1799999999999999E-2</v>
      </c>
      <c r="J77" s="11">
        <v>2.1600000000000001E-2</v>
      </c>
      <c r="K77" s="11">
        <v>-1.9E-2</v>
      </c>
      <c r="L77" s="11">
        <v>-2.0099999999999996E-2</v>
      </c>
      <c r="M77" s="11">
        <v>-1.7899999999999999E-2</v>
      </c>
      <c r="N77" s="11">
        <v>2.81E-2</v>
      </c>
      <c r="O77" s="11">
        <v>-3.2400000000000005E-2</v>
      </c>
      <c r="P77" s="11">
        <v>-4.8300000000000003E-2</v>
      </c>
      <c r="Q77" s="11">
        <v>-5.7000000000000002E-2</v>
      </c>
      <c r="R77" s="11">
        <v>-3.44E-2</v>
      </c>
      <c r="S77" s="11">
        <v>-1.7499999999999998E-2</v>
      </c>
      <c r="T77" s="11">
        <v>2.8000000000000004E-3</v>
      </c>
    </row>
    <row r="78" spans="1:20" x14ac:dyDescent="0.2">
      <c r="A78" s="10">
        <v>37012</v>
      </c>
      <c r="B78" s="11">
        <v>-8.1882656350741434E-2</v>
      </c>
      <c r="C78" s="11">
        <v>5.0140252454417888E-2</v>
      </c>
      <c r="D78" s="11">
        <v>1.5211640211640232E-2</v>
      </c>
      <c r="E78" s="11">
        <v>-0.24112654320987648</v>
      </c>
      <c r="F78" s="11">
        <v>1.6973125884016893E-2</v>
      </c>
      <c r="G78" s="11">
        <v>-0.20638977635782751</v>
      </c>
      <c r="H78" s="11">
        <v>4.0599999999999997E-2</v>
      </c>
      <c r="I78" s="11">
        <v>4.5199999999999997E-2</v>
      </c>
      <c r="J78" s="11">
        <v>6.3E-2</v>
      </c>
      <c r="K78" s="11">
        <v>4.0999999999999995E-3</v>
      </c>
      <c r="L78" s="11">
        <v>1.8100000000000002E-2</v>
      </c>
      <c r="M78" s="11">
        <v>3.78E-2</v>
      </c>
      <c r="N78" s="11">
        <v>8.8000000000000005E-3</v>
      </c>
      <c r="O78" s="11">
        <v>-8.5000000000000006E-3</v>
      </c>
      <c r="P78" s="11">
        <v>-8.5900000000000004E-2</v>
      </c>
      <c r="Q78" s="11">
        <v>-3.8E-3</v>
      </c>
      <c r="R78" s="11">
        <v>-2.4700000000000003E-2</v>
      </c>
      <c r="S78" s="11">
        <v>1.06E-2</v>
      </c>
      <c r="T78" s="11">
        <v>3.2000000000000002E-3</v>
      </c>
    </row>
    <row r="79" spans="1:20" x14ac:dyDescent="0.2">
      <c r="A79" s="10">
        <v>36982</v>
      </c>
      <c r="B79" s="11">
        <v>1.6382699868938477E-2</v>
      </c>
      <c r="C79" s="11">
        <v>5.3954175905395418E-2</v>
      </c>
      <c r="D79" s="11">
        <v>-2.7831358500964409E-2</v>
      </c>
      <c r="E79" s="11">
        <v>-0.14455445544554457</v>
      </c>
      <c r="F79" s="11">
        <v>-2.8208744710859213E-3</v>
      </c>
      <c r="G79" s="11">
        <v>3.5052910052910224E-2</v>
      </c>
      <c r="H79" s="11">
        <v>0.10099999999999999</v>
      </c>
      <c r="I79" s="11">
        <v>4.9800000000000004E-2</v>
      </c>
      <c r="J79" s="11">
        <v>5.04E-2</v>
      </c>
      <c r="K79" s="11">
        <v>8.9099999999999999E-2</v>
      </c>
      <c r="L79" s="11">
        <v>5.4699999999999999E-2</v>
      </c>
      <c r="M79" s="11">
        <v>5.0300000000000004E-2</v>
      </c>
      <c r="N79" s="11">
        <v>0.10769999999999999</v>
      </c>
      <c r="O79" s="11">
        <v>1.8000000000000002E-2</v>
      </c>
      <c r="P79" s="11">
        <v>5.3800000000000001E-2</v>
      </c>
      <c r="Q79" s="11">
        <v>8.5900000000000004E-2</v>
      </c>
      <c r="R79" s="11">
        <v>7.3800000000000004E-2</v>
      </c>
      <c r="S79" s="11">
        <v>8.3900000000000002E-2</v>
      </c>
      <c r="T79" s="11">
        <v>3.9000000000000003E-3</v>
      </c>
    </row>
    <row r="80" spans="1:20" x14ac:dyDescent="0.2">
      <c r="A80" s="10">
        <v>36951</v>
      </c>
      <c r="B80" s="11">
        <v>0.14307116104868922</v>
      </c>
      <c r="C80" s="11">
        <v>0.19999999999999996</v>
      </c>
      <c r="D80" s="11">
        <v>0.19703133589884558</v>
      </c>
      <c r="E80" s="11">
        <v>0.42454160789844853</v>
      </c>
      <c r="F80" s="11">
        <v>9.6674400618716128E-2</v>
      </c>
      <c r="G80" s="11">
        <v>-2.5145067698259194E-2</v>
      </c>
      <c r="H80" s="11">
        <v>-7.3399999999999993E-2</v>
      </c>
      <c r="I80" s="11">
        <v>-1.49E-2</v>
      </c>
      <c r="J80" s="11">
        <v>-1.2E-2</v>
      </c>
      <c r="K80" s="11">
        <v>-8.1699999999999995E-2</v>
      </c>
      <c r="L80" s="11">
        <v>-1.7600000000000001E-2</v>
      </c>
      <c r="M80" s="11">
        <v>-1.8500000000000003E-2</v>
      </c>
      <c r="N80" s="11">
        <v>-0.10949999999999999</v>
      </c>
      <c r="O80" s="11">
        <v>-0.10949999999999999</v>
      </c>
      <c r="P80" s="11">
        <v>-6.9599999999999995E-2</v>
      </c>
      <c r="Q80" s="11">
        <v>-3.49E-2</v>
      </c>
      <c r="R80" s="11">
        <v>-8.0799999999999997E-2</v>
      </c>
      <c r="S80" s="11">
        <v>-7.0300000000000001E-2</v>
      </c>
      <c r="T80" s="11">
        <v>4.4000000000000003E-3</v>
      </c>
    </row>
    <row r="81" spans="1:20" x14ac:dyDescent="0.2">
      <c r="A81" s="10">
        <v>36923</v>
      </c>
      <c r="B81" s="11">
        <v>-0.11764705882352944</v>
      </c>
      <c r="C81" s="11">
        <v>-0.11360062893081768</v>
      </c>
      <c r="D81" s="11">
        <v>-3.7158585644717301E-2</v>
      </c>
      <c r="E81" s="11">
        <v>0.10207253886010359</v>
      </c>
      <c r="F81" s="11">
        <v>-1.44817073170731E-2</v>
      </c>
      <c r="G81" s="11">
        <v>-4.6125461254612699E-2</v>
      </c>
      <c r="H81" s="11">
        <v>-0.1222</v>
      </c>
      <c r="I81" s="11">
        <v>-4.6999999999999993E-3</v>
      </c>
      <c r="J81" s="11">
        <v>4.0000000000000001E-3</v>
      </c>
      <c r="K81" s="11">
        <v>-0.11609999999999999</v>
      </c>
      <c r="L81" s="11">
        <v>-3.7000000000000002E-3</v>
      </c>
      <c r="M81" s="11">
        <v>3.1800000000000002E-2</v>
      </c>
      <c r="N81" s="11">
        <v>-5.5500000000000001E-2</v>
      </c>
      <c r="O81" s="11">
        <v>-1.8100000000000002E-2</v>
      </c>
      <c r="P81" s="11">
        <v>-0.10800000000000001</v>
      </c>
      <c r="Q81" s="11">
        <v>-5.4900000000000004E-2</v>
      </c>
      <c r="R81" s="11">
        <v>-2.75E-2</v>
      </c>
      <c r="S81" s="11">
        <v>-9.9299999999999999E-2</v>
      </c>
      <c r="T81" s="11">
        <v>3.9000000000000003E-3</v>
      </c>
    </row>
    <row r="82" spans="1:20" x14ac:dyDescent="0.2">
      <c r="A82" s="10">
        <v>36892</v>
      </c>
      <c r="B82" s="11">
        <v>4.705882352941182E-2</v>
      </c>
      <c r="C82" s="11">
        <v>1.3949780789159094E-2</v>
      </c>
      <c r="D82" s="11">
        <v>-0.10701455851767827</v>
      </c>
      <c r="E82" s="11">
        <v>-0.35944241619648187</v>
      </c>
      <c r="F82" s="11">
        <v>-1.3533834586466287E-2</v>
      </c>
      <c r="G82" s="11">
        <v>1.9435736677116067E-2</v>
      </c>
      <c r="H82" s="11">
        <v>0.1232</v>
      </c>
      <c r="I82" s="11">
        <v>5.2199999999999996E-2</v>
      </c>
      <c r="J82" s="11">
        <v>6.3799999999999996E-2</v>
      </c>
      <c r="K82" s="11">
        <v>3.73E-2</v>
      </c>
      <c r="L82" s="11">
        <v>1.09E-2</v>
      </c>
      <c r="M82" s="11">
        <v>-1.5700000000000002E-2</v>
      </c>
      <c r="N82" s="11">
        <v>3.9300000000000002E-2</v>
      </c>
      <c r="O82" s="11">
        <v>3.04E-2</v>
      </c>
      <c r="P82" s="11">
        <v>2.4E-2</v>
      </c>
      <c r="Q82" s="11">
        <v>-3.4000000000000002E-3</v>
      </c>
      <c r="R82" s="11">
        <v>3.7999999999999999E-2</v>
      </c>
      <c r="S82" s="11">
        <v>3.95E-2</v>
      </c>
      <c r="T82" s="11">
        <v>5.4000000000000003E-3</v>
      </c>
    </row>
    <row r="83" spans="1:20" x14ac:dyDescent="0.2">
      <c r="A83" s="10">
        <v>36861</v>
      </c>
      <c r="B83" s="11">
        <v>-5.5555555555555691E-2</v>
      </c>
      <c r="C83" s="11">
        <v>-6.4155165982842211E-2</v>
      </c>
      <c r="D83" s="11">
        <v>0.31763826606875933</v>
      </c>
      <c r="E83" s="11">
        <v>-0.21042976939203351</v>
      </c>
      <c r="F83" s="11">
        <v>0.20253164556962022</v>
      </c>
      <c r="G83" s="11">
        <v>1.8844221105527303E-3</v>
      </c>
      <c r="H83" s="11">
        <v>2.75E-2</v>
      </c>
      <c r="I83" s="11">
        <v>9.1799999999999993E-2</v>
      </c>
      <c r="J83" s="11">
        <v>8.14E-2</v>
      </c>
      <c r="K83" s="11">
        <v>-2.7000000000000001E-3</v>
      </c>
      <c r="L83" s="11">
        <v>9.0999999999999998E-2</v>
      </c>
      <c r="M83" s="11">
        <v>6.5000000000000002E-2</v>
      </c>
      <c r="N83" s="11">
        <v>3.9800000000000002E-2</v>
      </c>
      <c r="O83" s="11">
        <v>0.1139</v>
      </c>
      <c r="P83" s="11">
        <v>1.6899999999999998E-2</v>
      </c>
      <c r="Q83" s="11">
        <v>-8.6099999999999996E-2</v>
      </c>
      <c r="R83" s="11">
        <v>6.6000000000000003E-2</v>
      </c>
      <c r="S83" s="11">
        <v>2.0300000000000002E-2</v>
      </c>
      <c r="T83" s="11">
        <v>5.0000000000000001E-3</v>
      </c>
    </row>
    <row r="84" spans="1:20" x14ac:dyDescent="0.2">
      <c r="A84" s="10">
        <v>36831</v>
      </c>
      <c r="B84" s="11">
        <v>9.2077087794432577E-2</v>
      </c>
      <c r="C84" s="11">
        <v>0.27727489280609818</v>
      </c>
      <c r="D84" s="11">
        <v>-9.0929679537991137E-2</v>
      </c>
      <c r="E84" s="11">
        <v>1.7599999999999838E-2</v>
      </c>
      <c r="F84" s="11">
        <v>-3.1523642732048995E-2</v>
      </c>
      <c r="G84" s="11">
        <v>-3.0450669914738215E-2</v>
      </c>
      <c r="H84" s="11">
        <v>-0.1623</v>
      </c>
      <c r="I84" s="11">
        <v>-4.2599999999999999E-2</v>
      </c>
      <c r="J84" s="11">
        <v>-2.53E-2</v>
      </c>
      <c r="K84" s="11">
        <v>-0.1091</v>
      </c>
      <c r="L84" s="11">
        <v>-3.0800000000000001E-2</v>
      </c>
      <c r="M84" s="11">
        <v>3.7000000000000002E-3</v>
      </c>
      <c r="N84" s="11">
        <v>1.9699999999999999E-2</v>
      </c>
      <c r="O84" s="11">
        <v>-1.9400000000000001E-2</v>
      </c>
      <c r="P84" s="11">
        <v>1.32E-2</v>
      </c>
      <c r="Q84" s="11">
        <v>-2.6800000000000001E-2</v>
      </c>
      <c r="R84" s="11">
        <v>-3.56E-2</v>
      </c>
      <c r="S84" s="11">
        <v>-0.10250000000000001</v>
      </c>
      <c r="T84" s="11">
        <v>5.1000000000000004E-3</v>
      </c>
    </row>
    <row r="85" spans="1:20" x14ac:dyDescent="0.2">
      <c r="A85" s="10">
        <v>36800</v>
      </c>
      <c r="B85" s="11">
        <v>0.12983870967741939</v>
      </c>
      <c r="C85" s="11">
        <v>2.1411192214111807E-2</v>
      </c>
      <c r="D85" s="11">
        <v>-4.9612569952647401E-2</v>
      </c>
      <c r="E85" s="11">
        <v>0</v>
      </c>
      <c r="F85" s="11">
        <v>-0.13089802130898021</v>
      </c>
      <c r="G85" s="11">
        <v>1.1083743842364768E-2</v>
      </c>
      <c r="H85" s="11">
        <v>-8.1099999999999992E-2</v>
      </c>
      <c r="I85" s="11">
        <v>-1.0700000000000001E-2</v>
      </c>
      <c r="J85" s="11">
        <v>-1.8700000000000001E-2</v>
      </c>
      <c r="K85" s="11">
        <v>-2.1899999999999999E-2</v>
      </c>
      <c r="L85" s="11">
        <v>6.6E-3</v>
      </c>
      <c r="M85" s="11">
        <v>1.29E-2</v>
      </c>
      <c r="N85" s="11">
        <v>-5.1200000000000002E-2</v>
      </c>
      <c r="O85" s="11">
        <v>-4.6300000000000001E-2</v>
      </c>
      <c r="P85" s="11">
        <v>1.03E-2</v>
      </c>
      <c r="Q85" s="11">
        <v>-6.7699999999999996E-2</v>
      </c>
      <c r="R85" s="11">
        <v>-2.8300000000000002E-2</v>
      </c>
      <c r="S85" s="11">
        <v>-2.46E-2</v>
      </c>
      <c r="T85" s="11">
        <v>5.6000000000000008E-3</v>
      </c>
    </row>
    <row r="86" spans="1:20" x14ac:dyDescent="0.2">
      <c r="A86" s="10">
        <v>36770</v>
      </c>
      <c r="B86" s="11">
        <v>-0.12305516265912309</v>
      </c>
      <c r="C86" s="11">
        <v>-5.6040422599908046E-2</v>
      </c>
      <c r="D86" s="11">
        <v>-0.12529417302080392</v>
      </c>
      <c r="E86" s="11">
        <v>4.5733407696597839E-2</v>
      </c>
      <c r="F86" s="11">
        <v>1.4671814671814776E-2</v>
      </c>
      <c r="G86" s="11">
        <v>-3.1026252983293756E-2</v>
      </c>
      <c r="H86" s="11">
        <v>-7.0800000000000002E-2</v>
      </c>
      <c r="I86" s="11">
        <v>-2E-3</v>
      </c>
      <c r="J86" s="11">
        <v>-9.7999999999999997E-3</v>
      </c>
      <c r="K86" s="11">
        <v>-6.1900000000000004E-2</v>
      </c>
      <c r="L86" s="11">
        <v>1.8700000000000001E-2</v>
      </c>
      <c r="M86" s="11">
        <v>1.43E-2</v>
      </c>
      <c r="N86" s="11">
        <v>-5.7500000000000002E-2</v>
      </c>
      <c r="O86" s="11">
        <v>-4.1299999999999996E-2</v>
      </c>
      <c r="P86" s="11">
        <v>-5.6500000000000002E-2</v>
      </c>
      <c r="Q86" s="11">
        <v>-4.2900000000000001E-2</v>
      </c>
      <c r="R86" s="11">
        <v>-2.29E-2</v>
      </c>
      <c r="S86" s="11">
        <v>-5.11E-2</v>
      </c>
      <c r="T86" s="11">
        <v>5.1000000000000004E-3</v>
      </c>
    </row>
    <row r="87" spans="1:20" x14ac:dyDescent="0.2">
      <c r="A87" s="10">
        <v>36739</v>
      </c>
      <c r="B87" s="11">
        <v>-4.3948613928329827E-2</v>
      </c>
      <c r="C87" s="11">
        <v>-5.5531453362256067E-2</v>
      </c>
      <c r="D87" s="11">
        <v>-0.14695254155625148</v>
      </c>
      <c r="E87" s="11">
        <v>-8.6602139582272031E-2</v>
      </c>
      <c r="F87" s="11">
        <v>-1.9682059046177258E-2</v>
      </c>
      <c r="G87" s="11">
        <v>-0.11040339702760071</v>
      </c>
      <c r="H87" s="11">
        <v>8.4499999999999992E-2</v>
      </c>
      <c r="I87" s="11">
        <v>5.5099999999999996E-2</v>
      </c>
      <c r="J87" s="11">
        <v>6.2600000000000003E-2</v>
      </c>
      <c r="K87" s="11">
        <v>7.5499999999999998E-2</v>
      </c>
      <c r="L87" s="11">
        <v>8.9399999999999993E-2</v>
      </c>
      <c r="M87" s="11">
        <v>7.0599999999999996E-2</v>
      </c>
      <c r="N87" s="11">
        <v>-1.1999999999999999E-3</v>
      </c>
      <c r="O87" s="11">
        <v>5.8400000000000001E-2</v>
      </c>
      <c r="P87" s="11">
        <v>-4.6999999999999993E-3</v>
      </c>
      <c r="Q87" s="11">
        <v>6.3600000000000004E-2</v>
      </c>
      <c r="R87" s="11">
        <v>6.5000000000000002E-2</v>
      </c>
      <c r="S87" s="11">
        <v>7.6399999999999996E-2</v>
      </c>
      <c r="T87" s="11">
        <v>5.0000000000000001E-3</v>
      </c>
    </row>
    <row r="88" spans="1:20" x14ac:dyDescent="0.2">
      <c r="A88" s="10">
        <v>36708</v>
      </c>
      <c r="B88" s="11">
        <v>6.7658998646824564E-4</v>
      </c>
      <c r="C88" s="11">
        <v>2.2626441881100412E-2</v>
      </c>
      <c r="D88" s="11">
        <v>0.17736598279285243</v>
      </c>
      <c r="E88" s="11">
        <v>1.7098445595854939E-2</v>
      </c>
      <c r="F88" s="11">
        <v>4.0977147360126143E-2</v>
      </c>
      <c r="G88" s="11">
        <v>-3.3350436121087679E-2</v>
      </c>
      <c r="H88" s="11">
        <v>-7.2300000000000003E-2</v>
      </c>
      <c r="I88" s="11">
        <v>1.4999999999999999E-2</v>
      </c>
      <c r="J88" s="11">
        <v>2.2200000000000001E-2</v>
      </c>
      <c r="K88" s="11">
        <v>-2.9700000000000001E-2</v>
      </c>
      <c r="L88" s="11">
        <v>3.6699999999999997E-2</v>
      </c>
      <c r="M88" s="11">
        <v>4.3700000000000003E-2</v>
      </c>
      <c r="N88" s="11">
        <v>-4.3099999999999999E-2</v>
      </c>
      <c r="O88" s="11">
        <v>6.6100000000000006E-2</v>
      </c>
      <c r="P88" s="11">
        <v>-3.5499999999999997E-2</v>
      </c>
      <c r="Q88" s="11">
        <v>-0.11259999999999999</v>
      </c>
      <c r="R88" s="11">
        <v>-1.7399999999999999E-2</v>
      </c>
      <c r="S88" s="11">
        <v>-1.7100000000000001E-2</v>
      </c>
      <c r="T88" s="11">
        <v>4.7999999999999996E-3</v>
      </c>
    </row>
    <row r="89" spans="1:20" x14ac:dyDescent="0.2">
      <c r="A89" s="10">
        <v>36678</v>
      </c>
      <c r="B89" s="11">
        <v>-0.12284866468842737</v>
      </c>
      <c r="C89" s="11">
        <v>-0.17193240264511389</v>
      </c>
      <c r="D89" s="11">
        <v>2.4605250411702029E-2</v>
      </c>
      <c r="E89" s="11">
        <v>-0.12866817155756194</v>
      </c>
      <c r="F89" s="11">
        <v>-8.5734870317002998E-2</v>
      </c>
      <c r="G89" s="11">
        <v>-4.3670264965652628E-2</v>
      </c>
      <c r="H89" s="11">
        <v>0.17149999999999999</v>
      </c>
      <c r="I89" s="11">
        <v>9.0299999999999991E-2</v>
      </c>
      <c r="J89" s="11">
        <v>7.8600000000000003E-2</v>
      </c>
      <c r="K89" s="11">
        <v>4.9299999999999997E-2</v>
      </c>
      <c r="L89" s="11">
        <v>-5.8700000000000002E-2</v>
      </c>
      <c r="M89" s="11">
        <v>-5.4000000000000006E-2</v>
      </c>
      <c r="N89" s="11">
        <v>0.12770000000000001</v>
      </c>
      <c r="O89" s="11">
        <v>8.6699999999999999E-2</v>
      </c>
      <c r="P89" s="11">
        <v>5.6799999999999996E-2</v>
      </c>
      <c r="Q89" s="11">
        <v>6.7299999999999999E-2</v>
      </c>
      <c r="R89" s="11">
        <v>0.10099999999999999</v>
      </c>
      <c r="S89" s="11">
        <v>5.1599999999999993E-2</v>
      </c>
      <c r="T89" s="11">
        <v>4.0000000000000001E-3</v>
      </c>
    </row>
    <row r="90" spans="1:20" x14ac:dyDescent="0.2">
      <c r="A90" s="10">
        <v>36647</v>
      </c>
      <c r="B90" s="11">
        <v>2.9761904761904656E-3</v>
      </c>
      <c r="C90" s="11">
        <v>7.0292267850535772E-3</v>
      </c>
      <c r="D90" s="11">
        <v>2.0967263376520773E-2</v>
      </c>
      <c r="E90" s="11">
        <v>-2.8934677772906592E-2</v>
      </c>
      <c r="F90" s="11">
        <v>0.1802721088435375</v>
      </c>
      <c r="G90" s="11">
        <v>0.16059225512528474</v>
      </c>
      <c r="H90" s="11">
        <v>-7.7699999999999991E-2</v>
      </c>
      <c r="I90" s="11">
        <v>-5.4600000000000003E-2</v>
      </c>
      <c r="J90" s="11">
        <v>-3.6400000000000002E-2</v>
      </c>
      <c r="K90" s="11">
        <v>-3.39E-2</v>
      </c>
      <c r="L90" s="11">
        <v>8.8000000000000005E-3</v>
      </c>
      <c r="M90" s="11">
        <v>-2.9999999999999997E-4</v>
      </c>
      <c r="N90" s="11">
        <v>-3.1600000000000003E-2</v>
      </c>
      <c r="O90" s="11">
        <v>-0.1003</v>
      </c>
      <c r="P90" s="11">
        <v>2.8399999999999998E-2</v>
      </c>
      <c r="Q90" s="11">
        <v>-7.0900000000000005E-2</v>
      </c>
      <c r="R90" s="11">
        <v>3.8900000000000004E-2</v>
      </c>
      <c r="S90" s="11">
        <v>-3.9000000000000007E-2</v>
      </c>
      <c r="T90" s="11">
        <v>5.0000000000000001E-3</v>
      </c>
    </row>
    <row r="91" spans="1:20" x14ac:dyDescent="0.2">
      <c r="A91" s="10">
        <v>36617</v>
      </c>
      <c r="B91" s="11">
        <v>8.4570690768237533E-2</v>
      </c>
      <c r="C91" s="11">
        <v>-4.284702549575059E-2</v>
      </c>
      <c r="D91" s="11">
        <v>-3.6405222529305337E-2</v>
      </c>
      <c r="E91" s="11">
        <v>-7.2387149247661653E-2</v>
      </c>
      <c r="F91" s="11">
        <v>-0.17183098591549295</v>
      </c>
      <c r="G91" s="11">
        <v>4.0284360189573487E-2</v>
      </c>
      <c r="H91" s="11">
        <v>-0.1424</v>
      </c>
      <c r="I91" s="11">
        <v>-5.4600000000000003E-2</v>
      </c>
      <c r="J91" s="11">
        <v>-4.4699999999999997E-2</v>
      </c>
      <c r="K91" s="11">
        <v>-4.2699999999999995E-2</v>
      </c>
      <c r="L91" s="11">
        <v>-1.1399999999999999E-2</v>
      </c>
      <c r="M91" s="11">
        <v>4.0999999999999995E-2</v>
      </c>
      <c r="N91" s="11">
        <v>-3.1699999999999999E-2</v>
      </c>
      <c r="O91" s="11">
        <v>-9.2300000000000007E-2</v>
      </c>
      <c r="P91" s="11">
        <v>-6.4399999999999999E-2</v>
      </c>
      <c r="Q91" s="11">
        <v>-8.0199999999999994E-2</v>
      </c>
      <c r="R91" s="11">
        <v>-7.3800000000000004E-2</v>
      </c>
      <c r="S91" s="11">
        <v>-5.9500000000000004E-2</v>
      </c>
      <c r="T91" s="11">
        <v>4.5999999999999999E-3</v>
      </c>
    </row>
    <row r="92" spans="1:20" x14ac:dyDescent="0.2">
      <c r="A92" s="10">
        <v>36586</v>
      </c>
      <c r="B92" s="11">
        <v>7.1230982019363731E-2</v>
      </c>
      <c r="C92" s="11">
        <v>5.8867641544806837E-2</v>
      </c>
      <c r="D92" s="11">
        <v>-5.8078994614003565E-2</v>
      </c>
      <c r="E92" s="11">
        <v>1.0063668104333567E-2</v>
      </c>
      <c r="F92" s="11">
        <v>-0.11746426351771289</v>
      </c>
      <c r="G92" s="11">
        <v>-8.8060507833603641E-2</v>
      </c>
      <c r="H92" s="11">
        <v>-0.13619999999999999</v>
      </c>
      <c r="I92" s="11">
        <v>-3.7400000000000003E-2</v>
      </c>
      <c r="J92" s="11">
        <v>-1.0200000000000001E-2</v>
      </c>
      <c r="K92" s="11">
        <v>8.6999999999999994E-2</v>
      </c>
      <c r="L92" s="11">
        <v>0.1066</v>
      </c>
      <c r="M92" s="11">
        <v>0.1198</v>
      </c>
      <c r="N92" s="11">
        <v>-1.1299999999999999E-2</v>
      </c>
      <c r="O92" s="11">
        <v>4.1299999999999996E-2</v>
      </c>
      <c r="P92" s="11">
        <v>-7.22E-2</v>
      </c>
      <c r="Q92" s="11">
        <v>7.8700000000000006E-2</v>
      </c>
      <c r="R92" s="11">
        <v>1.0800000000000001E-2</v>
      </c>
      <c r="S92" s="11">
        <v>5.3499999999999992E-2</v>
      </c>
      <c r="T92" s="11">
        <v>4.6999999999999993E-3</v>
      </c>
    </row>
    <row r="93" spans="1:20" x14ac:dyDescent="0.2">
      <c r="A93" s="10">
        <v>36557</v>
      </c>
      <c r="B93" s="11">
        <v>-3.7924151696606678E-2</v>
      </c>
      <c r="C93" s="11">
        <v>0.10986267166042452</v>
      </c>
      <c r="D93" s="11">
        <v>0.15201654601861425</v>
      </c>
      <c r="E93" s="11">
        <v>0.12240663900414916</v>
      </c>
      <c r="F93" s="11">
        <v>1.6424510423246996E-2</v>
      </c>
      <c r="G93" s="11">
        <v>-1.6181229773462036E-3</v>
      </c>
      <c r="H93" s="11">
        <v>0.28589999999999999</v>
      </c>
      <c r="I93" s="11">
        <v>0.1535</v>
      </c>
      <c r="J93" s="11">
        <v>0.1144</v>
      </c>
      <c r="K93" s="11">
        <v>1.21E-2</v>
      </c>
      <c r="L93" s="11">
        <v>-4.4800000000000006E-2</v>
      </c>
      <c r="M93" s="11">
        <v>-6.9699999999999998E-2</v>
      </c>
      <c r="N93" s="11">
        <v>-2.5399999999999999E-2</v>
      </c>
      <c r="O93" s="11">
        <v>3.0600000000000002E-2</v>
      </c>
      <c r="P93" s="11">
        <v>0.1704</v>
      </c>
      <c r="Q93" s="11">
        <v>-2.2700000000000001E-2</v>
      </c>
      <c r="R93" s="11">
        <v>6.7000000000000002E-3</v>
      </c>
      <c r="S93" s="11">
        <v>3.1699999999999999E-2</v>
      </c>
      <c r="T93" s="11">
        <v>4.3E-3</v>
      </c>
    </row>
    <row r="94" spans="1:20" x14ac:dyDescent="0.2">
      <c r="A94" s="10">
        <v>36526</v>
      </c>
      <c r="B94" s="11">
        <v>-3.9761431411531323E-3</v>
      </c>
      <c r="C94" s="11">
        <v>-0.11459100957995572</v>
      </c>
      <c r="D94" s="11">
        <v>-8.3672889225812508E-2</v>
      </c>
      <c r="E94" s="11">
        <v>7.2965619589413944E-2</v>
      </c>
      <c r="F94" s="11">
        <v>0.23478939157566292</v>
      </c>
      <c r="G94" s="11">
        <v>1.8681318681318615E-2</v>
      </c>
      <c r="H94" s="11">
        <v>6.5000000000000006E-3</v>
      </c>
      <c r="I94" s="11">
        <v>-2.5000000000000001E-3</v>
      </c>
      <c r="J94" s="11">
        <v>2.3999999999999998E-3</v>
      </c>
      <c r="K94" s="11">
        <v>-4.7800000000000002E-2</v>
      </c>
      <c r="L94" s="11">
        <v>-3.7999999999999999E-2</v>
      </c>
      <c r="M94" s="11">
        <v>-3.9399999999999998E-2</v>
      </c>
      <c r="N94" s="11">
        <v>-4.1399999999999999E-2</v>
      </c>
      <c r="O94" s="11">
        <v>-7.5300000000000006E-2</v>
      </c>
      <c r="P94" s="11">
        <v>-5.1500000000000004E-2</v>
      </c>
      <c r="Q94" s="11">
        <v>-5.5300000000000002E-2</v>
      </c>
      <c r="R94" s="11">
        <v>-7.5899999999999995E-2</v>
      </c>
      <c r="S94" s="11">
        <v>-3.9799999999999995E-2</v>
      </c>
      <c r="T94" s="11">
        <v>4.0999999999999995E-3</v>
      </c>
    </row>
    <row r="95" spans="1:20" x14ac:dyDescent="0.2">
      <c r="A95" s="10">
        <v>36495</v>
      </c>
      <c r="B95" s="11">
        <v>-7.4233128834355844E-2</v>
      </c>
      <c r="C95" s="11">
        <v>-0.10694307337940112</v>
      </c>
      <c r="D95" s="11">
        <v>4.0627157085100229E-2</v>
      </c>
      <c r="E95" s="11">
        <v>-3.1616766467065904E-2</v>
      </c>
      <c r="F95" s="11">
        <v>-5.3175775480059029E-2</v>
      </c>
      <c r="G95" s="11">
        <v>-4.9111807732497459E-2</v>
      </c>
      <c r="H95" s="11">
        <v>0.1797</v>
      </c>
      <c r="I95" s="11">
        <v>8.43E-2</v>
      </c>
      <c r="J95" s="11">
        <v>5.7500000000000002E-2</v>
      </c>
      <c r="K95" s="11">
        <v>7.8200000000000006E-2</v>
      </c>
      <c r="L95" s="11">
        <v>1.9699999999999999E-2</v>
      </c>
      <c r="M95" s="11">
        <v>1.8600000000000002E-2</v>
      </c>
      <c r="N95" s="11">
        <v>5.5899999999999998E-2</v>
      </c>
      <c r="O95" s="11">
        <v>9.6999999999999989E-2</v>
      </c>
      <c r="P95" s="11">
        <v>0.20440000000000003</v>
      </c>
      <c r="Q95" s="11">
        <v>5.0799999999999998E-2</v>
      </c>
      <c r="R95" s="11">
        <v>0.1134</v>
      </c>
      <c r="S95" s="11">
        <v>8.3900000000000002E-2</v>
      </c>
      <c r="T95" s="11">
        <v>4.4000000000000003E-3</v>
      </c>
    </row>
    <row r="96" spans="1:20" x14ac:dyDescent="0.2">
      <c r="A96" s="10">
        <v>36465</v>
      </c>
      <c r="B96" s="11">
        <v>-1.7480409885473169E-2</v>
      </c>
      <c r="C96" s="11">
        <v>-2.5961538461538369E-2</v>
      </c>
      <c r="D96" s="11">
        <v>4.6650841160078338E-2</v>
      </c>
      <c r="E96" s="11">
        <v>0.36482510624387054</v>
      </c>
      <c r="F96" s="11">
        <v>0.2198198198198198</v>
      </c>
      <c r="G96" s="11">
        <v>-4.0601503759398416E-2</v>
      </c>
      <c r="H96" s="11">
        <v>0.1278</v>
      </c>
      <c r="I96" s="11">
        <v>6.1100000000000002E-2</v>
      </c>
      <c r="J96" s="11">
        <v>3.32E-2</v>
      </c>
      <c r="K96" s="11">
        <v>4.1399999999999999E-2</v>
      </c>
      <c r="L96" s="11">
        <v>-2.5000000000000001E-2</v>
      </c>
      <c r="M96" s="11">
        <v>-1.9699999999999999E-2</v>
      </c>
      <c r="N96" s="11">
        <v>6.5700000000000008E-2</v>
      </c>
      <c r="O96" s="11">
        <v>0.1143</v>
      </c>
      <c r="P96" s="11">
        <v>3.7100000000000001E-2</v>
      </c>
      <c r="Q96" s="11">
        <v>7.6299999999999993E-2</v>
      </c>
      <c r="R96" s="11">
        <v>4.0500000000000001E-2</v>
      </c>
      <c r="S96" s="11">
        <v>3.6900000000000002E-2</v>
      </c>
      <c r="T96" s="11">
        <v>3.5999999999999999E-3</v>
      </c>
    </row>
    <row r="97" spans="1:20" x14ac:dyDescent="0.2">
      <c r="A97" s="10">
        <v>36434</v>
      </c>
      <c r="B97" s="11">
        <v>-6.5868263473053412E-3</v>
      </c>
      <c r="C97" s="11">
        <v>7.1428571428571397E-2</v>
      </c>
      <c r="D97" s="11">
        <v>5.0411968777103189E-2</v>
      </c>
      <c r="E97" s="11">
        <v>0.21148514851485145</v>
      </c>
      <c r="F97" s="11">
        <v>8.2926829268292757E-2</v>
      </c>
      <c r="G97" s="11">
        <v>-2.5000000000000577E-3</v>
      </c>
      <c r="H97" s="11">
        <v>1.1299999999999999E-2</v>
      </c>
      <c r="I97" s="11">
        <v>-5.7999999999999996E-3</v>
      </c>
      <c r="J97" s="11">
        <v>-3.0200000000000001E-2</v>
      </c>
      <c r="K97" s="11">
        <v>7.0099999999999996E-2</v>
      </c>
      <c r="L97" s="11">
        <v>5.7000000000000002E-2</v>
      </c>
      <c r="M97" s="11">
        <v>4.8399999999999999E-2</v>
      </c>
      <c r="N97" s="11">
        <v>-2.18E-2</v>
      </c>
      <c r="O97" s="11">
        <v>3.6200000000000003E-2</v>
      </c>
      <c r="P97" s="11">
        <v>-2.7999999999999997E-2</v>
      </c>
      <c r="Q97" s="11">
        <v>6.8900000000000003E-2</v>
      </c>
      <c r="R97" s="11">
        <v>-4.6199999999999998E-2</v>
      </c>
      <c r="S97" s="11">
        <v>6.2E-2</v>
      </c>
      <c r="T97" s="11">
        <v>3.9000000000000003E-3</v>
      </c>
    </row>
    <row r="98" spans="1:20" x14ac:dyDescent="0.2">
      <c r="A98" s="10">
        <v>36404</v>
      </c>
      <c r="B98" s="11">
        <v>-0.15784165405950579</v>
      </c>
      <c r="C98" s="11">
        <v>-1.7140898183064524E-3</v>
      </c>
      <c r="D98" s="11">
        <v>-0.18802816901408448</v>
      </c>
      <c r="E98" s="11">
        <v>0.28564154786150708</v>
      </c>
      <c r="F98" s="11">
        <v>0.19883040935672502</v>
      </c>
      <c r="G98" s="11">
        <v>-2.9910269192422456E-3</v>
      </c>
      <c r="H98" s="11">
        <v>8.199999999999999E-3</v>
      </c>
      <c r="I98" s="11">
        <v>-8.0000000000000002E-3</v>
      </c>
      <c r="J98" s="11">
        <v>-2.5499999999999998E-2</v>
      </c>
      <c r="K98" s="11">
        <v>-1.9599999999999999E-2</v>
      </c>
      <c r="L98" s="11">
        <v>-5.6600000000000004E-2</v>
      </c>
      <c r="M98" s="11">
        <v>-4.7800000000000002E-2</v>
      </c>
      <c r="N98" s="11">
        <v>9.4999999999999998E-3</v>
      </c>
      <c r="O98" s="11">
        <v>-4.6199999999999998E-2</v>
      </c>
      <c r="P98" s="11">
        <v>1.7399999999999999E-2</v>
      </c>
      <c r="Q98" s="11">
        <v>6.7699999999999996E-2</v>
      </c>
      <c r="R98" s="11">
        <v>1.1599999999999999E-2</v>
      </c>
      <c r="S98" s="11">
        <v>-2.2799999999999997E-2</v>
      </c>
      <c r="T98" s="11">
        <v>3.9000000000000003E-3</v>
      </c>
    </row>
    <row r="99" spans="1:20" x14ac:dyDescent="0.2">
      <c r="A99" s="10">
        <v>36373</v>
      </c>
      <c r="B99" s="11">
        <v>0.12224108658743615</v>
      </c>
      <c r="C99" s="11">
        <v>-8.6439085499530166E-2</v>
      </c>
      <c r="D99" s="11">
        <v>-2.8644719965797427E-2</v>
      </c>
      <c r="E99" s="11">
        <v>7.4986316365626804E-2</v>
      </c>
      <c r="F99" s="11">
        <v>-3.6076662908680834E-2</v>
      </c>
      <c r="G99" s="11">
        <v>-7.9129574678535874E-3</v>
      </c>
      <c r="H99" s="11">
        <v>-2.8799999999999999E-2</v>
      </c>
      <c r="I99" s="11">
        <v>-3.0600000000000002E-2</v>
      </c>
      <c r="J99" s="11">
        <v>-2.8399999999999998E-2</v>
      </c>
      <c r="K99" s="11">
        <v>-2.5999999999999999E-3</v>
      </c>
      <c r="L99" s="11">
        <v>-2.6200000000000001E-2</v>
      </c>
      <c r="M99" s="11">
        <v>-2.1600000000000001E-2</v>
      </c>
      <c r="N99" s="11">
        <v>-5.04E-2</v>
      </c>
      <c r="O99" s="11">
        <v>4.8999999999999998E-3</v>
      </c>
      <c r="P99" s="11">
        <v>1.8600000000000002E-2</v>
      </c>
      <c r="Q99" s="11">
        <v>2.3799999999999998E-2</v>
      </c>
      <c r="R99" s="11">
        <v>2.8799999999999999E-2</v>
      </c>
      <c r="S99" s="11">
        <v>-9.9999999999999985E-3</v>
      </c>
      <c r="T99" s="11">
        <v>3.9000000000000003E-3</v>
      </c>
    </row>
    <row r="100" spans="1:20" x14ac:dyDescent="0.2">
      <c r="A100" s="10">
        <v>36342</v>
      </c>
      <c r="B100" s="11">
        <v>4.3709391612522186E-2</v>
      </c>
      <c r="C100" s="11">
        <v>-4.5726240286909747E-2</v>
      </c>
      <c r="D100" s="11">
        <v>-7.9735346509457461E-3</v>
      </c>
      <c r="E100" s="11">
        <v>-1.7213555675094194E-2</v>
      </c>
      <c r="F100" s="11">
        <v>-1.4444444444444482E-2</v>
      </c>
      <c r="G100" s="11">
        <v>-2.694898941289714E-2</v>
      </c>
      <c r="H100" s="11">
        <v>-1.24E-2</v>
      </c>
      <c r="I100" s="11">
        <v>-8.6E-3</v>
      </c>
      <c r="J100" s="11">
        <v>-5.1999999999999998E-3</v>
      </c>
      <c r="K100" s="11">
        <v>-3.1300000000000001E-2</v>
      </c>
      <c r="L100" s="11">
        <v>-3.5200000000000002E-2</v>
      </c>
      <c r="M100" s="11">
        <v>-2.7200000000000002E-2</v>
      </c>
      <c r="N100" s="11">
        <v>-3.5999999999999999E-3</v>
      </c>
      <c r="O100" s="11">
        <v>-2.7799999999999998E-2</v>
      </c>
      <c r="P100" s="11">
        <v>-2.4E-2</v>
      </c>
      <c r="Q100" s="11">
        <v>0.10349999999999999</v>
      </c>
      <c r="R100" s="11">
        <v>4.07E-2</v>
      </c>
      <c r="S100" s="11">
        <v>-3.0599999999999999E-2</v>
      </c>
      <c r="T100" s="11">
        <v>3.8E-3</v>
      </c>
    </row>
    <row r="101" spans="1:20" x14ac:dyDescent="0.2">
      <c r="A101" s="10">
        <v>36312</v>
      </c>
      <c r="B101" s="11">
        <v>-4.1878890775325472E-2</v>
      </c>
      <c r="C101" s="11">
        <v>1.3939393939393918E-2</v>
      </c>
      <c r="D101" s="11">
        <v>-2.7550936236905077E-2</v>
      </c>
      <c r="E101" s="11">
        <v>-7.0964517741129551E-2</v>
      </c>
      <c r="F101" s="11">
        <v>-6.542056074766367E-2</v>
      </c>
      <c r="G101" s="11">
        <v>6.7282999486389494E-2</v>
      </c>
      <c r="H101" s="11">
        <v>6.4699999999999994E-2</v>
      </c>
      <c r="I101" s="11">
        <v>0.06</v>
      </c>
      <c r="J101" s="11">
        <v>5.9699999999999996E-2</v>
      </c>
      <c r="K101" s="11">
        <v>6.8000000000000005E-2</v>
      </c>
      <c r="L101" s="11">
        <v>2.6600000000000002E-2</v>
      </c>
      <c r="M101" s="11">
        <v>-8.6E-3</v>
      </c>
      <c r="N101" s="11">
        <v>5.4199999999999998E-2</v>
      </c>
      <c r="O101" s="11">
        <v>0.1027</v>
      </c>
      <c r="P101" s="11">
        <v>-2.1099999999999997E-2</v>
      </c>
      <c r="Q101" s="11">
        <v>9.6199999999999994E-2</v>
      </c>
      <c r="R101" s="11">
        <v>-1.41E-2</v>
      </c>
      <c r="S101" s="11">
        <v>5.1000000000000004E-2</v>
      </c>
      <c r="T101" s="11">
        <v>4.0000000000000001E-3</v>
      </c>
    </row>
    <row r="102" spans="1:20" x14ac:dyDescent="0.2">
      <c r="A102" s="10">
        <v>36281</v>
      </c>
      <c r="B102" s="11">
        <v>0.12333121424030513</v>
      </c>
      <c r="C102" s="11">
        <v>-2.048085485307205E-2</v>
      </c>
      <c r="D102" s="11">
        <v>0.11424632352941178</v>
      </c>
      <c r="E102" s="11">
        <v>0.28516377649325642</v>
      </c>
      <c r="F102" s="11">
        <v>1.5822784810126667E-2</v>
      </c>
      <c r="G102" s="11">
        <v>-9.819360815192224E-2</v>
      </c>
      <c r="H102" s="11">
        <v>1.34E-2</v>
      </c>
      <c r="I102" s="11">
        <v>1.5700000000000002E-2</v>
      </c>
      <c r="J102" s="11">
        <v>4.4500000000000005E-2</v>
      </c>
      <c r="K102" s="11">
        <v>-2.5600000000000001E-2</v>
      </c>
      <c r="L102" s="11">
        <v>-9.0000000000000011E-3</v>
      </c>
      <c r="M102" s="11">
        <v>-2.3E-3</v>
      </c>
      <c r="N102" s="11">
        <v>-7.6200000000000004E-2</v>
      </c>
      <c r="O102" s="11">
        <v>-7.6299999999999993E-2</v>
      </c>
      <c r="P102" s="11">
        <v>-4.1500000000000002E-2</v>
      </c>
      <c r="Q102" s="11">
        <v>-4.41E-2</v>
      </c>
      <c r="R102" s="11">
        <v>-2.5600000000000001E-2</v>
      </c>
      <c r="S102" s="11">
        <v>-2.07E-2</v>
      </c>
      <c r="T102" s="11">
        <v>3.4000000000000002E-3</v>
      </c>
    </row>
    <row r="103" spans="1:20" x14ac:dyDescent="0.2">
      <c r="A103" s="10">
        <v>36251</v>
      </c>
      <c r="B103" s="11">
        <v>-0.132377275234418</v>
      </c>
      <c r="C103" s="11">
        <v>-6.9337016574585797E-2</v>
      </c>
      <c r="D103" s="11">
        <v>0.11031737932442098</v>
      </c>
      <c r="E103" s="11">
        <v>-3.948180135718693E-2</v>
      </c>
      <c r="F103" s="11">
        <v>5.5679287305122394E-2</v>
      </c>
      <c r="G103" s="11">
        <v>1.3139371187236071E-2</v>
      </c>
      <c r="H103" s="11">
        <v>0.1003</v>
      </c>
      <c r="I103" s="11">
        <v>9.7699999999999995E-2</v>
      </c>
      <c r="J103" s="11">
        <v>8.6599999999999996E-2</v>
      </c>
      <c r="K103" s="11">
        <v>1.78E-2</v>
      </c>
      <c r="L103" s="11">
        <v>8.8000000000000009E-2</v>
      </c>
      <c r="M103" s="11">
        <v>8.1900000000000001E-2</v>
      </c>
      <c r="N103" s="11">
        <v>9.820000000000001E-2</v>
      </c>
      <c r="O103" s="11">
        <v>0.21879999999999999</v>
      </c>
      <c r="P103" s="11">
        <v>-2.3399999999999997E-2</v>
      </c>
      <c r="Q103" s="11">
        <v>4.9299999999999997E-2</v>
      </c>
      <c r="R103" s="11">
        <v>7.46E-2</v>
      </c>
      <c r="S103" s="11">
        <v>4.9000000000000002E-2</v>
      </c>
      <c r="T103" s="11">
        <v>3.7000000000000002E-3</v>
      </c>
    </row>
    <row r="104" spans="1:20" x14ac:dyDescent="0.2">
      <c r="A104" s="10">
        <v>36220</v>
      </c>
      <c r="B104" s="11">
        <v>0.17880364109232749</v>
      </c>
      <c r="C104" s="11">
        <v>0.12457284871078</v>
      </c>
      <c r="D104" s="11">
        <v>0.1801758400578104</v>
      </c>
      <c r="E104" s="11">
        <v>-4.7591069330199742E-2</v>
      </c>
      <c r="F104" s="11">
        <v>0.14687100893997451</v>
      </c>
      <c r="G104" s="11">
        <v>0.32442510876320685</v>
      </c>
      <c r="H104" s="11">
        <v>2.9999999999999997E-4</v>
      </c>
      <c r="I104" s="11">
        <v>2E-3</v>
      </c>
      <c r="J104" s="11">
        <v>-2.7400000000000001E-2</v>
      </c>
      <c r="K104" s="11">
        <v>4.2000000000000003E-2</v>
      </c>
      <c r="L104" s="11">
        <v>3.6900000000000002E-2</v>
      </c>
      <c r="M104" s="11">
        <v>1.06E-2</v>
      </c>
      <c r="N104" s="11">
        <v>5.3200000000000004E-2</v>
      </c>
      <c r="O104" s="11">
        <v>0.12740000000000001</v>
      </c>
      <c r="P104" s="11">
        <v>3.6400000000000002E-2</v>
      </c>
      <c r="Q104" s="11">
        <v>0.1464</v>
      </c>
      <c r="R104" s="11">
        <v>0.10390000000000001</v>
      </c>
      <c r="S104" s="11">
        <v>3.7899999999999996E-2</v>
      </c>
      <c r="T104" s="11">
        <v>4.3E-3</v>
      </c>
    </row>
    <row r="105" spans="1:20" x14ac:dyDescent="0.2">
      <c r="A105" s="10">
        <v>36192</v>
      </c>
      <c r="B105" s="11">
        <v>-3.5131744040150514E-2</v>
      </c>
      <c r="C105" s="11">
        <v>8.3109017496635129E-2</v>
      </c>
      <c r="D105" s="11">
        <v>4.4139839034205375E-2</v>
      </c>
      <c r="E105" s="11">
        <v>0.15546503733876427</v>
      </c>
      <c r="F105" s="11">
        <v>0.16172106824925803</v>
      </c>
      <c r="G105" s="11">
        <v>8.8633288227334184E-2</v>
      </c>
      <c r="H105" s="11">
        <v>-9.3100000000000002E-2</v>
      </c>
      <c r="I105" s="11">
        <v>-6.93E-2</v>
      </c>
      <c r="J105" s="11">
        <v>-8.1199999999999994E-2</v>
      </c>
      <c r="K105" s="11">
        <v>-4.4800000000000006E-2</v>
      </c>
      <c r="L105" s="11">
        <v>-6.6E-3</v>
      </c>
      <c r="M105" s="11">
        <v>-2.1499999999999998E-2</v>
      </c>
      <c r="N105" s="11">
        <v>-2.8799999999999999E-2</v>
      </c>
      <c r="O105" s="11">
        <v>5.7999999999999996E-3</v>
      </c>
      <c r="P105" s="11">
        <v>-1.55E-2</v>
      </c>
      <c r="Q105" s="11">
        <v>-2.8199999999999999E-2</v>
      </c>
      <c r="R105" s="11">
        <v>-9.1600000000000001E-2</v>
      </c>
      <c r="S105" s="11">
        <v>-3.8099999999999995E-2</v>
      </c>
      <c r="T105" s="11">
        <v>3.4999999999999996E-3</v>
      </c>
    </row>
    <row r="106" spans="1:20" x14ac:dyDescent="0.2">
      <c r="A106" s="10">
        <v>36161</v>
      </c>
      <c r="B106" s="11">
        <v>-7.2176949941792801E-2</v>
      </c>
      <c r="C106" s="11">
        <v>0.24040066777963265</v>
      </c>
      <c r="D106" s="11">
        <v>-7.2436719934678706E-2</v>
      </c>
      <c r="E106" s="11">
        <v>-5.8785942492012744E-2</v>
      </c>
      <c r="F106" s="11">
        <v>0.11774461028192373</v>
      </c>
      <c r="G106" s="11">
        <v>-8.3126550868486415E-2</v>
      </c>
      <c r="H106" s="11">
        <v>4.6300000000000001E-2</v>
      </c>
      <c r="I106" s="11">
        <v>1.26E-2</v>
      </c>
      <c r="J106" s="11">
        <v>4.5000000000000005E-3</v>
      </c>
      <c r="K106" s="11">
        <v>5.6600000000000004E-2</v>
      </c>
      <c r="L106" s="11">
        <v>-3.4000000000000002E-3</v>
      </c>
      <c r="M106" s="11">
        <v>-1.0700000000000001E-2</v>
      </c>
      <c r="N106" s="11">
        <v>7.17E-2</v>
      </c>
      <c r="O106" s="11">
        <v>-8.2500000000000004E-2</v>
      </c>
      <c r="P106" s="11">
        <v>-4.36E-2</v>
      </c>
      <c r="Q106" s="11">
        <v>7.3000000000000001E-3</v>
      </c>
      <c r="R106" s="11">
        <v>0.11650000000000001</v>
      </c>
      <c r="S106" s="11">
        <v>3.8300000000000001E-2</v>
      </c>
      <c r="T106" s="11">
        <v>3.4999999999999996E-3</v>
      </c>
    </row>
    <row r="107" spans="1:20" x14ac:dyDescent="0.2">
      <c r="A107" s="10">
        <v>36130</v>
      </c>
      <c r="B107" s="11">
        <v>-2.2196926579396759E-2</v>
      </c>
      <c r="C107" s="11">
        <v>-0.1601822642832107</v>
      </c>
      <c r="D107" s="11">
        <v>-6.1442151634593101E-3</v>
      </c>
      <c r="E107" s="11">
        <v>0.19648318042813462</v>
      </c>
      <c r="F107" s="11">
        <v>5.0522648083623611E-2</v>
      </c>
      <c r="G107" s="11">
        <v>0.14083510261854215</v>
      </c>
      <c r="H107" s="11">
        <v>6.7699999999999996E-2</v>
      </c>
      <c r="I107" s="11">
        <v>3.3000000000000002E-2</v>
      </c>
      <c r="J107" s="11">
        <v>2.7699999999999999E-2</v>
      </c>
      <c r="K107" s="11">
        <v>8.8100000000000012E-2</v>
      </c>
      <c r="L107" s="11">
        <v>1.83E-2</v>
      </c>
      <c r="M107" s="11">
        <v>2.7400000000000001E-2</v>
      </c>
      <c r="N107" s="11">
        <v>-1E-4</v>
      </c>
      <c r="O107" s="11">
        <v>-2.0199999999999999E-2</v>
      </c>
      <c r="P107" s="11">
        <v>7.5300000000000006E-2</v>
      </c>
      <c r="Q107" s="11">
        <v>3.5499999999999997E-2</v>
      </c>
      <c r="R107" s="11">
        <v>-5.8700000000000002E-2</v>
      </c>
      <c r="S107" s="11">
        <v>6.3100000000000003E-2</v>
      </c>
      <c r="T107" s="11">
        <v>3.8E-3</v>
      </c>
    </row>
    <row r="108" spans="1:20" x14ac:dyDescent="0.2">
      <c r="A108" s="10">
        <v>36100</v>
      </c>
      <c r="B108" s="11">
        <v>-2.4972253052164217E-2</v>
      </c>
      <c r="C108" s="11">
        <v>5.0441826215022134E-2</v>
      </c>
      <c r="D108" s="11">
        <v>0.11663430420711984</v>
      </c>
      <c r="E108" s="11">
        <v>0.22932330827067671</v>
      </c>
      <c r="F108" s="11">
        <v>5.5147058823529438E-2</v>
      </c>
      <c r="G108" s="11">
        <v>-6.1129568106312315E-2</v>
      </c>
      <c r="H108" s="11">
        <v>9.0700000000000003E-2</v>
      </c>
      <c r="I108" s="11">
        <v>5.4800000000000001E-2</v>
      </c>
      <c r="J108" s="11">
        <v>5.4000000000000006E-2</v>
      </c>
      <c r="K108" s="11">
        <v>7.0000000000000007E-2</v>
      </c>
      <c r="L108" s="11">
        <v>5.74E-2</v>
      </c>
      <c r="M108" s="11">
        <v>3.8900000000000004E-2</v>
      </c>
      <c r="N108" s="11">
        <v>6.6699999999999995E-2</v>
      </c>
      <c r="O108" s="11">
        <v>7.000000000000001E-4</v>
      </c>
      <c r="P108" s="11">
        <v>0.10980000000000001</v>
      </c>
      <c r="Q108" s="11">
        <v>4.2300000000000004E-2</v>
      </c>
      <c r="R108" s="11">
        <v>-7.8600000000000003E-2</v>
      </c>
      <c r="S108" s="11">
        <v>6.1999999999999993E-2</v>
      </c>
      <c r="T108" s="11">
        <v>3.0999999999999999E-3</v>
      </c>
    </row>
    <row r="109" spans="1:20" x14ac:dyDescent="0.2">
      <c r="A109" s="10">
        <v>36069</v>
      </c>
      <c r="B109" s="11">
        <v>-5.6544502617801085E-2</v>
      </c>
      <c r="C109" s="11">
        <v>5.1490514905149221E-2</v>
      </c>
      <c r="D109" s="11">
        <v>0.11359377252414582</v>
      </c>
      <c r="E109" s="11">
        <v>5.3465346534653513E-2</v>
      </c>
      <c r="F109" s="11">
        <v>-0.11688311688311681</v>
      </c>
      <c r="G109" s="11">
        <v>3.5788024776324923E-2</v>
      </c>
      <c r="H109" s="11">
        <v>4.8499999999999995E-2</v>
      </c>
      <c r="I109" s="11">
        <v>3.5799999999999998E-2</v>
      </c>
      <c r="J109" s="11">
        <v>2.8399999999999998E-2</v>
      </c>
      <c r="K109" s="11">
        <v>8.2299999999999998E-2</v>
      </c>
      <c r="L109" s="11">
        <v>7.7899999999999997E-2</v>
      </c>
      <c r="M109" s="11">
        <v>4.8499999999999995E-2</v>
      </c>
      <c r="N109" s="11">
        <v>8.539999999999999E-2</v>
      </c>
      <c r="O109" s="11">
        <v>0.32179999999999997</v>
      </c>
      <c r="P109" s="11">
        <v>6.2699999999999992E-2</v>
      </c>
      <c r="Q109" s="11">
        <v>0.16739999999999999</v>
      </c>
      <c r="R109" s="11">
        <v>0.1517</v>
      </c>
      <c r="S109" s="11">
        <v>7.4399999999999994E-2</v>
      </c>
      <c r="T109" s="11">
        <v>3.2000000000000002E-3</v>
      </c>
    </row>
    <row r="110" spans="1:20" x14ac:dyDescent="0.2">
      <c r="A110" s="10">
        <v>36039</v>
      </c>
      <c r="B110" s="11">
        <v>6.8830442081701193E-2</v>
      </c>
      <c r="C110" s="11">
        <v>0.13888888888888884</v>
      </c>
      <c r="D110" s="11">
        <v>0.1555888722305514</v>
      </c>
      <c r="E110" s="11">
        <v>0.18823529411764706</v>
      </c>
      <c r="F110" s="11">
        <v>0.19844357976653715</v>
      </c>
      <c r="G110" s="11">
        <v>0.11255742725880546</v>
      </c>
      <c r="H110" s="11">
        <v>8.6899999999999991E-2</v>
      </c>
      <c r="I110" s="11">
        <v>5.57E-2</v>
      </c>
      <c r="J110" s="11">
        <v>2.7999999999999997E-2</v>
      </c>
      <c r="K110" s="11">
        <v>7.7800000000000008E-2</v>
      </c>
      <c r="L110" s="11">
        <v>3.95E-2</v>
      </c>
      <c r="M110" s="11">
        <v>5.62E-2</v>
      </c>
      <c r="N110" s="11">
        <v>8.5600000000000009E-2</v>
      </c>
      <c r="O110" s="11">
        <v>0.1711</v>
      </c>
      <c r="P110" s="11">
        <v>-5.0799999999999998E-2</v>
      </c>
      <c r="Q110" s="11">
        <v>-2.0499999999999997E-2</v>
      </c>
      <c r="R110" s="11">
        <v>-1.9900000000000001E-2</v>
      </c>
      <c r="S110" s="11">
        <v>6.3799999999999996E-2</v>
      </c>
      <c r="T110" s="11">
        <v>4.5999999999999999E-3</v>
      </c>
    </row>
    <row r="111" spans="1:20" x14ac:dyDescent="0.2">
      <c r="A111" s="10">
        <v>36008</v>
      </c>
      <c r="B111" s="11">
        <v>0.53919035314384178</v>
      </c>
      <c r="C111" s="11">
        <v>0.27702702702702697</v>
      </c>
      <c r="D111" s="11">
        <v>0.14103782550845856</v>
      </c>
      <c r="E111" s="11">
        <v>0.17241379310344818</v>
      </c>
      <c r="F111" s="11">
        <v>0.24455205811138003</v>
      </c>
      <c r="G111" s="11">
        <v>0.17551755175517569</v>
      </c>
      <c r="H111" s="11">
        <v>-0.2412</v>
      </c>
      <c r="I111" s="11">
        <v>-0.18729999999999999</v>
      </c>
      <c r="J111" s="11">
        <v>-0.17129999999999998</v>
      </c>
      <c r="K111" s="11">
        <v>-0.14319999999999999</v>
      </c>
      <c r="L111" s="11">
        <v>-0.17710000000000001</v>
      </c>
      <c r="M111" s="11">
        <v>-0.1119</v>
      </c>
      <c r="N111" s="11">
        <v>-0.1318</v>
      </c>
      <c r="O111" s="11">
        <v>-7.4099999999999999E-2</v>
      </c>
      <c r="P111" s="11">
        <v>-0.13970000000000002</v>
      </c>
      <c r="Q111" s="11">
        <v>-0.1072</v>
      </c>
      <c r="R111" s="11">
        <v>-0.2823</v>
      </c>
      <c r="S111" s="11">
        <v>-0.15770000000000001</v>
      </c>
      <c r="T111" s="11">
        <v>4.3E-3</v>
      </c>
    </row>
    <row r="112" spans="1:20" x14ac:dyDescent="0.2">
      <c r="A112" s="10">
        <v>35977</v>
      </c>
      <c r="B112" s="11">
        <v>-0.20642515379357496</v>
      </c>
      <c r="C112" s="11">
        <v>-4.4133476856835108E-2</v>
      </c>
      <c r="D112" s="11">
        <v>-0.14856772940605278</v>
      </c>
      <c r="E112" s="11">
        <v>-0.23442449841605073</v>
      </c>
      <c r="F112" s="11">
        <v>-0.28422876949740028</v>
      </c>
      <c r="G112" s="11">
        <v>-0.23590096286107287</v>
      </c>
      <c r="H112" s="11">
        <v>-7.6700000000000004E-2</v>
      </c>
      <c r="I112" s="11">
        <v>-7.7899999999999997E-2</v>
      </c>
      <c r="J112" s="11">
        <v>-6.6100000000000006E-2</v>
      </c>
      <c r="K112" s="11">
        <v>-5.0000000000000001E-3</v>
      </c>
      <c r="L112" s="11">
        <v>-3.04E-2</v>
      </c>
      <c r="M112" s="11">
        <v>-3.9100000000000003E-2</v>
      </c>
      <c r="N112" s="11">
        <v>-1.5E-3</v>
      </c>
      <c r="O112" s="11">
        <v>-7.7199999999999991E-2</v>
      </c>
      <c r="P112" s="11">
        <v>9.7500000000000003E-2</v>
      </c>
      <c r="Q112" s="11">
        <v>-1.0200000000000001E-2</v>
      </c>
      <c r="R112" s="11">
        <v>1.3899999999999999E-2</v>
      </c>
      <c r="S112" s="11">
        <v>-2.3300000000000001E-2</v>
      </c>
      <c r="T112" s="11">
        <v>4.0000000000000001E-3</v>
      </c>
    </row>
    <row r="113" spans="1:20" x14ac:dyDescent="0.2">
      <c r="A113" s="10">
        <v>35947</v>
      </c>
      <c r="B113" s="11">
        <v>-0.14941860465116275</v>
      </c>
      <c r="C113" s="11">
        <v>-0.15043438500228634</v>
      </c>
      <c r="D113" s="11">
        <v>0.15409039970115801</v>
      </c>
      <c r="E113" s="11">
        <v>0.19873417721518982</v>
      </c>
      <c r="F113" s="11">
        <v>3.5906642728904758E-2</v>
      </c>
      <c r="G113" s="11">
        <v>-2.7424749163879603E-2</v>
      </c>
      <c r="H113" s="11">
        <v>7.4000000000000003E-3</v>
      </c>
      <c r="I113" s="11">
        <v>-9.0000000000000011E-3</v>
      </c>
      <c r="J113" s="11">
        <v>3.2000000000000002E-3</v>
      </c>
      <c r="K113" s="11">
        <v>5.8400000000000001E-2</v>
      </c>
      <c r="L113" s="11">
        <v>1.5700000000000002E-2</v>
      </c>
      <c r="M113" s="11">
        <v>2.4300000000000002E-2</v>
      </c>
      <c r="N113" s="11">
        <v>-1.1999999999999999E-3</v>
      </c>
      <c r="O113" s="11">
        <v>-6.88E-2</v>
      </c>
      <c r="P113" s="11">
        <v>-5.74E-2</v>
      </c>
      <c r="Q113" s="11">
        <v>6.8999999999999999E-3</v>
      </c>
      <c r="R113" s="11">
        <v>-3.3599999999999998E-2</v>
      </c>
      <c r="S113" s="11">
        <v>3.2000000000000001E-2</v>
      </c>
      <c r="T113" s="11">
        <v>4.0999999999999995E-3</v>
      </c>
    </row>
    <row r="114" spans="1:20" x14ac:dyDescent="0.2">
      <c r="A114" s="10">
        <v>35916</v>
      </c>
      <c r="B114" s="11">
        <v>0</v>
      </c>
      <c r="C114" s="11">
        <v>2.5316455696202667E-2</v>
      </c>
      <c r="D114" s="11">
        <v>-2.2814382186530424E-2</v>
      </c>
      <c r="E114" s="11">
        <v>0.12056737588652489</v>
      </c>
      <c r="F114" s="11">
        <v>2.2018348623853212E-2</v>
      </c>
      <c r="G114" s="11">
        <v>-3.3613445378151363E-2</v>
      </c>
      <c r="H114" s="11">
        <v>-7.4400000000000008E-2</v>
      </c>
      <c r="I114" s="11">
        <v>-4.6399999999999997E-2</v>
      </c>
      <c r="J114" s="11">
        <v>-2.5699999999999997E-2</v>
      </c>
      <c r="K114" s="11">
        <v>-2.58E-2</v>
      </c>
      <c r="L114" s="11">
        <v>-2.3599999999999999E-2</v>
      </c>
      <c r="M114" s="11">
        <v>1.0200000000000001E-2</v>
      </c>
      <c r="N114" s="11">
        <v>-4.5499999999999999E-2</v>
      </c>
      <c r="O114" s="11">
        <v>-0.14249999999999999</v>
      </c>
      <c r="P114" s="11">
        <v>4.9599999999999998E-2</v>
      </c>
      <c r="Q114" s="11">
        <v>-4.8099999999999997E-2</v>
      </c>
      <c r="R114" s="11">
        <v>-8.4900000000000003E-2</v>
      </c>
      <c r="S114" s="11">
        <v>-2.58E-2</v>
      </c>
      <c r="T114" s="11">
        <v>4.0000000000000001E-3</v>
      </c>
    </row>
    <row r="115" spans="1:20" x14ac:dyDescent="0.2">
      <c r="A115" s="10">
        <v>35886</v>
      </c>
      <c r="B115" s="11">
        <v>-0.13393756294058412</v>
      </c>
      <c r="C115" s="11">
        <v>-6.0577819198509575E-3</v>
      </c>
      <c r="D115" s="11">
        <v>1.5946597441127475E-2</v>
      </c>
      <c r="E115" s="11">
        <v>-2.8925619834710758E-2</v>
      </c>
      <c r="F115" s="11">
        <v>-0.16153846153846152</v>
      </c>
      <c r="G115" s="11">
        <v>-0.10214741729541499</v>
      </c>
      <c r="H115" s="11">
        <v>7.8000000000000005E-3</v>
      </c>
      <c r="I115" s="11">
        <v>1.4999999999999999E-2</v>
      </c>
      <c r="J115" s="11">
        <v>2.1700000000000001E-2</v>
      </c>
      <c r="K115" s="11">
        <v>1.1899999999999999E-2</v>
      </c>
      <c r="L115" s="11">
        <v>1.5800000000000002E-2</v>
      </c>
      <c r="M115" s="11">
        <v>4.0000000000000001E-3</v>
      </c>
      <c r="N115" s="11">
        <v>-1.4800000000000001E-2</v>
      </c>
      <c r="O115" s="11">
        <v>-0.1056</v>
      </c>
      <c r="P115" s="11">
        <v>-3.2599999999999997E-2</v>
      </c>
      <c r="Q115" s="11">
        <v>-8.5000000000000006E-3</v>
      </c>
      <c r="R115" s="11">
        <v>5.3699999999999998E-2</v>
      </c>
      <c r="S115" s="11">
        <v>1.09E-2</v>
      </c>
      <c r="T115" s="11">
        <v>4.3E-3</v>
      </c>
    </row>
    <row r="116" spans="1:20" x14ac:dyDescent="0.2">
      <c r="A116" s="10">
        <v>35855</v>
      </c>
      <c r="B116" s="11">
        <v>3.7617554858934144E-2</v>
      </c>
      <c r="C116" s="11">
        <v>6.5666041275798115E-3</v>
      </c>
      <c r="D116" s="11">
        <v>0.11540847983453983</v>
      </c>
      <c r="E116" s="11">
        <v>0.23890784982935154</v>
      </c>
      <c r="F116" s="11">
        <v>4.6367851622874934E-3</v>
      </c>
      <c r="G116" s="11">
        <v>2.6206075044669541E-2</v>
      </c>
      <c r="H116" s="11">
        <v>4.4500000000000005E-2</v>
      </c>
      <c r="I116" s="11">
        <v>4.5400000000000003E-2</v>
      </c>
      <c r="J116" s="11">
        <v>4.7400000000000005E-2</v>
      </c>
      <c r="K116" s="11">
        <v>4.5899999999999996E-2</v>
      </c>
      <c r="L116" s="11">
        <v>5.1699999999999996E-2</v>
      </c>
      <c r="M116" s="11">
        <v>7.6299999999999993E-2</v>
      </c>
      <c r="N116" s="11">
        <v>-4.4000000000000003E-3</v>
      </c>
      <c r="O116" s="11">
        <v>-2.4799999999999999E-2</v>
      </c>
      <c r="P116" s="11">
        <v>0.2122</v>
      </c>
      <c r="Q116" s="11">
        <v>-6.7900000000000002E-2</v>
      </c>
      <c r="R116" s="11">
        <v>8.7300000000000003E-2</v>
      </c>
      <c r="S116" s="11">
        <v>5.1300000000000005E-2</v>
      </c>
      <c r="T116" s="11">
        <v>3.9000000000000003E-3</v>
      </c>
    </row>
    <row r="117" spans="1:20" x14ac:dyDescent="0.2">
      <c r="A117" s="10">
        <v>35827</v>
      </c>
      <c r="B117" s="11">
        <v>0.11995318899941498</v>
      </c>
      <c r="C117" s="11">
        <v>0.19977490151941479</v>
      </c>
      <c r="D117" s="11">
        <v>-5.3486936844270305E-3</v>
      </c>
      <c r="E117" s="11">
        <v>8.5185185185185253E-2</v>
      </c>
      <c r="F117" s="11">
        <v>0.11937716262975773</v>
      </c>
      <c r="G117" s="11">
        <v>7.4903969270166515E-2</v>
      </c>
      <c r="H117" s="11">
        <v>8.2899999999999988E-2</v>
      </c>
      <c r="I117" s="11">
        <v>7.0699999999999999E-2</v>
      </c>
      <c r="J117" s="11">
        <v>7.1800000000000003E-2</v>
      </c>
      <c r="K117" s="11">
        <v>7.22E-2</v>
      </c>
      <c r="L117" s="11">
        <v>7.7600000000000002E-2</v>
      </c>
      <c r="M117" s="11">
        <v>6.8699999999999997E-2</v>
      </c>
      <c r="N117" s="11">
        <v>2.5600000000000001E-2</v>
      </c>
      <c r="O117" s="11">
        <v>0.21690000000000001</v>
      </c>
      <c r="P117" s="11">
        <v>4.7100000000000003E-2</v>
      </c>
      <c r="Q117" s="11">
        <v>5.6999999999999993E-3</v>
      </c>
      <c r="R117" s="11">
        <v>3.9300000000000002E-2</v>
      </c>
      <c r="S117" s="11">
        <v>7.3200000000000001E-2</v>
      </c>
      <c r="T117" s="11">
        <v>3.9000000000000003E-3</v>
      </c>
    </row>
    <row r="118" spans="1:20" x14ac:dyDescent="0.2">
      <c r="A118" s="10">
        <v>35796</v>
      </c>
      <c r="B118" s="11">
        <v>-3.4985422740524408E-3</v>
      </c>
      <c r="C118" s="11">
        <v>0.13764404609475034</v>
      </c>
      <c r="D118" s="11">
        <v>5.9734030957052653E-2</v>
      </c>
      <c r="E118" s="11">
        <v>0.32678132678132688</v>
      </c>
      <c r="F118" s="11">
        <v>3.0303030303030276E-2</v>
      </c>
      <c r="G118" s="11">
        <v>4.621567314132613E-2</v>
      </c>
      <c r="H118" s="11">
        <v>-3.2000000000000002E-3</v>
      </c>
      <c r="I118" s="11">
        <v>-1.52E-2</v>
      </c>
      <c r="J118" s="11">
        <v>-7.1999999999999998E-3</v>
      </c>
      <c r="K118" s="11">
        <v>2.9600000000000001E-2</v>
      </c>
      <c r="L118" s="11">
        <v>-2.1899999999999999E-2</v>
      </c>
      <c r="M118" s="11">
        <v>-2.3E-3</v>
      </c>
      <c r="N118" s="11">
        <v>6.4899999999999999E-2</v>
      </c>
      <c r="O118" s="11">
        <v>-0.155</v>
      </c>
      <c r="P118" s="11">
        <v>0.1116</v>
      </c>
      <c r="Q118" s="11">
        <v>9.5899999999999999E-2</v>
      </c>
      <c r="R118" s="11">
        <v>-7.0499999999999993E-2</v>
      </c>
      <c r="S118" s="11">
        <v>4.4999999999999997E-3</v>
      </c>
      <c r="T118" s="11">
        <v>4.3E-3</v>
      </c>
    </row>
    <row r="119" spans="1:20" x14ac:dyDescent="0.2">
      <c r="A119" s="10">
        <v>35765</v>
      </c>
      <c r="B119" s="11">
        <v>4.0024257125530704E-2</v>
      </c>
      <c r="C119" s="11">
        <v>-3.2817337461300222E-2</v>
      </c>
      <c r="D119" s="11">
        <v>-5.6172839506172911E-2</v>
      </c>
      <c r="E119" s="11">
        <v>9.1152815013404886E-2</v>
      </c>
      <c r="F119" s="11">
        <v>-0.12206572769953039</v>
      </c>
      <c r="G119" s="11">
        <v>-0.10971973762671439</v>
      </c>
      <c r="H119" s="11">
        <v>-2.1600000000000001E-2</v>
      </c>
      <c r="I119" s="11">
        <v>1.0800000000000001E-2</v>
      </c>
      <c r="J119" s="11">
        <v>2.18E-2</v>
      </c>
      <c r="K119" s="11">
        <v>9.8999999999999991E-3</v>
      </c>
      <c r="L119" s="11">
        <v>2.9300000000000003E-2</v>
      </c>
      <c r="M119" s="11">
        <v>4.1799999999999997E-2</v>
      </c>
      <c r="N119" s="11">
        <v>2.1700000000000001E-2</v>
      </c>
      <c r="O119" s="11">
        <v>1.55E-2</v>
      </c>
      <c r="P119" s="11">
        <v>7.8399999999999997E-2</v>
      </c>
      <c r="Q119" s="11">
        <v>-6.6000000000000003E-2</v>
      </c>
      <c r="R119" s="11">
        <v>-5.6000000000000008E-3</v>
      </c>
      <c r="S119" s="11">
        <v>1.78E-2</v>
      </c>
      <c r="T119" s="11">
        <v>4.7999999999999996E-3</v>
      </c>
    </row>
    <row r="120" spans="1:20" x14ac:dyDescent="0.2">
      <c r="A120" s="10">
        <v>35735</v>
      </c>
      <c r="B120" s="11">
        <v>0.12482946793997263</v>
      </c>
      <c r="C120" s="11">
        <v>-0.11506849315068501</v>
      </c>
      <c r="D120" s="11">
        <v>-4.4623550226066344E-2</v>
      </c>
      <c r="E120" s="11">
        <v>-0.16367713004484308</v>
      </c>
      <c r="F120" s="11">
        <v>0.14107142857142851</v>
      </c>
      <c r="G120" s="11">
        <v>1.6979987871437396E-2</v>
      </c>
      <c r="H120" s="11">
        <v>-3.0499999999999999E-2</v>
      </c>
      <c r="I120" s="11">
        <v>-8.3000000000000001E-3</v>
      </c>
      <c r="J120" s="11">
        <v>4.0000000000000001E-3</v>
      </c>
      <c r="K120" s="11">
        <v>4.8000000000000001E-2</v>
      </c>
      <c r="L120" s="11">
        <v>3.4099999999999998E-2</v>
      </c>
      <c r="M120" s="11">
        <v>3.2599999999999997E-2</v>
      </c>
      <c r="N120" s="11">
        <v>-2.4199999999999999E-2</v>
      </c>
      <c r="O120" s="11">
        <v>-2.3300000000000001E-2</v>
      </c>
      <c r="P120" s="11">
        <v>1.7000000000000001E-2</v>
      </c>
      <c r="Q120" s="11">
        <v>-6.54E-2</v>
      </c>
      <c r="R120" s="11">
        <v>-6.7599999999999993E-2</v>
      </c>
      <c r="S120" s="11">
        <v>3.0500000000000003E-2</v>
      </c>
      <c r="T120" s="11">
        <v>3.9000000000000003E-3</v>
      </c>
    </row>
    <row r="121" spans="1:20" x14ac:dyDescent="0.2">
      <c r="A121" s="10">
        <v>35704</v>
      </c>
      <c r="B121" s="11">
        <v>-0.1869107043815863</v>
      </c>
      <c r="C121" s="11">
        <v>1.9553072625698498E-2</v>
      </c>
      <c r="D121" s="11">
        <v>0.11386030216772491</v>
      </c>
      <c r="E121" s="11">
        <v>-5.7082452431289732E-2</v>
      </c>
      <c r="F121" s="11">
        <v>0.14754098360655732</v>
      </c>
      <c r="G121" s="11">
        <v>5.7729313662604254E-2</v>
      </c>
      <c r="H121" s="11">
        <v>-6.0899999999999996E-2</v>
      </c>
      <c r="I121" s="11">
        <v>-3.39E-2</v>
      </c>
      <c r="J121" s="11">
        <v>-2.3E-2</v>
      </c>
      <c r="K121" s="11">
        <v>-3.4599999999999999E-2</v>
      </c>
      <c r="L121" s="11">
        <v>-3.1099999999999999E-2</v>
      </c>
      <c r="M121" s="11">
        <v>-2.7000000000000003E-2</v>
      </c>
      <c r="N121" s="11">
        <v>-0.1298</v>
      </c>
      <c r="O121" s="11">
        <v>-0.28600000000000003</v>
      </c>
      <c r="P121" s="11">
        <v>-5.4600000000000003E-2</v>
      </c>
      <c r="Q121" s="11">
        <v>-8.4100000000000008E-2</v>
      </c>
      <c r="R121" s="11">
        <v>-3.1800000000000002E-2</v>
      </c>
      <c r="S121" s="11">
        <v>-3.4499999999999996E-2</v>
      </c>
      <c r="T121" s="11">
        <v>4.1999999999999997E-3</v>
      </c>
    </row>
    <row r="122" spans="1:20" x14ac:dyDescent="0.2">
      <c r="A122" s="10">
        <v>35674</v>
      </c>
      <c r="B122" s="11">
        <v>-0.16720554272517307</v>
      </c>
      <c r="C122" s="11">
        <v>5.7294743059657316E-2</v>
      </c>
      <c r="D122" s="11">
        <v>-7.0614570614570549E-2</v>
      </c>
      <c r="E122" s="11">
        <v>-5.9642147117296207E-2</v>
      </c>
      <c r="F122" s="11">
        <v>-0.16438356164383561</v>
      </c>
      <c r="G122" s="11">
        <v>-0.13099219620958757</v>
      </c>
      <c r="H122" s="11">
        <v>8.9700000000000002E-2</v>
      </c>
      <c r="I122" s="11">
        <v>7.8700000000000006E-2</v>
      </c>
      <c r="J122" s="11">
        <v>7.8200000000000006E-2</v>
      </c>
      <c r="K122" s="11">
        <v>5.0900000000000001E-2</v>
      </c>
      <c r="L122" s="11">
        <v>5.9500000000000004E-2</v>
      </c>
      <c r="M122" s="11">
        <v>5.6799999999999996E-2</v>
      </c>
      <c r="N122" s="11">
        <v>6.4299999999999996E-2</v>
      </c>
      <c r="O122" s="11">
        <v>5.62E-2</v>
      </c>
      <c r="P122" s="11">
        <v>0.14949999999999999</v>
      </c>
      <c r="Q122" s="11">
        <v>-1.9099999999999999E-2</v>
      </c>
      <c r="R122" s="11">
        <v>0.10589999999999999</v>
      </c>
      <c r="S122" s="11">
        <v>5.8400000000000007E-2</v>
      </c>
      <c r="T122" s="11">
        <v>4.4000000000000003E-3</v>
      </c>
    </row>
    <row r="123" spans="1:20" x14ac:dyDescent="0.2">
      <c r="A123" s="10">
        <v>35643</v>
      </c>
      <c r="B123" s="11">
        <v>8.5213032581453518E-2</v>
      </c>
      <c r="C123" s="11">
        <v>2.1726010863005296E-2</v>
      </c>
      <c r="D123" s="11">
        <v>4.5531914893617076E-2</v>
      </c>
      <c r="E123" s="11">
        <v>0.21204819277108422</v>
      </c>
      <c r="F123" s="11">
        <v>0.13840155945419097</v>
      </c>
      <c r="G123" s="11">
        <v>0.13043478260869579</v>
      </c>
      <c r="H123" s="11">
        <v>3.85E-2</v>
      </c>
      <c r="I123" s="11">
        <v>3.2300000000000002E-2</v>
      </c>
      <c r="J123" s="11">
        <v>3.1899999999999998E-2</v>
      </c>
      <c r="K123" s="11">
        <v>-5.7699999999999994E-2</v>
      </c>
      <c r="L123" s="11">
        <v>-3.3399999999999999E-2</v>
      </c>
      <c r="M123" s="11">
        <v>-2.9600000000000001E-2</v>
      </c>
      <c r="N123" s="11">
        <v>-6.83E-2</v>
      </c>
      <c r="O123" s="11">
        <v>-0.13239999999999999</v>
      </c>
      <c r="P123" s="11">
        <v>-2.2700000000000001E-2</v>
      </c>
      <c r="Q123" s="11">
        <v>-8.9600000000000013E-2</v>
      </c>
      <c r="R123" s="11">
        <v>6.0000000000000001E-3</v>
      </c>
      <c r="S123" s="11">
        <v>-3.6299999999999999E-2</v>
      </c>
      <c r="T123" s="11">
        <v>4.0999999999999995E-3</v>
      </c>
    </row>
    <row r="124" spans="1:20" x14ac:dyDescent="0.2">
      <c r="A124" s="10">
        <v>35612</v>
      </c>
      <c r="B124" s="11">
        <v>-2.9985007496252658E-3</v>
      </c>
      <c r="C124" s="11">
        <v>-5.1516886090440694E-2</v>
      </c>
      <c r="D124" s="11">
        <v>-3.9640375970576125E-2</v>
      </c>
      <c r="E124" s="11">
        <v>-9.5860566448801587E-2</v>
      </c>
      <c r="F124" s="11">
        <v>-0.17258064516129035</v>
      </c>
      <c r="G124" s="11">
        <v>1.4705882352941124E-2</v>
      </c>
      <c r="H124" s="11">
        <v>4.9299999999999997E-2</v>
      </c>
      <c r="I124" s="11">
        <v>5.4600000000000003E-2</v>
      </c>
      <c r="J124" s="11">
        <v>5.4699999999999999E-2</v>
      </c>
      <c r="K124" s="11">
        <v>7.7499999999999999E-2</v>
      </c>
      <c r="L124" s="11">
        <v>9.0299999999999991E-2</v>
      </c>
      <c r="M124" s="11">
        <v>6.4000000000000001E-2</v>
      </c>
      <c r="N124" s="11">
        <v>-5.5000000000000005E-3</v>
      </c>
      <c r="O124" s="11">
        <v>5.9699999999999996E-2</v>
      </c>
      <c r="P124" s="11">
        <v>5.3399999999999996E-2</v>
      </c>
      <c r="Q124" s="11">
        <v>-3.0099999999999998E-2</v>
      </c>
      <c r="R124" s="11">
        <v>1.95E-2</v>
      </c>
      <c r="S124" s="11">
        <v>7.6499999999999999E-2</v>
      </c>
      <c r="T124" s="11">
        <v>4.3E-3</v>
      </c>
    </row>
    <row r="125" spans="1:20" x14ac:dyDescent="0.2">
      <c r="A125" s="10">
        <v>35582</v>
      </c>
      <c r="B125" s="11">
        <v>4.3274244004171125E-2</v>
      </c>
      <c r="C125" s="11">
        <v>1.2166859791425066E-2</v>
      </c>
      <c r="D125" s="11">
        <v>0.1719348659003832</v>
      </c>
      <c r="E125" s="11">
        <v>0.16202531645569618</v>
      </c>
      <c r="F125" s="11">
        <v>0.15671641791044766</v>
      </c>
      <c r="G125" s="11">
        <v>5.1075268817204256E-2</v>
      </c>
      <c r="H125" s="11">
        <v>3.8199999999999998E-2</v>
      </c>
      <c r="I125" s="11">
        <v>5.7200000000000001E-2</v>
      </c>
      <c r="J125" s="11">
        <v>6.4899999999999999E-2</v>
      </c>
      <c r="K125" s="11">
        <v>4.1599999999999998E-2</v>
      </c>
      <c r="L125" s="11">
        <v>4.6399999999999997E-2</v>
      </c>
      <c r="M125" s="11">
        <v>2.7200000000000002E-2</v>
      </c>
      <c r="N125" s="11">
        <v>4.0800000000000003E-2</v>
      </c>
      <c r="O125" s="11">
        <v>4.4600000000000001E-2</v>
      </c>
      <c r="P125" s="11">
        <v>9.2699999999999991E-2</v>
      </c>
      <c r="Q125" s="11">
        <v>6.7400000000000002E-2</v>
      </c>
      <c r="R125" s="11">
        <v>1.7600000000000001E-2</v>
      </c>
      <c r="S125" s="11">
        <v>4.41E-2</v>
      </c>
      <c r="T125" s="11">
        <v>3.7000000000000002E-3</v>
      </c>
    </row>
    <row r="126" spans="1:20" x14ac:dyDescent="0.2">
      <c r="A126" s="10">
        <v>35551</v>
      </c>
      <c r="B126" s="11">
        <v>-0.13369467028003612</v>
      </c>
      <c r="C126" s="11">
        <v>-2.4307518371961545E-2</v>
      </c>
      <c r="D126" s="11">
        <v>4.3217586809892516E-2</v>
      </c>
      <c r="E126" s="11">
        <v>0.11581920903954801</v>
      </c>
      <c r="F126" s="11">
        <v>9.1649694501018342E-2</v>
      </c>
      <c r="G126" s="11">
        <v>2.9045643153526868E-2</v>
      </c>
      <c r="H126" s="11">
        <v>0.1537</v>
      </c>
      <c r="I126" s="11">
        <v>9.7599999999999992E-2</v>
      </c>
      <c r="J126" s="11">
        <v>7.8600000000000003E-2</v>
      </c>
      <c r="K126" s="11">
        <v>7.0099999999999996E-2</v>
      </c>
      <c r="L126" s="11">
        <v>5.8700000000000002E-2</v>
      </c>
      <c r="M126" s="11">
        <v>5.91E-2</v>
      </c>
      <c r="N126" s="11">
        <v>2.7999999999999997E-2</v>
      </c>
      <c r="O126" s="11">
        <v>0.12269999999999999</v>
      </c>
      <c r="P126" s="11">
        <v>-3.5999999999999999E-3</v>
      </c>
      <c r="Q126" s="11">
        <v>0.1305</v>
      </c>
      <c r="R126" s="11">
        <v>5.3899999999999997E-2</v>
      </c>
      <c r="S126" s="11">
        <v>7.1599999999999997E-2</v>
      </c>
      <c r="T126" s="11">
        <v>4.8999999999999998E-3</v>
      </c>
    </row>
    <row r="127" spans="1:20" x14ac:dyDescent="0.2">
      <c r="A127" s="10">
        <v>35521</v>
      </c>
      <c r="B127" s="11">
        <v>0.13538461538461544</v>
      </c>
      <c r="C127" s="11">
        <v>5.675029868578263E-2</v>
      </c>
      <c r="D127" s="11">
        <v>7.7813677975228979E-2</v>
      </c>
      <c r="E127" s="11">
        <v>2.3121387283236983E-2</v>
      </c>
      <c r="F127" s="11">
        <v>7.4398249452954035E-2</v>
      </c>
      <c r="G127" s="11">
        <v>8.9675960813865974E-2</v>
      </c>
      <c r="H127" s="11">
        <v>-3.1E-2</v>
      </c>
      <c r="I127" s="11">
        <v>5.8999999999999999E-3</v>
      </c>
      <c r="J127" s="11">
        <v>-1.1999999999999999E-3</v>
      </c>
      <c r="K127" s="11">
        <v>6.7299999999999999E-2</v>
      </c>
      <c r="L127" s="11">
        <v>4.4500000000000005E-2</v>
      </c>
      <c r="M127" s="11">
        <v>1.67E-2</v>
      </c>
      <c r="N127" s="11">
        <v>2.9700000000000001E-2</v>
      </c>
      <c r="O127" s="11">
        <v>1.44E-2</v>
      </c>
      <c r="P127" s="11">
        <v>1.4499999999999999E-2</v>
      </c>
      <c r="Q127" s="11">
        <v>2.6600000000000002E-2</v>
      </c>
      <c r="R127" s="11">
        <v>-5.1500000000000004E-2</v>
      </c>
      <c r="S127" s="11">
        <v>4.2299999999999997E-2</v>
      </c>
      <c r="T127" s="11">
        <v>4.3E-3</v>
      </c>
    </row>
    <row r="128" spans="1:20" x14ac:dyDescent="0.2">
      <c r="A128" s="10">
        <v>35490</v>
      </c>
      <c r="B128" s="11">
        <v>-5.7971014492753548E-2</v>
      </c>
      <c r="C128" s="11">
        <v>6.5563335455123939E-2</v>
      </c>
      <c r="D128" s="11">
        <v>0.16939546599496214</v>
      </c>
      <c r="E128" s="11">
        <v>0.10897435897435903</v>
      </c>
      <c r="F128" s="11">
        <v>7.0257611241217877E-2</v>
      </c>
      <c r="G128" s="11">
        <v>4.2419481539669901E-2</v>
      </c>
      <c r="H128" s="11">
        <v>-8.4199999999999997E-2</v>
      </c>
      <c r="I128" s="11">
        <v>-3.2300000000000002E-2</v>
      </c>
      <c r="J128" s="11">
        <v>-1.77E-2</v>
      </c>
      <c r="K128" s="11">
        <v>-5.5E-2</v>
      </c>
      <c r="L128" s="11">
        <v>-2.5899999999999999E-2</v>
      </c>
      <c r="M128" s="11">
        <v>-4.4000000000000004E-2</v>
      </c>
      <c r="N128" s="11">
        <v>8.0000000000000004E-4</v>
      </c>
      <c r="O128" s="11">
        <v>-6.3899999999999998E-2</v>
      </c>
      <c r="P128" s="11">
        <v>2.8199999999999999E-2</v>
      </c>
      <c r="Q128" s="11">
        <v>-2.98E-2</v>
      </c>
      <c r="R128" s="11">
        <v>2.5899999999999999E-2</v>
      </c>
      <c r="S128" s="11">
        <v>-4.4800000000000006E-2</v>
      </c>
      <c r="T128" s="11">
        <v>4.3E-3</v>
      </c>
    </row>
    <row r="129" spans="1:20" x14ac:dyDescent="0.2">
      <c r="A129" s="10">
        <v>35462</v>
      </c>
      <c r="B129" s="11">
        <v>-0.15922014622258329</v>
      </c>
      <c r="C129" s="11">
        <v>2.2786458333333481E-2</v>
      </c>
      <c r="D129" s="11">
        <v>-4.5099218280216347E-2</v>
      </c>
      <c r="E129" s="11">
        <v>-3.1948881789136685E-3</v>
      </c>
      <c r="F129" s="11">
        <v>-9.2807424593968069E-3</v>
      </c>
      <c r="G129" s="11">
        <v>-4.6911649726347759E-3</v>
      </c>
      <c r="H129" s="11">
        <v>-6.13E-2</v>
      </c>
      <c r="I129" s="11">
        <v>-2.8000000000000004E-3</v>
      </c>
      <c r="J129" s="11">
        <v>1.21E-2</v>
      </c>
      <c r="K129" s="11">
        <v>0</v>
      </c>
      <c r="L129" s="11">
        <v>4.0000000000000001E-3</v>
      </c>
      <c r="M129" s="11">
        <v>2.1000000000000001E-2</v>
      </c>
      <c r="N129" s="11">
        <v>3.3099999999999997E-2</v>
      </c>
      <c r="O129" s="11">
        <v>8.0000000000000004E-4</v>
      </c>
      <c r="P129" s="11">
        <v>-0.10390000000000001</v>
      </c>
      <c r="Q129" s="11">
        <v>2.1499999999999998E-2</v>
      </c>
      <c r="R129" s="11">
        <v>-4.53E-2</v>
      </c>
      <c r="S129" s="11">
        <v>-1.0999999999999998E-3</v>
      </c>
      <c r="T129" s="11">
        <v>3.9000000000000003E-3</v>
      </c>
    </row>
    <row r="130" spans="1:20" x14ac:dyDescent="0.2">
      <c r="A130" s="10">
        <v>35431</v>
      </c>
      <c r="B130" s="11">
        <v>5.1238257899231421E-2</v>
      </c>
      <c r="C130" s="11">
        <v>-0.5844155844155845</v>
      </c>
      <c r="D130" s="11">
        <v>-8.1469207401270394E-2</v>
      </c>
      <c r="E130" s="11">
        <v>-0.12569832402234637</v>
      </c>
      <c r="F130" s="11">
        <v>3.3573141486810565E-2</v>
      </c>
      <c r="G130" s="11">
        <v>-3.7622272385252065E-2</v>
      </c>
      <c r="H130" s="11">
        <v>4.2300000000000004E-2</v>
      </c>
      <c r="I130" s="11">
        <v>2.8300000000000002E-2</v>
      </c>
      <c r="J130" s="11">
        <v>3.1699999999999999E-2</v>
      </c>
      <c r="K130" s="11">
        <v>6.59E-2</v>
      </c>
      <c r="L130" s="11">
        <v>5.1900000000000002E-2</v>
      </c>
      <c r="M130" s="11">
        <v>3.0200000000000001E-2</v>
      </c>
      <c r="N130" s="11">
        <v>-3.8599999999999995E-2</v>
      </c>
      <c r="O130" s="11">
        <v>-2.46E-2</v>
      </c>
      <c r="P130" s="11">
        <v>0.1158</v>
      </c>
      <c r="Q130" s="11">
        <v>-0.10869999999999999</v>
      </c>
      <c r="R130" s="11">
        <v>7.8600000000000003E-2</v>
      </c>
      <c r="S130" s="11">
        <v>5.3400000000000003E-2</v>
      </c>
      <c r="T130" s="11">
        <v>4.5000000000000005E-3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2.6640625" bestFit="1" customWidth="1"/>
  </cols>
  <sheetData>
    <row r="1" spans="1:20" x14ac:dyDescent="0.2">
      <c r="A1" s="15" t="s">
        <v>65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4</v>
      </c>
      <c r="S1" s="6" t="s">
        <v>4</v>
      </c>
      <c r="T1" s="6" t="s">
        <v>4</v>
      </c>
    </row>
    <row r="2" spans="1:20" x14ac:dyDescent="0.2">
      <c r="C2" s="6" t="s">
        <v>7</v>
      </c>
      <c r="D2" s="6" t="s">
        <v>8</v>
      </c>
      <c r="E2" s="6" t="s">
        <v>9</v>
      </c>
      <c r="F2" s="8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9" t="s">
        <v>24</v>
      </c>
    </row>
    <row r="3" spans="1:20" x14ac:dyDescent="0.2">
      <c r="A3" s="6" t="s">
        <v>2</v>
      </c>
      <c r="B3" s="6" t="s">
        <v>7</v>
      </c>
      <c r="C3">
        <f t="array" ref="C3">_xlfn.COVARIANCE.S(HLOOKUP($B3,Mean_StDev!$B$10:$S$130,ROW(Mean_StDev!$B$11:$B$130)-9,FALSE),HLOOKUP(C$2,Mean_StDev!$B$10:$S$130,ROW(Mean_StDev!$B$11:$B$130)-9,FALSE))</f>
        <v>1.0636095871497119E-2</v>
      </c>
      <c r="D3">
        <f t="array" ref="D3">_xlfn.COVARIANCE.S(HLOOKUP($B3,Mean_StDev!$B$10:$S$130,ROW(Mean_StDev!$B$11:$B$130)-9,FALSE),HLOOKUP(D$2,Mean_StDev!$B$10:$S$130,ROW(Mean_StDev!$B$11:$B$130)-9,FALSE))</f>
        <v>2.7643188067599262E-3</v>
      </c>
      <c r="E3">
        <f t="array" ref="E3">_xlfn.COVARIANCE.S(HLOOKUP($B3,Mean_StDev!$B$10:$S$130,ROW(Mean_StDev!$B$11:$B$130)-9,FALSE),HLOOKUP(E$2,Mean_StDev!$B$10:$S$130,ROW(Mean_StDev!$B$11:$B$130)-9,FALSE))</f>
        <v>7.512164194447158E-4</v>
      </c>
      <c r="F3">
        <f t="array" ref="F3">_xlfn.COVARIANCE.S(HLOOKUP($B3,Mean_StDev!$B$10:$S$130,ROW(Mean_StDev!$B$11:$B$130)-9,FALSE),HLOOKUP(F$2,Mean_StDev!$B$10:$S$130,ROW(Mean_StDev!$B$11:$B$130)-9,FALSE))</f>
        <v>1.6980916378011956E-3</v>
      </c>
      <c r="G3">
        <f t="array" ref="G3">_xlfn.COVARIANCE.S(HLOOKUP($B3,Mean_StDev!$B$10:$S$130,ROW(Mean_StDev!$B$11:$B$130)-9,FALSE),HLOOKUP(G$2,Mean_StDev!$B$10:$S$130,ROW(Mean_StDev!$B$11:$B$130)-9,FALSE))</f>
        <v>2.2133436141617471E-3</v>
      </c>
      <c r="H3">
        <f t="array" ref="H3">_xlfn.COVARIANCE.S(HLOOKUP($B3,Mean_StDev!$B$10:$S$130,ROW(Mean_StDev!$B$11:$B$130)-9,FALSE),HLOOKUP(H$2,Mean_StDev!$B$10:$S$130,ROW(Mean_StDev!$B$11:$B$130)-9,FALSE))</f>
        <v>3.0350159744708107E-3</v>
      </c>
      <c r="I3">
        <f t="array" ref="I3">_xlfn.COVARIANCE.S(HLOOKUP($B3,Mean_StDev!$B$10:$S$130,ROW(Mean_StDev!$B$11:$B$130)-9,FALSE),HLOOKUP(I$2,Mean_StDev!$B$10:$S$130,ROW(Mean_StDev!$B$11:$B$130)-9,FALSE))</f>
        <v>-1.4364251708960031E-3</v>
      </c>
      <c r="J3">
        <f t="array" ref="J3">_xlfn.COVARIANCE.S(HLOOKUP($B3,Mean_StDev!$B$10:$S$130,ROW(Mean_StDev!$B$11:$B$130)-9,FALSE),HLOOKUP(J$2,Mean_StDev!$B$10:$S$130,ROW(Mean_StDev!$B$11:$B$130)-9,FALSE))</f>
        <v>-8.7110340030529924E-4</v>
      </c>
      <c r="K3">
        <f t="array" ref="K3">_xlfn.COVARIANCE.S(HLOOKUP($B3,Mean_StDev!$B$10:$S$130,ROW(Mean_StDev!$B$11:$B$130)-9,FALSE),HLOOKUP(K$2,Mean_StDev!$B$10:$S$130,ROW(Mean_StDev!$B$11:$B$130)-9,FALSE))</f>
        <v>-6.8893752528989799E-4</v>
      </c>
      <c r="L3">
        <f t="array" ref="L3">_xlfn.COVARIANCE.S(HLOOKUP($B3,Mean_StDev!$B$10:$S$130,ROW(Mean_StDev!$B$11:$B$130)-9,FALSE),HLOOKUP(L$2,Mean_StDev!$B$10:$S$130,ROW(Mean_StDev!$B$11:$B$130)-9,FALSE))</f>
        <v>-5.1716715456002864E-4</v>
      </c>
      <c r="M3">
        <f t="array" ref="M3">_xlfn.COVARIANCE.S(HLOOKUP($B3,Mean_StDev!$B$10:$S$130,ROW(Mean_StDev!$B$11:$B$130)-9,FALSE),HLOOKUP(M$2,Mean_StDev!$B$10:$S$130,ROW(Mean_StDev!$B$11:$B$130)-9,FALSE))</f>
        <v>-4.3084868991378924E-4</v>
      </c>
      <c r="N3">
        <f t="array" ref="N3">_xlfn.COVARIANCE.S(HLOOKUP($B3,Mean_StDev!$B$10:$S$130,ROW(Mean_StDev!$B$11:$B$130)-9,FALSE),HLOOKUP(N$2,Mean_StDev!$B$10:$S$130,ROW(Mean_StDev!$B$11:$B$130)-9,FALSE))</f>
        <v>-1.6217767494546476E-4</v>
      </c>
      <c r="O3">
        <f t="array" ref="O3">_xlfn.COVARIANCE.S(HLOOKUP($B3,Mean_StDev!$B$10:$S$130,ROW(Mean_StDev!$B$11:$B$130)-9,FALSE),HLOOKUP(O$2,Mean_StDev!$B$10:$S$130,ROW(Mean_StDev!$B$11:$B$130)-9,FALSE))</f>
        <v>-8.888693707969741E-4</v>
      </c>
      <c r="P3">
        <f t="array" ref="P3">_xlfn.COVARIANCE.S(HLOOKUP($B3,Mean_StDev!$B$10:$S$130,ROW(Mean_StDev!$B$11:$B$130)-9,FALSE),HLOOKUP(P$2,Mean_StDev!$B$10:$S$130,ROW(Mean_StDev!$B$11:$B$130)-9,FALSE))</f>
        <v>2.8854215432619183E-4</v>
      </c>
      <c r="Q3">
        <f t="array" ref="Q3">_xlfn.COVARIANCE.S(HLOOKUP($B3,Mean_StDev!$B$10:$S$130,ROW(Mean_StDev!$B$11:$B$130)-9,FALSE),HLOOKUP(Q$2,Mean_StDev!$B$10:$S$130,ROW(Mean_StDev!$B$11:$B$130)-9,FALSE))</f>
        <v>-1.9132270948192569E-4</v>
      </c>
      <c r="R3">
        <f t="array" ref="R3">_xlfn.COVARIANCE.S(HLOOKUP($B3,Mean_StDev!$B$10:$S$130,ROW(Mean_StDev!$B$11:$B$130)-9,FALSE),HLOOKUP(R$2,Mean_StDev!$B$10:$S$130,ROW(Mean_StDev!$B$11:$B$130)-9,FALSE))</f>
        <v>-1.1172428795904212E-3</v>
      </c>
      <c r="S3">
        <f t="array" ref="S3">_xlfn.COVARIANCE.S(HLOOKUP($B3,Mean_StDev!$B$10:$S$130,ROW(Mean_StDev!$B$11:$B$130)-9,FALSE),HLOOKUP(S$2,Mean_StDev!$B$10:$S$130,ROW(Mean_StDev!$B$11:$B$130)-9,FALSE))</f>
        <v>-1.0389593814862771E-3</v>
      </c>
      <c r="T3">
        <f t="array" ref="T3">_xlfn.COVARIANCE.S(HLOOKUP($B3,Mean_StDev!$B$10:$S$130,ROW(Mean_StDev!$B$11:$B$130)-9,FALSE),HLOOKUP(T$2,Mean_StDev!$B$10:$S$130,ROW(Mean_StDev!$B$11:$B$130)-9,FALSE))</f>
        <v>-6.3728985276484526E-4</v>
      </c>
    </row>
    <row r="4" spans="1:20" x14ac:dyDescent="0.2">
      <c r="A4" s="6" t="s">
        <v>2</v>
      </c>
      <c r="B4" s="6" t="s">
        <v>8</v>
      </c>
      <c r="C4">
        <f t="array" ref="C4">_xlfn.COVARIANCE.S(HLOOKUP($B4,Mean_StDev!$B$10:$S$130,ROW(Mean_StDev!$B$11:$B$130)-9,FALSE),HLOOKUP(C$2,Mean_StDev!$B$10:$S$130,ROW(Mean_StDev!$B$11:$B$130)-9,FALSE))</f>
        <v>2.7643188067599262E-3</v>
      </c>
      <c r="D4">
        <f t="array" ref="D4">_xlfn.COVARIANCE.S(HLOOKUP($B4,Mean_StDev!$B$10:$S$130,ROW(Mean_StDev!$B$11:$B$130)-9,FALSE),HLOOKUP(D$2,Mean_StDev!$B$10:$S$130,ROW(Mean_StDev!$B$11:$B$130)-9,FALSE))</f>
        <v>1.0000092872033753E-2</v>
      </c>
      <c r="E4">
        <f t="array" ref="E4">_xlfn.COVARIANCE.S(HLOOKUP($B4,Mean_StDev!$B$10:$S$130,ROW(Mean_StDev!$B$11:$B$130)-9,FALSE),HLOOKUP(E$2,Mean_StDev!$B$10:$S$130,ROW(Mean_StDev!$B$11:$B$130)-9,FALSE))</f>
        <v>1.8747775732887706E-3</v>
      </c>
      <c r="F4">
        <f t="array" ref="F4">_xlfn.COVARIANCE.S(HLOOKUP($B4,Mean_StDev!$B$10:$S$130,ROW(Mean_StDev!$B$11:$B$130)-9,FALSE),HLOOKUP(F$2,Mean_StDev!$B$10:$S$130,ROW(Mean_StDev!$B$11:$B$130)-9,FALSE))</f>
        <v>2.7808038452445893E-3</v>
      </c>
      <c r="G4">
        <f t="array" ref="G4">_xlfn.COVARIANCE.S(HLOOKUP($B4,Mean_StDev!$B$10:$S$130,ROW(Mean_StDev!$B$11:$B$130)-9,FALSE),HLOOKUP(G$2,Mean_StDev!$B$10:$S$130,ROW(Mean_StDev!$B$11:$B$130)-9,FALSE))</f>
        <v>1.749717878574818E-3</v>
      </c>
      <c r="H4">
        <f t="array" ref="H4">_xlfn.COVARIANCE.S(HLOOKUP($B4,Mean_StDev!$B$10:$S$130,ROW(Mean_StDev!$B$11:$B$130)-9,FALSE),HLOOKUP(H$2,Mean_StDev!$B$10:$S$130,ROW(Mean_StDev!$B$11:$B$130)-9,FALSE))</f>
        <v>2.3641430773374619E-3</v>
      </c>
      <c r="I4">
        <f t="array" ref="I4">_xlfn.COVARIANCE.S(HLOOKUP($B4,Mean_StDev!$B$10:$S$130,ROW(Mean_StDev!$B$11:$B$130)-9,FALSE),HLOOKUP(I$2,Mean_StDev!$B$10:$S$130,ROW(Mean_StDev!$B$11:$B$130)-9,FALSE))</f>
        <v>-8.5327126752377728E-4</v>
      </c>
      <c r="J4">
        <f t="array" ref="J4">_xlfn.COVARIANCE.S(HLOOKUP($B4,Mean_StDev!$B$10:$S$130,ROW(Mean_StDev!$B$11:$B$130)-9,FALSE),HLOOKUP(J$2,Mean_StDev!$B$10:$S$130,ROW(Mean_StDev!$B$11:$B$130)-9,FALSE))</f>
        <v>-4.129873172460232E-4</v>
      </c>
      <c r="K4">
        <f t="array" ref="K4">_xlfn.COVARIANCE.S(HLOOKUP($B4,Mean_StDev!$B$10:$S$130,ROW(Mean_StDev!$B$11:$B$130)-9,FALSE),HLOOKUP(K$2,Mean_StDev!$B$10:$S$130,ROW(Mean_StDev!$B$11:$B$130)-9,FALSE))</f>
        <v>-4.1285539278676557E-4</v>
      </c>
      <c r="L4">
        <f t="array" ref="L4">_xlfn.COVARIANCE.S(HLOOKUP($B4,Mean_StDev!$B$10:$S$130,ROW(Mean_StDev!$B$11:$B$130)-9,FALSE),HLOOKUP(L$2,Mean_StDev!$B$10:$S$130,ROW(Mean_StDev!$B$11:$B$130)-9,FALSE))</f>
        <v>-3.8046409803286108E-4</v>
      </c>
      <c r="M4">
        <f t="array" ref="M4">_xlfn.COVARIANCE.S(HLOOKUP($B4,Mean_StDev!$B$10:$S$130,ROW(Mean_StDev!$B$11:$B$130)-9,FALSE),HLOOKUP(M$2,Mean_StDev!$B$10:$S$130,ROW(Mean_StDev!$B$11:$B$130)-9,FALSE))</f>
        <v>-3.1747273782991187E-4</v>
      </c>
      <c r="N4">
        <f t="array" ref="N4">_xlfn.COVARIANCE.S(HLOOKUP($B4,Mean_StDev!$B$10:$S$130,ROW(Mean_StDev!$B$11:$B$130)-9,FALSE),HLOOKUP(N$2,Mean_StDev!$B$10:$S$130,ROW(Mean_StDev!$B$11:$B$130)-9,FALSE))</f>
        <v>-2.0981784501572585E-4</v>
      </c>
      <c r="O4">
        <f t="array" ref="O4">_xlfn.COVARIANCE.S(HLOOKUP($B4,Mean_StDev!$B$10:$S$130,ROW(Mean_StDev!$B$11:$B$130)-9,FALSE),HLOOKUP(O$2,Mean_StDev!$B$10:$S$130,ROW(Mean_StDev!$B$11:$B$130)-9,FALSE))</f>
        <v>2.6003373489746787E-4</v>
      </c>
      <c r="P4">
        <f t="array" ref="P4">_xlfn.COVARIANCE.S(HLOOKUP($B4,Mean_StDev!$B$10:$S$130,ROW(Mean_StDev!$B$11:$B$130)-9,FALSE),HLOOKUP(P$2,Mean_StDev!$B$10:$S$130,ROW(Mean_StDev!$B$11:$B$130)-9,FALSE))</f>
        <v>4.2682081403676531E-4</v>
      </c>
      <c r="Q4">
        <f t="array" ref="Q4">_xlfn.COVARIANCE.S(HLOOKUP($B4,Mean_StDev!$B$10:$S$130,ROW(Mean_StDev!$B$11:$B$130)-9,FALSE),HLOOKUP(Q$2,Mean_StDev!$B$10:$S$130,ROW(Mean_StDev!$B$11:$B$130)-9,FALSE))</f>
        <v>-5.287050834589614E-4</v>
      </c>
      <c r="R4">
        <f t="array" ref="R4">_xlfn.COVARIANCE.S(HLOOKUP($B4,Mean_StDev!$B$10:$S$130,ROW(Mean_StDev!$B$11:$B$130)-9,FALSE),HLOOKUP(R$2,Mean_StDev!$B$10:$S$130,ROW(Mean_StDev!$B$11:$B$130)-9,FALSE))</f>
        <v>6.8391821897916341E-4</v>
      </c>
      <c r="S4">
        <f t="array" ref="S4">_xlfn.COVARIANCE.S(HLOOKUP($B4,Mean_StDev!$B$10:$S$130,ROW(Mean_StDev!$B$11:$B$130)-9,FALSE),HLOOKUP(S$2,Mean_StDev!$B$10:$S$130,ROW(Mean_StDev!$B$11:$B$130)-9,FALSE))</f>
        <v>-7.5823929448117725E-4</v>
      </c>
      <c r="T4">
        <f t="array" ref="T4">_xlfn.COVARIANCE.S(HLOOKUP($B4,Mean_StDev!$B$10:$S$130,ROW(Mean_StDev!$B$11:$B$130)-9,FALSE),HLOOKUP(T$2,Mean_StDev!$B$10:$S$130,ROW(Mean_StDev!$B$11:$B$130)-9,FALSE))</f>
        <v>-4.2250503760854718E-4</v>
      </c>
    </row>
    <row r="5" spans="1:20" x14ac:dyDescent="0.2">
      <c r="A5" s="6" t="s">
        <v>2</v>
      </c>
      <c r="B5" s="6" t="s">
        <v>9</v>
      </c>
      <c r="C5">
        <f t="array" ref="C5">_xlfn.COVARIANCE.S(HLOOKUP($B5,Mean_StDev!$B$10:$S$130,ROW(Mean_StDev!$B$11:$B$130)-9,FALSE),HLOOKUP(C$2,Mean_StDev!$B$10:$S$130,ROW(Mean_StDev!$B$11:$B$130)-9,FALSE))</f>
        <v>7.512164194447158E-4</v>
      </c>
      <c r="D5">
        <f t="array" ref="D5">_xlfn.COVARIANCE.S(HLOOKUP($B5,Mean_StDev!$B$10:$S$130,ROW(Mean_StDev!$B$11:$B$130)-9,FALSE),HLOOKUP(D$2,Mean_StDev!$B$10:$S$130,ROW(Mean_StDev!$B$11:$B$130)-9,FALSE))</f>
        <v>1.8747775732887706E-3</v>
      </c>
      <c r="E5">
        <f t="array" ref="E5">_xlfn.COVARIANCE.S(HLOOKUP($B5,Mean_StDev!$B$10:$S$130,ROW(Mean_StDev!$B$11:$B$130)-9,FALSE),HLOOKUP(E$2,Mean_StDev!$B$10:$S$130,ROW(Mean_StDev!$B$11:$B$130)-9,FALSE))</f>
        <v>8.8172672474489833E-3</v>
      </c>
      <c r="F5">
        <f t="array" ref="F5">_xlfn.COVARIANCE.S(HLOOKUP($B5,Mean_StDev!$B$10:$S$130,ROW(Mean_StDev!$B$11:$B$130)-9,FALSE),HLOOKUP(F$2,Mean_StDev!$B$10:$S$130,ROW(Mean_StDev!$B$11:$B$130)-9,FALSE))</f>
        <v>5.3882443135104766E-3</v>
      </c>
      <c r="G5">
        <f t="array" ref="G5">_xlfn.COVARIANCE.S(HLOOKUP($B5,Mean_StDev!$B$10:$S$130,ROW(Mean_StDev!$B$11:$B$130)-9,FALSE),HLOOKUP(G$2,Mean_StDev!$B$10:$S$130,ROW(Mean_StDev!$B$11:$B$130)-9,FALSE))</f>
        <v>3.2844479895834072E-3</v>
      </c>
      <c r="H5">
        <f t="array" ref="H5">_xlfn.COVARIANCE.S(HLOOKUP($B5,Mean_StDev!$B$10:$S$130,ROW(Mean_StDev!$B$11:$B$130)-9,FALSE),HLOOKUP(H$2,Mean_StDev!$B$10:$S$130,ROW(Mean_StDev!$B$11:$B$130)-9,FALSE))</f>
        <v>3.0329717291828367E-3</v>
      </c>
      <c r="I5">
        <f t="array" ref="I5">_xlfn.COVARIANCE.S(HLOOKUP($B5,Mean_StDev!$B$10:$S$130,ROW(Mean_StDev!$B$11:$B$130)-9,FALSE),HLOOKUP(I$2,Mean_StDev!$B$10:$S$130,ROW(Mean_StDev!$B$11:$B$130)-9,FALSE))</f>
        <v>-1.2212334109964511E-4</v>
      </c>
      <c r="J5">
        <f t="array" ref="J5">_xlfn.COVARIANCE.S(HLOOKUP($B5,Mean_StDev!$B$10:$S$130,ROW(Mean_StDev!$B$11:$B$130)-9,FALSE),HLOOKUP(J$2,Mean_StDev!$B$10:$S$130,ROW(Mean_StDev!$B$11:$B$130)-9,FALSE))</f>
        <v>-1.6631145981761756E-4</v>
      </c>
      <c r="K5">
        <f t="array" ref="K5">_xlfn.COVARIANCE.S(HLOOKUP($B5,Mean_StDev!$B$10:$S$130,ROW(Mean_StDev!$B$11:$B$130)-9,FALSE),HLOOKUP(K$2,Mean_StDev!$B$10:$S$130,ROW(Mean_StDev!$B$11:$B$130)-9,FALSE))</f>
        <v>-3.7399161550900743E-4</v>
      </c>
      <c r="L5">
        <f t="array" ref="L5">_xlfn.COVARIANCE.S(HLOOKUP($B5,Mean_StDev!$B$10:$S$130,ROW(Mean_StDev!$B$11:$B$130)-9,FALSE),HLOOKUP(L$2,Mean_StDev!$B$10:$S$130,ROW(Mean_StDev!$B$11:$B$130)-9,FALSE))</f>
        <v>-3.032093532895076E-4</v>
      </c>
      <c r="M5">
        <f t="array" ref="M5">_xlfn.COVARIANCE.S(HLOOKUP($B5,Mean_StDev!$B$10:$S$130,ROW(Mean_StDev!$B$11:$B$130)-9,FALSE),HLOOKUP(M$2,Mean_StDev!$B$10:$S$130,ROW(Mean_StDev!$B$11:$B$130)-9,FALSE))</f>
        <v>-2.8047066915926142E-4</v>
      </c>
      <c r="N5">
        <f t="array" ref="N5">_xlfn.COVARIANCE.S(HLOOKUP($B5,Mean_StDev!$B$10:$S$130,ROW(Mean_StDev!$B$11:$B$130)-9,FALSE),HLOOKUP(N$2,Mean_StDev!$B$10:$S$130,ROW(Mean_StDev!$B$11:$B$130)-9,FALSE))</f>
        <v>-4.9285790349269947E-4</v>
      </c>
      <c r="O5">
        <f t="array" ref="O5">_xlfn.COVARIANCE.S(HLOOKUP($B5,Mean_StDev!$B$10:$S$130,ROW(Mean_StDev!$B$11:$B$130)-9,FALSE),HLOOKUP(O$2,Mean_StDev!$B$10:$S$130,ROW(Mean_StDev!$B$11:$B$130)-9,FALSE))</f>
        <v>-3.80109196350054E-4</v>
      </c>
      <c r="P5">
        <f t="array" ref="P5">_xlfn.COVARIANCE.S(HLOOKUP($B5,Mean_StDev!$B$10:$S$130,ROW(Mean_StDev!$B$11:$B$130)-9,FALSE),HLOOKUP(P$2,Mean_StDev!$B$10:$S$130,ROW(Mean_StDev!$B$11:$B$130)-9,FALSE))</f>
        <v>4.6429049386448914E-4</v>
      </c>
      <c r="Q5">
        <f t="array" ref="Q5">_xlfn.COVARIANCE.S(HLOOKUP($B5,Mean_StDev!$B$10:$S$130,ROW(Mean_StDev!$B$11:$B$130)-9,FALSE),HLOOKUP(Q$2,Mean_StDev!$B$10:$S$130,ROW(Mean_StDev!$B$11:$B$130)-9,FALSE))</f>
        <v>-6.7532401043165645E-4</v>
      </c>
      <c r="R5">
        <f t="array" ref="R5">_xlfn.COVARIANCE.S(HLOOKUP($B5,Mean_StDev!$B$10:$S$130,ROW(Mean_StDev!$B$11:$B$130)-9,FALSE),HLOOKUP(R$2,Mean_StDev!$B$10:$S$130,ROW(Mean_StDev!$B$11:$B$130)-9,FALSE))</f>
        <v>-4.2142220458837268E-4</v>
      </c>
      <c r="S5">
        <f t="array" ref="S5">_xlfn.COVARIANCE.S(HLOOKUP($B5,Mean_StDev!$B$10:$S$130,ROW(Mean_StDev!$B$11:$B$130)-9,FALSE),HLOOKUP(S$2,Mean_StDev!$B$10:$S$130,ROW(Mean_StDev!$B$11:$B$130)-9,FALSE))</f>
        <v>-8.4727956354517075E-4</v>
      </c>
      <c r="T5">
        <f t="array" ref="T5">_xlfn.COVARIANCE.S(HLOOKUP($B5,Mean_StDev!$B$10:$S$130,ROW(Mean_StDev!$B$11:$B$130)-9,FALSE),HLOOKUP(T$2,Mean_StDev!$B$10:$S$130,ROW(Mean_StDev!$B$11:$B$130)-9,FALSE))</f>
        <v>-2.6893746878011316E-4</v>
      </c>
    </row>
    <row r="6" spans="1:20" x14ac:dyDescent="0.2">
      <c r="A6" s="6" t="s">
        <v>2</v>
      </c>
      <c r="B6" s="8" t="s">
        <v>10</v>
      </c>
      <c r="C6">
        <f t="array" ref="C6">_xlfn.COVARIANCE.S(HLOOKUP($B6,Mean_StDev!$B$10:$S$130,ROW(Mean_StDev!$B$11:$B$130)-9,FALSE),HLOOKUP(C$2,Mean_StDev!$B$10:$S$130,ROW(Mean_StDev!$B$11:$B$130)-9,FALSE))</f>
        <v>1.6980916378011956E-3</v>
      </c>
      <c r="D6">
        <f t="array" ref="D6">_xlfn.COVARIANCE.S(HLOOKUP($B6,Mean_StDev!$B$10:$S$130,ROW(Mean_StDev!$B$11:$B$130)-9,FALSE),HLOOKUP(D$2,Mean_StDev!$B$10:$S$130,ROW(Mean_StDev!$B$11:$B$130)-9,FALSE))</f>
        <v>2.7808038452445893E-3</v>
      </c>
      <c r="E6">
        <f t="array" ref="E6">_xlfn.COVARIANCE.S(HLOOKUP($B6,Mean_StDev!$B$10:$S$130,ROW(Mean_StDev!$B$11:$B$130)-9,FALSE),HLOOKUP(E$2,Mean_StDev!$B$10:$S$130,ROW(Mean_StDev!$B$11:$B$130)-9,FALSE))</f>
        <v>5.3882443135104766E-3</v>
      </c>
      <c r="F6">
        <f t="array" ref="F6">_xlfn.COVARIANCE.S(HLOOKUP($B6,Mean_StDev!$B$10:$S$130,ROW(Mean_StDev!$B$11:$B$130)-9,FALSE),HLOOKUP(F$2,Mean_StDev!$B$10:$S$130,ROW(Mean_StDev!$B$11:$B$130)-9,FALSE))</f>
        <v>1.8871172065270975E-2</v>
      </c>
      <c r="G6">
        <f t="array" ref="G6">_xlfn.COVARIANCE.S(HLOOKUP($B6,Mean_StDev!$B$10:$S$130,ROW(Mean_StDev!$B$11:$B$130)-9,FALSE),HLOOKUP(G$2,Mean_StDev!$B$10:$S$130,ROW(Mean_StDev!$B$11:$B$130)-9,FALSE))</f>
        <v>4.6522897688281743E-3</v>
      </c>
      <c r="H6">
        <f t="array" ref="H6">_xlfn.COVARIANCE.S(HLOOKUP($B6,Mean_StDev!$B$10:$S$130,ROW(Mean_StDev!$B$11:$B$130)-9,FALSE),HLOOKUP(H$2,Mean_StDev!$B$10:$S$130,ROW(Mean_StDev!$B$11:$B$130)-9,FALSE))</f>
        <v>2.893110877587278E-3</v>
      </c>
      <c r="I6">
        <f t="array" ref="I6">_xlfn.COVARIANCE.S(HLOOKUP($B6,Mean_StDev!$B$10:$S$130,ROW(Mean_StDev!$B$11:$B$130)-9,FALSE),HLOOKUP(I$2,Mean_StDev!$B$10:$S$130,ROW(Mean_StDev!$B$11:$B$130)-9,FALSE))</f>
        <v>-9.7753045456675696E-4</v>
      </c>
      <c r="J6">
        <f t="array" ref="J6">_xlfn.COVARIANCE.S(HLOOKUP($B6,Mean_StDev!$B$10:$S$130,ROW(Mean_StDev!$B$11:$B$130)-9,FALSE),HLOOKUP(J$2,Mean_StDev!$B$10:$S$130,ROW(Mean_StDev!$B$11:$B$130)-9,FALSE))</f>
        <v>-1.1662960139438221E-3</v>
      </c>
      <c r="K6">
        <f t="array" ref="K6">_xlfn.COVARIANCE.S(HLOOKUP($B6,Mean_StDev!$B$10:$S$130,ROW(Mean_StDev!$B$11:$B$130)-9,FALSE),HLOOKUP(K$2,Mean_StDev!$B$10:$S$130,ROW(Mean_StDev!$B$11:$B$130)-9,FALSE))</f>
        <v>-1.5805277082334762E-3</v>
      </c>
      <c r="L6">
        <f t="array" ref="L6">_xlfn.COVARIANCE.S(HLOOKUP($B6,Mean_StDev!$B$10:$S$130,ROW(Mean_StDev!$B$11:$B$130)-9,FALSE),HLOOKUP(L$2,Mean_StDev!$B$10:$S$130,ROW(Mean_StDev!$B$11:$B$130)-9,FALSE))</f>
        <v>-6.168732141265522E-4</v>
      </c>
      <c r="M6">
        <f t="array" ref="M6">_xlfn.COVARIANCE.S(HLOOKUP($B6,Mean_StDev!$B$10:$S$130,ROW(Mean_StDev!$B$11:$B$130)-9,FALSE),HLOOKUP(M$2,Mean_StDev!$B$10:$S$130,ROW(Mean_StDev!$B$11:$B$130)-9,FALSE))</f>
        <v>-1.1781402765528737E-3</v>
      </c>
      <c r="N6">
        <f t="array" ref="N6">_xlfn.COVARIANCE.S(HLOOKUP($B6,Mean_StDev!$B$10:$S$130,ROW(Mean_StDev!$B$11:$B$130)-9,FALSE),HLOOKUP(N$2,Mean_StDev!$B$10:$S$130,ROW(Mean_StDev!$B$11:$B$130)-9,FALSE))</f>
        <v>-7.941760206399694E-4</v>
      </c>
      <c r="O6">
        <f t="array" ref="O6">_xlfn.COVARIANCE.S(HLOOKUP($B6,Mean_StDev!$B$10:$S$130,ROW(Mean_StDev!$B$11:$B$130)-9,FALSE),HLOOKUP(O$2,Mean_StDev!$B$10:$S$130,ROW(Mean_StDev!$B$11:$B$130)-9,FALSE))</f>
        <v>-1.0324777213398116E-3</v>
      </c>
      <c r="P6">
        <f t="array" ref="P6">_xlfn.COVARIANCE.S(HLOOKUP($B6,Mean_StDev!$B$10:$S$130,ROW(Mean_StDev!$B$11:$B$130)-9,FALSE),HLOOKUP(P$2,Mean_StDev!$B$10:$S$130,ROW(Mean_StDev!$B$11:$B$130)-9,FALSE))</f>
        <v>-1.4112805940987884E-3</v>
      </c>
      <c r="Q6">
        <f t="array" ref="Q6">_xlfn.COVARIANCE.S(HLOOKUP($B6,Mean_StDev!$B$10:$S$130,ROW(Mean_StDev!$B$11:$B$130)-9,FALSE),HLOOKUP(Q$2,Mean_StDev!$B$10:$S$130,ROW(Mean_StDev!$B$11:$B$130)-9,FALSE))</f>
        <v>-7.2140307624649807E-4</v>
      </c>
      <c r="R6">
        <f t="array" ref="R6">_xlfn.COVARIANCE.S(HLOOKUP($B6,Mean_StDev!$B$10:$S$130,ROW(Mean_StDev!$B$11:$B$130)-9,FALSE),HLOOKUP(R$2,Mean_StDev!$B$10:$S$130,ROW(Mean_StDev!$B$11:$B$130)-9,FALSE))</f>
        <v>-2.9830910143132256E-4</v>
      </c>
      <c r="S6">
        <f t="array" ref="S6">_xlfn.COVARIANCE.S(HLOOKUP($B6,Mean_StDev!$B$10:$S$130,ROW(Mean_StDev!$B$11:$B$130)-9,FALSE),HLOOKUP(S$2,Mean_StDev!$B$10:$S$130,ROW(Mean_StDev!$B$11:$B$130)-9,FALSE))</f>
        <v>-2.4846462729595327E-3</v>
      </c>
      <c r="T6">
        <f t="array" ref="T6">_xlfn.COVARIANCE.S(HLOOKUP($B6,Mean_StDev!$B$10:$S$130,ROW(Mean_StDev!$B$11:$B$130)-9,FALSE),HLOOKUP(T$2,Mean_StDev!$B$10:$S$130,ROW(Mean_StDev!$B$11:$B$130)-9,FALSE))</f>
        <v>-8.5252040465897761E-4</v>
      </c>
    </row>
    <row r="7" spans="1:20" x14ac:dyDescent="0.2">
      <c r="A7" s="6" t="s">
        <v>2</v>
      </c>
      <c r="B7" s="6" t="s">
        <v>11</v>
      </c>
      <c r="C7">
        <f t="array" ref="C7">_xlfn.COVARIANCE.S(HLOOKUP($B7,Mean_StDev!$B$10:$S$130,ROW(Mean_StDev!$B$11:$B$130)-9,FALSE),HLOOKUP(C$2,Mean_StDev!$B$10:$S$130,ROW(Mean_StDev!$B$11:$B$130)-9,FALSE))</f>
        <v>2.2133436141617471E-3</v>
      </c>
      <c r="D7">
        <f t="array" ref="D7">_xlfn.COVARIANCE.S(HLOOKUP($B7,Mean_StDev!$B$10:$S$130,ROW(Mean_StDev!$B$11:$B$130)-9,FALSE),HLOOKUP(D$2,Mean_StDev!$B$10:$S$130,ROW(Mean_StDev!$B$11:$B$130)-9,FALSE))</f>
        <v>1.749717878574818E-3</v>
      </c>
      <c r="E7">
        <f t="array" ref="E7">_xlfn.COVARIANCE.S(HLOOKUP($B7,Mean_StDev!$B$10:$S$130,ROW(Mean_StDev!$B$11:$B$130)-9,FALSE),HLOOKUP(E$2,Mean_StDev!$B$10:$S$130,ROW(Mean_StDev!$B$11:$B$130)-9,FALSE))</f>
        <v>3.2844479895834072E-3</v>
      </c>
      <c r="F7">
        <f t="array" ref="F7">_xlfn.COVARIANCE.S(HLOOKUP($B7,Mean_StDev!$B$10:$S$130,ROW(Mean_StDev!$B$11:$B$130)-9,FALSE),HLOOKUP(F$2,Mean_StDev!$B$10:$S$130,ROW(Mean_StDev!$B$11:$B$130)-9,FALSE))</f>
        <v>4.6522897688281743E-3</v>
      </c>
      <c r="G7">
        <f t="array" ref="G7">_xlfn.COVARIANCE.S(HLOOKUP($B7,Mean_StDev!$B$10:$S$130,ROW(Mean_StDev!$B$11:$B$130)-9,FALSE),HLOOKUP(G$2,Mean_StDev!$B$10:$S$130,ROW(Mean_StDev!$B$11:$B$130)-9,FALSE))</f>
        <v>8.2544049791961008E-3</v>
      </c>
      <c r="H7">
        <f t="array" ref="H7">_xlfn.COVARIANCE.S(HLOOKUP($B7,Mean_StDev!$B$10:$S$130,ROW(Mean_StDev!$B$11:$B$130)-9,FALSE),HLOOKUP(H$2,Mean_StDev!$B$10:$S$130,ROW(Mean_StDev!$B$11:$B$130)-9,FALSE))</f>
        <v>3.6324719690626274E-3</v>
      </c>
      <c r="I7">
        <f t="array" ref="I7">_xlfn.COVARIANCE.S(HLOOKUP($B7,Mean_StDev!$B$10:$S$130,ROW(Mean_StDev!$B$11:$B$130)-9,FALSE),HLOOKUP(I$2,Mean_StDev!$B$10:$S$130,ROW(Mean_StDev!$B$11:$B$130)-9,FALSE))</f>
        <v>-7.4524939764724322E-6</v>
      </c>
      <c r="J7">
        <f t="array" ref="J7">_xlfn.COVARIANCE.S(HLOOKUP($B7,Mean_StDev!$B$10:$S$130,ROW(Mean_StDev!$B$11:$B$130)-9,FALSE),HLOOKUP(J$2,Mean_StDev!$B$10:$S$130,ROW(Mean_StDev!$B$11:$B$130)-9,FALSE))</f>
        <v>-3.1954434873605219E-4</v>
      </c>
      <c r="K7">
        <f t="array" ref="K7">_xlfn.COVARIANCE.S(HLOOKUP($B7,Mean_StDev!$B$10:$S$130,ROW(Mean_StDev!$B$11:$B$130)-9,FALSE),HLOOKUP(K$2,Mean_StDev!$B$10:$S$130,ROW(Mean_StDev!$B$11:$B$130)-9,FALSE))</f>
        <v>-5.4452837107512556E-4</v>
      </c>
      <c r="L7">
        <f t="array" ref="L7">_xlfn.COVARIANCE.S(HLOOKUP($B7,Mean_StDev!$B$10:$S$130,ROW(Mean_StDev!$B$11:$B$130)-9,FALSE),HLOOKUP(L$2,Mean_StDev!$B$10:$S$130,ROW(Mean_StDev!$B$11:$B$130)-9,FALSE))</f>
        <v>-3.1862307480254781E-4</v>
      </c>
      <c r="M7">
        <f t="array" ref="M7">_xlfn.COVARIANCE.S(HLOOKUP($B7,Mean_StDev!$B$10:$S$130,ROW(Mean_StDev!$B$11:$B$130)-9,FALSE),HLOOKUP(M$2,Mean_StDev!$B$10:$S$130,ROW(Mean_StDev!$B$11:$B$130)-9,FALSE))</f>
        <v>-5.1756534383452996E-4</v>
      </c>
      <c r="N7">
        <f t="array" ref="N7">_xlfn.COVARIANCE.S(HLOOKUP($B7,Mean_StDev!$B$10:$S$130,ROW(Mean_StDev!$B$11:$B$130)-9,FALSE),HLOOKUP(N$2,Mean_StDev!$B$10:$S$130,ROW(Mean_StDev!$B$11:$B$130)-9,FALSE))</f>
        <v>-4.1682988130434354E-4</v>
      </c>
      <c r="O7">
        <f t="array" ref="O7">_xlfn.COVARIANCE.S(HLOOKUP($B7,Mean_StDev!$B$10:$S$130,ROW(Mean_StDev!$B$11:$B$130)-9,FALSE),HLOOKUP(O$2,Mean_StDev!$B$10:$S$130,ROW(Mean_StDev!$B$11:$B$130)-9,FALSE))</f>
        <v>-6.6889768047643388E-4</v>
      </c>
      <c r="P7">
        <f t="array" ref="P7">_xlfn.COVARIANCE.S(HLOOKUP($B7,Mean_StDev!$B$10:$S$130,ROW(Mean_StDev!$B$11:$B$130)-9,FALSE),HLOOKUP(P$2,Mean_StDev!$B$10:$S$130,ROW(Mean_StDev!$B$11:$B$130)-9,FALSE))</f>
        <v>-1.7253467782421062E-4</v>
      </c>
      <c r="Q7">
        <f t="array" ref="Q7">_xlfn.COVARIANCE.S(HLOOKUP($B7,Mean_StDev!$B$10:$S$130,ROW(Mean_StDev!$B$11:$B$130)-9,FALSE),HLOOKUP(Q$2,Mean_StDev!$B$10:$S$130,ROW(Mean_StDev!$B$11:$B$130)-9,FALSE))</f>
        <v>-1.0646474039176794E-3</v>
      </c>
      <c r="R7">
        <f t="array" ref="R7">_xlfn.COVARIANCE.S(HLOOKUP($B7,Mean_StDev!$B$10:$S$130,ROW(Mean_StDev!$B$11:$B$130)-9,FALSE),HLOOKUP(R$2,Mean_StDev!$B$10:$S$130,ROW(Mean_StDev!$B$11:$B$130)-9,FALSE))</f>
        <v>-6.6771124523091834E-4</v>
      </c>
      <c r="S7">
        <f t="array" ref="S7">_xlfn.COVARIANCE.S(HLOOKUP($B7,Mean_StDev!$B$10:$S$130,ROW(Mean_StDev!$B$11:$B$130)-9,FALSE),HLOOKUP(S$2,Mean_StDev!$B$10:$S$130,ROW(Mean_StDev!$B$11:$B$130)-9,FALSE))</f>
        <v>-1.4278358547695487E-3</v>
      </c>
      <c r="T7">
        <f t="array" ref="T7">_xlfn.COVARIANCE.S(HLOOKUP($B7,Mean_StDev!$B$10:$S$130,ROW(Mean_StDev!$B$11:$B$130)-9,FALSE),HLOOKUP(T$2,Mean_StDev!$B$10:$S$130,ROW(Mean_StDev!$B$11:$B$130)-9,FALSE))</f>
        <v>-3.4691286187589704E-4</v>
      </c>
    </row>
    <row r="8" spans="1:20" x14ac:dyDescent="0.2">
      <c r="A8" s="6" t="s">
        <v>2</v>
      </c>
      <c r="B8" s="6" t="s">
        <v>12</v>
      </c>
      <c r="C8">
        <f t="array" ref="C8">_xlfn.COVARIANCE.S(HLOOKUP($B8,Mean_StDev!$B$10:$S$130,ROW(Mean_StDev!$B$11:$B$130)-9,FALSE),HLOOKUP(C$2,Mean_StDev!$B$10:$S$130,ROW(Mean_StDev!$B$11:$B$130)-9,FALSE))</f>
        <v>3.0350159744708107E-3</v>
      </c>
      <c r="D8">
        <f t="array" ref="D8">_xlfn.COVARIANCE.S(HLOOKUP($B8,Mean_StDev!$B$10:$S$130,ROW(Mean_StDev!$B$11:$B$130)-9,FALSE),HLOOKUP(D$2,Mean_StDev!$B$10:$S$130,ROW(Mean_StDev!$B$11:$B$130)-9,FALSE))</f>
        <v>2.3641430773374619E-3</v>
      </c>
      <c r="E8">
        <f t="array" ref="E8">_xlfn.COVARIANCE.S(HLOOKUP($B8,Mean_StDev!$B$10:$S$130,ROW(Mean_StDev!$B$11:$B$130)-9,FALSE),HLOOKUP(E$2,Mean_StDev!$B$10:$S$130,ROW(Mean_StDev!$B$11:$B$130)-9,FALSE))</f>
        <v>3.0329717291828367E-3</v>
      </c>
      <c r="F8">
        <f t="array" ref="F8">_xlfn.COVARIANCE.S(HLOOKUP($B8,Mean_StDev!$B$10:$S$130,ROW(Mean_StDev!$B$11:$B$130)-9,FALSE),HLOOKUP(F$2,Mean_StDev!$B$10:$S$130,ROW(Mean_StDev!$B$11:$B$130)-9,FALSE))</f>
        <v>2.893110877587278E-3</v>
      </c>
      <c r="G8">
        <f t="array" ref="G8">_xlfn.COVARIANCE.S(HLOOKUP($B8,Mean_StDev!$B$10:$S$130,ROW(Mean_StDev!$B$11:$B$130)-9,FALSE),HLOOKUP(G$2,Mean_StDev!$B$10:$S$130,ROW(Mean_StDev!$B$11:$B$130)-9,FALSE))</f>
        <v>3.6324719690626274E-3</v>
      </c>
      <c r="H8">
        <f t="array" ref="H8">_xlfn.COVARIANCE.S(HLOOKUP($B8,Mean_StDev!$B$10:$S$130,ROW(Mean_StDev!$B$11:$B$130)-9,FALSE),HLOOKUP(H$2,Mean_StDev!$B$10:$S$130,ROW(Mean_StDev!$B$11:$B$130)-9,FALSE))</f>
        <v>1.0684863777117984E-2</v>
      </c>
      <c r="I8">
        <f t="array" ref="I8">_xlfn.COVARIANCE.S(HLOOKUP($B8,Mean_StDev!$B$10:$S$130,ROW(Mean_StDev!$B$11:$B$130)-9,FALSE),HLOOKUP(I$2,Mean_StDev!$B$10:$S$130,ROW(Mean_StDev!$B$11:$B$130)-9,FALSE))</f>
        <v>6.1267511203013956E-5</v>
      </c>
      <c r="J8">
        <f t="array" ref="J8">_xlfn.COVARIANCE.S(HLOOKUP($B8,Mean_StDev!$B$10:$S$130,ROW(Mean_StDev!$B$11:$B$130)-9,FALSE),HLOOKUP(J$2,Mean_StDev!$B$10:$S$130,ROW(Mean_StDev!$B$11:$B$130)-9,FALSE))</f>
        <v>-4.0788001372468573E-4</v>
      </c>
      <c r="K8">
        <f t="array" ref="K8">_xlfn.COVARIANCE.S(HLOOKUP($B8,Mean_StDev!$B$10:$S$130,ROW(Mean_StDev!$B$11:$B$130)-9,FALSE),HLOOKUP(K$2,Mean_StDev!$B$10:$S$130,ROW(Mean_StDev!$B$11:$B$130)-9,FALSE))</f>
        <v>-6.6699543446162421E-4</v>
      </c>
      <c r="L8">
        <f t="array" ref="L8">_xlfn.COVARIANCE.S(HLOOKUP($B8,Mean_StDev!$B$10:$S$130,ROW(Mean_StDev!$B$11:$B$130)-9,FALSE),HLOOKUP(L$2,Mean_StDev!$B$10:$S$130,ROW(Mean_StDev!$B$11:$B$130)-9,FALSE))</f>
        <v>4.7215542704038508E-4</v>
      </c>
      <c r="M8">
        <f t="array" ref="M8">_xlfn.COVARIANCE.S(HLOOKUP($B8,Mean_StDev!$B$10:$S$130,ROW(Mean_StDev!$B$11:$B$130)-9,FALSE),HLOOKUP(M$2,Mean_StDev!$B$10:$S$130,ROW(Mean_StDev!$B$11:$B$130)-9,FALSE))</f>
        <v>-1.2969239535060752E-4</v>
      </c>
      <c r="N8">
        <f t="array" ref="N8">_xlfn.COVARIANCE.S(HLOOKUP($B8,Mean_StDev!$B$10:$S$130,ROW(Mean_StDev!$B$11:$B$130)-9,FALSE),HLOOKUP(N$2,Mean_StDev!$B$10:$S$130,ROW(Mean_StDev!$B$11:$B$130)-9,FALSE))</f>
        <v>-7.5575813089722878E-5</v>
      </c>
      <c r="O8">
        <f t="array" ref="O8">_xlfn.COVARIANCE.S(HLOOKUP($B8,Mean_StDev!$B$10:$S$130,ROW(Mean_StDev!$B$11:$B$130)-9,FALSE),HLOOKUP(O$2,Mean_StDev!$B$10:$S$130,ROW(Mean_StDev!$B$11:$B$130)-9,FALSE))</f>
        <v>1.0938250341141717E-4</v>
      </c>
      <c r="P8">
        <f t="array" ref="P8">_xlfn.COVARIANCE.S(HLOOKUP($B8,Mean_StDev!$B$10:$S$130,ROW(Mean_StDev!$B$11:$B$130)-9,FALSE),HLOOKUP(P$2,Mean_StDev!$B$10:$S$130,ROW(Mean_StDev!$B$11:$B$130)-9,FALSE))</f>
        <v>4.6944754600677951E-4</v>
      </c>
      <c r="Q8">
        <f t="array" ref="Q8">_xlfn.COVARIANCE.S(HLOOKUP($B8,Mean_StDev!$B$10:$S$130,ROW(Mean_StDev!$B$11:$B$130)-9,FALSE),HLOOKUP(Q$2,Mean_StDev!$B$10:$S$130,ROW(Mean_StDev!$B$11:$B$130)-9,FALSE))</f>
        <v>1.738680899054299E-4</v>
      </c>
      <c r="R8">
        <f t="array" ref="R8">_xlfn.COVARIANCE.S(HLOOKUP($B8,Mean_StDev!$B$10:$S$130,ROW(Mean_StDev!$B$11:$B$130)-9,FALSE),HLOOKUP(R$2,Mean_StDev!$B$10:$S$130,ROW(Mean_StDev!$B$11:$B$130)-9,FALSE))</f>
        <v>1.1682618190843712E-4</v>
      </c>
      <c r="S8">
        <f t="array" ref="S8">_xlfn.COVARIANCE.S(HLOOKUP($B8,Mean_StDev!$B$10:$S$130,ROW(Mean_StDev!$B$11:$B$130)-9,FALSE),HLOOKUP(S$2,Mean_StDev!$B$10:$S$130,ROW(Mean_StDev!$B$11:$B$130)-9,FALSE))</f>
        <v>-6.278791238268751E-4</v>
      </c>
      <c r="T8">
        <f t="array" ref="T8">_xlfn.COVARIANCE.S(HLOOKUP($B8,Mean_StDev!$B$10:$S$130,ROW(Mean_StDev!$B$11:$B$130)-9,FALSE),HLOOKUP(T$2,Mean_StDev!$B$10:$S$130,ROW(Mean_StDev!$B$11:$B$130)-9,FALSE))</f>
        <v>2.5035041015715524E-4</v>
      </c>
    </row>
    <row r="9" spans="1:20" x14ac:dyDescent="0.2">
      <c r="A9" s="6" t="s">
        <v>3</v>
      </c>
      <c r="B9" s="6" t="s">
        <v>13</v>
      </c>
      <c r="C9">
        <f t="array" ref="C9">_xlfn.COVARIANCE.S(HLOOKUP($B9,Mean_StDev!$B$10:$S$130,ROW(Mean_StDev!$B$11:$B$130)-9,FALSE),HLOOKUP(C$2,Mean_StDev!$B$10:$S$130,ROW(Mean_StDev!$B$11:$B$130)-9,FALSE))</f>
        <v>-1.4364251708960031E-3</v>
      </c>
      <c r="D9">
        <f t="array" ref="D9">_xlfn.COVARIANCE.S(HLOOKUP($B9,Mean_StDev!$B$10:$S$130,ROW(Mean_StDev!$B$11:$B$130)-9,FALSE),HLOOKUP(D$2,Mean_StDev!$B$10:$S$130,ROW(Mean_StDev!$B$11:$B$130)-9,FALSE))</f>
        <v>-8.5327126752377728E-4</v>
      </c>
      <c r="E9">
        <f t="array" ref="E9">_xlfn.COVARIANCE.S(HLOOKUP($B9,Mean_StDev!$B$10:$S$130,ROW(Mean_StDev!$B$11:$B$130)-9,FALSE),HLOOKUP(E$2,Mean_StDev!$B$10:$S$130,ROW(Mean_StDev!$B$11:$B$130)-9,FALSE))</f>
        <v>-1.2212334109964511E-4</v>
      </c>
      <c r="F9">
        <f t="array" ref="F9">_xlfn.COVARIANCE.S(HLOOKUP($B9,Mean_StDev!$B$10:$S$130,ROW(Mean_StDev!$B$11:$B$130)-9,FALSE),HLOOKUP(F$2,Mean_StDev!$B$10:$S$130,ROW(Mean_StDev!$B$11:$B$130)-9,FALSE))</f>
        <v>-9.7753045456675696E-4</v>
      </c>
      <c r="G9">
        <f t="array" ref="G9">_xlfn.COVARIANCE.S(HLOOKUP($B9,Mean_StDev!$B$10:$S$130,ROW(Mean_StDev!$B$11:$B$130)-9,FALSE),HLOOKUP(G$2,Mean_StDev!$B$10:$S$130,ROW(Mean_StDev!$B$11:$B$130)-9,FALSE))</f>
        <v>-7.4524939764724322E-6</v>
      </c>
      <c r="H9">
        <f t="array" ref="H9">_xlfn.COVARIANCE.S(HLOOKUP($B9,Mean_StDev!$B$10:$S$130,ROW(Mean_StDev!$B$11:$B$130)-9,FALSE),HLOOKUP(H$2,Mean_StDev!$B$10:$S$130,ROW(Mean_StDev!$B$11:$B$130)-9,FALSE))</f>
        <v>6.1267511203013956E-5</v>
      </c>
      <c r="I9">
        <f t="array" ref="I9">_xlfn.COVARIANCE.S(HLOOKUP($B9,Mean_StDev!$B$10:$S$130,ROW(Mean_StDev!$B$11:$B$130)-9,FALSE),HLOOKUP(I$2,Mean_StDev!$B$10:$S$130,ROW(Mean_StDev!$B$11:$B$130)-9,FALSE))</f>
        <v>6.4521217303921598E-3</v>
      </c>
      <c r="J9">
        <f t="array" ref="J9">_xlfn.COVARIANCE.S(HLOOKUP($B9,Mean_StDev!$B$10:$S$130,ROW(Mean_StDev!$B$11:$B$130)-9,FALSE),HLOOKUP(J$2,Mean_StDev!$B$10:$S$130,ROW(Mean_StDev!$B$11:$B$130)-9,FALSE))</f>
        <v>3.8269745315126034E-3</v>
      </c>
      <c r="K9">
        <f t="array" ref="K9">_xlfn.COVARIANCE.S(HLOOKUP($B9,Mean_StDev!$B$10:$S$130,ROW(Mean_StDev!$B$11:$B$130)-9,FALSE),HLOOKUP(K$2,Mean_StDev!$B$10:$S$130,ROW(Mean_StDev!$B$11:$B$130)-9,FALSE))</f>
        <v>3.3933551610644259E-3</v>
      </c>
      <c r="L9">
        <f t="array" ref="L9">_xlfn.COVARIANCE.S(HLOOKUP($B9,Mean_StDev!$B$10:$S$130,ROW(Mean_StDev!$B$11:$B$130)-9,FALSE),HLOOKUP(L$2,Mean_StDev!$B$10:$S$130,ROW(Mean_StDev!$B$11:$B$130)-9,FALSE))</f>
        <v>2.8034936736694685E-3</v>
      </c>
      <c r="M9">
        <f t="array" ref="M9">_xlfn.COVARIANCE.S(HLOOKUP($B9,Mean_StDev!$B$10:$S$130,ROW(Mean_StDev!$B$11:$B$130)-9,FALSE),HLOOKUP(M$2,Mean_StDev!$B$10:$S$130,ROW(Mean_StDev!$B$11:$B$130)-9,FALSE))</f>
        <v>1.8398187121848734E-3</v>
      </c>
      <c r="N9">
        <f t="array" ref="N9">_xlfn.COVARIANCE.S(HLOOKUP($B9,Mean_StDev!$B$10:$S$130,ROW(Mean_StDev!$B$11:$B$130)-9,FALSE),HLOOKUP(N$2,Mean_StDev!$B$10:$S$130,ROW(Mean_StDev!$B$11:$B$130)-9,FALSE))</f>
        <v>1.4590808683473389E-3</v>
      </c>
      <c r="O9">
        <f t="array" ref="O9">_xlfn.COVARIANCE.S(HLOOKUP($B9,Mean_StDev!$B$10:$S$130,ROW(Mean_StDev!$B$11:$B$130)-9,FALSE),HLOOKUP(O$2,Mean_StDev!$B$10:$S$130,ROW(Mean_StDev!$B$11:$B$130)-9,FALSE))</f>
        <v>2.4402018158263313E-3</v>
      </c>
      <c r="P9">
        <f t="array" ref="P9">_xlfn.COVARIANCE.S(HLOOKUP($B9,Mean_StDev!$B$10:$S$130,ROW(Mean_StDev!$B$11:$B$130)-9,FALSE),HLOOKUP(P$2,Mean_StDev!$B$10:$S$130,ROW(Mean_StDev!$B$11:$B$130)-9,FALSE))</f>
        <v>3.2209574614845944E-3</v>
      </c>
      <c r="Q9">
        <f t="array" ref="Q9">_xlfn.COVARIANCE.S(HLOOKUP($B9,Mean_StDev!$B$10:$S$130,ROW(Mean_StDev!$B$11:$B$130)-9,FALSE),HLOOKUP(Q$2,Mean_StDev!$B$10:$S$130,ROW(Mean_StDev!$B$11:$B$130)-9,FALSE))</f>
        <v>3.0591358319327728E-3</v>
      </c>
      <c r="R9">
        <f t="array" ref="R9">_xlfn.COVARIANCE.S(HLOOKUP($B9,Mean_StDev!$B$10:$S$130,ROW(Mean_StDev!$B$11:$B$130)-9,FALSE),HLOOKUP(R$2,Mean_StDev!$B$10:$S$130,ROW(Mean_StDev!$B$11:$B$130)-9,FALSE))</f>
        <v>1.891169736694678E-3</v>
      </c>
      <c r="S9">
        <f t="array" ref="S9">_xlfn.COVARIANCE.S(HLOOKUP($B9,Mean_StDev!$B$10:$S$130,ROW(Mean_StDev!$B$11:$B$130)-9,FALSE),HLOOKUP(S$2,Mean_StDev!$B$10:$S$130,ROW(Mean_StDev!$B$11:$B$130)-9,FALSE))</f>
        <v>3.1511524075630245E-3</v>
      </c>
      <c r="T9">
        <f t="array" ref="T9">_xlfn.COVARIANCE.S(HLOOKUP($B9,Mean_StDev!$B$10:$S$130,ROW(Mean_StDev!$B$11:$B$130)-9,FALSE),HLOOKUP(T$2,Mean_StDev!$B$10:$S$130,ROW(Mean_StDev!$B$11:$B$130)-9,FALSE))</f>
        <v>2.9969936967787132E-3</v>
      </c>
    </row>
    <row r="10" spans="1:20" x14ac:dyDescent="0.2">
      <c r="A10" s="6" t="s">
        <v>3</v>
      </c>
      <c r="B10" s="6" t="s">
        <v>14</v>
      </c>
      <c r="C10">
        <f t="array" ref="C10">_xlfn.COVARIANCE.S(HLOOKUP($B10,Mean_StDev!$B$10:$S$130,ROW(Mean_StDev!$B$11:$B$130)-9,FALSE),HLOOKUP(C$2,Mean_StDev!$B$10:$S$130,ROW(Mean_StDev!$B$11:$B$130)-9,FALSE))</f>
        <v>-8.7110340030529924E-4</v>
      </c>
      <c r="D10">
        <f t="array" ref="D10">_xlfn.COVARIANCE.S(HLOOKUP($B10,Mean_StDev!$B$10:$S$130,ROW(Mean_StDev!$B$11:$B$130)-9,FALSE),HLOOKUP(D$2,Mean_StDev!$B$10:$S$130,ROW(Mean_StDev!$B$11:$B$130)-9,FALSE))</f>
        <v>-4.129873172460232E-4</v>
      </c>
      <c r="E10">
        <f t="array" ref="E10">_xlfn.COVARIANCE.S(HLOOKUP($B10,Mean_StDev!$B$10:$S$130,ROW(Mean_StDev!$B$11:$B$130)-9,FALSE),HLOOKUP(E$2,Mean_StDev!$B$10:$S$130,ROW(Mean_StDev!$B$11:$B$130)-9,FALSE))</f>
        <v>-1.6631145981761756E-4</v>
      </c>
      <c r="F10">
        <f t="array" ref="F10">_xlfn.COVARIANCE.S(HLOOKUP($B10,Mean_StDev!$B$10:$S$130,ROW(Mean_StDev!$B$11:$B$130)-9,FALSE),HLOOKUP(F$2,Mean_StDev!$B$10:$S$130,ROW(Mean_StDev!$B$11:$B$130)-9,FALSE))</f>
        <v>-1.1662960139438221E-3</v>
      </c>
      <c r="G10">
        <f t="array" ref="G10">_xlfn.COVARIANCE.S(HLOOKUP($B10,Mean_StDev!$B$10:$S$130,ROW(Mean_StDev!$B$11:$B$130)-9,FALSE),HLOOKUP(G$2,Mean_StDev!$B$10:$S$130,ROW(Mean_StDev!$B$11:$B$130)-9,FALSE))</f>
        <v>-3.1954434873605219E-4</v>
      </c>
      <c r="H10">
        <f t="array" ref="H10">_xlfn.COVARIANCE.S(HLOOKUP($B10,Mean_StDev!$B$10:$S$130,ROW(Mean_StDev!$B$11:$B$130)-9,FALSE),HLOOKUP(H$2,Mean_StDev!$B$10:$S$130,ROW(Mean_StDev!$B$11:$B$130)-9,FALSE))</f>
        <v>-4.0788001372468573E-4</v>
      </c>
      <c r="I10">
        <f t="array" ref="I10">_xlfn.COVARIANCE.S(HLOOKUP($B10,Mean_StDev!$B$10:$S$130,ROW(Mean_StDev!$B$11:$B$130)-9,FALSE),HLOOKUP(I$2,Mean_StDev!$B$10:$S$130,ROW(Mean_StDev!$B$11:$B$130)-9,FALSE))</f>
        <v>3.8269745315126034E-3</v>
      </c>
      <c r="J10">
        <f t="array" ref="J10">_xlfn.COVARIANCE.S(HLOOKUP($B10,Mean_StDev!$B$10:$S$130,ROW(Mean_StDev!$B$11:$B$130)-9,FALSE),HLOOKUP(J$2,Mean_StDev!$B$10:$S$130,ROW(Mean_StDev!$B$11:$B$130)-9,FALSE))</f>
        <v>2.7248231869747906E-3</v>
      </c>
      <c r="K10">
        <f t="array" ref="K10">_xlfn.COVARIANCE.S(HLOOKUP($B10,Mean_StDev!$B$10:$S$130,ROW(Mean_StDev!$B$11:$B$130)-9,FALSE),HLOOKUP(K$2,Mean_StDev!$B$10:$S$130,ROW(Mean_StDev!$B$11:$B$130)-9,FALSE))</f>
        <v>2.5302356092436968E-3</v>
      </c>
      <c r="L10">
        <f t="array" ref="L10">_xlfn.COVARIANCE.S(HLOOKUP($B10,Mean_StDev!$B$10:$S$130,ROW(Mean_StDev!$B$11:$B$130)-9,FALSE),HLOOKUP(L$2,Mean_StDev!$B$10:$S$130,ROW(Mean_StDev!$B$11:$B$130)-9,FALSE))</f>
        <v>1.6614860546218494E-3</v>
      </c>
      <c r="M10">
        <f t="array" ref="M10">_xlfn.COVARIANCE.S(HLOOKUP($B10,Mean_StDev!$B$10:$S$130,ROW(Mean_StDev!$B$11:$B$130)-9,FALSE),HLOOKUP(M$2,Mean_StDev!$B$10:$S$130,ROW(Mean_StDev!$B$11:$B$130)-9,FALSE))</f>
        <v>1.5593235021008399E-3</v>
      </c>
      <c r="N10">
        <f t="array" ref="N10">_xlfn.COVARIANCE.S(HLOOKUP($B10,Mean_StDev!$B$10:$S$130,ROW(Mean_StDev!$B$11:$B$130)-9,FALSE),HLOOKUP(N$2,Mean_StDev!$B$10:$S$130,ROW(Mean_StDev!$B$11:$B$130)-9,FALSE))</f>
        <v>1.3465363865546223E-3</v>
      </c>
      <c r="O10">
        <f t="array" ref="O10">_xlfn.COVARIANCE.S(HLOOKUP($B10,Mean_StDev!$B$10:$S$130,ROW(Mean_StDev!$B$11:$B$130)-9,FALSE),HLOOKUP(O$2,Mean_StDev!$B$10:$S$130,ROW(Mean_StDev!$B$11:$B$130)-9,FALSE))</f>
        <v>1.607292544117647E-3</v>
      </c>
      <c r="P10">
        <f t="array" ref="P10">_xlfn.COVARIANCE.S(HLOOKUP($B10,Mean_StDev!$B$10:$S$130,ROW(Mean_StDev!$B$11:$B$130)-9,FALSE),HLOOKUP(P$2,Mean_StDev!$B$10:$S$130,ROW(Mean_StDev!$B$11:$B$130)-9,FALSE))</f>
        <v>2.3338758928571428E-3</v>
      </c>
      <c r="Q10">
        <f t="array" ref="Q10">_xlfn.COVARIANCE.S(HLOOKUP($B10,Mean_StDev!$B$10:$S$130,ROW(Mean_StDev!$B$11:$B$130)-9,FALSE),HLOOKUP(Q$2,Mean_StDev!$B$10:$S$130,ROW(Mean_StDev!$B$11:$B$130)-9,FALSE))</f>
        <v>1.8669555798319325E-3</v>
      </c>
      <c r="R10">
        <f t="array" ref="R10">_xlfn.COVARIANCE.S(HLOOKUP($B10,Mean_StDev!$B$10:$S$130,ROW(Mean_StDev!$B$11:$B$130)-9,FALSE),HLOOKUP(R$2,Mean_StDev!$B$10:$S$130,ROW(Mean_StDev!$B$11:$B$130)-9,FALSE))</f>
        <v>1.056686823529412E-3</v>
      </c>
      <c r="S10">
        <f t="array" ref="S10">_xlfn.COVARIANCE.S(HLOOKUP($B10,Mean_StDev!$B$10:$S$130,ROW(Mean_StDev!$B$11:$B$130)-9,FALSE),HLOOKUP(S$2,Mean_StDev!$B$10:$S$130,ROW(Mean_StDev!$B$11:$B$130)-9,FALSE))</f>
        <v>2.3080069453781512E-3</v>
      </c>
      <c r="T10">
        <f t="array" ref="T10">_xlfn.COVARIANCE.S(HLOOKUP($B10,Mean_StDev!$B$10:$S$130,ROW(Mean_StDev!$B$11:$B$130)-9,FALSE),HLOOKUP(T$2,Mean_StDev!$B$10:$S$130,ROW(Mean_StDev!$B$11:$B$130)-9,FALSE))</f>
        <v>1.887243556722689E-3</v>
      </c>
    </row>
    <row r="11" spans="1:20" x14ac:dyDescent="0.2">
      <c r="A11" s="6" t="s">
        <v>3</v>
      </c>
      <c r="B11" s="6" t="s">
        <v>15</v>
      </c>
      <c r="C11">
        <f t="array" ref="C11">_xlfn.COVARIANCE.S(HLOOKUP($B11,Mean_StDev!$B$10:$S$130,ROW(Mean_StDev!$B$11:$B$130)-9,FALSE),HLOOKUP(C$2,Mean_StDev!$B$10:$S$130,ROW(Mean_StDev!$B$11:$B$130)-9,FALSE))</f>
        <v>-6.8893752528989799E-4</v>
      </c>
      <c r="D11">
        <f t="array" ref="D11">_xlfn.COVARIANCE.S(HLOOKUP($B11,Mean_StDev!$B$10:$S$130,ROW(Mean_StDev!$B$11:$B$130)-9,FALSE),HLOOKUP(D$2,Mean_StDev!$B$10:$S$130,ROW(Mean_StDev!$B$11:$B$130)-9,FALSE))</f>
        <v>-4.1285539278676557E-4</v>
      </c>
      <c r="E11">
        <f t="array" ref="E11">_xlfn.COVARIANCE.S(HLOOKUP($B11,Mean_StDev!$B$10:$S$130,ROW(Mean_StDev!$B$11:$B$130)-9,FALSE),HLOOKUP(E$2,Mean_StDev!$B$10:$S$130,ROW(Mean_StDev!$B$11:$B$130)-9,FALSE))</f>
        <v>-3.7399161550900743E-4</v>
      </c>
      <c r="F11">
        <f t="array" ref="F11">_xlfn.COVARIANCE.S(HLOOKUP($B11,Mean_StDev!$B$10:$S$130,ROW(Mean_StDev!$B$11:$B$130)-9,FALSE),HLOOKUP(F$2,Mean_StDev!$B$10:$S$130,ROW(Mean_StDev!$B$11:$B$130)-9,FALSE))</f>
        <v>-1.5805277082334762E-3</v>
      </c>
      <c r="G11">
        <f t="array" ref="G11">_xlfn.COVARIANCE.S(HLOOKUP($B11,Mean_StDev!$B$10:$S$130,ROW(Mean_StDev!$B$11:$B$130)-9,FALSE),HLOOKUP(G$2,Mean_StDev!$B$10:$S$130,ROW(Mean_StDev!$B$11:$B$130)-9,FALSE))</f>
        <v>-5.4452837107512556E-4</v>
      </c>
      <c r="H11">
        <f t="array" ref="H11">_xlfn.COVARIANCE.S(HLOOKUP($B11,Mean_StDev!$B$10:$S$130,ROW(Mean_StDev!$B$11:$B$130)-9,FALSE),HLOOKUP(H$2,Mean_StDev!$B$10:$S$130,ROW(Mean_StDev!$B$11:$B$130)-9,FALSE))</f>
        <v>-6.6699543446162421E-4</v>
      </c>
      <c r="I11">
        <f t="array" ref="I11">_xlfn.COVARIANCE.S(HLOOKUP($B11,Mean_StDev!$B$10:$S$130,ROW(Mean_StDev!$B$11:$B$130)-9,FALSE),HLOOKUP(I$2,Mean_StDev!$B$10:$S$130,ROW(Mean_StDev!$B$11:$B$130)-9,FALSE))</f>
        <v>3.3933551610644259E-3</v>
      </c>
      <c r="J11">
        <f t="array" ref="J11">_xlfn.COVARIANCE.S(HLOOKUP($B11,Mean_StDev!$B$10:$S$130,ROW(Mean_StDev!$B$11:$B$130)-9,FALSE),HLOOKUP(J$2,Mean_StDev!$B$10:$S$130,ROW(Mean_StDev!$B$11:$B$130)-9,FALSE))</f>
        <v>2.5302356092436968E-3</v>
      </c>
      <c r="K11">
        <f t="array" ref="K11">_xlfn.COVARIANCE.S(HLOOKUP($B11,Mean_StDev!$B$10:$S$130,ROW(Mean_StDev!$B$11:$B$130)-9,FALSE),HLOOKUP(K$2,Mean_StDev!$B$10:$S$130,ROW(Mean_StDev!$B$11:$B$130)-9,FALSE))</f>
        <v>2.5268320308123242E-3</v>
      </c>
      <c r="L11">
        <f t="array" ref="L11">_xlfn.COVARIANCE.S(HLOOKUP($B11,Mean_StDev!$B$10:$S$130,ROW(Mean_StDev!$B$11:$B$130)-9,FALSE),HLOOKUP(L$2,Mean_StDev!$B$10:$S$130,ROW(Mean_StDev!$B$11:$B$130)-9,FALSE))</f>
        <v>1.4954606022408957E-3</v>
      </c>
      <c r="M11">
        <f t="array" ref="M11">_xlfn.COVARIANCE.S(HLOOKUP($B11,Mean_StDev!$B$10:$S$130,ROW(Mean_StDev!$B$11:$B$130)-9,FALSE),HLOOKUP(M$2,Mean_StDev!$B$10:$S$130,ROW(Mean_StDev!$B$11:$B$130)-9,FALSE))</f>
        <v>1.5352143907563028E-3</v>
      </c>
      <c r="N11">
        <f t="array" ref="N11">_xlfn.COVARIANCE.S(HLOOKUP($B11,Mean_StDev!$B$10:$S$130,ROW(Mean_StDev!$B$11:$B$130)-9,FALSE),HLOOKUP(N$2,Mean_StDev!$B$10:$S$130,ROW(Mean_StDev!$B$11:$B$130)-9,FALSE))</f>
        <v>1.3822642296918764E-3</v>
      </c>
      <c r="O11">
        <f t="array" ref="O11">_xlfn.COVARIANCE.S(HLOOKUP($B11,Mean_StDev!$B$10:$S$130,ROW(Mean_StDev!$B$11:$B$130)-9,FALSE),HLOOKUP(O$2,Mean_StDev!$B$10:$S$130,ROW(Mean_StDev!$B$11:$B$130)-9,FALSE))</f>
        <v>1.501608704481793E-3</v>
      </c>
      <c r="P11">
        <f t="array" ref="P11">_xlfn.COVARIANCE.S(HLOOKUP($B11,Mean_StDev!$B$10:$S$130,ROW(Mean_StDev!$B$11:$B$130)-9,FALSE),HLOOKUP(P$2,Mean_StDev!$B$10:$S$130,ROW(Mean_StDev!$B$11:$B$130)-9,FALSE))</f>
        <v>2.0781586064425772E-3</v>
      </c>
      <c r="Q11">
        <f t="array" ref="Q11">_xlfn.COVARIANCE.S(HLOOKUP($B11,Mean_StDev!$B$10:$S$130,ROW(Mean_StDev!$B$11:$B$130)-9,FALSE),HLOOKUP(Q$2,Mean_StDev!$B$10:$S$130,ROW(Mean_StDev!$B$11:$B$130)-9,FALSE))</f>
        <v>1.7210438655462185E-3</v>
      </c>
      <c r="R11">
        <f t="array" ref="R11">_xlfn.COVARIANCE.S(HLOOKUP($B11,Mean_StDev!$B$10:$S$130,ROW(Mean_StDev!$B$11:$B$130)-9,FALSE),HLOOKUP(R$2,Mean_StDev!$B$10:$S$130,ROW(Mean_StDev!$B$11:$B$130)-9,FALSE))</f>
        <v>9.8160324929971992E-4</v>
      </c>
      <c r="S11">
        <f t="array" ref="S11">_xlfn.COVARIANCE.S(HLOOKUP($B11,Mean_StDev!$B$10:$S$130,ROW(Mean_StDev!$B$11:$B$130)-9,FALSE),HLOOKUP(S$2,Mean_StDev!$B$10:$S$130,ROW(Mean_StDev!$B$11:$B$130)-9,FALSE))</f>
        <v>2.223032983193277E-3</v>
      </c>
      <c r="T11">
        <f t="array" ref="T11">_xlfn.COVARIANCE.S(HLOOKUP($B11,Mean_StDev!$B$10:$S$130,ROW(Mean_StDev!$B$11:$B$130)-9,FALSE),HLOOKUP(T$2,Mean_StDev!$B$10:$S$130,ROW(Mean_StDev!$B$11:$B$130)-9,FALSE))</f>
        <v>1.7309357492997198E-3</v>
      </c>
    </row>
    <row r="12" spans="1:20" x14ac:dyDescent="0.2">
      <c r="A12" s="6" t="s">
        <v>3</v>
      </c>
      <c r="B12" s="6" t="s">
        <v>16</v>
      </c>
      <c r="C12">
        <f t="array" ref="C12">_xlfn.COVARIANCE.S(HLOOKUP($B12,Mean_StDev!$B$10:$S$130,ROW(Mean_StDev!$B$11:$B$130)-9,FALSE),HLOOKUP(C$2,Mean_StDev!$B$10:$S$130,ROW(Mean_StDev!$B$11:$B$130)-9,FALSE))</f>
        <v>-5.1716715456002864E-4</v>
      </c>
      <c r="D12">
        <f t="array" ref="D12">_xlfn.COVARIANCE.S(HLOOKUP($B12,Mean_StDev!$B$10:$S$130,ROW(Mean_StDev!$B$11:$B$130)-9,FALSE),HLOOKUP(D$2,Mean_StDev!$B$10:$S$130,ROW(Mean_StDev!$B$11:$B$130)-9,FALSE))</f>
        <v>-3.8046409803286108E-4</v>
      </c>
      <c r="E12">
        <f t="array" ref="E12">_xlfn.COVARIANCE.S(HLOOKUP($B12,Mean_StDev!$B$10:$S$130,ROW(Mean_StDev!$B$11:$B$130)-9,FALSE),HLOOKUP(E$2,Mean_StDev!$B$10:$S$130,ROW(Mean_StDev!$B$11:$B$130)-9,FALSE))</f>
        <v>-3.032093532895076E-4</v>
      </c>
      <c r="F12">
        <f t="array" ref="F12">_xlfn.COVARIANCE.S(HLOOKUP($B12,Mean_StDev!$B$10:$S$130,ROW(Mean_StDev!$B$11:$B$130)-9,FALSE),HLOOKUP(F$2,Mean_StDev!$B$10:$S$130,ROW(Mean_StDev!$B$11:$B$130)-9,FALSE))</f>
        <v>-6.168732141265522E-4</v>
      </c>
      <c r="G12">
        <f t="array" ref="G12">_xlfn.COVARIANCE.S(HLOOKUP($B12,Mean_StDev!$B$10:$S$130,ROW(Mean_StDev!$B$11:$B$130)-9,FALSE),HLOOKUP(G$2,Mean_StDev!$B$10:$S$130,ROW(Mean_StDev!$B$11:$B$130)-9,FALSE))</f>
        <v>-3.1862307480254781E-4</v>
      </c>
      <c r="H12">
        <f t="array" ref="H12">_xlfn.COVARIANCE.S(HLOOKUP($B12,Mean_StDev!$B$10:$S$130,ROW(Mean_StDev!$B$11:$B$130)-9,FALSE),HLOOKUP(H$2,Mean_StDev!$B$10:$S$130,ROW(Mean_StDev!$B$11:$B$130)-9,FALSE))</f>
        <v>4.7215542704038508E-4</v>
      </c>
      <c r="I12">
        <f t="array" ref="I12">_xlfn.COVARIANCE.S(HLOOKUP($B12,Mean_StDev!$B$10:$S$130,ROW(Mean_StDev!$B$11:$B$130)-9,FALSE),HLOOKUP(I$2,Mean_StDev!$B$10:$S$130,ROW(Mean_StDev!$B$11:$B$130)-9,FALSE))</f>
        <v>2.8034936736694685E-3</v>
      </c>
      <c r="J12">
        <f t="array" ref="J12">_xlfn.COVARIANCE.S(HLOOKUP($B12,Mean_StDev!$B$10:$S$130,ROW(Mean_StDev!$B$11:$B$130)-9,FALSE),HLOOKUP(J$2,Mean_StDev!$B$10:$S$130,ROW(Mean_StDev!$B$11:$B$130)-9,FALSE))</f>
        <v>1.6614860546218494E-3</v>
      </c>
      <c r="K12">
        <f t="array" ref="K12">_xlfn.COVARIANCE.S(HLOOKUP($B12,Mean_StDev!$B$10:$S$130,ROW(Mean_StDev!$B$11:$B$130)-9,FALSE),HLOOKUP(K$2,Mean_StDev!$B$10:$S$130,ROW(Mean_StDev!$B$11:$B$130)-9,FALSE))</f>
        <v>1.4954606022408957E-3</v>
      </c>
      <c r="L12">
        <f t="array" ref="L12">_xlfn.COVARIANCE.S(HLOOKUP($B12,Mean_StDev!$B$10:$S$130,ROW(Mean_StDev!$B$11:$B$130)-9,FALSE),HLOOKUP(L$2,Mean_StDev!$B$10:$S$130,ROW(Mean_StDev!$B$11:$B$130)-9,FALSE))</f>
        <v>2.3302336106442575E-3</v>
      </c>
      <c r="M12">
        <f t="array" ref="M12">_xlfn.COVARIANCE.S(HLOOKUP($B12,Mean_StDev!$B$10:$S$130,ROW(Mean_StDev!$B$11:$B$130)-9,FALSE),HLOOKUP(M$2,Mean_StDev!$B$10:$S$130,ROW(Mean_StDev!$B$11:$B$130)-9,FALSE))</f>
        <v>1.598251222689075E-3</v>
      </c>
      <c r="N12">
        <f t="array" ref="N12">_xlfn.COVARIANCE.S(HLOOKUP($B12,Mean_StDev!$B$10:$S$130,ROW(Mean_StDev!$B$11:$B$130)-9,FALSE),HLOOKUP(N$2,Mean_StDev!$B$10:$S$130,ROW(Mean_StDev!$B$11:$B$130)-9,FALSE))</f>
        <v>1.4155238935574237E-3</v>
      </c>
      <c r="O12">
        <f t="array" ref="O12">_xlfn.COVARIANCE.S(HLOOKUP($B12,Mean_StDev!$B$10:$S$130,ROW(Mean_StDev!$B$11:$B$130)-9,FALSE),HLOOKUP(O$2,Mean_StDev!$B$10:$S$130,ROW(Mean_StDev!$B$11:$B$130)-9,FALSE))</f>
        <v>1.4832735700280109E-3</v>
      </c>
      <c r="P12">
        <f t="array" ref="P12">_xlfn.COVARIANCE.S(HLOOKUP($B12,Mean_StDev!$B$10:$S$130,ROW(Mean_StDev!$B$11:$B$130)-9,FALSE),HLOOKUP(P$2,Mean_StDev!$B$10:$S$130,ROW(Mean_StDev!$B$11:$B$130)-9,FALSE))</f>
        <v>1.9775938585434166E-3</v>
      </c>
      <c r="Q12">
        <f t="array" ref="Q12">_xlfn.COVARIANCE.S(HLOOKUP($B12,Mean_StDev!$B$10:$S$130,ROW(Mean_StDev!$B$11:$B$130)-9,FALSE),HLOOKUP(Q$2,Mean_StDev!$B$10:$S$130,ROW(Mean_StDev!$B$11:$B$130)-9,FALSE))</f>
        <v>1.6942817983193284E-3</v>
      </c>
      <c r="R12">
        <f t="array" ref="R12">_xlfn.COVARIANCE.S(HLOOKUP($B12,Mean_StDev!$B$10:$S$130,ROW(Mean_StDev!$B$11:$B$130)-9,FALSE),HLOOKUP(R$2,Mean_StDev!$B$10:$S$130,ROW(Mean_StDev!$B$11:$B$130)-9,FALSE))</f>
        <v>1.2843030980392155E-3</v>
      </c>
      <c r="S12">
        <f t="array" ref="S12">_xlfn.COVARIANCE.S(HLOOKUP($B12,Mean_StDev!$B$10:$S$130,ROW(Mean_StDev!$B$11:$B$130)-9,FALSE),HLOOKUP(S$2,Mean_StDev!$B$10:$S$130,ROW(Mean_StDev!$B$11:$B$130)-9,FALSE))</f>
        <v>1.6495290672268903E-3</v>
      </c>
      <c r="T12">
        <f t="array" ref="T12">_xlfn.COVARIANCE.S(HLOOKUP($B12,Mean_StDev!$B$10:$S$130,ROW(Mean_StDev!$B$11:$B$130)-9,FALSE),HLOOKUP(T$2,Mean_StDev!$B$10:$S$130,ROW(Mean_StDev!$B$11:$B$130)-9,FALSE))</f>
        <v>2.1549774887955177E-3</v>
      </c>
    </row>
    <row r="13" spans="1:20" x14ac:dyDescent="0.2">
      <c r="A13" s="6" t="s">
        <v>3</v>
      </c>
      <c r="B13" s="6" t="s">
        <v>17</v>
      </c>
      <c r="C13">
        <f t="array" ref="C13">_xlfn.COVARIANCE.S(HLOOKUP($B13,Mean_StDev!$B$10:$S$130,ROW(Mean_StDev!$B$11:$B$130)-9,FALSE),HLOOKUP(C$2,Mean_StDev!$B$10:$S$130,ROW(Mean_StDev!$B$11:$B$130)-9,FALSE))</f>
        <v>-4.3084868991378924E-4</v>
      </c>
      <c r="D13">
        <f t="array" ref="D13">_xlfn.COVARIANCE.S(HLOOKUP($B13,Mean_StDev!$B$10:$S$130,ROW(Mean_StDev!$B$11:$B$130)-9,FALSE),HLOOKUP(D$2,Mean_StDev!$B$10:$S$130,ROW(Mean_StDev!$B$11:$B$130)-9,FALSE))</f>
        <v>-3.1747273782991187E-4</v>
      </c>
      <c r="E13">
        <f t="array" ref="E13">_xlfn.COVARIANCE.S(HLOOKUP($B13,Mean_StDev!$B$10:$S$130,ROW(Mean_StDev!$B$11:$B$130)-9,FALSE),HLOOKUP(E$2,Mean_StDev!$B$10:$S$130,ROW(Mean_StDev!$B$11:$B$130)-9,FALSE))</f>
        <v>-2.8047066915926142E-4</v>
      </c>
      <c r="F13">
        <f t="array" ref="F13">_xlfn.COVARIANCE.S(HLOOKUP($B13,Mean_StDev!$B$10:$S$130,ROW(Mean_StDev!$B$11:$B$130)-9,FALSE),HLOOKUP(F$2,Mean_StDev!$B$10:$S$130,ROW(Mean_StDev!$B$11:$B$130)-9,FALSE))</f>
        <v>-1.1781402765528737E-3</v>
      </c>
      <c r="G13">
        <f t="array" ref="G13">_xlfn.COVARIANCE.S(HLOOKUP($B13,Mean_StDev!$B$10:$S$130,ROW(Mean_StDev!$B$11:$B$130)-9,FALSE),HLOOKUP(G$2,Mean_StDev!$B$10:$S$130,ROW(Mean_StDev!$B$11:$B$130)-9,FALSE))</f>
        <v>-5.1756534383452996E-4</v>
      </c>
      <c r="H13">
        <f t="array" ref="H13">_xlfn.COVARIANCE.S(HLOOKUP($B13,Mean_StDev!$B$10:$S$130,ROW(Mean_StDev!$B$11:$B$130)-9,FALSE),HLOOKUP(H$2,Mean_StDev!$B$10:$S$130,ROW(Mean_StDev!$B$11:$B$130)-9,FALSE))</f>
        <v>-1.2969239535060752E-4</v>
      </c>
      <c r="I13">
        <f t="array" ref="I13">_xlfn.COVARIANCE.S(HLOOKUP($B13,Mean_StDev!$B$10:$S$130,ROW(Mean_StDev!$B$11:$B$130)-9,FALSE),HLOOKUP(I$2,Mean_StDev!$B$10:$S$130,ROW(Mean_StDev!$B$11:$B$130)-9,FALSE))</f>
        <v>1.8398187121848734E-3</v>
      </c>
      <c r="J13">
        <f t="array" ref="J13">_xlfn.COVARIANCE.S(HLOOKUP($B13,Mean_StDev!$B$10:$S$130,ROW(Mean_StDev!$B$11:$B$130)-9,FALSE),HLOOKUP(J$2,Mean_StDev!$B$10:$S$130,ROW(Mean_StDev!$B$11:$B$130)-9,FALSE))</f>
        <v>1.5593235021008399E-3</v>
      </c>
      <c r="K13">
        <f t="array" ref="K13">_xlfn.COVARIANCE.S(HLOOKUP($B13,Mean_StDev!$B$10:$S$130,ROW(Mean_StDev!$B$11:$B$130)-9,FALSE),HLOOKUP(K$2,Mean_StDev!$B$10:$S$130,ROW(Mean_StDev!$B$11:$B$130)-9,FALSE))</f>
        <v>1.5352143907563028E-3</v>
      </c>
      <c r="L13">
        <f t="array" ref="L13">_xlfn.COVARIANCE.S(HLOOKUP($B13,Mean_StDev!$B$10:$S$130,ROW(Mean_StDev!$B$11:$B$130)-9,FALSE),HLOOKUP(L$2,Mean_StDev!$B$10:$S$130,ROW(Mean_StDev!$B$11:$B$130)-9,FALSE))</f>
        <v>1.598251222689075E-3</v>
      </c>
      <c r="M13">
        <f t="array" ref="M13">_xlfn.COVARIANCE.S(HLOOKUP($B13,Mean_StDev!$B$10:$S$130,ROW(Mean_StDev!$B$11:$B$130)-9,FALSE),HLOOKUP(M$2,Mean_StDev!$B$10:$S$130,ROW(Mean_StDev!$B$11:$B$130)-9,FALSE))</f>
        <v>1.9052300777310915E-3</v>
      </c>
      <c r="N13">
        <f t="array" ref="N13">_xlfn.COVARIANCE.S(HLOOKUP($B13,Mean_StDev!$B$10:$S$130,ROW(Mean_StDev!$B$11:$B$130)-9,FALSE),HLOOKUP(N$2,Mean_StDev!$B$10:$S$130,ROW(Mean_StDev!$B$11:$B$130)-9,FALSE))</f>
        <v>1.7420029411764711E-3</v>
      </c>
      <c r="O13">
        <f t="array" ref="O13">_xlfn.COVARIANCE.S(HLOOKUP($B13,Mean_StDev!$B$10:$S$130,ROW(Mean_StDev!$B$11:$B$130)-9,FALSE),HLOOKUP(O$2,Mean_StDev!$B$10:$S$130,ROW(Mean_StDev!$B$11:$B$130)-9,FALSE))</f>
        <v>1.1885613046218487E-3</v>
      </c>
      <c r="P13">
        <f t="array" ref="P13">_xlfn.COVARIANCE.S(HLOOKUP($B13,Mean_StDev!$B$10:$S$130,ROW(Mean_StDev!$B$11:$B$130)-9,FALSE),HLOOKUP(P$2,Mean_StDev!$B$10:$S$130,ROW(Mean_StDev!$B$11:$B$130)-9,FALSE))</f>
        <v>1.9612749474789914E-3</v>
      </c>
      <c r="Q13">
        <f t="array" ref="Q13">_xlfn.COVARIANCE.S(HLOOKUP($B13,Mean_StDev!$B$10:$S$130,ROW(Mean_StDev!$B$11:$B$130)-9,FALSE),HLOOKUP(Q$2,Mean_StDev!$B$10:$S$130,ROW(Mean_StDev!$B$11:$B$130)-9,FALSE))</f>
        <v>1.2688555798319322E-3</v>
      </c>
      <c r="R13">
        <f t="array" ref="R13">_xlfn.COVARIANCE.S(HLOOKUP($B13,Mean_StDev!$B$10:$S$130,ROW(Mean_StDev!$B$11:$B$130)-9,FALSE),HLOOKUP(R$2,Mean_StDev!$B$10:$S$130,ROW(Mean_StDev!$B$11:$B$130)-9,FALSE))</f>
        <v>8.4957278991596656E-4</v>
      </c>
      <c r="S13">
        <f t="array" ref="S13">_xlfn.COVARIANCE.S(HLOOKUP($B13,Mean_StDev!$B$10:$S$130,ROW(Mean_StDev!$B$11:$B$130)-9,FALSE),HLOOKUP(S$2,Mean_StDev!$B$10:$S$130,ROW(Mean_StDev!$B$11:$B$130)-9,FALSE))</f>
        <v>1.8056855588235291E-3</v>
      </c>
      <c r="T13">
        <f t="array" ref="T13">_xlfn.COVARIANCE.S(HLOOKUP($B13,Mean_StDev!$B$10:$S$130,ROW(Mean_StDev!$B$11:$B$130)-9,FALSE),HLOOKUP(T$2,Mean_StDev!$B$10:$S$130,ROW(Mean_StDev!$B$11:$B$130)-9,FALSE))</f>
        <v>1.6565760567226887E-3</v>
      </c>
    </row>
    <row r="14" spans="1:20" x14ac:dyDescent="0.2">
      <c r="A14" s="6" t="s">
        <v>3</v>
      </c>
      <c r="B14" s="6" t="s">
        <v>18</v>
      </c>
      <c r="C14">
        <f t="array" ref="C14">_xlfn.COVARIANCE.S(HLOOKUP($B14,Mean_StDev!$B$10:$S$130,ROW(Mean_StDev!$B$11:$B$130)-9,FALSE),HLOOKUP(C$2,Mean_StDev!$B$10:$S$130,ROW(Mean_StDev!$B$11:$B$130)-9,FALSE))</f>
        <v>-1.6217767494546476E-4</v>
      </c>
      <c r="D14">
        <f t="array" ref="D14">_xlfn.COVARIANCE.S(HLOOKUP($B14,Mean_StDev!$B$10:$S$130,ROW(Mean_StDev!$B$11:$B$130)-9,FALSE),HLOOKUP(D$2,Mean_StDev!$B$10:$S$130,ROW(Mean_StDev!$B$11:$B$130)-9,FALSE))</f>
        <v>-2.0981784501572585E-4</v>
      </c>
      <c r="E14">
        <f t="array" ref="E14">_xlfn.COVARIANCE.S(HLOOKUP($B14,Mean_StDev!$B$10:$S$130,ROW(Mean_StDev!$B$11:$B$130)-9,FALSE),HLOOKUP(E$2,Mean_StDev!$B$10:$S$130,ROW(Mean_StDev!$B$11:$B$130)-9,FALSE))</f>
        <v>-4.9285790349269947E-4</v>
      </c>
      <c r="F14">
        <f t="array" ref="F14">_xlfn.COVARIANCE.S(HLOOKUP($B14,Mean_StDev!$B$10:$S$130,ROW(Mean_StDev!$B$11:$B$130)-9,FALSE),HLOOKUP(F$2,Mean_StDev!$B$10:$S$130,ROW(Mean_StDev!$B$11:$B$130)-9,FALSE))</f>
        <v>-7.941760206399694E-4</v>
      </c>
      <c r="G14">
        <f t="array" ref="G14">_xlfn.COVARIANCE.S(HLOOKUP($B14,Mean_StDev!$B$10:$S$130,ROW(Mean_StDev!$B$11:$B$130)-9,FALSE),HLOOKUP(G$2,Mean_StDev!$B$10:$S$130,ROW(Mean_StDev!$B$11:$B$130)-9,FALSE))</f>
        <v>-4.1682988130434354E-4</v>
      </c>
      <c r="H14">
        <f t="array" ref="H14">_xlfn.COVARIANCE.S(HLOOKUP($B14,Mean_StDev!$B$10:$S$130,ROW(Mean_StDev!$B$11:$B$130)-9,FALSE),HLOOKUP(H$2,Mean_StDev!$B$10:$S$130,ROW(Mean_StDev!$B$11:$B$130)-9,FALSE))</f>
        <v>-7.5575813089722878E-5</v>
      </c>
      <c r="I14">
        <f t="array" ref="I14">_xlfn.COVARIANCE.S(HLOOKUP($B14,Mean_StDev!$B$10:$S$130,ROW(Mean_StDev!$B$11:$B$130)-9,FALSE),HLOOKUP(I$2,Mean_StDev!$B$10:$S$130,ROW(Mean_StDev!$B$11:$B$130)-9,FALSE))</f>
        <v>1.4590808683473389E-3</v>
      </c>
      <c r="J14">
        <f t="array" ref="J14">_xlfn.COVARIANCE.S(HLOOKUP($B14,Mean_StDev!$B$10:$S$130,ROW(Mean_StDev!$B$11:$B$130)-9,FALSE),HLOOKUP(J$2,Mean_StDev!$B$10:$S$130,ROW(Mean_StDev!$B$11:$B$130)-9,FALSE))</f>
        <v>1.3465363865546223E-3</v>
      </c>
      <c r="K14">
        <f t="array" ref="K14">_xlfn.COVARIANCE.S(HLOOKUP($B14,Mean_StDev!$B$10:$S$130,ROW(Mean_StDev!$B$11:$B$130)-9,FALSE),HLOOKUP(K$2,Mean_StDev!$B$10:$S$130,ROW(Mean_StDev!$B$11:$B$130)-9,FALSE))</f>
        <v>1.3822642296918764E-3</v>
      </c>
      <c r="L14">
        <f t="array" ref="L14">_xlfn.COVARIANCE.S(HLOOKUP($B14,Mean_StDev!$B$10:$S$130,ROW(Mean_StDev!$B$11:$B$130)-9,FALSE),HLOOKUP(L$2,Mean_StDev!$B$10:$S$130,ROW(Mean_StDev!$B$11:$B$130)-9,FALSE))</f>
        <v>1.4155238935574237E-3</v>
      </c>
      <c r="M14">
        <f t="array" ref="M14">_xlfn.COVARIANCE.S(HLOOKUP($B14,Mean_StDev!$B$10:$S$130,ROW(Mean_StDev!$B$11:$B$130)-9,FALSE),HLOOKUP(M$2,Mean_StDev!$B$10:$S$130,ROW(Mean_StDev!$B$11:$B$130)-9,FALSE))</f>
        <v>1.7420029411764711E-3</v>
      </c>
      <c r="N14">
        <f t="array" ref="N14">_xlfn.COVARIANCE.S(HLOOKUP($B14,Mean_StDev!$B$10:$S$130,ROW(Mean_StDev!$B$11:$B$130)-9,FALSE),HLOOKUP(N$2,Mean_StDev!$B$10:$S$130,ROW(Mean_StDev!$B$11:$B$130)-9,FALSE))</f>
        <v>1.9283899719887958E-3</v>
      </c>
      <c r="O14">
        <f t="array" ref="O14">_xlfn.COVARIANCE.S(HLOOKUP($B14,Mean_StDev!$B$10:$S$130,ROW(Mean_StDev!$B$11:$B$130)-9,FALSE),HLOOKUP(O$2,Mean_StDev!$B$10:$S$130,ROW(Mean_StDev!$B$11:$B$130)-9,FALSE))</f>
        <v>1.034917535014006E-3</v>
      </c>
      <c r="P14">
        <f t="array" ref="P14">_xlfn.COVARIANCE.S(HLOOKUP($B14,Mean_StDev!$B$10:$S$130,ROW(Mean_StDev!$B$11:$B$130)-9,FALSE),HLOOKUP(P$2,Mean_StDev!$B$10:$S$130,ROW(Mean_StDev!$B$11:$B$130)-9,FALSE))</f>
        <v>1.6260054061624648E-3</v>
      </c>
      <c r="Q14">
        <f t="array" ref="Q14">_xlfn.COVARIANCE.S(HLOOKUP($B14,Mean_StDev!$B$10:$S$130,ROW(Mean_StDev!$B$11:$B$130)-9,FALSE),HLOOKUP(Q$2,Mean_StDev!$B$10:$S$130,ROW(Mean_StDev!$B$11:$B$130)-9,FALSE))</f>
        <v>1.0881438655462184E-3</v>
      </c>
      <c r="R14">
        <f t="array" ref="R14">_xlfn.COVARIANCE.S(HLOOKUP($B14,Mean_StDev!$B$10:$S$130,ROW(Mean_StDev!$B$11:$B$130)-9,FALSE),HLOOKUP(R$2,Mean_StDev!$B$10:$S$130,ROW(Mean_StDev!$B$11:$B$130)-9,FALSE))</f>
        <v>6.6138565826330564E-4</v>
      </c>
      <c r="S14">
        <f t="array" ref="S14">_xlfn.COVARIANCE.S(HLOOKUP($B14,Mean_StDev!$B$10:$S$130,ROW(Mean_StDev!$B$11:$B$130)-9,FALSE),HLOOKUP(S$2,Mean_StDev!$B$10:$S$130,ROW(Mean_StDev!$B$11:$B$130)-9,FALSE))</f>
        <v>1.510065630252101E-3</v>
      </c>
      <c r="T14">
        <f t="array" ref="T14">_xlfn.COVARIANCE.S(HLOOKUP($B14,Mean_StDev!$B$10:$S$130,ROW(Mean_StDev!$B$11:$B$130)-9,FALSE),HLOOKUP(T$2,Mean_StDev!$B$10:$S$130,ROW(Mean_StDev!$B$11:$B$130)-9,FALSE))</f>
        <v>1.4677746498599443E-3</v>
      </c>
    </row>
    <row r="15" spans="1:20" x14ac:dyDescent="0.2">
      <c r="A15" s="6" t="s">
        <v>4</v>
      </c>
      <c r="B15" s="6" t="s">
        <v>19</v>
      </c>
      <c r="C15">
        <f t="array" ref="C15">_xlfn.COVARIANCE.S(HLOOKUP($B15,Mean_StDev!$B$10:$S$130,ROW(Mean_StDev!$B$11:$B$130)-9,FALSE),HLOOKUP(C$2,Mean_StDev!$B$10:$S$130,ROW(Mean_StDev!$B$11:$B$130)-9,FALSE))</f>
        <v>-8.888693707969741E-4</v>
      </c>
      <c r="D15">
        <f t="array" ref="D15">_xlfn.COVARIANCE.S(HLOOKUP($B15,Mean_StDev!$B$10:$S$130,ROW(Mean_StDev!$B$11:$B$130)-9,FALSE),HLOOKUP(D$2,Mean_StDev!$B$10:$S$130,ROW(Mean_StDev!$B$11:$B$130)-9,FALSE))</f>
        <v>2.6003373489746787E-4</v>
      </c>
      <c r="E15">
        <f t="array" ref="E15">_xlfn.COVARIANCE.S(HLOOKUP($B15,Mean_StDev!$B$10:$S$130,ROW(Mean_StDev!$B$11:$B$130)-9,FALSE),HLOOKUP(E$2,Mean_StDev!$B$10:$S$130,ROW(Mean_StDev!$B$11:$B$130)-9,FALSE))</f>
        <v>-3.80109196350054E-4</v>
      </c>
      <c r="F15">
        <f t="array" ref="F15">_xlfn.COVARIANCE.S(HLOOKUP($B15,Mean_StDev!$B$10:$S$130,ROW(Mean_StDev!$B$11:$B$130)-9,FALSE),HLOOKUP(F$2,Mean_StDev!$B$10:$S$130,ROW(Mean_StDev!$B$11:$B$130)-9,FALSE))</f>
        <v>-1.0324777213398116E-3</v>
      </c>
      <c r="G15">
        <f t="array" ref="G15">_xlfn.COVARIANCE.S(HLOOKUP($B15,Mean_StDev!$B$10:$S$130,ROW(Mean_StDev!$B$11:$B$130)-9,FALSE),HLOOKUP(G$2,Mean_StDev!$B$10:$S$130,ROW(Mean_StDev!$B$11:$B$130)-9,FALSE))</f>
        <v>-6.6889768047643388E-4</v>
      </c>
      <c r="H15">
        <f t="array" ref="H15">_xlfn.COVARIANCE.S(HLOOKUP($B15,Mean_StDev!$B$10:$S$130,ROW(Mean_StDev!$B$11:$B$130)-9,FALSE),HLOOKUP(H$2,Mean_StDev!$B$10:$S$130,ROW(Mean_StDev!$B$11:$B$130)-9,FALSE))</f>
        <v>1.0938250341141717E-4</v>
      </c>
      <c r="I15">
        <f t="array" ref="I15">_xlfn.COVARIANCE.S(HLOOKUP($B15,Mean_StDev!$B$10:$S$130,ROW(Mean_StDev!$B$11:$B$130)-9,FALSE),HLOOKUP(I$2,Mean_StDev!$B$10:$S$130,ROW(Mean_StDev!$B$11:$B$130)-9,FALSE))</f>
        <v>2.4402018158263313E-3</v>
      </c>
      <c r="J15">
        <f t="array" ref="J15">_xlfn.COVARIANCE.S(HLOOKUP($B15,Mean_StDev!$B$10:$S$130,ROW(Mean_StDev!$B$11:$B$130)-9,FALSE),HLOOKUP(J$2,Mean_StDev!$B$10:$S$130,ROW(Mean_StDev!$B$11:$B$130)-9,FALSE))</f>
        <v>1.607292544117647E-3</v>
      </c>
      <c r="K15">
        <f t="array" ref="K15">_xlfn.COVARIANCE.S(HLOOKUP($B15,Mean_StDev!$B$10:$S$130,ROW(Mean_StDev!$B$11:$B$130)-9,FALSE),HLOOKUP(K$2,Mean_StDev!$B$10:$S$130,ROW(Mean_StDev!$B$11:$B$130)-9,FALSE))</f>
        <v>1.501608704481793E-3</v>
      </c>
      <c r="L15">
        <f t="array" ref="L15">_xlfn.COVARIANCE.S(HLOOKUP($B15,Mean_StDev!$B$10:$S$130,ROW(Mean_StDev!$B$11:$B$130)-9,FALSE),HLOOKUP(L$2,Mean_StDev!$B$10:$S$130,ROW(Mean_StDev!$B$11:$B$130)-9,FALSE))</f>
        <v>1.4832735700280109E-3</v>
      </c>
      <c r="M15">
        <f t="array" ref="M15">_xlfn.COVARIANCE.S(HLOOKUP($B15,Mean_StDev!$B$10:$S$130,ROW(Mean_StDev!$B$11:$B$130)-9,FALSE),HLOOKUP(M$2,Mean_StDev!$B$10:$S$130,ROW(Mean_StDev!$B$11:$B$130)-9,FALSE))</f>
        <v>1.1885613046218487E-3</v>
      </c>
      <c r="N15">
        <f t="array" ref="N15">_xlfn.COVARIANCE.S(HLOOKUP($B15,Mean_StDev!$B$10:$S$130,ROW(Mean_StDev!$B$11:$B$130)-9,FALSE),HLOOKUP(N$2,Mean_StDev!$B$10:$S$130,ROW(Mean_StDev!$B$11:$B$130)-9,FALSE))</f>
        <v>1.034917535014006E-3</v>
      </c>
      <c r="O15">
        <f t="array" ref="O15">_xlfn.COVARIANCE.S(HLOOKUP($B15,Mean_StDev!$B$10:$S$130,ROW(Mean_StDev!$B$11:$B$130)-9,FALSE),HLOOKUP(O$2,Mean_StDev!$B$10:$S$130,ROW(Mean_StDev!$B$11:$B$130)-9,FALSE))</f>
        <v>2.5042644530812314E-3</v>
      </c>
      <c r="P15">
        <f t="array" ref="P15">_xlfn.COVARIANCE.S(HLOOKUP($B15,Mean_StDev!$B$10:$S$130,ROW(Mean_StDev!$B$11:$B$130)-9,FALSE),HLOOKUP(P$2,Mean_StDev!$B$10:$S$130,ROW(Mean_StDev!$B$11:$B$130)-9,FALSE))</f>
        <v>2.3904419502801121E-3</v>
      </c>
      <c r="Q15">
        <f t="array" ref="Q15">_xlfn.COVARIANCE.S(HLOOKUP($B15,Mean_StDev!$B$10:$S$130,ROW(Mean_StDev!$B$11:$B$130)-9,FALSE),HLOOKUP(Q$2,Mean_StDev!$B$10:$S$130,ROW(Mean_StDev!$B$11:$B$130)-9,FALSE))</f>
        <v>1.5460553109243702E-3</v>
      </c>
      <c r="R15">
        <f t="array" ref="R15">_xlfn.COVARIANCE.S(HLOOKUP($B15,Mean_StDev!$B$10:$S$130,ROW(Mean_StDev!$B$11:$B$130)-9,FALSE),HLOOKUP(R$2,Mean_StDev!$B$10:$S$130,ROW(Mean_StDev!$B$11:$B$130)-9,FALSE))</f>
        <v>1.6855515070028006E-3</v>
      </c>
      <c r="S15">
        <f t="array" ref="S15">_xlfn.COVARIANCE.S(HLOOKUP($B15,Mean_StDev!$B$10:$S$130,ROW(Mean_StDev!$B$11:$B$130)-9,FALSE),HLOOKUP(S$2,Mean_StDev!$B$10:$S$130,ROW(Mean_StDev!$B$11:$B$130)-9,FALSE))</f>
        <v>2.2106705840336128E-3</v>
      </c>
      <c r="T15">
        <f t="array" ref="T15">_xlfn.COVARIANCE.S(HLOOKUP($B15,Mean_StDev!$B$10:$S$130,ROW(Mean_StDev!$B$11:$B$130)-9,FALSE),HLOOKUP(T$2,Mean_StDev!$B$10:$S$130,ROW(Mean_StDev!$B$11:$B$130)-9,FALSE))</f>
        <v>1.5686000679271705E-3</v>
      </c>
    </row>
    <row r="16" spans="1:20" x14ac:dyDescent="0.2">
      <c r="A16" s="6" t="s">
        <v>4</v>
      </c>
      <c r="B16" s="6" t="s">
        <v>20</v>
      </c>
      <c r="C16">
        <f t="array" ref="C16">_xlfn.COVARIANCE.S(HLOOKUP($B16,Mean_StDev!$B$10:$S$130,ROW(Mean_StDev!$B$11:$B$130)-9,FALSE),HLOOKUP(C$2,Mean_StDev!$B$10:$S$130,ROW(Mean_StDev!$B$11:$B$130)-9,FALSE))</f>
        <v>2.8854215432619183E-4</v>
      </c>
      <c r="D16">
        <f t="array" ref="D16">_xlfn.COVARIANCE.S(HLOOKUP($B16,Mean_StDev!$B$10:$S$130,ROW(Mean_StDev!$B$11:$B$130)-9,FALSE),HLOOKUP(D$2,Mean_StDev!$B$10:$S$130,ROW(Mean_StDev!$B$11:$B$130)-9,FALSE))</f>
        <v>4.2682081403676531E-4</v>
      </c>
      <c r="E16">
        <f t="array" ref="E16">_xlfn.COVARIANCE.S(HLOOKUP($B16,Mean_StDev!$B$10:$S$130,ROW(Mean_StDev!$B$11:$B$130)-9,FALSE),HLOOKUP(E$2,Mean_StDev!$B$10:$S$130,ROW(Mean_StDev!$B$11:$B$130)-9,FALSE))</f>
        <v>4.6429049386448914E-4</v>
      </c>
      <c r="F16">
        <f t="array" ref="F16">_xlfn.COVARIANCE.S(HLOOKUP($B16,Mean_StDev!$B$10:$S$130,ROW(Mean_StDev!$B$11:$B$130)-9,FALSE),HLOOKUP(F$2,Mean_StDev!$B$10:$S$130,ROW(Mean_StDev!$B$11:$B$130)-9,FALSE))</f>
        <v>-1.4112805940987884E-3</v>
      </c>
      <c r="G16">
        <f t="array" ref="G16">_xlfn.COVARIANCE.S(HLOOKUP($B16,Mean_StDev!$B$10:$S$130,ROW(Mean_StDev!$B$11:$B$130)-9,FALSE),HLOOKUP(G$2,Mean_StDev!$B$10:$S$130,ROW(Mean_StDev!$B$11:$B$130)-9,FALSE))</f>
        <v>-1.7253467782421062E-4</v>
      </c>
      <c r="H16">
        <f t="array" ref="H16">_xlfn.COVARIANCE.S(HLOOKUP($B16,Mean_StDev!$B$10:$S$130,ROW(Mean_StDev!$B$11:$B$130)-9,FALSE),HLOOKUP(H$2,Mean_StDev!$B$10:$S$130,ROW(Mean_StDev!$B$11:$B$130)-9,FALSE))</f>
        <v>4.6944754600677951E-4</v>
      </c>
      <c r="I16">
        <f t="array" ref="I16">_xlfn.COVARIANCE.S(HLOOKUP($B16,Mean_StDev!$B$10:$S$130,ROW(Mean_StDev!$B$11:$B$130)-9,FALSE),HLOOKUP(I$2,Mean_StDev!$B$10:$S$130,ROW(Mean_StDev!$B$11:$B$130)-9,FALSE))</f>
        <v>3.2209574614845944E-3</v>
      </c>
      <c r="J16">
        <f t="array" ref="J16">_xlfn.COVARIANCE.S(HLOOKUP($B16,Mean_StDev!$B$10:$S$130,ROW(Mean_StDev!$B$11:$B$130)-9,FALSE),HLOOKUP(J$2,Mean_StDev!$B$10:$S$130,ROW(Mean_StDev!$B$11:$B$130)-9,FALSE))</f>
        <v>2.3338758928571428E-3</v>
      </c>
      <c r="K16">
        <f t="array" ref="K16">_xlfn.COVARIANCE.S(HLOOKUP($B16,Mean_StDev!$B$10:$S$130,ROW(Mean_StDev!$B$11:$B$130)-9,FALSE),HLOOKUP(K$2,Mean_StDev!$B$10:$S$130,ROW(Mean_StDev!$B$11:$B$130)-9,FALSE))</f>
        <v>2.0781586064425772E-3</v>
      </c>
      <c r="L16">
        <f t="array" ref="L16">_xlfn.COVARIANCE.S(HLOOKUP($B16,Mean_StDev!$B$10:$S$130,ROW(Mean_StDev!$B$11:$B$130)-9,FALSE),HLOOKUP(L$2,Mean_StDev!$B$10:$S$130,ROW(Mean_StDev!$B$11:$B$130)-9,FALSE))</f>
        <v>1.9775938585434166E-3</v>
      </c>
      <c r="M16">
        <f t="array" ref="M16">_xlfn.COVARIANCE.S(HLOOKUP($B16,Mean_StDev!$B$10:$S$130,ROW(Mean_StDev!$B$11:$B$130)-9,FALSE),HLOOKUP(M$2,Mean_StDev!$B$10:$S$130,ROW(Mean_StDev!$B$11:$B$130)-9,FALSE))</f>
        <v>1.9612749474789914E-3</v>
      </c>
      <c r="N16">
        <f t="array" ref="N16">_xlfn.COVARIANCE.S(HLOOKUP($B16,Mean_StDev!$B$10:$S$130,ROW(Mean_StDev!$B$11:$B$130)-9,FALSE),HLOOKUP(N$2,Mean_StDev!$B$10:$S$130,ROW(Mean_StDev!$B$11:$B$130)-9,FALSE))</f>
        <v>1.6260054061624648E-3</v>
      </c>
      <c r="O16">
        <f t="array" ref="O16">_xlfn.COVARIANCE.S(HLOOKUP($B16,Mean_StDev!$B$10:$S$130,ROW(Mean_StDev!$B$11:$B$130)-9,FALSE),HLOOKUP(O$2,Mean_StDev!$B$10:$S$130,ROW(Mean_StDev!$B$11:$B$130)-9,FALSE))</f>
        <v>2.3904419502801121E-3</v>
      </c>
      <c r="P16">
        <f t="array" ref="P16">_xlfn.COVARIANCE.S(HLOOKUP($B16,Mean_StDev!$B$10:$S$130,ROW(Mean_StDev!$B$11:$B$130)-9,FALSE),HLOOKUP(P$2,Mean_StDev!$B$10:$S$130,ROW(Mean_StDev!$B$11:$B$130)-9,FALSE))</f>
        <v>6.1372293942577021E-3</v>
      </c>
      <c r="Q16">
        <f t="array" ref="Q16">_xlfn.COVARIANCE.S(HLOOKUP($B16,Mean_StDev!$B$10:$S$130,ROW(Mean_StDev!$B$11:$B$130)-9,FALSE),HLOOKUP(Q$2,Mean_StDev!$B$10:$S$130,ROW(Mean_StDev!$B$11:$B$130)-9,FALSE))</f>
        <v>1.5154608403361344E-3</v>
      </c>
      <c r="R16">
        <f t="array" ref="R16">_xlfn.COVARIANCE.S(HLOOKUP($B16,Mean_StDev!$B$10:$S$130,ROW(Mean_StDev!$B$11:$B$130)-9,FALSE),HLOOKUP(R$2,Mean_StDev!$B$10:$S$130,ROW(Mean_StDev!$B$11:$B$130)-9,FALSE))</f>
        <v>2.1542568627450982E-3</v>
      </c>
      <c r="S16">
        <f t="array" ref="S16">_xlfn.COVARIANCE.S(HLOOKUP($B16,Mean_StDev!$B$10:$S$130,ROW(Mean_StDev!$B$11:$B$130)-9,FALSE),HLOOKUP(S$2,Mean_StDev!$B$10:$S$130,ROW(Mean_StDev!$B$11:$B$130)-9,FALSE))</f>
        <v>2.5858944747899153E-3</v>
      </c>
      <c r="T16">
        <f t="array" ref="T16">_xlfn.COVARIANCE.S(HLOOKUP($B16,Mean_StDev!$B$10:$S$130,ROW(Mean_StDev!$B$11:$B$130)-9,FALSE),HLOOKUP(T$2,Mean_StDev!$B$10:$S$130,ROW(Mean_StDev!$B$11:$B$130)-9,FALSE))</f>
        <v>2.1564129236694681E-3</v>
      </c>
    </row>
    <row r="17" spans="1:20" x14ac:dyDescent="0.2">
      <c r="A17" s="6" t="s">
        <v>4</v>
      </c>
      <c r="B17" s="6" t="s">
        <v>21</v>
      </c>
      <c r="C17">
        <f t="array" ref="C17">_xlfn.COVARIANCE.S(HLOOKUP($B17,Mean_StDev!$B$10:$S$130,ROW(Mean_StDev!$B$11:$B$130)-9,FALSE),HLOOKUP(C$2,Mean_StDev!$B$10:$S$130,ROW(Mean_StDev!$B$11:$B$130)-9,FALSE))</f>
        <v>-1.9132270948192569E-4</v>
      </c>
      <c r="D17">
        <f t="array" ref="D17">_xlfn.COVARIANCE.S(HLOOKUP($B17,Mean_StDev!$B$10:$S$130,ROW(Mean_StDev!$B$11:$B$130)-9,FALSE),HLOOKUP(D$2,Mean_StDev!$B$10:$S$130,ROW(Mean_StDev!$B$11:$B$130)-9,FALSE))</f>
        <v>-5.287050834589614E-4</v>
      </c>
      <c r="E17">
        <f t="array" ref="E17">_xlfn.COVARIANCE.S(HLOOKUP($B17,Mean_StDev!$B$10:$S$130,ROW(Mean_StDev!$B$11:$B$130)-9,FALSE),HLOOKUP(E$2,Mean_StDev!$B$10:$S$130,ROW(Mean_StDev!$B$11:$B$130)-9,FALSE))</f>
        <v>-6.7532401043165645E-4</v>
      </c>
      <c r="F17">
        <f t="array" ref="F17">_xlfn.COVARIANCE.S(HLOOKUP($B17,Mean_StDev!$B$10:$S$130,ROW(Mean_StDev!$B$11:$B$130)-9,FALSE),HLOOKUP(F$2,Mean_StDev!$B$10:$S$130,ROW(Mean_StDev!$B$11:$B$130)-9,FALSE))</f>
        <v>-7.2140307624649807E-4</v>
      </c>
      <c r="G17">
        <f t="array" ref="G17">_xlfn.COVARIANCE.S(HLOOKUP($B17,Mean_StDev!$B$10:$S$130,ROW(Mean_StDev!$B$11:$B$130)-9,FALSE),HLOOKUP(G$2,Mean_StDev!$B$10:$S$130,ROW(Mean_StDev!$B$11:$B$130)-9,FALSE))</f>
        <v>-1.0646474039176794E-3</v>
      </c>
      <c r="H17">
        <f t="array" ref="H17">_xlfn.COVARIANCE.S(HLOOKUP($B17,Mean_StDev!$B$10:$S$130,ROW(Mean_StDev!$B$11:$B$130)-9,FALSE),HLOOKUP(H$2,Mean_StDev!$B$10:$S$130,ROW(Mean_StDev!$B$11:$B$130)-9,FALSE))</f>
        <v>1.738680899054299E-4</v>
      </c>
      <c r="I17">
        <f t="array" ref="I17">_xlfn.COVARIANCE.S(HLOOKUP($B17,Mean_StDev!$B$10:$S$130,ROW(Mean_StDev!$B$11:$B$130)-9,FALSE),HLOOKUP(I$2,Mean_StDev!$B$10:$S$130,ROW(Mean_StDev!$B$11:$B$130)-9,FALSE))</f>
        <v>3.0591358319327728E-3</v>
      </c>
      <c r="J17">
        <f t="array" ref="J17">_xlfn.COVARIANCE.S(HLOOKUP($B17,Mean_StDev!$B$10:$S$130,ROW(Mean_StDev!$B$11:$B$130)-9,FALSE),HLOOKUP(J$2,Mean_StDev!$B$10:$S$130,ROW(Mean_StDev!$B$11:$B$130)-9,FALSE))</f>
        <v>1.8669555798319325E-3</v>
      </c>
      <c r="K17">
        <f t="array" ref="K17">_xlfn.COVARIANCE.S(HLOOKUP($B17,Mean_StDev!$B$10:$S$130,ROW(Mean_StDev!$B$11:$B$130)-9,FALSE),HLOOKUP(K$2,Mean_StDev!$B$10:$S$130,ROW(Mean_StDev!$B$11:$B$130)-9,FALSE))</f>
        <v>1.7210438655462185E-3</v>
      </c>
      <c r="L17">
        <f t="array" ref="L17">_xlfn.COVARIANCE.S(HLOOKUP($B17,Mean_StDev!$B$10:$S$130,ROW(Mean_StDev!$B$11:$B$130)-9,FALSE),HLOOKUP(L$2,Mean_StDev!$B$10:$S$130,ROW(Mean_StDev!$B$11:$B$130)-9,FALSE))</f>
        <v>1.6942817983193284E-3</v>
      </c>
      <c r="M17">
        <f t="array" ref="M17">_xlfn.COVARIANCE.S(HLOOKUP($B17,Mean_StDev!$B$10:$S$130,ROW(Mean_StDev!$B$11:$B$130)-9,FALSE),HLOOKUP(M$2,Mean_StDev!$B$10:$S$130,ROW(Mean_StDev!$B$11:$B$130)-9,FALSE))</f>
        <v>1.2688555798319322E-3</v>
      </c>
      <c r="N17">
        <f t="array" ref="N17">_xlfn.COVARIANCE.S(HLOOKUP($B17,Mean_StDev!$B$10:$S$130,ROW(Mean_StDev!$B$11:$B$130)-9,FALSE),HLOOKUP(N$2,Mean_StDev!$B$10:$S$130,ROW(Mean_StDev!$B$11:$B$130)-9,FALSE))</f>
        <v>1.0881438655462184E-3</v>
      </c>
      <c r="O17">
        <f t="array" ref="O17">_xlfn.COVARIANCE.S(HLOOKUP($B17,Mean_StDev!$B$10:$S$130,ROW(Mean_StDev!$B$11:$B$130)-9,FALSE),HLOOKUP(O$2,Mean_StDev!$B$10:$S$130,ROW(Mean_StDev!$B$11:$B$130)-9,FALSE))</f>
        <v>1.5460553109243702E-3</v>
      </c>
      <c r="P17">
        <f t="array" ref="P17">_xlfn.COVARIANCE.S(HLOOKUP($B17,Mean_StDev!$B$10:$S$130,ROW(Mean_StDev!$B$11:$B$130)-9,FALSE),HLOOKUP(P$2,Mean_StDev!$B$10:$S$130,ROW(Mean_StDev!$B$11:$B$130)-9,FALSE))</f>
        <v>1.5154608403361344E-3</v>
      </c>
      <c r="Q17">
        <f t="array" ref="Q17">_xlfn.COVARIANCE.S(HLOOKUP($B17,Mean_StDev!$B$10:$S$130,ROW(Mean_StDev!$B$11:$B$130)-9,FALSE),HLOOKUP(Q$2,Mean_StDev!$B$10:$S$130,ROW(Mean_StDev!$B$11:$B$130)-9,FALSE))</f>
        <v>4.009131025210084E-3</v>
      </c>
      <c r="R17">
        <f t="array" ref="R17">_xlfn.COVARIANCE.S(HLOOKUP($B17,Mean_StDev!$B$10:$S$130,ROW(Mean_StDev!$B$11:$B$130)-9,FALSE),HLOOKUP(R$2,Mean_StDev!$B$10:$S$130,ROW(Mean_StDev!$B$11:$B$130)-9,FALSE))</f>
        <v>8.5191114285714301E-4</v>
      </c>
      <c r="S17">
        <f t="array" ref="S17">_xlfn.COVARIANCE.S(HLOOKUP($B17,Mean_StDev!$B$10:$S$130,ROW(Mean_StDev!$B$11:$B$130)-9,FALSE),HLOOKUP(S$2,Mean_StDev!$B$10:$S$130,ROW(Mean_StDev!$B$11:$B$130)-9,FALSE))</f>
        <v>2.3767913613445373E-3</v>
      </c>
      <c r="T17">
        <f t="array" ref="T17">_xlfn.COVARIANCE.S(HLOOKUP($B17,Mean_StDev!$B$10:$S$130,ROW(Mean_StDev!$B$11:$B$130)-9,FALSE),HLOOKUP(T$2,Mean_StDev!$B$10:$S$130,ROW(Mean_StDev!$B$11:$B$130)-9,FALSE))</f>
        <v>1.7932840000000005E-3</v>
      </c>
    </row>
    <row r="18" spans="1:20" x14ac:dyDescent="0.2">
      <c r="A18" s="6" t="s">
        <v>4</v>
      </c>
      <c r="B18" s="6" t="s">
        <v>22</v>
      </c>
      <c r="C18">
        <f t="array" ref="C18">_xlfn.COVARIANCE.S(HLOOKUP($B18,Mean_StDev!$B$10:$S$130,ROW(Mean_StDev!$B$11:$B$130)-9,FALSE),HLOOKUP(C$2,Mean_StDev!$B$10:$S$130,ROW(Mean_StDev!$B$11:$B$130)-9,FALSE))</f>
        <v>-1.1172428795904212E-3</v>
      </c>
      <c r="D18">
        <f t="array" ref="D18">_xlfn.COVARIANCE.S(HLOOKUP($B18,Mean_StDev!$B$10:$S$130,ROW(Mean_StDev!$B$11:$B$130)-9,FALSE),HLOOKUP(D$2,Mean_StDev!$B$10:$S$130,ROW(Mean_StDev!$B$11:$B$130)-9,FALSE))</f>
        <v>6.8391821897916341E-4</v>
      </c>
      <c r="E18">
        <f t="array" ref="E18">_xlfn.COVARIANCE.S(HLOOKUP($B18,Mean_StDev!$B$10:$S$130,ROW(Mean_StDev!$B$11:$B$130)-9,FALSE),HLOOKUP(E$2,Mean_StDev!$B$10:$S$130,ROW(Mean_StDev!$B$11:$B$130)-9,FALSE))</f>
        <v>-4.2142220458837268E-4</v>
      </c>
      <c r="F18">
        <f t="array" ref="F18">_xlfn.COVARIANCE.S(HLOOKUP($B18,Mean_StDev!$B$10:$S$130,ROW(Mean_StDev!$B$11:$B$130)-9,FALSE),HLOOKUP(F$2,Mean_StDev!$B$10:$S$130,ROW(Mean_StDev!$B$11:$B$130)-9,FALSE))</f>
        <v>-2.9830910143132256E-4</v>
      </c>
      <c r="G18">
        <f t="array" ref="G18">_xlfn.COVARIANCE.S(HLOOKUP($B18,Mean_StDev!$B$10:$S$130,ROW(Mean_StDev!$B$11:$B$130)-9,FALSE),HLOOKUP(G$2,Mean_StDev!$B$10:$S$130,ROW(Mean_StDev!$B$11:$B$130)-9,FALSE))</f>
        <v>-6.6771124523091834E-4</v>
      </c>
      <c r="H18">
        <f t="array" ref="H18">_xlfn.COVARIANCE.S(HLOOKUP($B18,Mean_StDev!$B$10:$S$130,ROW(Mean_StDev!$B$11:$B$130)-9,FALSE),HLOOKUP(H$2,Mean_StDev!$B$10:$S$130,ROW(Mean_StDev!$B$11:$B$130)-9,FALSE))</f>
        <v>1.1682618190843712E-4</v>
      </c>
      <c r="I18">
        <f t="array" ref="I18">_xlfn.COVARIANCE.S(HLOOKUP($B18,Mean_StDev!$B$10:$S$130,ROW(Mean_StDev!$B$11:$B$130)-9,FALSE),HLOOKUP(I$2,Mean_StDev!$B$10:$S$130,ROW(Mean_StDev!$B$11:$B$130)-9,FALSE))</f>
        <v>1.891169736694678E-3</v>
      </c>
      <c r="J18">
        <f t="array" ref="J18">_xlfn.COVARIANCE.S(HLOOKUP($B18,Mean_StDev!$B$10:$S$130,ROW(Mean_StDev!$B$11:$B$130)-9,FALSE),HLOOKUP(J$2,Mean_StDev!$B$10:$S$130,ROW(Mean_StDev!$B$11:$B$130)-9,FALSE))</f>
        <v>1.056686823529412E-3</v>
      </c>
      <c r="K18">
        <f t="array" ref="K18">_xlfn.COVARIANCE.S(HLOOKUP($B18,Mean_StDev!$B$10:$S$130,ROW(Mean_StDev!$B$11:$B$130)-9,FALSE),HLOOKUP(K$2,Mean_StDev!$B$10:$S$130,ROW(Mean_StDev!$B$11:$B$130)-9,FALSE))</f>
        <v>9.8160324929971992E-4</v>
      </c>
      <c r="L18">
        <f t="array" ref="L18">_xlfn.COVARIANCE.S(HLOOKUP($B18,Mean_StDev!$B$10:$S$130,ROW(Mean_StDev!$B$11:$B$130)-9,FALSE),HLOOKUP(L$2,Mean_StDev!$B$10:$S$130,ROW(Mean_StDev!$B$11:$B$130)-9,FALSE))</f>
        <v>1.2843030980392155E-3</v>
      </c>
      <c r="M18">
        <f t="array" ref="M18">_xlfn.COVARIANCE.S(HLOOKUP($B18,Mean_StDev!$B$10:$S$130,ROW(Mean_StDev!$B$11:$B$130)-9,FALSE),HLOOKUP(M$2,Mean_StDev!$B$10:$S$130,ROW(Mean_StDev!$B$11:$B$130)-9,FALSE))</f>
        <v>8.4957278991596656E-4</v>
      </c>
      <c r="N18">
        <f t="array" ref="N18">_xlfn.COVARIANCE.S(HLOOKUP($B18,Mean_StDev!$B$10:$S$130,ROW(Mean_StDev!$B$11:$B$130)-9,FALSE),HLOOKUP(N$2,Mean_StDev!$B$10:$S$130,ROW(Mean_StDev!$B$11:$B$130)-9,FALSE))</f>
        <v>6.6138565826330564E-4</v>
      </c>
      <c r="O18">
        <f t="array" ref="O18">_xlfn.COVARIANCE.S(HLOOKUP($B18,Mean_StDev!$B$10:$S$130,ROW(Mean_StDev!$B$11:$B$130)-9,FALSE),HLOOKUP(O$2,Mean_StDev!$B$10:$S$130,ROW(Mean_StDev!$B$11:$B$130)-9,FALSE))</f>
        <v>1.6855515070028006E-3</v>
      </c>
      <c r="P18">
        <f t="array" ref="P18">_xlfn.COVARIANCE.S(HLOOKUP($B18,Mean_StDev!$B$10:$S$130,ROW(Mean_StDev!$B$11:$B$130)-9,FALSE),HLOOKUP(P$2,Mean_StDev!$B$10:$S$130,ROW(Mean_StDev!$B$11:$B$130)-9,FALSE))</f>
        <v>2.1542568627450982E-3</v>
      </c>
      <c r="Q18">
        <f t="array" ref="Q18">_xlfn.COVARIANCE.S(HLOOKUP($B18,Mean_StDev!$B$10:$S$130,ROW(Mean_StDev!$B$11:$B$130)-9,FALSE),HLOOKUP(Q$2,Mean_StDev!$B$10:$S$130,ROW(Mean_StDev!$B$11:$B$130)-9,FALSE))</f>
        <v>8.5191114285714301E-4</v>
      </c>
      <c r="R18">
        <f t="array" ref="R18">_xlfn.COVARIANCE.S(HLOOKUP($B18,Mean_StDev!$B$10:$S$130,ROW(Mean_StDev!$B$11:$B$130)-9,FALSE),HLOOKUP(R$2,Mean_StDev!$B$10:$S$130,ROW(Mean_StDev!$B$11:$B$130)-9,FALSE))</f>
        <v>3.4913814677871146E-3</v>
      </c>
      <c r="S18">
        <f t="array" ref="S18">_xlfn.COVARIANCE.S(HLOOKUP($B18,Mean_StDev!$B$10:$S$130,ROW(Mean_StDev!$B$11:$B$130)-9,FALSE),HLOOKUP(S$2,Mean_StDev!$B$10:$S$130,ROW(Mean_StDev!$B$11:$B$130)-9,FALSE))</f>
        <v>1.6375592941176463E-3</v>
      </c>
      <c r="T18">
        <f t="array" ref="T18">_xlfn.COVARIANCE.S(HLOOKUP($B18,Mean_StDev!$B$10:$S$130,ROW(Mean_StDev!$B$11:$B$130)-9,FALSE),HLOOKUP(T$2,Mean_StDev!$B$10:$S$130,ROW(Mean_StDev!$B$11:$B$130)-9,FALSE))</f>
        <v>1.2820670140056022E-3</v>
      </c>
    </row>
    <row r="19" spans="1:20" x14ac:dyDescent="0.2">
      <c r="A19" s="6" t="s">
        <v>4</v>
      </c>
      <c r="B19" s="6" t="s">
        <v>23</v>
      </c>
      <c r="C19">
        <f t="array" ref="C19">_xlfn.COVARIANCE.S(HLOOKUP($B19,Mean_StDev!$B$10:$S$130,ROW(Mean_StDev!$B$11:$B$130)-9,FALSE),HLOOKUP(C$2,Mean_StDev!$B$10:$S$130,ROW(Mean_StDev!$B$11:$B$130)-9,FALSE))</f>
        <v>-1.0389593814862771E-3</v>
      </c>
      <c r="D19">
        <f t="array" ref="D19">_xlfn.COVARIANCE.S(HLOOKUP($B19,Mean_StDev!$B$10:$S$130,ROW(Mean_StDev!$B$11:$B$130)-9,FALSE),HLOOKUP(D$2,Mean_StDev!$B$10:$S$130,ROW(Mean_StDev!$B$11:$B$130)-9,FALSE))</f>
        <v>-7.5823929448117725E-4</v>
      </c>
      <c r="E19">
        <f t="array" ref="E19">_xlfn.COVARIANCE.S(HLOOKUP($B19,Mean_StDev!$B$10:$S$130,ROW(Mean_StDev!$B$11:$B$130)-9,FALSE),HLOOKUP(E$2,Mean_StDev!$B$10:$S$130,ROW(Mean_StDev!$B$11:$B$130)-9,FALSE))</f>
        <v>-8.4727956354517075E-4</v>
      </c>
      <c r="F19">
        <f t="array" ref="F19">_xlfn.COVARIANCE.S(HLOOKUP($B19,Mean_StDev!$B$10:$S$130,ROW(Mean_StDev!$B$11:$B$130)-9,FALSE),HLOOKUP(F$2,Mean_StDev!$B$10:$S$130,ROW(Mean_StDev!$B$11:$B$130)-9,FALSE))</f>
        <v>-2.4846462729595327E-3</v>
      </c>
      <c r="G19">
        <f t="array" ref="G19">_xlfn.COVARIANCE.S(HLOOKUP($B19,Mean_StDev!$B$10:$S$130,ROW(Mean_StDev!$B$11:$B$130)-9,FALSE),HLOOKUP(G$2,Mean_StDev!$B$10:$S$130,ROW(Mean_StDev!$B$11:$B$130)-9,FALSE))</f>
        <v>-1.4278358547695487E-3</v>
      </c>
      <c r="H19">
        <f t="array" ref="H19">_xlfn.COVARIANCE.S(HLOOKUP($B19,Mean_StDev!$B$10:$S$130,ROW(Mean_StDev!$B$11:$B$130)-9,FALSE),HLOOKUP(H$2,Mean_StDev!$B$10:$S$130,ROW(Mean_StDev!$B$11:$B$130)-9,FALSE))</f>
        <v>-6.278791238268751E-4</v>
      </c>
      <c r="I19">
        <f t="array" ref="I19">_xlfn.COVARIANCE.S(HLOOKUP($B19,Mean_StDev!$B$10:$S$130,ROW(Mean_StDev!$B$11:$B$130)-9,FALSE),HLOOKUP(I$2,Mean_StDev!$B$10:$S$130,ROW(Mean_StDev!$B$11:$B$130)-9,FALSE))</f>
        <v>3.1511524075630245E-3</v>
      </c>
      <c r="J19">
        <f t="array" ref="J19">_xlfn.COVARIANCE.S(HLOOKUP($B19,Mean_StDev!$B$10:$S$130,ROW(Mean_StDev!$B$11:$B$130)-9,FALSE),HLOOKUP(J$2,Mean_StDev!$B$10:$S$130,ROW(Mean_StDev!$B$11:$B$130)-9,FALSE))</f>
        <v>2.3080069453781512E-3</v>
      </c>
      <c r="K19">
        <f t="array" ref="K19">_xlfn.COVARIANCE.S(HLOOKUP($B19,Mean_StDev!$B$10:$S$130,ROW(Mean_StDev!$B$11:$B$130)-9,FALSE),HLOOKUP(K$2,Mean_StDev!$B$10:$S$130,ROW(Mean_StDev!$B$11:$B$130)-9,FALSE))</f>
        <v>2.223032983193277E-3</v>
      </c>
      <c r="L19">
        <f t="array" ref="L19">_xlfn.COVARIANCE.S(HLOOKUP($B19,Mean_StDev!$B$10:$S$130,ROW(Mean_StDev!$B$11:$B$130)-9,FALSE),HLOOKUP(L$2,Mean_StDev!$B$10:$S$130,ROW(Mean_StDev!$B$11:$B$130)-9,FALSE))</f>
        <v>1.6495290672268903E-3</v>
      </c>
      <c r="M19">
        <f t="array" ref="M19">_xlfn.COVARIANCE.S(HLOOKUP($B19,Mean_StDev!$B$10:$S$130,ROW(Mean_StDev!$B$11:$B$130)-9,FALSE),HLOOKUP(M$2,Mean_StDev!$B$10:$S$130,ROW(Mean_StDev!$B$11:$B$130)-9,FALSE))</f>
        <v>1.8056855588235291E-3</v>
      </c>
      <c r="N19">
        <f t="array" ref="N19">_xlfn.COVARIANCE.S(HLOOKUP($B19,Mean_StDev!$B$10:$S$130,ROW(Mean_StDev!$B$11:$B$130)-9,FALSE),HLOOKUP(N$2,Mean_StDev!$B$10:$S$130,ROW(Mean_StDev!$B$11:$B$130)-9,FALSE))</f>
        <v>1.510065630252101E-3</v>
      </c>
      <c r="O19">
        <f t="array" ref="O19">_xlfn.COVARIANCE.S(HLOOKUP($B19,Mean_StDev!$B$10:$S$130,ROW(Mean_StDev!$B$11:$B$130)-9,FALSE),HLOOKUP(O$2,Mean_StDev!$B$10:$S$130,ROW(Mean_StDev!$B$11:$B$130)-9,FALSE))</f>
        <v>2.2106705840336128E-3</v>
      </c>
      <c r="P19">
        <f t="array" ref="P19">_xlfn.COVARIANCE.S(HLOOKUP($B19,Mean_StDev!$B$10:$S$130,ROW(Mean_StDev!$B$11:$B$130)-9,FALSE),HLOOKUP(P$2,Mean_StDev!$B$10:$S$130,ROW(Mean_StDev!$B$11:$B$130)-9,FALSE))</f>
        <v>2.5858944747899153E-3</v>
      </c>
      <c r="Q19">
        <f t="array" ref="Q19">_xlfn.COVARIANCE.S(HLOOKUP($B19,Mean_StDev!$B$10:$S$130,ROW(Mean_StDev!$B$11:$B$130)-9,FALSE),HLOOKUP(Q$2,Mean_StDev!$B$10:$S$130,ROW(Mean_StDev!$B$11:$B$130)-9,FALSE))</f>
        <v>2.3767913613445373E-3</v>
      </c>
      <c r="R19">
        <f t="array" ref="R19">_xlfn.COVARIANCE.S(HLOOKUP($B19,Mean_StDev!$B$10:$S$130,ROW(Mean_StDev!$B$11:$B$130)-9,FALSE),HLOOKUP(R$2,Mean_StDev!$B$10:$S$130,ROW(Mean_StDev!$B$11:$B$130)-9,FALSE))</f>
        <v>1.6375592941176463E-3</v>
      </c>
      <c r="S19">
        <f t="array" ref="S19">_xlfn.COVARIANCE.S(HLOOKUP($B19,Mean_StDev!$B$10:$S$130,ROW(Mean_StDev!$B$11:$B$130)-9,FALSE),HLOOKUP(S$2,Mean_StDev!$B$10:$S$130,ROW(Mean_StDev!$B$11:$B$130)-9,FALSE))</f>
        <v>4.593320647058822E-3</v>
      </c>
      <c r="T19">
        <f t="array" ref="T19">_xlfn.COVARIANCE.S(HLOOKUP($B19,Mean_StDev!$B$10:$S$130,ROW(Mean_StDev!$B$11:$B$130)-9,FALSE),HLOOKUP(T$2,Mean_StDev!$B$10:$S$130,ROW(Mean_StDev!$B$11:$B$130)-9,FALSE))</f>
        <v>1.9555388949579837E-3</v>
      </c>
    </row>
    <row r="20" spans="1:20" x14ac:dyDescent="0.2">
      <c r="A20" s="6" t="s">
        <v>4</v>
      </c>
      <c r="B20" s="9" t="s">
        <v>24</v>
      </c>
      <c r="C20">
        <f t="array" ref="C20">_xlfn.COVARIANCE.S(HLOOKUP($B20,Mean_StDev!$B$10:$S$130,ROW(Mean_StDev!$B$11:$B$130)-9,FALSE),HLOOKUP(C$2,Mean_StDev!$B$10:$S$130,ROW(Mean_StDev!$B$11:$B$130)-9,FALSE))</f>
        <v>-6.3728985276484526E-4</v>
      </c>
      <c r="D20">
        <f t="array" ref="D20">_xlfn.COVARIANCE.S(HLOOKUP($B20,Mean_StDev!$B$10:$S$130,ROW(Mean_StDev!$B$11:$B$130)-9,FALSE),HLOOKUP(D$2,Mean_StDev!$B$10:$S$130,ROW(Mean_StDev!$B$11:$B$130)-9,FALSE))</f>
        <v>-4.2250503760854718E-4</v>
      </c>
      <c r="E20">
        <f t="array" ref="E20">_xlfn.COVARIANCE.S(HLOOKUP($B20,Mean_StDev!$B$10:$S$130,ROW(Mean_StDev!$B$11:$B$130)-9,FALSE),HLOOKUP(E$2,Mean_StDev!$B$10:$S$130,ROW(Mean_StDev!$B$11:$B$130)-9,FALSE))</f>
        <v>-2.6893746878011316E-4</v>
      </c>
      <c r="F20">
        <f t="array" ref="F20">_xlfn.COVARIANCE.S(HLOOKUP($B20,Mean_StDev!$B$10:$S$130,ROW(Mean_StDev!$B$11:$B$130)-9,FALSE),HLOOKUP(F$2,Mean_StDev!$B$10:$S$130,ROW(Mean_StDev!$B$11:$B$130)-9,FALSE))</f>
        <v>-8.5252040465897761E-4</v>
      </c>
      <c r="G20">
        <f t="array" ref="G20">_xlfn.COVARIANCE.S(HLOOKUP($B20,Mean_StDev!$B$10:$S$130,ROW(Mean_StDev!$B$11:$B$130)-9,FALSE),HLOOKUP(G$2,Mean_StDev!$B$10:$S$130,ROW(Mean_StDev!$B$11:$B$130)-9,FALSE))</f>
        <v>-3.4691286187589704E-4</v>
      </c>
      <c r="H20">
        <f t="array" ref="H20">_xlfn.COVARIANCE.S(HLOOKUP($B20,Mean_StDev!$B$10:$S$130,ROW(Mean_StDev!$B$11:$B$130)-9,FALSE),HLOOKUP(H$2,Mean_StDev!$B$10:$S$130,ROW(Mean_StDev!$B$11:$B$130)-9,FALSE))</f>
        <v>2.5035041015715524E-4</v>
      </c>
      <c r="I20">
        <f t="array" ref="I20">_xlfn.COVARIANCE.S(HLOOKUP($B20,Mean_StDev!$B$10:$S$130,ROW(Mean_StDev!$B$11:$B$130)-9,FALSE),HLOOKUP(I$2,Mean_StDev!$B$10:$S$130,ROW(Mean_StDev!$B$11:$B$130)-9,FALSE))</f>
        <v>2.9969936967787132E-3</v>
      </c>
      <c r="J20">
        <f t="array" ref="J20">_xlfn.COVARIANCE.S(HLOOKUP($B20,Mean_StDev!$B$10:$S$130,ROW(Mean_StDev!$B$11:$B$130)-9,FALSE),HLOOKUP(J$2,Mean_StDev!$B$10:$S$130,ROW(Mean_StDev!$B$11:$B$130)-9,FALSE))</f>
        <v>1.887243556722689E-3</v>
      </c>
      <c r="K20">
        <f t="array" ref="K20">_xlfn.COVARIANCE.S(HLOOKUP($B20,Mean_StDev!$B$10:$S$130,ROW(Mean_StDev!$B$11:$B$130)-9,FALSE),HLOOKUP(K$2,Mean_StDev!$B$10:$S$130,ROW(Mean_StDev!$B$11:$B$130)-9,FALSE))</f>
        <v>1.7309357492997198E-3</v>
      </c>
      <c r="L20">
        <f t="array" ref="L20">_xlfn.COVARIANCE.S(HLOOKUP($B20,Mean_StDev!$B$10:$S$130,ROW(Mean_StDev!$B$11:$B$130)-9,FALSE),HLOOKUP(L$2,Mean_StDev!$B$10:$S$130,ROW(Mean_StDev!$B$11:$B$130)-9,FALSE))</f>
        <v>2.1549774887955177E-3</v>
      </c>
      <c r="M20">
        <f t="array" ref="M20">_xlfn.COVARIANCE.S(HLOOKUP($B20,Mean_StDev!$B$10:$S$130,ROW(Mean_StDev!$B$11:$B$130)-9,FALSE),HLOOKUP(M$2,Mean_StDev!$B$10:$S$130,ROW(Mean_StDev!$B$11:$B$130)-9,FALSE))</f>
        <v>1.6565760567226887E-3</v>
      </c>
      <c r="N20">
        <f t="array" ref="N20">_xlfn.COVARIANCE.S(HLOOKUP($B20,Mean_StDev!$B$10:$S$130,ROW(Mean_StDev!$B$11:$B$130)-9,FALSE),HLOOKUP(N$2,Mean_StDev!$B$10:$S$130,ROW(Mean_StDev!$B$11:$B$130)-9,FALSE))</f>
        <v>1.4677746498599443E-3</v>
      </c>
      <c r="O20">
        <f t="array" ref="O20">_xlfn.COVARIANCE.S(HLOOKUP($B20,Mean_StDev!$B$10:$S$130,ROW(Mean_StDev!$B$11:$B$130)-9,FALSE),HLOOKUP(O$2,Mean_StDev!$B$10:$S$130,ROW(Mean_StDev!$B$11:$B$130)-9,FALSE))</f>
        <v>1.5686000679271705E-3</v>
      </c>
      <c r="P20">
        <f t="array" ref="P20">_xlfn.COVARIANCE.S(HLOOKUP($B20,Mean_StDev!$B$10:$S$130,ROW(Mean_StDev!$B$11:$B$130)-9,FALSE),HLOOKUP(P$2,Mean_StDev!$B$10:$S$130,ROW(Mean_StDev!$B$11:$B$130)-9,FALSE))</f>
        <v>2.1564129236694681E-3</v>
      </c>
      <c r="Q20">
        <f t="array" ref="Q20">_xlfn.COVARIANCE.S(HLOOKUP($B20,Mean_StDev!$B$10:$S$130,ROW(Mean_StDev!$B$11:$B$130)-9,FALSE),HLOOKUP(Q$2,Mean_StDev!$B$10:$S$130,ROW(Mean_StDev!$B$11:$B$130)-9,FALSE))</f>
        <v>1.7932840000000005E-3</v>
      </c>
      <c r="R20">
        <f t="array" ref="R20">_xlfn.COVARIANCE.S(HLOOKUP($B20,Mean_StDev!$B$10:$S$130,ROW(Mean_StDev!$B$11:$B$130)-9,FALSE),HLOOKUP(R$2,Mean_StDev!$B$10:$S$130,ROW(Mean_StDev!$B$11:$B$130)-9,FALSE))</f>
        <v>1.2820670140056022E-3</v>
      </c>
      <c r="S20">
        <f t="array" ref="S20">_xlfn.COVARIANCE.S(HLOOKUP($B20,Mean_StDev!$B$10:$S$130,ROW(Mean_StDev!$B$11:$B$130)-9,FALSE),HLOOKUP(S$2,Mean_StDev!$B$10:$S$130,ROW(Mean_StDev!$B$11:$B$130)-9,FALSE))</f>
        <v>1.9555388949579837E-3</v>
      </c>
      <c r="T20">
        <f t="array" ref="T20">_xlfn.COVARIANCE.S(HLOOKUP($B20,Mean_StDev!$B$10:$S$130,ROW(Mean_StDev!$B$11:$B$130)-9,FALSE),HLOOKUP(T$2,Mean_StDev!$B$10:$S$130,ROW(Mean_StDev!$B$11:$B$130)-9,FALSE))</f>
        <v>2.1169818984593837E-3</v>
      </c>
    </row>
    <row r="22" spans="1:20" x14ac:dyDescent="0.2">
      <c r="C22" s="31"/>
    </row>
    <row r="23" spans="1:20" x14ac:dyDescent="0.2">
      <c r="A23" s="15" t="s">
        <v>66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3</v>
      </c>
      <c r="J23" s="6" t="s">
        <v>3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4</v>
      </c>
      <c r="P23" s="6" t="s">
        <v>4</v>
      </c>
      <c r="Q23" s="6" t="s">
        <v>4</v>
      </c>
      <c r="R23" s="6" t="s">
        <v>4</v>
      </c>
      <c r="S23" s="6" t="s">
        <v>4</v>
      </c>
      <c r="T23" s="6" t="s">
        <v>4</v>
      </c>
    </row>
    <row r="24" spans="1:20" x14ac:dyDescent="0.2">
      <c r="C24" s="6" t="s">
        <v>7</v>
      </c>
      <c r="D24" s="6" t="s">
        <v>8</v>
      </c>
      <c r="E24" s="6" t="s">
        <v>9</v>
      </c>
      <c r="F24" s="8" t="s">
        <v>10</v>
      </c>
      <c r="G24" s="6" t="s">
        <v>11</v>
      </c>
      <c r="H24" s="6" t="s">
        <v>12</v>
      </c>
      <c r="I24" s="6" t="s">
        <v>13</v>
      </c>
      <c r="J24" s="6" t="s">
        <v>14</v>
      </c>
      <c r="K24" s="6" t="s">
        <v>15</v>
      </c>
      <c r="L24" s="6" t="s">
        <v>16</v>
      </c>
      <c r="M24" s="6" t="s">
        <v>17</v>
      </c>
      <c r="N24" s="6" t="s">
        <v>18</v>
      </c>
      <c r="O24" s="6" t="s">
        <v>19</v>
      </c>
      <c r="P24" s="6" t="s">
        <v>20</v>
      </c>
      <c r="Q24" s="6" t="s">
        <v>21</v>
      </c>
      <c r="R24" s="6" t="s">
        <v>22</v>
      </c>
      <c r="S24" s="6" t="s">
        <v>23</v>
      </c>
      <c r="T24" s="9" t="s">
        <v>24</v>
      </c>
    </row>
    <row r="25" spans="1:20" x14ac:dyDescent="0.2">
      <c r="A25" s="6" t="s">
        <v>2</v>
      </c>
      <c r="B25" s="6" t="s">
        <v>7</v>
      </c>
      <c r="C25" s="18">
        <f>C3/INDEX(Mean_StDev!$B$7:$T$7,MATCH('Correlation-Covariance Matrix'!$B25,Mean_StDev!$B$10:$T$10,0))/INDEX(Mean_StDev!$B$7:$T$7,MATCH('Correlation-Covariance Matrix'!C$24,Mean_StDev!$B$10:$T$10,0))</f>
        <v>1</v>
      </c>
      <c r="D25" s="18">
        <f>D3/INDEX(Mean_StDev!$B$7:$T$7,MATCH('Correlation-Covariance Matrix'!$B25,Mean_StDev!$B$10:$T$10,0))/INDEX(Mean_StDev!$B$7:$T$7,MATCH('Correlation-Covariance Matrix'!D$24,Mean_StDev!$B$10:$T$10,0))</f>
        <v>0.26803714913705773</v>
      </c>
      <c r="E25" s="18">
        <f>E3/INDEX(Mean_StDev!$B$7:$T$7,MATCH('Correlation-Covariance Matrix'!$B25,Mean_StDev!$B$10:$T$10,0))/INDEX(Mean_StDev!$B$7:$T$7,MATCH('Correlation-Covariance Matrix'!E$24,Mean_StDev!$B$10:$T$10,0))</f>
        <v>7.7572349949666261E-2</v>
      </c>
      <c r="F25" s="18">
        <f>F3/INDEX(Mean_StDev!$B$7:$T$7,MATCH('Correlation-Covariance Matrix'!$B25,Mean_StDev!$B$10:$T$10,0))/INDEX(Mean_StDev!$B$7:$T$7,MATCH('Correlation-Covariance Matrix'!F$24,Mean_StDev!$B$10:$T$10,0))</f>
        <v>0.11985897637871132</v>
      </c>
      <c r="G25" s="18">
        <f>G3/INDEX(Mean_StDev!$B$7:$T$7,MATCH('Correlation-Covariance Matrix'!$B25,Mean_StDev!$B$10:$T$10,0))/INDEX(Mean_StDev!$B$7:$T$7,MATCH('Correlation-Covariance Matrix'!G$24,Mean_StDev!$B$10:$T$10,0))</f>
        <v>0.236219004002652</v>
      </c>
      <c r="H25" s="18">
        <f>H3/INDEX(Mean_StDev!$B$7:$T$7,MATCH('Correlation-Covariance Matrix'!$B25,Mean_StDev!$B$10:$T$10,0))/INDEX(Mean_StDev!$B$7:$T$7,MATCH('Correlation-Covariance Matrix'!H$24,Mean_StDev!$B$10:$T$10,0))</f>
        <v>0.28469862181487976</v>
      </c>
      <c r="I25" s="18">
        <f>I3/INDEX(Mean_StDev!$B$7:$T$7,MATCH('Correlation-Covariance Matrix'!$B25,Mean_StDev!$B$10:$T$10,0))/INDEX(Mean_StDev!$B$7:$T$7,MATCH('Correlation-Covariance Matrix'!I$24,Mean_StDev!$B$10:$T$10,0))</f>
        <v>-0.1733966125364709</v>
      </c>
      <c r="J25" s="18">
        <f>J3/INDEX(Mean_StDev!$B$7:$T$7,MATCH('Correlation-Covariance Matrix'!$B25,Mean_StDev!$B$10:$T$10,0))/INDEX(Mean_StDev!$B$7:$T$7,MATCH('Correlation-Covariance Matrix'!J$24,Mean_StDev!$B$10:$T$10,0))</f>
        <v>-0.16181151503654212</v>
      </c>
      <c r="K25" s="18">
        <f>K3/INDEX(Mean_StDev!$B$7:$T$7,MATCH('Correlation-Covariance Matrix'!$B25,Mean_StDev!$B$10:$T$10,0))/INDEX(Mean_StDev!$B$7:$T$7,MATCH('Correlation-Covariance Matrix'!K$24,Mean_StDev!$B$10:$T$10,0))</f>
        <v>-0.13289251859327525</v>
      </c>
      <c r="L25" s="18">
        <f>L3/INDEX(Mean_StDev!$B$7:$T$7,MATCH('Correlation-Covariance Matrix'!$B25,Mean_StDev!$B$10:$T$10,0))/INDEX(Mean_StDev!$B$7:$T$7,MATCH('Correlation-Covariance Matrix'!L$24,Mean_StDev!$B$10:$T$10,0))</f>
        <v>-0.10388194734263231</v>
      </c>
      <c r="M25" s="18">
        <f>M3/INDEX(Mean_StDev!$B$7:$T$7,MATCH('Correlation-Covariance Matrix'!$B25,Mean_StDev!$B$10:$T$10,0))/INDEX(Mean_StDev!$B$7:$T$7,MATCH('Correlation-Covariance Matrix'!M$24,Mean_StDev!$B$10:$T$10,0))</f>
        <v>-9.5710578345607852E-2</v>
      </c>
      <c r="N25" s="18">
        <f>N3/INDEX(Mean_StDev!$B$7:$T$7,MATCH('Correlation-Covariance Matrix'!$B25,Mean_StDev!$B$10:$T$10,0))/INDEX(Mean_StDev!$B$7:$T$7,MATCH('Correlation-Covariance Matrix'!N$24,Mean_StDev!$B$10:$T$10,0))</f>
        <v>-3.5809851168865224E-2</v>
      </c>
      <c r="O25" s="18">
        <f>O3/INDEX(Mean_StDev!$B$7:$T$7,MATCH('Correlation-Covariance Matrix'!$B25,Mean_StDev!$B$10:$T$10,0))/INDEX(Mean_StDev!$B$7:$T$7,MATCH('Correlation-Covariance Matrix'!O$24,Mean_StDev!$B$10:$T$10,0))</f>
        <v>-0.17222917653978503</v>
      </c>
      <c r="P25" s="18">
        <f>P3/INDEX(Mean_StDev!$B$7:$T$7,MATCH('Correlation-Covariance Matrix'!$B25,Mean_StDev!$B$10:$T$10,0))/INDEX(Mean_StDev!$B$7:$T$7,MATCH('Correlation-Covariance Matrix'!P$24,Mean_StDev!$B$10:$T$10,0))</f>
        <v>3.5713463494424037E-2</v>
      </c>
      <c r="Q25" s="18">
        <f>Q3/INDEX(Mean_StDev!$B$7:$T$7,MATCH('Correlation-Covariance Matrix'!$B25,Mean_StDev!$B$10:$T$10,0))/INDEX(Mean_StDev!$B$7:$T$7,MATCH('Correlation-Covariance Matrix'!Q$24,Mean_StDev!$B$10:$T$10,0))</f>
        <v>-2.9298829874563764E-2</v>
      </c>
      <c r="R25" s="18">
        <f>R3/INDEX(Mean_StDev!$B$7:$T$7,MATCH('Correlation-Covariance Matrix'!$B25,Mean_StDev!$B$10:$T$10,0))/INDEX(Mean_StDev!$B$7:$T$7,MATCH('Correlation-Covariance Matrix'!R$24,Mean_StDev!$B$10:$T$10,0))</f>
        <v>-0.18334025145679828</v>
      </c>
      <c r="S25" s="18">
        <f>S3/INDEX(Mean_StDev!$B$7:$T$7,MATCH('Correlation-Covariance Matrix'!$B25,Mean_StDev!$B$10:$T$10,0))/INDEX(Mean_StDev!$B$7:$T$7,MATCH('Correlation-Covariance Matrix'!S$24,Mean_StDev!$B$10:$T$10,0))</f>
        <v>-0.14864286436493016</v>
      </c>
      <c r="T25" s="18">
        <f>T3/INDEX(Mean_StDev!$B$7:$T$7,MATCH('Correlation-Covariance Matrix'!$B25,Mean_StDev!$B$10:$T$10,0))/INDEX(Mean_StDev!$B$7:$T$7,MATCH('Correlation-Covariance Matrix'!T$24,Mean_StDev!$B$10:$T$10,0))</f>
        <v>-0.13430349346464454</v>
      </c>
    </row>
    <row r="26" spans="1:20" x14ac:dyDescent="0.2">
      <c r="A26" s="6" t="s">
        <v>2</v>
      </c>
      <c r="B26" s="6" t="s">
        <v>8</v>
      </c>
      <c r="C26" s="18">
        <f>C4/INDEX(Mean_StDev!$B$7:$T$7,MATCH('Correlation-Covariance Matrix'!$B26,Mean_StDev!$B$10:$T$10,0))/INDEX(Mean_StDev!$B$7:$T$7,MATCH('Correlation-Covariance Matrix'!C$24,Mean_StDev!$B$10:$T$10,0))</f>
        <v>0.26803714913705773</v>
      </c>
      <c r="D26" s="18">
        <f>D4/INDEX(Mean_StDev!$B$7:$T$7,MATCH('Correlation-Covariance Matrix'!$B26,Mean_StDev!$B$10:$T$10,0))/INDEX(Mean_StDev!$B$7:$T$7,MATCH('Correlation-Covariance Matrix'!D$24,Mean_StDev!$B$10:$T$10,0))</f>
        <v>0.99999999999999978</v>
      </c>
      <c r="E26" s="18">
        <f>E4/INDEX(Mean_StDev!$B$7:$T$7,MATCH('Correlation-Covariance Matrix'!$B26,Mean_StDev!$B$10:$T$10,0))/INDEX(Mean_StDev!$B$7:$T$7,MATCH('Correlation-Covariance Matrix'!E$24,Mean_StDev!$B$10:$T$10,0))</f>
        <v>0.19965524829693138</v>
      </c>
      <c r="F26" s="18">
        <f>F4/INDEX(Mean_StDev!$B$7:$T$7,MATCH('Correlation-Covariance Matrix'!$B26,Mean_StDev!$B$10:$T$10,0))/INDEX(Mean_StDev!$B$7:$T$7,MATCH('Correlation-Covariance Matrix'!F$24,Mean_StDev!$B$10:$T$10,0))</f>
        <v>0.20242721558717305</v>
      </c>
      <c r="G26" s="18">
        <f>G4/INDEX(Mean_StDev!$B$7:$T$7,MATCH('Correlation-Covariance Matrix'!$B26,Mean_StDev!$B$10:$T$10,0))/INDEX(Mean_StDev!$B$7:$T$7,MATCH('Correlation-Covariance Matrix'!G$24,Mean_StDev!$B$10:$T$10,0))</f>
        <v>0.19258529649014489</v>
      </c>
      <c r="H26" s="18">
        <f>H4/INDEX(Mean_StDev!$B$7:$T$7,MATCH('Correlation-Covariance Matrix'!$B26,Mean_StDev!$B$10:$T$10,0))/INDEX(Mean_StDev!$B$7:$T$7,MATCH('Correlation-Covariance Matrix'!H$24,Mean_StDev!$B$10:$T$10,0))</f>
        <v>0.22871110117154975</v>
      </c>
      <c r="I26" s="18">
        <f>I4/INDEX(Mean_StDev!$B$7:$T$7,MATCH('Correlation-Covariance Matrix'!$B26,Mean_StDev!$B$10:$T$10,0))/INDEX(Mean_StDev!$B$7:$T$7,MATCH('Correlation-Covariance Matrix'!I$24,Mean_StDev!$B$10:$T$10,0))</f>
        <v>-0.10622673393861796</v>
      </c>
      <c r="J26" s="18">
        <f>J4/INDEX(Mean_StDev!$B$7:$T$7,MATCH('Correlation-Covariance Matrix'!$B26,Mean_StDev!$B$10:$T$10,0))/INDEX(Mean_StDev!$B$7:$T$7,MATCH('Correlation-Covariance Matrix'!J$24,Mean_StDev!$B$10:$T$10,0))</f>
        <v>-7.9116221002760154E-2</v>
      </c>
      <c r="K26" s="18">
        <f>K4/INDEX(Mean_StDev!$B$7:$T$7,MATCH('Correlation-Covariance Matrix'!$B26,Mean_StDev!$B$10:$T$10,0))/INDEX(Mean_StDev!$B$7:$T$7,MATCH('Correlation-Covariance Matrix'!K$24,Mean_StDev!$B$10:$T$10,0))</f>
        <v>-8.2131122485799318E-2</v>
      </c>
      <c r="L26" s="18">
        <f>L4/INDEX(Mean_StDev!$B$7:$T$7,MATCH('Correlation-Covariance Matrix'!$B26,Mean_StDev!$B$10:$T$10,0))/INDEX(Mean_StDev!$B$7:$T$7,MATCH('Correlation-Covariance Matrix'!L$24,Mean_StDev!$B$10:$T$10,0))</f>
        <v>-7.8815554202944837E-2</v>
      </c>
      <c r="M26" s="18">
        <f>M4/INDEX(Mean_StDev!$B$7:$T$7,MATCH('Correlation-Covariance Matrix'!$B26,Mean_StDev!$B$10:$T$10,0))/INDEX(Mean_StDev!$B$7:$T$7,MATCH('Correlation-Covariance Matrix'!M$24,Mean_StDev!$B$10:$T$10,0))</f>
        <v>-7.2732866840439253E-2</v>
      </c>
      <c r="N26" s="18">
        <f>N4/INDEX(Mean_StDev!$B$7:$T$7,MATCH('Correlation-Covariance Matrix'!$B26,Mean_StDev!$B$10:$T$10,0))/INDEX(Mean_StDev!$B$7:$T$7,MATCH('Correlation-Covariance Matrix'!N$24,Mean_StDev!$B$10:$T$10,0))</f>
        <v>-4.7779651014266199E-2</v>
      </c>
      <c r="O26" s="18">
        <f>O4/INDEX(Mean_StDev!$B$7:$T$7,MATCH('Correlation-Covariance Matrix'!$B26,Mean_StDev!$B$10:$T$10,0))/INDEX(Mean_StDev!$B$7:$T$7,MATCH('Correlation-Covariance Matrix'!O$24,Mean_StDev!$B$10:$T$10,0))</f>
        <v>5.1962206287550189E-2</v>
      </c>
      <c r="P26" s="18">
        <f>P4/INDEX(Mean_StDev!$B$7:$T$7,MATCH('Correlation-Covariance Matrix'!$B26,Mean_StDev!$B$10:$T$10,0))/INDEX(Mean_StDev!$B$7:$T$7,MATCH('Correlation-Covariance Matrix'!P$24,Mean_StDev!$B$10:$T$10,0))</f>
        <v>5.4482546083077975E-2</v>
      </c>
      <c r="Q26" s="18">
        <f>Q4/INDEX(Mean_StDev!$B$7:$T$7,MATCH('Correlation-Covariance Matrix'!$B26,Mean_StDev!$B$10:$T$10,0))/INDEX(Mean_StDev!$B$7:$T$7,MATCH('Correlation-Covariance Matrix'!Q$24,Mean_StDev!$B$10:$T$10,0))</f>
        <v>-8.3499974810636354E-2</v>
      </c>
      <c r="R26" s="18">
        <f>R4/INDEX(Mean_StDev!$B$7:$T$7,MATCH('Correlation-Covariance Matrix'!$B26,Mean_StDev!$B$10:$T$10,0))/INDEX(Mean_StDev!$B$7:$T$7,MATCH('Correlation-Covariance Matrix'!R$24,Mean_StDev!$B$10:$T$10,0))</f>
        <v>0.11574533740238978</v>
      </c>
      <c r="S26" s="18">
        <f>S4/INDEX(Mean_StDev!$B$7:$T$7,MATCH('Correlation-Covariance Matrix'!$B26,Mean_StDev!$B$10:$T$10,0))/INDEX(Mean_StDev!$B$7:$T$7,MATCH('Correlation-Covariance Matrix'!S$24,Mean_StDev!$B$10:$T$10,0))</f>
        <v>-0.11187701976082996</v>
      </c>
      <c r="T26" s="18">
        <f>T4/INDEX(Mean_StDev!$B$7:$T$7,MATCH('Correlation-Covariance Matrix'!$B26,Mean_StDev!$B$10:$T$10,0))/INDEX(Mean_StDev!$B$7:$T$7,MATCH('Correlation-Covariance Matrix'!T$24,Mean_StDev!$B$10:$T$10,0))</f>
        <v>-9.1827191659362747E-2</v>
      </c>
    </row>
    <row r="27" spans="1:20" x14ac:dyDescent="0.2">
      <c r="A27" s="6" t="s">
        <v>2</v>
      </c>
      <c r="B27" s="6" t="s">
        <v>9</v>
      </c>
      <c r="C27" s="18">
        <f>C5/INDEX(Mean_StDev!$B$7:$T$7,MATCH('Correlation-Covariance Matrix'!$B27,Mean_StDev!$B$10:$T$10,0))/INDEX(Mean_StDev!$B$7:$T$7,MATCH('Correlation-Covariance Matrix'!C$24,Mean_StDev!$B$10:$T$10,0))</f>
        <v>7.7572349949666261E-2</v>
      </c>
      <c r="D27" s="18">
        <f>D5/INDEX(Mean_StDev!$B$7:$T$7,MATCH('Correlation-Covariance Matrix'!$B27,Mean_StDev!$B$10:$T$10,0))/INDEX(Mean_StDev!$B$7:$T$7,MATCH('Correlation-Covariance Matrix'!D$24,Mean_StDev!$B$10:$T$10,0))</f>
        <v>0.19965524829693138</v>
      </c>
      <c r="E27" s="18">
        <f>E5/INDEX(Mean_StDev!$B$7:$T$7,MATCH('Correlation-Covariance Matrix'!$B27,Mean_StDev!$B$10:$T$10,0))/INDEX(Mean_StDev!$B$7:$T$7,MATCH('Correlation-Covariance Matrix'!E$24,Mean_StDev!$B$10:$T$10,0))</f>
        <v>1.0000000000000004</v>
      </c>
      <c r="F27" s="18">
        <f>F5/INDEX(Mean_StDev!$B$7:$T$7,MATCH('Correlation-Covariance Matrix'!$B27,Mean_StDev!$B$10:$T$10,0))/INDEX(Mean_StDev!$B$7:$T$7,MATCH('Correlation-Covariance Matrix'!F$24,Mean_StDev!$B$10:$T$10,0))</f>
        <v>0.41771573961149527</v>
      </c>
      <c r="G27" s="18">
        <f>G5/INDEX(Mean_StDev!$B$7:$T$7,MATCH('Correlation-Covariance Matrix'!$B27,Mean_StDev!$B$10:$T$10,0))/INDEX(Mean_StDev!$B$7:$T$7,MATCH('Correlation-Covariance Matrix'!G$24,Mean_StDev!$B$10:$T$10,0))</f>
        <v>0.38499270523835416</v>
      </c>
      <c r="H27" s="18">
        <f>H5/INDEX(Mean_StDev!$B$7:$T$7,MATCH('Correlation-Covariance Matrix'!$B27,Mean_StDev!$B$10:$T$10,0))/INDEX(Mean_StDev!$B$7:$T$7,MATCH('Correlation-Covariance Matrix'!H$24,Mean_StDev!$B$10:$T$10,0))</f>
        <v>0.31247614293618242</v>
      </c>
      <c r="I27" s="18">
        <f>I5/INDEX(Mean_StDev!$B$7:$T$7,MATCH('Correlation-Covariance Matrix'!$B27,Mean_StDev!$B$10:$T$10,0))/INDEX(Mean_StDev!$B$7:$T$7,MATCH('Correlation-Covariance Matrix'!I$24,Mean_StDev!$B$10:$T$10,0))</f>
        <v>-1.619125076326354E-2</v>
      </c>
      <c r="J27" s="18">
        <f>J5/INDEX(Mean_StDev!$B$7:$T$7,MATCH('Correlation-Covariance Matrix'!$B27,Mean_StDev!$B$10:$T$10,0))/INDEX(Mean_StDev!$B$7:$T$7,MATCH('Correlation-Covariance Matrix'!J$24,Mean_StDev!$B$10:$T$10,0))</f>
        <v>-3.393016802956262E-2</v>
      </c>
      <c r="K27" s="18">
        <f>K5/INDEX(Mean_StDev!$B$7:$T$7,MATCH('Correlation-Covariance Matrix'!$B27,Mean_StDev!$B$10:$T$10,0))/INDEX(Mean_StDev!$B$7:$T$7,MATCH('Correlation-Covariance Matrix'!K$24,Mean_StDev!$B$10:$T$10,0))</f>
        <v>-7.9233105282896343E-2</v>
      </c>
      <c r="L27" s="18">
        <f>L5/INDEX(Mean_StDev!$B$7:$T$7,MATCH('Correlation-Covariance Matrix'!$B27,Mean_StDev!$B$10:$T$10,0))/INDEX(Mean_StDev!$B$7:$T$7,MATCH('Correlation-Covariance Matrix'!L$24,Mean_StDev!$B$10:$T$10,0))</f>
        <v>-6.6892258737322144E-2</v>
      </c>
      <c r="M27" s="18">
        <f>M5/INDEX(Mean_StDev!$B$7:$T$7,MATCH('Correlation-Covariance Matrix'!$B27,Mean_StDev!$B$10:$T$10,0))/INDEX(Mean_StDev!$B$7:$T$7,MATCH('Correlation-Covariance Matrix'!M$24,Mean_StDev!$B$10:$T$10,0))</f>
        <v>-6.8430030567356123E-2</v>
      </c>
      <c r="N27" s="18">
        <f>N5/INDEX(Mean_StDev!$B$7:$T$7,MATCH('Correlation-Covariance Matrix'!$B27,Mean_StDev!$B$10:$T$10,0))/INDEX(Mean_StDev!$B$7:$T$7,MATCH('Correlation-Covariance Matrix'!N$24,Mean_StDev!$B$10:$T$10,0))</f>
        <v>-0.11952459780305258</v>
      </c>
      <c r="O27" s="18">
        <f>O5/INDEX(Mean_StDev!$B$7:$T$7,MATCH('Correlation-Covariance Matrix'!$B27,Mean_StDev!$B$10:$T$10,0))/INDEX(Mean_StDev!$B$7:$T$7,MATCH('Correlation-Covariance Matrix'!O$24,Mean_StDev!$B$10:$T$10,0))</f>
        <v>-8.089120043349686E-2</v>
      </c>
      <c r="P27" s="18">
        <f>P5/INDEX(Mean_StDev!$B$7:$T$7,MATCH('Correlation-Covariance Matrix'!$B27,Mean_StDev!$B$10:$T$10,0))/INDEX(Mean_StDev!$B$7:$T$7,MATCH('Correlation-Covariance Matrix'!P$24,Mean_StDev!$B$10:$T$10,0))</f>
        <v>6.3115584929069116E-2</v>
      </c>
      <c r="Q27" s="18">
        <f>Q5/INDEX(Mean_StDev!$B$7:$T$7,MATCH('Correlation-Covariance Matrix'!$B27,Mean_StDev!$B$10:$T$10,0))/INDEX(Mean_StDev!$B$7:$T$7,MATCH('Correlation-Covariance Matrix'!Q$24,Mean_StDev!$B$10:$T$10,0))</f>
        <v>-0.11358475974924173</v>
      </c>
      <c r="R27" s="18">
        <f>R5/INDEX(Mean_StDev!$B$7:$T$7,MATCH('Correlation-Covariance Matrix'!$B27,Mean_StDev!$B$10:$T$10,0))/INDEX(Mean_StDev!$B$7:$T$7,MATCH('Correlation-Covariance Matrix'!R$24,Mean_StDev!$B$10:$T$10,0))</f>
        <v>-7.595419432844297E-2</v>
      </c>
      <c r="S27" s="18">
        <f>S5/INDEX(Mean_StDev!$B$7:$T$7,MATCH('Correlation-Covariance Matrix'!$B27,Mean_StDev!$B$10:$T$10,0))/INDEX(Mean_StDev!$B$7:$T$7,MATCH('Correlation-Covariance Matrix'!S$24,Mean_StDev!$B$10:$T$10,0))</f>
        <v>-0.13313625837465529</v>
      </c>
      <c r="T27" s="18">
        <f>T5/INDEX(Mean_StDev!$B$7:$T$7,MATCH('Correlation-Covariance Matrix'!$B27,Mean_StDev!$B$10:$T$10,0))/INDEX(Mean_StDev!$B$7:$T$7,MATCH('Correlation-Covariance Matrix'!T$24,Mean_StDev!$B$10:$T$10,0))</f>
        <v>-6.2248048202474392E-2</v>
      </c>
    </row>
    <row r="28" spans="1:20" x14ac:dyDescent="0.2">
      <c r="A28" s="6" t="s">
        <v>2</v>
      </c>
      <c r="B28" s="8" t="s">
        <v>10</v>
      </c>
      <c r="C28" s="18">
        <f>C6/INDEX(Mean_StDev!$B$7:$T$7,MATCH('Correlation-Covariance Matrix'!$B28,Mean_StDev!$B$10:$T$10,0))/INDEX(Mean_StDev!$B$7:$T$7,MATCH('Correlation-Covariance Matrix'!C$24,Mean_StDev!$B$10:$T$10,0))</f>
        <v>0.1198589763787113</v>
      </c>
      <c r="D28" s="18">
        <f>D6/INDEX(Mean_StDev!$B$7:$T$7,MATCH('Correlation-Covariance Matrix'!$B28,Mean_StDev!$B$10:$T$10,0))/INDEX(Mean_StDev!$B$7:$T$7,MATCH('Correlation-Covariance Matrix'!D$24,Mean_StDev!$B$10:$T$10,0))</f>
        <v>0.20242721558717305</v>
      </c>
      <c r="E28" s="18">
        <f>E6/INDEX(Mean_StDev!$B$7:$T$7,MATCH('Correlation-Covariance Matrix'!$B28,Mean_StDev!$B$10:$T$10,0))/INDEX(Mean_StDev!$B$7:$T$7,MATCH('Correlation-Covariance Matrix'!E$24,Mean_StDev!$B$10:$T$10,0))</f>
        <v>0.41771573961149527</v>
      </c>
      <c r="F28" s="18">
        <f>F6/INDEX(Mean_StDev!$B$7:$T$7,MATCH('Correlation-Covariance Matrix'!$B28,Mean_StDev!$B$10:$T$10,0))/INDEX(Mean_StDev!$B$7:$T$7,MATCH('Correlation-Covariance Matrix'!F$24,Mean_StDev!$B$10:$T$10,0))</f>
        <v>0.99999999999999956</v>
      </c>
      <c r="G28" s="18">
        <f>G6/INDEX(Mean_StDev!$B$7:$T$7,MATCH('Correlation-Covariance Matrix'!$B28,Mean_StDev!$B$10:$T$10,0))/INDEX(Mean_StDev!$B$7:$T$7,MATCH('Correlation-Covariance Matrix'!G$24,Mean_StDev!$B$10:$T$10,0))</f>
        <v>0.37275582043901212</v>
      </c>
      <c r="H28" s="18">
        <f>H6/INDEX(Mean_StDev!$B$7:$T$7,MATCH('Correlation-Covariance Matrix'!$B28,Mean_StDev!$B$10:$T$10,0))/INDEX(Mean_StDev!$B$7:$T$7,MATCH('Correlation-Covariance Matrix'!H$24,Mean_StDev!$B$10:$T$10,0))</f>
        <v>0.20374227259979136</v>
      </c>
      <c r="I28" s="18">
        <f>I6/INDEX(Mean_StDev!$B$7:$T$7,MATCH('Correlation-Covariance Matrix'!$B28,Mean_StDev!$B$10:$T$10,0))/INDEX(Mean_StDev!$B$7:$T$7,MATCH('Correlation-Covariance Matrix'!I$24,Mean_StDev!$B$10:$T$10,0))</f>
        <v>-8.8588955875211955E-2</v>
      </c>
      <c r="J28" s="18">
        <f>J6/INDEX(Mean_StDev!$B$7:$T$7,MATCH('Correlation-Covariance Matrix'!$B28,Mean_StDev!$B$10:$T$10,0))/INDEX(Mean_StDev!$B$7:$T$7,MATCH('Correlation-Covariance Matrix'!J$24,Mean_StDev!$B$10:$T$10,0))</f>
        <v>-0.16264480305618834</v>
      </c>
      <c r="K28" s="18">
        <f>K6/INDEX(Mean_StDev!$B$7:$T$7,MATCH('Correlation-Covariance Matrix'!$B28,Mean_StDev!$B$10:$T$10,0))/INDEX(Mean_StDev!$B$7:$T$7,MATCH('Correlation-Covariance Matrix'!K$24,Mean_StDev!$B$10:$T$10,0))</f>
        <v>-0.22888350208117927</v>
      </c>
      <c r="L28" s="18">
        <f>L6/INDEX(Mean_StDev!$B$7:$T$7,MATCH('Correlation-Covariance Matrix'!$B28,Mean_StDev!$B$10:$T$10,0))/INDEX(Mean_StDev!$B$7:$T$7,MATCH('Correlation-Covariance Matrix'!L$24,Mean_StDev!$B$10:$T$10,0))</f>
        <v>-9.3024371484596607E-2</v>
      </c>
      <c r="M28" s="18">
        <f>M6/INDEX(Mean_StDev!$B$7:$T$7,MATCH('Correlation-Covariance Matrix'!$B28,Mean_StDev!$B$10:$T$10,0))/INDEX(Mean_StDev!$B$7:$T$7,MATCH('Correlation-Covariance Matrix'!M$24,Mean_StDev!$B$10:$T$10,0))</f>
        <v>-0.19648248919941949</v>
      </c>
      <c r="N28" s="18">
        <f>N6/INDEX(Mean_StDev!$B$7:$T$7,MATCH('Correlation-Covariance Matrix'!$B28,Mean_StDev!$B$10:$T$10,0))/INDEX(Mean_StDev!$B$7:$T$7,MATCH('Correlation-Covariance Matrix'!N$24,Mean_StDev!$B$10:$T$10,0))</f>
        <v>-0.13164970806351395</v>
      </c>
      <c r="O28" s="18">
        <f>O6/INDEX(Mean_StDev!$B$7:$T$7,MATCH('Correlation-Covariance Matrix'!$B28,Mean_StDev!$B$10:$T$10,0))/INDEX(Mean_StDev!$B$7:$T$7,MATCH('Correlation-Covariance Matrix'!O$24,Mean_StDev!$B$10:$T$10,0))</f>
        <v>-0.15019004851043258</v>
      </c>
      <c r="P28" s="18">
        <f>P6/INDEX(Mean_StDev!$B$7:$T$7,MATCH('Correlation-Covariance Matrix'!$B28,Mean_StDev!$B$10:$T$10,0))/INDEX(Mean_StDev!$B$7:$T$7,MATCH('Correlation-Covariance Matrix'!P$24,Mean_StDev!$B$10:$T$10,0))</f>
        <v>-0.13113775795502233</v>
      </c>
      <c r="Q28" s="18">
        <f>Q6/INDEX(Mean_StDev!$B$7:$T$7,MATCH('Correlation-Covariance Matrix'!$B28,Mean_StDev!$B$10:$T$10,0))/INDEX(Mean_StDev!$B$7:$T$7,MATCH('Correlation-Covariance Matrix'!Q$24,Mean_StDev!$B$10:$T$10,0))</f>
        <v>-8.293797503877183E-2</v>
      </c>
      <c r="R28" s="18">
        <f>R6/INDEX(Mean_StDev!$B$7:$T$7,MATCH('Correlation-Covariance Matrix'!$B28,Mean_StDev!$B$10:$T$10,0))/INDEX(Mean_StDev!$B$7:$T$7,MATCH('Correlation-Covariance Matrix'!R$24,Mean_StDev!$B$10:$T$10,0))</f>
        <v>-3.6750936930782484E-2</v>
      </c>
      <c r="S28" s="18">
        <f>S6/INDEX(Mean_StDev!$B$7:$T$7,MATCH('Correlation-Covariance Matrix'!$B28,Mean_StDev!$B$10:$T$10,0))/INDEX(Mean_StDev!$B$7:$T$7,MATCH('Correlation-Covariance Matrix'!S$24,Mean_StDev!$B$10:$T$10,0))</f>
        <v>-0.26687122560783838</v>
      </c>
      <c r="T28" s="18">
        <f>T6/INDEX(Mean_StDev!$B$7:$T$7,MATCH('Correlation-Covariance Matrix'!$B28,Mean_StDev!$B$10:$T$10,0))/INDEX(Mean_StDev!$B$7:$T$7,MATCH('Correlation-Covariance Matrix'!T$24,Mean_StDev!$B$10:$T$10,0))</f>
        <v>-0.13487975639148114</v>
      </c>
    </row>
    <row r="29" spans="1:20" x14ac:dyDescent="0.2">
      <c r="A29" s="6" t="s">
        <v>2</v>
      </c>
      <c r="B29" s="6" t="s">
        <v>11</v>
      </c>
      <c r="C29" s="18">
        <f>C7/INDEX(Mean_StDev!$B$7:$T$7,MATCH('Correlation-Covariance Matrix'!$B29,Mean_StDev!$B$10:$T$10,0))/INDEX(Mean_StDev!$B$7:$T$7,MATCH('Correlation-Covariance Matrix'!C$24,Mean_StDev!$B$10:$T$10,0))</f>
        <v>0.236219004002652</v>
      </c>
      <c r="D29" s="18">
        <f>D7/INDEX(Mean_StDev!$B$7:$T$7,MATCH('Correlation-Covariance Matrix'!$B29,Mean_StDev!$B$10:$T$10,0))/INDEX(Mean_StDev!$B$7:$T$7,MATCH('Correlation-Covariance Matrix'!D$24,Mean_StDev!$B$10:$T$10,0))</f>
        <v>0.19258529649014489</v>
      </c>
      <c r="E29" s="18">
        <f>E7/INDEX(Mean_StDev!$B$7:$T$7,MATCH('Correlation-Covariance Matrix'!$B29,Mean_StDev!$B$10:$T$10,0))/INDEX(Mean_StDev!$B$7:$T$7,MATCH('Correlation-Covariance Matrix'!E$24,Mean_StDev!$B$10:$T$10,0))</f>
        <v>0.38499270523835416</v>
      </c>
      <c r="F29" s="18">
        <f>F7/INDEX(Mean_StDev!$B$7:$T$7,MATCH('Correlation-Covariance Matrix'!$B29,Mean_StDev!$B$10:$T$10,0))/INDEX(Mean_StDev!$B$7:$T$7,MATCH('Correlation-Covariance Matrix'!F$24,Mean_StDev!$B$10:$T$10,0))</f>
        <v>0.37275582043901212</v>
      </c>
      <c r="G29" s="18">
        <f>G7/INDEX(Mean_StDev!$B$7:$T$7,MATCH('Correlation-Covariance Matrix'!$B29,Mean_StDev!$B$10:$T$10,0))/INDEX(Mean_StDev!$B$7:$T$7,MATCH('Correlation-Covariance Matrix'!G$24,Mean_StDev!$B$10:$T$10,0))</f>
        <v>1.0000000000000002</v>
      </c>
      <c r="H29" s="18">
        <f>H7/INDEX(Mean_StDev!$B$7:$T$7,MATCH('Correlation-Covariance Matrix'!$B29,Mean_StDev!$B$10:$T$10,0))/INDEX(Mean_StDev!$B$7:$T$7,MATCH('Correlation-Covariance Matrix'!H$24,Mean_StDev!$B$10:$T$10,0))</f>
        <v>0.38678969110998129</v>
      </c>
      <c r="I29" s="18">
        <f>I7/INDEX(Mean_StDev!$B$7:$T$7,MATCH('Correlation-Covariance Matrix'!$B29,Mean_StDev!$B$10:$T$10,0))/INDEX(Mean_StDev!$B$7:$T$7,MATCH('Correlation-Covariance Matrix'!I$24,Mean_StDev!$B$10:$T$10,0))</f>
        <v>-1.0211921582190726E-3</v>
      </c>
      <c r="J29" s="18">
        <f>J7/INDEX(Mean_StDev!$B$7:$T$7,MATCH('Correlation-Covariance Matrix'!$B29,Mean_StDev!$B$10:$T$10,0))/INDEX(Mean_StDev!$B$7:$T$7,MATCH('Correlation-Covariance Matrix'!J$24,Mean_StDev!$B$10:$T$10,0))</f>
        <v>-6.737815147401055E-2</v>
      </c>
      <c r="K29" s="18">
        <f>K7/INDEX(Mean_StDev!$B$7:$T$7,MATCH('Correlation-Covariance Matrix'!$B29,Mean_StDev!$B$10:$T$10,0))/INDEX(Mean_StDev!$B$7:$T$7,MATCH('Correlation-Covariance Matrix'!K$24,Mean_StDev!$B$10:$T$10,0))</f>
        <v>-0.11923106943330736</v>
      </c>
      <c r="L29" s="18">
        <f>L7/INDEX(Mean_StDev!$B$7:$T$7,MATCH('Correlation-Covariance Matrix'!$B29,Mean_StDev!$B$10:$T$10,0))/INDEX(Mean_StDev!$B$7:$T$7,MATCH('Correlation-Covariance Matrix'!L$24,Mean_StDev!$B$10:$T$10,0))</f>
        <v>-7.2649830782296504E-2</v>
      </c>
      <c r="M29" s="18">
        <f>M7/INDEX(Mean_StDev!$B$7:$T$7,MATCH('Correlation-Covariance Matrix'!$B29,Mean_StDev!$B$10:$T$10,0))/INDEX(Mean_StDev!$B$7:$T$7,MATCH('Correlation-Covariance Matrix'!M$24,Mean_StDev!$B$10:$T$10,0))</f>
        <v>-0.13051144180501334</v>
      </c>
      <c r="N29" s="18">
        <f>N7/INDEX(Mean_StDev!$B$7:$T$7,MATCH('Correlation-Covariance Matrix'!$B29,Mean_StDev!$B$10:$T$10,0))/INDEX(Mean_StDev!$B$7:$T$7,MATCH('Correlation-Covariance Matrix'!N$24,Mean_StDev!$B$10:$T$10,0))</f>
        <v>-0.10447647861167218</v>
      </c>
      <c r="O29" s="18">
        <f>O7/INDEX(Mean_StDev!$B$7:$T$7,MATCH('Correlation-Covariance Matrix'!$B29,Mean_StDev!$B$10:$T$10,0))/INDEX(Mean_StDev!$B$7:$T$7,MATCH('Correlation-Covariance Matrix'!O$24,Mean_StDev!$B$10:$T$10,0))</f>
        <v>-0.14712169142392775</v>
      </c>
      <c r="P29" s="18">
        <f>P7/INDEX(Mean_StDev!$B$7:$T$7,MATCH('Correlation-Covariance Matrix'!$B29,Mean_StDev!$B$10:$T$10,0))/INDEX(Mean_StDev!$B$7:$T$7,MATCH('Correlation-Covariance Matrix'!P$24,Mean_StDev!$B$10:$T$10,0))</f>
        <v>-2.4240821453431045E-2</v>
      </c>
      <c r="Q29" s="18">
        <f>Q7/INDEX(Mean_StDev!$B$7:$T$7,MATCH('Correlation-Covariance Matrix'!$B29,Mean_StDev!$B$10:$T$10,0))/INDEX(Mean_StDev!$B$7:$T$7,MATCH('Correlation-Covariance Matrix'!Q$24,Mean_StDev!$B$10:$T$10,0))</f>
        <v>-0.18507075138452184</v>
      </c>
      <c r="R29" s="18">
        <f>R7/INDEX(Mean_StDev!$B$7:$T$7,MATCH('Correlation-Covariance Matrix'!$B29,Mean_StDev!$B$10:$T$10,0))/INDEX(Mean_StDev!$B$7:$T$7,MATCH('Correlation-Covariance Matrix'!R$24,Mean_StDev!$B$10:$T$10,0))</f>
        <v>-0.12437902641416952</v>
      </c>
      <c r="S29" s="18">
        <f>S7/INDEX(Mean_StDev!$B$7:$T$7,MATCH('Correlation-Covariance Matrix'!$B29,Mean_StDev!$B$10:$T$10,0))/INDEX(Mean_StDev!$B$7:$T$7,MATCH('Correlation-Covariance Matrix'!S$24,Mean_StDev!$B$10:$T$10,0))</f>
        <v>-0.23188465789117182</v>
      </c>
      <c r="T29" s="18">
        <f>T7/INDEX(Mean_StDev!$B$7:$T$7,MATCH('Correlation-Covariance Matrix'!$B29,Mean_StDev!$B$10:$T$10,0))/INDEX(Mean_StDev!$B$7:$T$7,MATCH('Correlation-Covariance Matrix'!T$24,Mean_StDev!$B$10:$T$10,0))</f>
        <v>-8.298869649860495E-2</v>
      </c>
    </row>
    <row r="30" spans="1:20" x14ac:dyDescent="0.2">
      <c r="A30" s="6" t="s">
        <v>2</v>
      </c>
      <c r="B30" s="6" t="s">
        <v>12</v>
      </c>
      <c r="C30" s="18">
        <f>C8/INDEX(Mean_StDev!$B$7:$T$7,MATCH('Correlation-Covariance Matrix'!$B30,Mean_StDev!$B$10:$T$10,0))/INDEX(Mean_StDev!$B$7:$T$7,MATCH('Correlation-Covariance Matrix'!C$24,Mean_StDev!$B$10:$T$10,0))</f>
        <v>0.28469862181487976</v>
      </c>
      <c r="D30" s="18">
        <f>D8/INDEX(Mean_StDev!$B$7:$T$7,MATCH('Correlation-Covariance Matrix'!$B30,Mean_StDev!$B$10:$T$10,0))/INDEX(Mean_StDev!$B$7:$T$7,MATCH('Correlation-Covariance Matrix'!D$24,Mean_StDev!$B$10:$T$10,0))</f>
        <v>0.22871110117154975</v>
      </c>
      <c r="E30" s="18">
        <f>E8/INDEX(Mean_StDev!$B$7:$T$7,MATCH('Correlation-Covariance Matrix'!$B30,Mean_StDev!$B$10:$T$10,0))/INDEX(Mean_StDev!$B$7:$T$7,MATCH('Correlation-Covariance Matrix'!E$24,Mean_StDev!$B$10:$T$10,0))</f>
        <v>0.31247614293618242</v>
      </c>
      <c r="F30" s="18">
        <f>F8/INDEX(Mean_StDev!$B$7:$T$7,MATCH('Correlation-Covariance Matrix'!$B30,Mean_StDev!$B$10:$T$10,0))/INDEX(Mean_StDev!$B$7:$T$7,MATCH('Correlation-Covariance Matrix'!F$24,Mean_StDev!$B$10:$T$10,0))</f>
        <v>0.20374227259979139</v>
      </c>
      <c r="G30" s="18">
        <f>G8/INDEX(Mean_StDev!$B$7:$T$7,MATCH('Correlation-Covariance Matrix'!$B30,Mean_StDev!$B$10:$T$10,0))/INDEX(Mean_StDev!$B$7:$T$7,MATCH('Correlation-Covariance Matrix'!G$24,Mean_StDev!$B$10:$T$10,0))</f>
        <v>0.38678969110998135</v>
      </c>
      <c r="H30" s="18">
        <f>H8/INDEX(Mean_StDev!$B$7:$T$7,MATCH('Correlation-Covariance Matrix'!$B30,Mean_StDev!$B$10:$T$10,0))/INDEX(Mean_StDev!$B$7:$T$7,MATCH('Correlation-Covariance Matrix'!H$24,Mean_StDev!$B$10:$T$10,0))</f>
        <v>0.99999999999999944</v>
      </c>
      <c r="I30" s="18">
        <f>I8/INDEX(Mean_StDev!$B$7:$T$7,MATCH('Correlation-Covariance Matrix'!$B30,Mean_StDev!$B$10:$T$10,0))/INDEX(Mean_StDev!$B$7:$T$7,MATCH('Correlation-Covariance Matrix'!I$24,Mean_StDev!$B$10:$T$10,0))</f>
        <v>7.3789483047112655E-3</v>
      </c>
      <c r="J30" s="18">
        <f>J8/INDEX(Mean_StDev!$B$7:$T$7,MATCH('Correlation-Covariance Matrix'!$B30,Mean_StDev!$B$10:$T$10,0))/INDEX(Mean_StDev!$B$7:$T$7,MATCH('Correlation-Covariance Matrix'!J$24,Mean_StDev!$B$10:$T$10,0))</f>
        <v>-7.5592510214683759E-2</v>
      </c>
      <c r="K30" s="18">
        <f>K8/INDEX(Mean_StDev!$B$7:$T$7,MATCH('Correlation-Covariance Matrix'!$B30,Mean_StDev!$B$10:$T$10,0))/INDEX(Mean_StDev!$B$7:$T$7,MATCH('Correlation-Covariance Matrix'!K$24,Mean_StDev!$B$10:$T$10,0))</f>
        <v>-0.12836605061122675</v>
      </c>
      <c r="L30" s="18">
        <f>L8/INDEX(Mean_StDev!$B$7:$T$7,MATCH('Correlation-Covariance Matrix'!$B30,Mean_StDev!$B$10:$T$10,0))/INDEX(Mean_StDev!$B$7:$T$7,MATCH('Correlation-Covariance Matrix'!L$24,Mean_StDev!$B$10:$T$10,0))</f>
        <v>9.4623881731252829E-2</v>
      </c>
      <c r="M30" s="18">
        <f>M8/INDEX(Mean_StDev!$B$7:$T$7,MATCH('Correlation-Covariance Matrix'!$B30,Mean_StDev!$B$10:$T$10,0))/INDEX(Mean_StDev!$B$7:$T$7,MATCH('Correlation-Covariance Matrix'!M$24,Mean_StDev!$B$10:$T$10,0))</f>
        <v>-2.8744602159500796E-2</v>
      </c>
      <c r="N30" s="18">
        <f>N8/INDEX(Mean_StDev!$B$7:$T$7,MATCH('Correlation-Covariance Matrix'!$B30,Mean_StDev!$B$10:$T$10,0))/INDEX(Mean_StDev!$B$7:$T$7,MATCH('Correlation-Covariance Matrix'!N$24,Mean_StDev!$B$10:$T$10,0))</f>
        <v>-1.6649488708969946E-2</v>
      </c>
      <c r="O30" s="18">
        <f>O8/INDEX(Mean_StDev!$B$7:$T$7,MATCH('Correlation-Covariance Matrix'!$B30,Mean_StDev!$B$10:$T$10,0))/INDEX(Mean_StDev!$B$7:$T$7,MATCH('Correlation-Covariance Matrix'!O$24,Mean_StDev!$B$10:$T$10,0))</f>
        <v>2.1145758573742773E-2</v>
      </c>
      <c r="P30" s="18">
        <f>P8/INDEX(Mean_StDev!$B$7:$T$7,MATCH('Correlation-Covariance Matrix'!$B30,Mean_StDev!$B$10:$T$10,0))/INDEX(Mean_StDev!$B$7:$T$7,MATCH('Correlation-Covariance Matrix'!P$24,Mean_StDev!$B$10:$T$10,0))</f>
        <v>5.7971748593247129E-2</v>
      </c>
      <c r="Q30" s="18">
        <f>Q8/INDEX(Mean_StDev!$B$7:$T$7,MATCH('Correlation-Covariance Matrix'!$B30,Mean_StDev!$B$10:$T$10,0))/INDEX(Mean_StDev!$B$7:$T$7,MATCH('Correlation-Covariance Matrix'!Q$24,Mean_StDev!$B$10:$T$10,0))</f>
        <v>2.6565027096683375E-2</v>
      </c>
      <c r="R30" s="18">
        <f>R8/INDEX(Mean_StDev!$B$7:$T$7,MATCH('Correlation-Covariance Matrix'!$B30,Mean_StDev!$B$10:$T$10,0))/INDEX(Mean_StDev!$B$7:$T$7,MATCH('Correlation-Covariance Matrix'!R$24,Mean_StDev!$B$10:$T$10,0))</f>
        <v>1.9127448327216048E-2</v>
      </c>
      <c r="S30" s="18">
        <f>S8/INDEX(Mean_StDev!$B$7:$T$7,MATCH('Correlation-Covariance Matrix'!$B30,Mean_StDev!$B$10:$T$10,0))/INDEX(Mean_StDev!$B$7:$T$7,MATCH('Correlation-Covariance Matrix'!S$24,Mean_StDev!$B$10:$T$10,0))</f>
        <v>-8.9624793295720276E-2</v>
      </c>
      <c r="T30" s="18">
        <f>T8/INDEX(Mean_StDev!$B$7:$T$7,MATCH('Correlation-Covariance Matrix'!$B30,Mean_StDev!$B$10:$T$10,0))/INDEX(Mean_StDev!$B$7:$T$7,MATCH('Correlation-Covariance Matrix'!T$24,Mean_StDev!$B$10:$T$10,0))</f>
        <v>5.2638710307485979E-2</v>
      </c>
    </row>
    <row r="31" spans="1:20" x14ac:dyDescent="0.2">
      <c r="A31" s="6" t="s">
        <v>3</v>
      </c>
      <c r="B31" s="6" t="s">
        <v>13</v>
      </c>
      <c r="C31" s="18">
        <f>C9/INDEX(Mean_StDev!$B$7:$T$7,MATCH('Correlation-Covariance Matrix'!$B31,Mean_StDev!$B$10:$T$10,0))/INDEX(Mean_StDev!$B$7:$T$7,MATCH('Correlation-Covariance Matrix'!C$24,Mean_StDev!$B$10:$T$10,0))</f>
        <v>-0.1733966125364709</v>
      </c>
      <c r="D31" s="18">
        <f>D9/INDEX(Mean_StDev!$B$7:$T$7,MATCH('Correlation-Covariance Matrix'!$B31,Mean_StDev!$B$10:$T$10,0))/INDEX(Mean_StDev!$B$7:$T$7,MATCH('Correlation-Covariance Matrix'!D$24,Mean_StDev!$B$10:$T$10,0))</f>
        <v>-0.10622673393861795</v>
      </c>
      <c r="E31" s="18">
        <f>E9/INDEX(Mean_StDev!$B$7:$T$7,MATCH('Correlation-Covariance Matrix'!$B31,Mean_StDev!$B$10:$T$10,0))/INDEX(Mean_StDev!$B$7:$T$7,MATCH('Correlation-Covariance Matrix'!E$24,Mean_StDev!$B$10:$T$10,0))</f>
        <v>-1.6191250763263536E-2</v>
      </c>
      <c r="F31" s="18">
        <f>F9/INDEX(Mean_StDev!$B$7:$T$7,MATCH('Correlation-Covariance Matrix'!$B31,Mean_StDev!$B$10:$T$10,0))/INDEX(Mean_StDev!$B$7:$T$7,MATCH('Correlation-Covariance Matrix'!F$24,Mean_StDev!$B$10:$T$10,0))</f>
        <v>-8.8588955875211955E-2</v>
      </c>
      <c r="G31" s="18">
        <f>G9/INDEX(Mean_StDev!$B$7:$T$7,MATCH('Correlation-Covariance Matrix'!$B31,Mean_StDev!$B$10:$T$10,0))/INDEX(Mean_StDev!$B$7:$T$7,MATCH('Correlation-Covariance Matrix'!G$24,Mean_StDev!$B$10:$T$10,0))</f>
        <v>-1.0211921582190726E-3</v>
      </c>
      <c r="H31" s="18">
        <f>H9/INDEX(Mean_StDev!$B$7:$T$7,MATCH('Correlation-Covariance Matrix'!$B31,Mean_StDev!$B$10:$T$10,0))/INDEX(Mean_StDev!$B$7:$T$7,MATCH('Correlation-Covariance Matrix'!H$24,Mean_StDev!$B$10:$T$10,0))</f>
        <v>7.3789483047112655E-3</v>
      </c>
      <c r="I31" s="18">
        <f>I9/INDEX(Mean_StDev!$B$7:$T$7,MATCH('Correlation-Covariance Matrix'!$B31,Mean_StDev!$B$10:$T$10,0))/INDEX(Mean_StDev!$B$7:$T$7,MATCH('Correlation-Covariance Matrix'!I$24,Mean_StDev!$B$10:$T$10,0))</f>
        <v>1</v>
      </c>
      <c r="J31" s="18">
        <f>J9/INDEX(Mean_StDev!$B$7:$T$7,MATCH('Correlation-Covariance Matrix'!$B31,Mean_StDev!$B$10:$T$10,0))/INDEX(Mean_StDev!$B$7:$T$7,MATCH('Correlation-Covariance Matrix'!J$24,Mean_StDev!$B$10:$T$10,0))</f>
        <v>0.91271488361369923</v>
      </c>
      <c r="K31" s="18">
        <f>K9/INDEX(Mean_StDev!$B$7:$T$7,MATCH('Correlation-Covariance Matrix'!$B31,Mean_StDev!$B$10:$T$10,0))/INDEX(Mean_StDev!$B$7:$T$7,MATCH('Correlation-Covariance Matrix'!K$24,Mean_StDev!$B$10:$T$10,0))</f>
        <v>0.84040737302870439</v>
      </c>
      <c r="L31" s="18">
        <f>L9/INDEX(Mean_StDev!$B$7:$T$7,MATCH('Correlation-Covariance Matrix'!$B31,Mean_StDev!$B$10:$T$10,0))/INDEX(Mean_StDev!$B$7:$T$7,MATCH('Correlation-Covariance Matrix'!L$24,Mean_StDev!$B$10:$T$10,0))</f>
        <v>0.72301710704907762</v>
      </c>
      <c r="M31" s="18">
        <f>M9/INDEX(Mean_StDev!$B$7:$T$7,MATCH('Correlation-Covariance Matrix'!$B31,Mean_StDev!$B$10:$T$10,0))/INDEX(Mean_StDev!$B$7:$T$7,MATCH('Correlation-Covariance Matrix'!M$24,Mean_StDev!$B$10:$T$10,0))</f>
        <v>0.52474709235837225</v>
      </c>
      <c r="N31" s="18">
        <f>N9/INDEX(Mean_StDev!$B$7:$T$7,MATCH('Correlation-Covariance Matrix'!$B31,Mean_StDev!$B$10:$T$10,0))/INDEX(Mean_StDev!$B$7:$T$7,MATCH('Correlation-Covariance Matrix'!N$24,Mean_StDev!$B$10:$T$10,0))</f>
        <v>0.41364773871793903</v>
      </c>
      <c r="O31" s="18">
        <f>O9/INDEX(Mean_StDev!$B$7:$T$7,MATCH('Correlation-Covariance Matrix'!$B31,Mean_StDev!$B$10:$T$10,0))/INDEX(Mean_StDev!$B$7:$T$7,MATCH('Correlation-Covariance Matrix'!O$24,Mean_StDev!$B$10:$T$10,0))</f>
        <v>0.60706385470372104</v>
      </c>
      <c r="P31" s="18">
        <f>P9/INDEX(Mean_StDev!$B$7:$T$7,MATCH('Correlation-Covariance Matrix'!$B31,Mean_StDev!$B$10:$T$10,0))/INDEX(Mean_StDev!$B$7:$T$7,MATCH('Correlation-Covariance Matrix'!P$24,Mean_StDev!$B$10:$T$10,0))</f>
        <v>0.51185568918228741</v>
      </c>
      <c r="Q31" s="18">
        <f>Q9/INDEX(Mean_StDev!$B$7:$T$7,MATCH('Correlation-Covariance Matrix'!$B31,Mean_StDev!$B$10:$T$10,0))/INDEX(Mean_StDev!$B$7:$T$7,MATCH('Correlation-Covariance Matrix'!Q$24,Mean_StDev!$B$10:$T$10,0))</f>
        <v>0.60148161859353155</v>
      </c>
      <c r="R31" s="18">
        <f>R9/INDEX(Mean_StDev!$B$7:$T$7,MATCH('Correlation-Covariance Matrix'!$B31,Mean_StDev!$B$10:$T$10,0))/INDEX(Mean_StDev!$B$7:$T$7,MATCH('Correlation-Covariance Matrix'!R$24,Mean_StDev!$B$10:$T$10,0))</f>
        <v>0.39845619376226482</v>
      </c>
      <c r="S31" s="18">
        <f>S9/INDEX(Mean_StDev!$B$7:$T$7,MATCH('Correlation-Covariance Matrix'!$B31,Mean_StDev!$B$10:$T$10,0))/INDEX(Mean_StDev!$B$7:$T$7,MATCH('Correlation-Covariance Matrix'!S$24,Mean_StDev!$B$10:$T$10,0))</f>
        <v>0.57883495637013294</v>
      </c>
      <c r="T31" s="18">
        <f>T9/INDEX(Mean_StDev!$B$7:$T$7,MATCH('Correlation-Covariance Matrix'!$B31,Mean_StDev!$B$10:$T$10,0))/INDEX(Mean_StDev!$B$7:$T$7,MATCH('Correlation-Covariance Matrix'!T$24,Mean_StDev!$B$10:$T$10,0))</f>
        <v>0.81091620829190991</v>
      </c>
    </row>
    <row r="32" spans="1:20" x14ac:dyDescent="0.2">
      <c r="A32" s="6" t="s">
        <v>3</v>
      </c>
      <c r="B32" s="6" t="s">
        <v>14</v>
      </c>
      <c r="C32" s="18">
        <f>C10/INDEX(Mean_StDev!$B$7:$T$7,MATCH('Correlation-Covariance Matrix'!$B32,Mean_StDev!$B$10:$T$10,0))/INDEX(Mean_StDev!$B$7:$T$7,MATCH('Correlation-Covariance Matrix'!C$24,Mean_StDev!$B$10:$T$10,0))</f>
        <v>-0.16181151503654215</v>
      </c>
      <c r="D32" s="18">
        <f>D10/INDEX(Mean_StDev!$B$7:$T$7,MATCH('Correlation-Covariance Matrix'!$B32,Mean_StDev!$B$10:$T$10,0))/INDEX(Mean_StDev!$B$7:$T$7,MATCH('Correlation-Covariance Matrix'!D$24,Mean_StDev!$B$10:$T$10,0))</f>
        <v>-7.9116221002760168E-2</v>
      </c>
      <c r="E32" s="18">
        <f>E10/INDEX(Mean_StDev!$B$7:$T$7,MATCH('Correlation-Covariance Matrix'!$B32,Mean_StDev!$B$10:$T$10,0))/INDEX(Mean_StDev!$B$7:$T$7,MATCH('Correlation-Covariance Matrix'!E$24,Mean_StDev!$B$10:$T$10,0))</f>
        <v>-3.3930168029562627E-2</v>
      </c>
      <c r="F32" s="18">
        <f>F10/INDEX(Mean_StDev!$B$7:$T$7,MATCH('Correlation-Covariance Matrix'!$B32,Mean_StDev!$B$10:$T$10,0))/INDEX(Mean_StDev!$B$7:$T$7,MATCH('Correlation-Covariance Matrix'!F$24,Mean_StDev!$B$10:$T$10,0))</f>
        <v>-0.16264480305618834</v>
      </c>
      <c r="G32" s="18">
        <f>G10/INDEX(Mean_StDev!$B$7:$T$7,MATCH('Correlation-Covariance Matrix'!$B32,Mean_StDev!$B$10:$T$10,0))/INDEX(Mean_StDev!$B$7:$T$7,MATCH('Correlation-Covariance Matrix'!G$24,Mean_StDev!$B$10:$T$10,0))</f>
        <v>-6.737815147401055E-2</v>
      </c>
      <c r="H32" s="18">
        <f>H10/INDEX(Mean_StDev!$B$7:$T$7,MATCH('Correlation-Covariance Matrix'!$B32,Mean_StDev!$B$10:$T$10,0))/INDEX(Mean_StDev!$B$7:$T$7,MATCH('Correlation-Covariance Matrix'!H$24,Mean_StDev!$B$10:$T$10,0))</f>
        <v>-7.5592510214683745E-2</v>
      </c>
      <c r="I32" s="18">
        <f>I10/INDEX(Mean_StDev!$B$7:$T$7,MATCH('Correlation-Covariance Matrix'!$B32,Mean_StDev!$B$10:$T$10,0))/INDEX(Mean_StDev!$B$7:$T$7,MATCH('Correlation-Covariance Matrix'!I$24,Mean_StDev!$B$10:$T$10,0))</f>
        <v>0.91271488361369923</v>
      </c>
      <c r="J32" s="18">
        <f>J10/INDEX(Mean_StDev!$B$7:$T$7,MATCH('Correlation-Covariance Matrix'!$B32,Mean_StDev!$B$10:$T$10,0))/INDEX(Mean_StDev!$B$7:$T$7,MATCH('Correlation-Covariance Matrix'!J$24,Mean_StDev!$B$10:$T$10,0))</f>
        <v>1.0000000000000004</v>
      </c>
      <c r="K32" s="18">
        <f>K10/INDEX(Mean_StDev!$B$7:$T$7,MATCH('Correlation-Covariance Matrix'!$B32,Mean_StDev!$B$10:$T$10,0))/INDEX(Mean_StDev!$B$7:$T$7,MATCH('Correlation-Covariance Matrix'!K$24,Mean_StDev!$B$10:$T$10,0))</f>
        <v>0.96428100888346757</v>
      </c>
      <c r="L32" s="18">
        <f>L10/INDEX(Mean_StDev!$B$7:$T$7,MATCH('Correlation-Covariance Matrix'!$B32,Mean_StDev!$B$10:$T$10,0))/INDEX(Mean_StDev!$B$7:$T$7,MATCH('Correlation-Covariance Matrix'!L$24,Mean_StDev!$B$10:$T$10,0))</f>
        <v>0.65936790864828809</v>
      </c>
      <c r="M32" s="18">
        <f>M10/INDEX(Mean_StDev!$B$7:$T$7,MATCH('Correlation-Covariance Matrix'!$B32,Mean_StDev!$B$10:$T$10,0))/INDEX(Mean_StDev!$B$7:$T$7,MATCH('Correlation-Covariance Matrix'!M$24,Mean_StDev!$B$10:$T$10,0))</f>
        <v>0.68437375576484683</v>
      </c>
      <c r="N32" s="18">
        <f>N10/INDEX(Mean_StDev!$B$7:$T$7,MATCH('Correlation-Covariance Matrix'!$B32,Mean_StDev!$B$10:$T$10,0))/INDEX(Mean_StDev!$B$7:$T$7,MATCH('Correlation-Covariance Matrix'!N$24,Mean_StDev!$B$10:$T$10,0))</f>
        <v>0.5874237456873932</v>
      </c>
      <c r="O32" s="18">
        <f>O10/INDEX(Mean_StDev!$B$7:$T$7,MATCH('Correlation-Covariance Matrix'!$B32,Mean_StDev!$B$10:$T$10,0))/INDEX(Mean_StDev!$B$7:$T$7,MATCH('Correlation-Covariance Matrix'!O$24,Mean_StDev!$B$10:$T$10,0))</f>
        <v>0.61529823953728457</v>
      </c>
      <c r="P32" s="18">
        <f>P10/INDEX(Mean_StDev!$B$7:$T$7,MATCH('Correlation-Covariance Matrix'!$B32,Mean_StDev!$B$10:$T$10,0))/INDEX(Mean_StDev!$B$7:$T$7,MATCH('Correlation-Covariance Matrix'!P$24,Mean_StDev!$B$10:$T$10,0))</f>
        <v>0.570719112640098</v>
      </c>
      <c r="Q32" s="18">
        <f>Q10/INDEX(Mean_StDev!$B$7:$T$7,MATCH('Correlation-Covariance Matrix'!$B32,Mean_StDev!$B$10:$T$10,0))/INDEX(Mean_StDev!$B$7:$T$7,MATCH('Correlation-Covariance Matrix'!Q$24,Mean_StDev!$B$10:$T$10,0))</f>
        <v>0.56485853699353283</v>
      </c>
      <c r="R32" s="18">
        <f>R10/INDEX(Mean_StDev!$B$7:$T$7,MATCH('Correlation-Covariance Matrix'!$B32,Mean_StDev!$B$10:$T$10,0))/INDEX(Mean_StDev!$B$7:$T$7,MATCH('Correlation-Covariance Matrix'!R$24,Mean_StDev!$B$10:$T$10,0))</f>
        <v>0.34259299417963651</v>
      </c>
      <c r="S32" s="18">
        <f>S10/INDEX(Mean_StDev!$B$7:$T$7,MATCH('Correlation-Covariance Matrix'!$B32,Mean_StDev!$B$10:$T$10,0))/INDEX(Mean_StDev!$B$7:$T$7,MATCH('Correlation-Covariance Matrix'!S$24,Mean_StDev!$B$10:$T$10,0))</f>
        <v>0.65238590073054203</v>
      </c>
      <c r="T32" s="18">
        <f>T10/INDEX(Mean_StDev!$B$7:$T$7,MATCH('Correlation-Covariance Matrix'!$B32,Mean_StDev!$B$10:$T$10,0))/INDEX(Mean_StDev!$B$7:$T$7,MATCH('Correlation-Covariance Matrix'!T$24,Mean_StDev!$B$10:$T$10,0))</f>
        <v>0.78577863419634786</v>
      </c>
    </row>
    <row r="33" spans="1:20" x14ac:dyDescent="0.2">
      <c r="A33" s="6" t="s">
        <v>3</v>
      </c>
      <c r="B33" s="6" t="s">
        <v>15</v>
      </c>
      <c r="C33" s="18">
        <f>C11/INDEX(Mean_StDev!$B$7:$T$7,MATCH('Correlation-Covariance Matrix'!$B33,Mean_StDev!$B$10:$T$10,0))/INDEX(Mean_StDev!$B$7:$T$7,MATCH('Correlation-Covariance Matrix'!C$24,Mean_StDev!$B$10:$T$10,0))</f>
        <v>-0.13289251859327525</v>
      </c>
      <c r="D33" s="18">
        <f>D11/INDEX(Mean_StDev!$B$7:$T$7,MATCH('Correlation-Covariance Matrix'!$B33,Mean_StDev!$B$10:$T$10,0))/INDEX(Mean_StDev!$B$7:$T$7,MATCH('Correlation-Covariance Matrix'!D$24,Mean_StDev!$B$10:$T$10,0))</f>
        <v>-8.2131122485799318E-2</v>
      </c>
      <c r="E33" s="18">
        <f>E11/INDEX(Mean_StDev!$B$7:$T$7,MATCH('Correlation-Covariance Matrix'!$B33,Mean_StDev!$B$10:$T$10,0))/INDEX(Mean_StDev!$B$7:$T$7,MATCH('Correlation-Covariance Matrix'!E$24,Mean_StDev!$B$10:$T$10,0))</f>
        <v>-7.9233105282896343E-2</v>
      </c>
      <c r="F33" s="18">
        <f>F11/INDEX(Mean_StDev!$B$7:$T$7,MATCH('Correlation-Covariance Matrix'!$B33,Mean_StDev!$B$10:$T$10,0))/INDEX(Mean_StDev!$B$7:$T$7,MATCH('Correlation-Covariance Matrix'!F$24,Mean_StDev!$B$10:$T$10,0))</f>
        <v>-0.2288835020811793</v>
      </c>
      <c r="G33" s="18">
        <f>G11/INDEX(Mean_StDev!$B$7:$T$7,MATCH('Correlation-Covariance Matrix'!$B33,Mean_StDev!$B$10:$T$10,0))/INDEX(Mean_StDev!$B$7:$T$7,MATCH('Correlation-Covariance Matrix'!G$24,Mean_StDev!$B$10:$T$10,0))</f>
        <v>-0.11923106943330736</v>
      </c>
      <c r="H33" s="18">
        <f>H11/INDEX(Mean_StDev!$B$7:$T$7,MATCH('Correlation-Covariance Matrix'!$B33,Mean_StDev!$B$10:$T$10,0))/INDEX(Mean_StDev!$B$7:$T$7,MATCH('Correlation-Covariance Matrix'!H$24,Mean_StDev!$B$10:$T$10,0))</f>
        <v>-0.12836605061122675</v>
      </c>
      <c r="I33" s="18">
        <f>I11/INDEX(Mean_StDev!$B$7:$T$7,MATCH('Correlation-Covariance Matrix'!$B33,Mean_StDev!$B$10:$T$10,0))/INDEX(Mean_StDev!$B$7:$T$7,MATCH('Correlation-Covariance Matrix'!I$24,Mean_StDev!$B$10:$T$10,0))</f>
        <v>0.84040737302870439</v>
      </c>
      <c r="J33" s="18">
        <f>J11/INDEX(Mean_StDev!$B$7:$T$7,MATCH('Correlation-Covariance Matrix'!$B33,Mean_StDev!$B$10:$T$10,0))/INDEX(Mean_StDev!$B$7:$T$7,MATCH('Correlation-Covariance Matrix'!J$24,Mean_StDev!$B$10:$T$10,0))</f>
        <v>0.96428100888346757</v>
      </c>
      <c r="K33" s="18">
        <f>K11/INDEX(Mean_StDev!$B$7:$T$7,MATCH('Correlation-Covariance Matrix'!$B33,Mean_StDev!$B$10:$T$10,0))/INDEX(Mean_StDev!$B$7:$T$7,MATCH('Correlation-Covariance Matrix'!K$24,Mean_StDev!$B$10:$T$10,0))</f>
        <v>0.99999999999999956</v>
      </c>
      <c r="L33" s="18">
        <f>L11/INDEX(Mean_StDev!$B$7:$T$7,MATCH('Correlation-Covariance Matrix'!$B33,Mean_StDev!$B$10:$T$10,0))/INDEX(Mean_StDev!$B$7:$T$7,MATCH('Correlation-Covariance Matrix'!L$24,Mean_StDev!$B$10:$T$10,0))</f>
        <v>0.61629274929548339</v>
      </c>
      <c r="M33" s="18">
        <f>M11/INDEX(Mean_StDev!$B$7:$T$7,MATCH('Correlation-Covariance Matrix'!$B33,Mean_StDev!$B$10:$T$10,0))/INDEX(Mean_StDev!$B$7:$T$7,MATCH('Correlation-Covariance Matrix'!M$24,Mean_StDev!$B$10:$T$10,0))</f>
        <v>0.69969235936335117</v>
      </c>
      <c r="N33" s="18">
        <f>N11/INDEX(Mean_StDev!$B$7:$T$7,MATCH('Correlation-Covariance Matrix'!$B33,Mean_StDev!$B$10:$T$10,0))/INDEX(Mean_StDev!$B$7:$T$7,MATCH('Correlation-Covariance Matrix'!N$24,Mean_StDev!$B$10:$T$10,0))</f>
        <v>0.62618902342336702</v>
      </c>
      <c r="O33" s="18">
        <f>O11/INDEX(Mean_StDev!$B$7:$T$7,MATCH('Correlation-Covariance Matrix'!$B33,Mean_StDev!$B$10:$T$10,0))/INDEX(Mean_StDev!$B$7:$T$7,MATCH('Correlation-Covariance Matrix'!O$24,Mean_StDev!$B$10:$T$10,0))</f>
        <v>0.59693699625077645</v>
      </c>
      <c r="P33" s="18">
        <f>P11/INDEX(Mean_StDev!$B$7:$T$7,MATCH('Correlation-Covariance Matrix'!$B33,Mean_StDev!$B$10:$T$10,0))/INDEX(Mean_StDev!$B$7:$T$7,MATCH('Correlation-Covariance Matrix'!P$24,Mean_StDev!$B$10:$T$10,0))</f>
        <v>0.52772093734834935</v>
      </c>
      <c r="Q33" s="18">
        <f>Q11/INDEX(Mean_StDev!$B$7:$T$7,MATCH('Correlation-Covariance Matrix'!$B33,Mean_StDev!$B$10:$T$10,0))/INDEX(Mean_StDev!$B$7:$T$7,MATCH('Correlation-Covariance Matrix'!Q$24,Mean_StDev!$B$10:$T$10,0))</f>
        <v>0.5407277125369736</v>
      </c>
      <c r="R33" s="18">
        <f>R11/INDEX(Mean_StDev!$B$7:$T$7,MATCH('Correlation-Covariance Matrix'!$B33,Mean_StDev!$B$10:$T$10,0))/INDEX(Mean_StDev!$B$7:$T$7,MATCH('Correlation-Covariance Matrix'!R$24,Mean_StDev!$B$10:$T$10,0))</f>
        <v>0.33048301906273936</v>
      </c>
      <c r="S33" s="18">
        <f>S11/INDEX(Mean_StDev!$B$7:$T$7,MATCH('Correlation-Covariance Matrix'!$B33,Mean_StDev!$B$10:$T$10,0))/INDEX(Mean_StDev!$B$7:$T$7,MATCH('Correlation-Covariance Matrix'!S$24,Mean_StDev!$B$10:$T$10,0))</f>
        <v>0.65252076691999983</v>
      </c>
      <c r="T33" s="18">
        <f>T11/INDEX(Mean_StDev!$B$7:$T$7,MATCH('Correlation-Covariance Matrix'!$B33,Mean_StDev!$B$10:$T$10,0))/INDEX(Mean_StDev!$B$7:$T$7,MATCH('Correlation-Covariance Matrix'!T$24,Mean_StDev!$B$10:$T$10,0))</f>
        <v>0.74840070606700992</v>
      </c>
    </row>
    <row r="34" spans="1:20" x14ac:dyDescent="0.2">
      <c r="A34" s="6" t="s">
        <v>3</v>
      </c>
      <c r="B34" s="6" t="s">
        <v>16</v>
      </c>
      <c r="C34" s="18">
        <f>C12/INDEX(Mean_StDev!$B$7:$T$7,MATCH('Correlation-Covariance Matrix'!$B34,Mean_StDev!$B$10:$T$10,0))/INDEX(Mean_StDev!$B$7:$T$7,MATCH('Correlation-Covariance Matrix'!C$24,Mean_StDev!$B$10:$T$10,0))</f>
        <v>-0.10388194734263231</v>
      </c>
      <c r="D34" s="18">
        <f>D12/INDEX(Mean_StDev!$B$7:$T$7,MATCH('Correlation-Covariance Matrix'!$B34,Mean_StDev!$B$10:$T$10,0))/INDEX(Mean_StDev!$B$7:$T$7,MATCH('Correlation-Covariance Matrix'!D$24,Mean_StDev!$B$10:$T$10,0))</f>
        <v>-7.8815554202944837E-2</v>
      </c>
      <c r="E34" s="18">
        <f>E12/INDEX(Mean_StDev!$B$7:$T$7,MATCH('Correlation-Covariance Matrix'!$B34,Mean_StDev!$B$10:$T$10,0))/INDEX(Mean_StDev!$B$7:$T$7,MATCH('Correlation-Covariance Matrix'!E$24,Mean_StDev!$B$10:$T$10,0))</f>
        <v>-6.6892258737322144E-2</v>
      </c>
      <c r="F34" s="18">
        <f>F12/INDEX(Mean_StDev!$B$7:$T$7,MATCH('Correlation-Covariance Matrix'!$B34,Mean_StDev!$B$10:$T$10,0))/INDEX(Mean_StDev!$B$7:$T$7,MATCH('Correlation-Covariance Matrix'!F$24,Mean_StDev!$B$10:$T$10,0))</f>
        <v>-9.3024371484596621E-2</v>
      </c>
      <c r="G34" s="18">
        <f>G12/INDEX(Mean_StDev!$B$7:$T$7,MATCH('Correlation-Covariance Matrix'!$B34,Mean_StDev!$B$10:$T$10,0))/INDEX(Mean_StDev!$B$7:$T$7,MATCH('Correlation-Covariance Matrix'!G$24,Mean_StDev!$B$10:$T$10,0))</f>
        <v>-7.2649830782296504E-2</v>
      </c>
      <c r="H34" s="18">
        <f>H12/INDEX(Mean_StDev!$B$7:$T$7,MATCH('Correlation-Covariance Matrix'!$B34,Mean_StDev!$B$10:$T$10,0))/INDEX(Mean_StDev!$B$7:$T$7,MATCH('Correlation-Covariance Matrix'!H$24,Mean_StDev!$B$10:$T$10,0))</f>
        <v>9.4623881731252843E-2</v>
      </c>
      <c r="I34" s="18">
        <f>I12/INDEX(Mean_StDev!$B$7:$T$7,MATCH('Correlation-Covariance Matrix'!$B34,Mean_StDev!$B$10:$T$10,0))/INDEX(Mean_StDev!$B$7:$T$7,MATCH('Correlation-Covariance Matrix'!I$24,Mean_StDev!$B$10:$T$10,0))</f>
        <v>0.72301710704907762</v>
      </c>
      <c r="J34" s="18">
        <f>J12/INDEX(Mean_StDev!$B$7:$T$7,MATCH('Correlation-Covariance Matrix'!$B34,Mean_StDev!$B$10:$T$10,0))/INDEX(Mean_StDev!$B$7:$T$7,MATCH('Correlation-Covariance Matrix'!J$24,Mean_StDev!$B$10:$T$10,0))</f>
        <v>0.65936790864828809</v>
      </c>
      <c r="K34" s="18">
        <f>K12/INDEX(Mean_StDev!$B$7:$T$7,MATCH('Correlation-Covariance Matrix'!$B34,Mean_StDev!$B$10:$T$10,0))/INDEX(Mean_StDev!$B$7:$T$7,MATCH('Correlation-Covariance Matrix'!K$24,Mean_StDev!$B$10:$T$10,0))</f>
        <v>0.61629274929548339</v>
      </c>
      <c r="L34" s="18">
        <f>L12/INDEX(Mean_StDev!$B$7:$T$7,MATCH('Correlation-Covariance Matrix'!$B34,Mean_StDev!$B$10:$T$10,0))/INDEX(Mean_StDev!$B$7:$T$7,MATCH('Correlation-Covariance Matrix'!L$24,Mean_StDev!$B$10:$T$10,0))</f>
        <v>1.0000000000000007</v>
      </c>
      <c r="M34" s="18">
        <f>M12/INDEX(Mean_StDev!$B$7:$T$7,MATCH('Correlation-Covariance Matrix'!$B34,Mean_StDev!$B$10:$T$10,0))/INDEX(Mean_StDev!$B$7:$T$7,MATCH('Correlation-Covariance Matrix'!M$24,Mean_StDev!$B$10:$T$10,0))</f>
        <v>0.7585279702495531</v>
      </c>
      <c r="N34" s="18">
        <f>N12/INDEX(Mean_StDev!$B$7:$T$7,MATCH('Correlation-Covariance Matrix'!$B34,Mean_StDev!$B$10:$T$10,0))/INDEX(Mean_StDev!$B$7:$T$7,MATCH('Correlation-Covariance Matrix'!N$24,Mean_StDev!$B$10:$T$10,0))</f>
        <v>0.66775944763666939</v>
      </c>
      <c r="O34" s="18">
        <f>O12/INDEX(Mean_StDev!$B$7:$T$7,MATCH('Correlation-Covariance Matrix'!$B34,Mean_StDev!$B$10:$T$10,0))/INDEX(Mean_StDev!$B$7:$T$7,MATCH('Correlation-Covariance Matrix'!O$24,Mean_StDev!$B$10:$T$10,0))</f>
        <v>0.61401846656847159</v>
      </c>
      <c r="P34" s="18">
        <f>P12/INDEX(Mean_StDev!$B$7:$T$7,MATCH('Correlation-Covariance Matrix'!$B34,Mean_StDev!$B$10:$T$10,0))/INDEX(Mean_StDev!$B$7:$T$7,MATCH('Correlation-Covariance Matrix'!P$24,Mean_StDev!$B$10:$T$10,0))</f>
        <v>0.52293919671391931</v>
      </c>
      <c r="Q34" s="18">
        <f>Q12/INDEX(Mean_StDev!$B$7:$T$7,MATCH('Correlation-Covariance Matrix'!$B34,Mean_StDev!$B$10:$T$10,0))/INDEX(Mean_StDev!$B$7:$T$7,MATCH('Correlation-Covariance Matrix'!Q$24,Mean_StDev!$B$10:$T$10,0))</f>
        <v>0.55432030744495597</v>
      </c>
      <c r="R34" s="18">
        <f>R12/INDEX(Mean_StDev!$B$7:$T$7,MATCH('Correlation-Covariance Matrix'!$B34,Mean_StDev!$B$10:$T$10,0))/INDEX(Mean_StDev!$B$7:$T$7,MATCH('Correlation-Covariance Matrix'!R$24,Mean_StDev!$B$10:$T$10,0))</f>
        <v>0.45026599348693536</v>
      </c>
      <c r="S34" s="18">
        <f>S12/INDEX(Mean_StDev!$B$7:$T$7,MATCH('Correlation-Covariance Matrix'!$B34,Mean_StDev!$B$10:$T$10,0))/INDEX(Mean_StDev!$B$7:$T$7,MATCH('Correlation-Covariance Matrix'!S$24,Mean_StDev!$B$10:$T$10,0))</f>
        <v>0.50419305609081966</v>
      </c>
      <c r="T34" s="18">
        <f>T12/INDEX(Mean_StDev!$B$7:$T$7,MATCH('Correlation-Covariance Matrix'!$B34,Mean_StDev!$B$10:$T$10,0))/INDEX(Mean_StDev!$B$7:$T$7,MATCH('Correlation-Covariance Matrix'!T$24,Mean_StDev!$B$10:$T$10,0))</f>
        <v>0.97025174946656723</v>
      </c>
    </row>
    <row r="35" spans="1:20" x14ac:dyDescent="0.2">
      <c r="A35" s="6" t="s">
        <v>3</v>
      </c>
      <c r="B35" s="6" t="s">
        <v>17</v>
      </c>
      <c r="C35" s="18">
        <f>C13/INDEX(Mean_StDev!$B$7:$T$7,MATCH('Correlation-Covariance Matrix'!$B35,Mean_StDev!$B$10:$T$10,0))/INDEX(Mean_StDev!$B$7:$T$7,MATCH('Correlation-Covariance Matrix'!C$24,Mean_StDev!$B$10:$T$10,0))</f>
        <v>-9.5710578345607866E-2</v>
      </c>
      <c r="D35" s="18">
        <f>D13/INDEX(Mean_StDev!$B$7:$T$7,MATCH('Correlation-Covariance Matrix'!$B35,Mean_StDev!$B$10:$T$10,0))/INDEX(Mean_StDev!$B$7:$T$7,MATCH('Correlation-Covariance Matrix'!D$24,Mean_StDev!$B$10:$T$10,0))</f>
        <v>-7.2732866840439253E-2</v>
      </c>
      <c r="E35" s="18">
        <f>E13/INDEX(Mean_StDev!$B$7:$T$7,MATCH('Correlation-Covariance Matrix'!$B35,Mean_StDev!$B$10:$T$10,0))/INDEX(Mean_StDev!$B$7:$T$7,MATCH('Correlation-Covariance Matrix'!E$24,Mean_StDev!$B$10:$T$10,0))</f>
        <v>-6.8430030567356109E-2</v>
      </c>
      <c r="F35" s="18">
        <f>F13/INDEX(Mean_StDev!$B$7:$T$7,MATCH('Correlation-Covariance Matrix'!$B35,Mean_StDev!$B$10:$T$10,0))/INDEX(Mean_StDev!$B$7:$T$7,MATCH('Correlation-Covariance Matrix'!F$24,Mean_StDev!$B$10:$T$10,0))</f>
        <v>-0.19648248919941949</v>
      </c>
      <c r="G35" s="18">
        <f>G13/INDEX(Mean_StDev!$B$7:$T$7,MATCH('Correlation-Covariance Matrix'!$B35,Mean_StDev!$B$10:$T$10,0))/INDEX(Mean_StDev!$B$7:$T$7,MATCH('Correlation-Covariance Matrix'!G$24,Mean_StDev!$B$10:$T$10,0))</f>
        <v>-0.13051144180501337</v>
      </c>
      <c r="H35" s="18">
        <f>H13/INDEX(Mean_StDev!$B$7:$T$7,MATCH('Correlation-Covariance Matrix'!$B35,Mean_StDev!$B$10:$T$10,0))/INDEX(Mean_StDev!$B$7:$T$7,MATCH('Correlation-Covariance Matrix'!H$24,Mean_StDev!$B$10:$T$10,0))</f>
        <v>-2.8744602159500792E-2</v>
      </c>
      <c r="I35" s="18">
        <f>I13/INDEX(Mean_StDev!$B$7:$T$7,MATCH('Correlation-Covariance Matrix'!$B35,Mean_StDev!$B$10:$T$10,0))/INDEX(Mean_StDev!$B$7:$T$7,MATCH('Correlation-Covariance Matrix'!I$24,Mean_StDev!$B$10:$T$10,0))</f>
        <v>0.52474709235837225</v>
      </c>
      <c r="J35" s="18">
        <f>J13/INDEX(Mean_StDev!$B$7:$T$7,MATCH('Correlation-Covariance Matrix'!$B35,Mean_StDev!$B$10:$T$10,0))/INDEX(Mean_StDev!$B$7:$T$7,MATCH('Correlation-Covariance Matrix'!J$24,Mean_StDev!$B$10:$T$10,0))</f>
        <v>0.68437375576484683</v>
      </c>
      <c r="K35" s="18">
        <f>K13/INDEX(Mean_StDev!$B$7:$T$7,MATCH('Correlation-Covariance Matrix'!$B35,Mean_StDev!$B$10:$T$10,0))/INDEX(Mean_StDev!$B$7:$T$7,MATCH('Correlation-Covariance Matrix'!K$24,Mean_StDev!$B$10:$T$10,0))</f>
        <v>0.69969235936335117</v>
      </c>
      <c r="L35" s="18">
        <f>L13/INDEX(Mean_StDev!$B$7:$T$7,MATCH('Correlation-Covariance Matrix'!$B35,Mean_StDev!$B$10:$T$10,0))/INDEX(Mean_StDev!$B$7:$T$7,MATCH('Correlation-Covariance Matrix'!L$24,Mean_StDev!$B$10:$T$10,0))</f>
        <v>0.75852797024955321</v>
      </c>
      <c r="M35" s="18">
        <f>M13/INDEX(Mean_StDev!$B$7:$T$7,MATCH('Correlation-Covariance Matrix'!$B35,Mean_StDev!$B$10:$T$10,0))/INDEX(Mean_StDev!$B$7:$T$7,MATCH('Correlation-Covariance Matrix'!M$24,Mean_StDev!$B$10:$T$10,0))</f>
        <v>0.99999999999999967</v>
      </c>
      <c r="N35" s="18">
        <f>N13/INDEX(Mean_StDev!$B$7:$T$7,MATCH('Correlation-Covariance Matrix'!$B35,Mean_StDev!$B$10:$T$10,0))/INDEX(Mean_StDev!$B$7:$T$7,MATCH('Correlation-Covariance Matrix'!N$24,Mean_StDev!$B$10:$T$10,0))</f>
        <v>0.90881970995356842</v>
      </c>
      <c r="O35" s="18">
        <f>O13/INDEX(Mean_StDev!$B$7:$T$7,MATCH('Correlation-Covariance Matrix'!$B35,Mean_StDev!$B$10:$T$10,0))/INDEX(Mean_StDev!$B$7:$T$7,MATCH('Correlation-Covariance Matrix'!O$24,Mean_StDev!$B$10:$T$10,0))</f>
        <v>0.54413639880315123</v>
      </c>
      <c r="P35" s="18">
        <f>P13/INDEX(Mean_StDev!$B$7:$T$7,MATCH('Correlation-Covariance Matrix'!$B35,Mean_StDev!$B$10:$T$10,0))/INDEX(Mean_StDev!$B$7:$T$7,MATCH('Correlation-Covariance Matrix'!P$24,Mean_StDev!$B$10:$T$10,0))</f>
        <v>0.57355964612155652</v>
      </c>
      <c r="Q35" s="18">
        <f>Q13/INDEX(Mean_StDev!$B$7:$T$7,MATCH('Correlation-Covariance Matrix'!$B35,Mean_StDev!$B$10:$T$10,0))/INDEX(Mean_StDev!$B$7:$T$7,MATCH('Correlation-Covariance Matrix'!Q$24,Mean_StDev!$B$10:$T$10,0))</f>
        <v>0.45910640782214623</v>
      </c>
      <c r="R35" s="18">
        <f>R13/INDEX(Mean_StDev!$B$7:$T$7,MATCH('Correlation-Covariance Matrix'!$B35,Mean_StDev!$B$10:$T$10,0))/INDEX(Mean_StDev!$B$7:$T$7,MATCH('Correlation-Covariance Matrix'!R$24,Mean_StDev!$B$10:$T$10,0))</f>
        <v>0.32940351466084983</v>
      </c>
      <c r="S35" s="18">
        <f>S13/INDEX(Mean_StDev!$B$7:$T$7,MATCH('Correlation-Covariance Matrix'!$B35,Mean_StDev!$B$10:$T$10,0))/INDEX(Mean_StDev!$B$7:$T$7,MATCH('Correlation-Covariance Matrix'!S$24,Mean_StDev!$B$10:$T$10,0))</f>
        <v>0.61038665293074412</v>
      </c>
      <c r="T35" s="18">
        <f>T13/INDEX(Mean_StDev!$B$7:$T$7,MATCH('Correlation-Covariance Matrix'!$B35,Mean_StDev!$B$10:$T$10,0))/INDEX(Mean_StDev!$B$7:$T$7,MATCH('Correlation-Covariance Matrix'!T$24,Mean_StDev!$B$10:$T$10,0))</f>
        <v>0.82485781458172847</v>
      </c>
    </row>
    <row r="36" spans="1:20" x14ac:dyDescent="0.2">
      <c r="A36" s="6" t="s">
        <v>3</v>
      </c>
      <c r="B36" s="6" t="s">
        <v>18</v>
      </c>
      <c r="C36" s="18">
        <f>C14/INDEX(Mean_StDev!$B$7:$T$7,MATCH('Correlation-Covariance Matrix'!$B36,Mean_StDev!$B$10:$T$10,0))/INDEX(Mean_StDev!$B$7:$T$7,MATCH('Correlation-Covariance Matrix'!C$24,Mean_StDev!$B$10:$T$10,0))</f>
        <v>-3.5809851168865224E-2</v>
      </c>
      <c r="D36" s="18">
        <f>D14/INDEX(Mean_StDev!$B$7:$T$7,MATCH('Correlation-Covariance Matrix'!$B36,Mean_StDev!$B$10:$T$10,0))/INDEX(Mean_StDev!$B$7:$T$7,MATCH('Correlation-Covariance Matrix'!D$24,Mean_StDev!$B$10:$T$10,0))</f>
        <v>-4.7779651014266199E-2</v>
      </c>
      <c r="E36" s="18">
        <f>E14/INDEX(Mean_StDev!$B$7:$T$7,MATCH('Correlation-Covariance Matrix'!$B36,Mean_StDev!$B$10:$T$10,0))/INDEX(Mean_StDev!$B$7:$T$7,MATCH('Correlation-Covariance Matrix'!E$24,Mean_StDev!$B$10:$T$10,0))</f>
        <v>-0.11952459780305258</v>
      </c>
      <c r="F36" s="18">
        <f>F14/INDEX(Mean_StDev!$B$7:$T$7,MATCH('Correlation-Covariance Matrix'!$B36,Mean_StDev!$B$10:$T$10,0))/INDEX(Mean_StDev!$B$7:$T$7,MATCH('Correlation-Covariance Matrix'!F$24,Mean_StDev!$B$10:$T$10,0))</f>
        <v>-0.13164970806351398</v>
      </c>
      <c r="G36" s="18">
        <f>G14/INDEX(Mean_StDev!$B$7:$T$7,MATCH('Correlation-Covariance Matrix'!$B36,Mean_StDev!$B$10:$T$10,0))/INDEX(Mean_StDev!$B$7:$T$7,MATCH('Correlation-Covariance Matrix'!G$24,Mean_StDev!$B$10:$T$10,0))</f>
        <v>-0.1044764786116722</v>
      </c>
      <c r="H36" s="18">
        <f>H14/INDEX(Mean_StDev!$B$7:$T$7,MATCH('Correlation-Covariance Matrix'!$B36,Mean_StDev!$B$10:$T$10,0))/INDEX(Mean_StDev!$B$7:$T$7,MATCH('Correlation-Covariance Matrix'!H$24,Mean_StDev!$B$10:$T$10,0))</f>
        <v>-1.6649488708969949E-2</v>
      </c>
      <c r="I36" s="18">
        <f>I14/INDEX(Mean_StDev!$B$7:$T$7,MATCH('Correlation-Covariance Matrix'!$B36,Mean_StDev!$B$10:$T$10,0))/INDEX(Mean_StDev!$B$7:$T$7,MATCH('Correlation-Covariance Matrix'!I$24,Mean_StDev!$B$10:$T$10,0))</f>
        <v>0.41364773871793897</v>
      </c>
      <c r="J36" s="18">
        <f>J14/INDEX(Mean_StDev!$B$7:$T$7,MATCH('Correlation-Covariance Matrix'!$B36,Mean_StDev!$B$10:$T$10,0))/INDEX(Mean_StDev!$B$7:$T$7,MATCH('Correlation-Covariance Matrix'!J$24,Mean_StDev!$B$10:$T$10,0))</f>
        <v>0.58742374568739308</v>
      </c>
      <c r="K36" s="18">
        <f>K14/INDEX(Mean_StDev!$B$7:$T$7,MATCH('Correlation-Covariance Matrix'!$B36,Mean_StDev!$B$10:$T$10,0))/INDEX(Mean_StDev!$B$7:$T$7,MATCH('Correlation-Covariance Matrix'!K$24,Mean_StDev!$B$10:$T$10,0))</f>
        <v>0.62618902342336702</v>
      </c>
      <c r="L36" s="18">
        <f>L14/INDEX(Mean_StDev!$B$7:$T$7,MATCH('Correlation-Covariance Matrix'!$B36,Mean_StDev!$B$10:$T$10,0))/INDEX(Mean_StDev!$B$7:$T$7,MATCH('Correlation-Covariance Matrix'!L$24,Mean_StDev!$B$10:$T$10,0))</f>
        <v>0.66775944763666928</v>
      </c>
      <c r="M36" s="18">
        <f>M14/INDEX(Mean_StDev!$B$7:$T$7,MATCH('Correlation-Covariance Matrix'!$B36,Mean_StDev!$B$10:$T$10,0))/INDEX(Mean_StDev!$B$7:$T$7,MATCH('Correlation-Covariance Matrix'!M$24,Mean_StDev!$B$10:$T$10,0))</f>
        <v>0.90881970995356853</v>
      </c>
      <c r="N36" s="18">
        <f>N14/INDEX(Mean_StDev!$B$7:$T$7,MATCH('Correlation-Covariance Matrix'!$B36,Mean_StDev!$B$10:$T$10,0))/INDEX(Mean_StDev!$B$7:$T$7,MATCH('Correlation-Covariance Matrix'!N$24,Mean_StDev!$B$10:$T$10,0))</f>
        <v>1.0000000000000004</v>
      </c>
      <c r="O36" s="18">
        <f>O14/INDEX(Mean_StDev!$B$7:$T$7,MATCH('Correlation-Covariance Matrix'!$B36,Mean_StDev!$B$10:$T$10,0))/INDEX(Mean_StDev!$B$7:$T$7,MATCH('Correlation-Covariance Matrix'!O$24,Mean_StDev!$B$10:$T$10,0))</f>
        <v>0.47094286200728336</v>
      </c>
      <c r="P36" s="18">
        <f>P14/INDEX(Mean_StDev!$B$7:$T$7,MATCH('Correlation-Covariance Matrix'!$B36,Mean_StDev!$B$10:$T$10,0))/INDEX(Mean_StDev!$B$7:$T$7,MATCH('Correlation-Covariance Matrix'!P$24,Mean_StDev!$B$10:$T$10,0))</f>
        <v>0.47264859886517363</v>
      </c>
      <c r="Q36" s="18">
        <f>Q14/INDEX(Mean_StDev!$B$7:$T$7,MATCH('Correlation-Covariance Matrix'!$B36,Mean_StDev!$B$10:$T$10,0))/INDEX(Mean_StDev!$B$7:$T$7,MATCH('Correlation-Covariance Matrix'!Q$24,Mean_StDev!$B$10:$T$10,0))</f>
        <v>0.39134857868102452</v>
      </c>
      <c r="R36" s="18">
        <f>R14/INDEX(Mean_StDev!$B$7:$T$7,MATCH('Correlation-Covariance Matrix'!$B36,Mean_StDev!$B$10:$T$10,0))/INDEX(Mean_StDev!$B$7:$T$7,MATCH('Correlation-Covariance Matrix'!R$24,Mean_StDev!$B$10:$T$10,0))</f>
        <v>0.25489345842555716</v>
      </c>
      <c r="S36" s="18">
        <f>S14/INDEX(Mean_StDev!$B$7:$T$7,MATCH('Correlation-Covariance Matrix'!$B36,Mean_StDev!$B$10:$T$10,0))/INDEX(Mean_StDev!$B$7:$T$7,MATCH('Correlation-Covariance Matrix'!S$24,Mean_StDev!$B$10:$T$10,0))</f>
        <v>0.50738194512536927</v>
      </c>
      <c r="T36" s="18">
        <f>T14/INDEX(Mean_StDev!$B$7:$T$7,MATCH('Correlation-Covariance Matrix'!$B36,Mean_StDev!$B$10:$T$10,0))/INDEX(Mean_StDev!$B$7:$T$7,MATCH('Correlation-Covariance Matrix'!T$24,Mean_StDev!$B$10:$T$10,0))</f>
        <v>0.72644606929488065</v>
      </c>
    </row>
    <row r="37" spans="1:20" x14ac:dyDescent="0.2">
      <c r="A37" s="6" t="s">
        <v>4</v>
      </c>
      <c r="B37" s="6" t="s">
        <v>19</v>
      </c>
      <c r="C37" s="18">
        <f>C15/INDEX(Mean_StDev!$B$7:$T$7,MATCH('Correlation-Covariance Matrix'!$B37,Mean_StDev!$B$10:$T$10,0))/INDEX(Mean_StDev!$B$7:$T$7,MATCH('Correlation-Covariance Matrix'!C$24,Mean_StDev!$B$10:$T$10,0))</f>
        <v>-0.17222917653978506</v>
      </c>
      <c r="D37" s="18">
        <f>D15/INDEX(Mean_StDev!$B$7:$T$7,MATCH('Correlation-Covariance Matrix'!$B37,Mean_StDev!$B$10:$T$10,0))/INDEX(Mean_StDev!$B$7:$T$7,MATCH('Correlation-Covariance Matrix'!D$24,Mean_StDev!$B$10:$T$10,0))</f>
        <v>5.1962206287550182E-2</v>
      </c>
      <c r="E37" s="18">
        <f>E15/INDEX(Mean_StDev!$B$7:$T$7,MATCH('Correlation-Covariance Matrix'!$B37,Mean_StDev!$B$10:$T$10,0))/INDEX(Mean_StDev!$B$7:$T$7,MATCH('Correlation-Covariance Matrix'!E$24,Mean_StDev!$B$10:$T$10,0))</f>
        <v>-8.089120043349686E-2</v>
      </c>
      <c r="F37" s="18">
        <f>F15/INDEX(Mean_StDev!$B$7:$T$7,MATCH('Correlation-Covariance Matrix'!$B37,Mean_StDev!$B$10:$T$10,0))/INDEX(Mean_StDev!$B$7:$T$7,MATCH('Correlation-Covariance Matrix'!F$24,Mean_StDev!$B$10:$T$10,0))</f>
        <v>-0.15019004851043258</v>
      </c>
      <c r="G37" s="18">
        <f>G15/INDEX(Mean_StDev!$B$7:$T$7,MATCH('Correlation-Covariance Matrix'!$B37,Mean_StDev!$B$10:$T$10,0))/INDEX(Mean_StDev!$B$7:$T$7,MATCH('Correlation-Covariance Matrix'!G$24,Mean_StDev!$B$10:$T$10,0))</f>
        <v>-0.14712169142392775</v>
      </c>
      <c r="H37" s="18">
        <f>H15/INDEX(Mean_StDev!$B$7:$T$7,MATCH('Correlation-Covariance Matrix'!$B37,Mean_StDev!$B$10:$T$10,0))/INDEX(Mean_StDev!$B$7:$T$7,MATCH('Correlation-Covariance Matrix'!H$24,Mean_StDev!$B$10:$T$10,0))</f>
        <v>2.1145758573742776E-2</v>
      </c>
      <c r="I37" s="18">
        <f>I15/INDEX(Mean_StDev!$B$7:$T$7,MATCH('Correlation-Covariance Matrix'!$B37,Mean_StDev!$B$10:$T$10,0))/INDEX(Mean_StDev!$B$7:$T$7,MATCH('Correlation-Covariance Matrix'!I$24,Mean_StDev!$B$10:$T$10,0))</f>
        <v>0.60706385470372104</v>
      </c>
      <c r="J37" s="18">
        <f>J15/INDEX(Mean_StDev!$B$7:$T$7,MATCH('Correlation-Covariance Matrix'!$B37,Mean_StDev!$B$10:$T$10,0))/INDEX(Mean_StDev!$B$7:$T$7,MATCH('Correlation-Covariance Matrix'!J$24,Mean_StDev!$B$10:$T$10,0))</f>
        <v>0.61529823953728457</v>
      </c>
      <c r="K37" s="18">
        <f>K15/INDEX(Mean_StDev!$B$7:$T$7,MATCH('Correlation-Covariance Matrix'!$B37,Mean_StDev!$B$10:$T$10,0))/INDEX(Mean_StDev!$B$7:$T$7,MATCH('Correlation-Covariance Matrix'!K$24,Mean_StDev!$B$10:$T$10,0))</f>
        <v>0.59693699625077645</v>
      </c>
      <c r="L37" s="18">
        <f>L15/INDEX(Mean_StDev!$B$7:$T$7,MATCH('Correlation-Covariance Matrix'!$B37,Mean_StDev!$B$10:$T$10,0))/INDEX(Mean_StDev!$B$7:$T$7,MATCH('Correlation-Covariance Matrix'!L$24,Mean_StDev!$B$10:$T$10,0))</f>
        <v>0.61401846656847159</v>
      </c>
      <c r="M37" s="18">
        <f>M15/INDEX(Mean_StDev!$B$7:$T$7,MATCH('Correlation-Covariance Matrix'!$B37,Mean_StDev!$B$10:$T$10,0))/INDEX(Mean_StDev!$B$7:$T$7,MATCH('Correlation-Covariance Matrix'!M$24,Mean_StDev!$B$10:$T$10,0))</f>
        <v>0.54413639880315123</v>
      </c>
      <c r="N37" s="18">
        <f>N15/INDEX(Mean_StDev!$B$7:$T$7,MATCH('Correlation-Covariance Matrix'!$B37,Mean_StDev!$B$10:$T$10,0))/INDEX(Mean_StDev!$B$7:$T$7,MATCH('Correlation-Covariance Matrix'!N$24,Mean_StDev!$B$10:$T$10,0))</f>
        <v>0.47094286200728336</v>
      </c>
      <c r="O37" s="18">
        <f>O15/INDEX(Mean_StDev!$B$7:$T$7,MATCH('Correlation-Covariance Matrix'!$B37,Mean_StDev!$B$10:$T$10,0))/INDEX(Mean_StDev!$B$7:$T$7,MATCH('Correlation-Covariance Matrix'!O$24,Mean_StDev!$B$10:$T$10,0))</f>
        <v>0.99999999999999889</v>
      </c>
      <c r="P37" s="18">
        <f>P15/INDEX(Mean_StDev!$B$7:$T$7,MATCH('Correlation-Covariance Matrix'!$B37,Mean_StDev!$B$10:$T$10,0))/INDEX(Mean_StDev!$B$7:$T$7,MATCH('Correlation-Covariance Matrix'!P$24,Mean_StDev!$B$10:$T$10,0))</f>
        <v>0.60975016854267572</v>
      </c>
      <c r="Q37" s="18">
        <f>Q15/INDEX(Mean_StDev!$B$7:$T$7,MATCH('Correlation-Covariance Matrix'!$B37,Mean_StDev!$B$10:$T$10,0))/INDEX(Mean_StDev!$B$7:$T$7,MATCH('Correlation-Covariance Matrix'!Q$24,Mean_StDev!$B$10:$T$10,0))</f>
        <v>0.48793256869338381</v>
      </c>
      <c r="R37" s="18">
        <f>R15/INDEX(Mean_StDev!$B$7:$T$7,MATCH('Correlation-Covariance Matrix'!$B37,Mean_StDev!$B$10:$T$10,0))/INDEX(Mean_StDev!$B$7:$T$7,MATCH('Correlation-Covariance Matrix'!R$24,Mean_StDev!$B$10:$T$10,0))</f>
        <v>0.57003731076531228</v>
      </c>
      <c r="S37" s="18">
        <f>S15/INDEX(Mean_StDev!$B$7:$T$7,MATCH('Correlation-Covariance Matrix'!$B37,Mean_StDev!$B$10:$T$10,0))/INDEX(Mean_StDev!$B$7:$T$7,MATCH('Correlation-Covariance Matrix'!S$24,Mean_StDev!$B$10:$T$10,0))</f>
        <v>0.65180930536009607</v>
      </c>
      <c r="T37" s="18">
        <f>T15/INDEX(Mean_StDev!$B$7:$T$7,MATCH('Correlation-Covariance Matrix'!$B37,Mean_StDev!$B$10:$T$10,0))/INDEX(Mean_StDev!$B$7:$T$7,MATCH('Correlation-Covariance Matrix'!T$24,Mean_StDev!$B$10:$T$10,0))</f>
        <v>0.68126105498651601</v>
      </c>
    </row>
    <row r="38" spans="1:20" x14ac:dyDescent="0.2">
      <c r="A38" s="6" t="s">
        <v>4</v>
      </c>
      <c r="B38" s="6" t="s">
        <v>20</v>
      </c>
      <c r="C38" s="18">
        <f>C16/INDEX(Mean_StDev!$B$7:$T$7,MATCH('Correlation-Covariance Matrix'!$B38,Mean_StDev!$B$10:$T$10,0))/INDEX(Mean_StDev!$B$7:$T$7,MATCH('Correlation-Covariance Matrix'!C$24,Mean_StDev!$B$10:$T$10,0))</f>
        <v>3.5713463494424037E-2</v>
      </c>
      <c r="D38" s="18">
        <f>D16/INDEX(Mean_StDev!$B$7:$T$7,MATCH('Correlation-Covariance Matrix'!$B38,Mean_StDev!$B$10:$T$10,0))/INDEX(Mean_StDev!$B$7:$T$7,MATCH('Correlation-Covariance Matrix'!D$24,Mean_StDev!$B$10:$T$10,0))</f>
        <v>5.4482546083077982E-2</v>
      </c>
      <c r="E38" s="18">
        <f>E16/INDEX(Mean_StDev!$B$7:$T$7,MATCH('Correlation-Covariance Matrix'!$B38,Mean_StDev!$B$10:$T$10,0))/INDEX(Mean_StDev!$B$7:$T$7,MATCH('Correlation-Covariance Matrix'!E$24,Mean_StDev!$B$10:$T$10,0))</f>
        <v>6.3115584929069116E-2</v>
      </c>
      <c r="F38" s="18">
        <f>F16/INDEX(Mean_StDev!$B$7:$T$7,MATCH('Correlation-Covariance Matrix'!$B38,Mean_StDev!$B$10:$T$10,0))/INDEX(Mean_StDev!$B$7:$T$7,MATCH('Correlation-Covariance Matrix'!F$24,Mean_StDev!$B$10:$T$10,0))</f>
        <v>-0.13113775795502233</v>
      </c>
      <c r="G38" s="18">
        <f>G16/INDEX(Mean_StDev!$B$7:$T$7,MATCH('Correlation-Covariance Matrix'!$B38,Mean_StDev!$B$10:$T$10,0))/INDEX(Mean_StDev!$B$7:$T$7,MATCH('Correlation-Covariance Matrix'!G$24,Mean_StDev!$B$10:$T$10,0))</f>
        <v>-2.4240821453431045E-2</v>
      </c>
      <c r="H38" s="18">
        <f>H16/INDEX(Mean_StDev!$B$7:$T$7,MATCH('Correlation-Covariance Matrix'!$B38,Mean_StDev!$B$10:$T$10,0))/INDEX(Mean_StDev!$B$7:$T$7,MATCH('Correlation-Covariance Matrix'!H$24,Mean_StDev!$B$10:$T$10,0))</f>
        <v>5.7971748593247122E-2</v>
      </c>
      <c r="I38" s="18">
        <f>I16/INDEX(Mean_StDev!$B$7:$T$7,MATCH('Correlation-Covariance Matrix'!$B38,Mean_StDev!$B$10:$T$10,0))/INDEX(Mean_StDev!$B$7:$T$7,MATCH('Correlation-Covariance Matrix'!I$24,Mean_StDev!$B$10:$T$10,0))</f>
        <v>0.51185568918228741</v>
      </c>
      <c r="J38" s="18">
        <f>J16/INDEX(Mean_StDev!$B$7:$T$7,MATCH('Correlation-Covariance Matrix'!$B38,Mean_StDev!$B$10:$T$10,0))/INDEX(Mean_StDev!$B$7:$T$7,MATCH('Correlation-Covariance Matrix'!J$24,Mean_StDev!$B$10:$T$10,0))</f>
        <v>0.570719112640098</v>
      </c>
      <c r="K38" s="18">
        <f>K16/INDEX(Mean_StDev!$B$7:$T$7,MATCH('Correlation-Covariance Matrix'!$B38,Mean_StDev!$B$10:$T$10,0))/INDEX(Mean_StDev!$B$7:$T$7,MATCH('Correlation-Covariance Matrix'!K$24,Mean_StDev!$B$10:$T$10,0))</f>
        <v>0.52772093734834935</v>
      </c>
      <c r="L38" s="18">
        <f>L16/INDEX(Mean_StDev!$B$7:$T$7,MATCH('Correlation-Covariance Matrix'!$B38,Mean_StDev!$B$10:$T$10,0))/INDEX(Mean_StDev!$B$7:$T$7,MATCH('Correlation-Covariance Matrix'!L$24,Mean_StDev!$B$10:$T$10,0))</f>
        <v>0.52293919671391931</v>
      </c>
      <c r="M38" s="18">
        <f>M16/INDEX(Mean_StDev!$B$7:$T$7,MATCH('Correlation-Covariance Matrix'!$B38,Mean_StDev!$B$10:$T$10,0))/INDEX(Mean_StDev!$B$7:$T$7,MATCH('Correlation-Covariance Matrix'!M$24,Mean_StDev!$B$10:$T$10,0))</f>
        <v>0.57355964612155652</v>
      </c>
      <c r="N38" s="18">
        <f>N16/INDEX(Mean_StDev!$B$7:$T$7,MATCH('Correlation-Covariance Matrix'!$B38,Mean_StDev!$B$10:$T$10,0))/INDEX(Mean_StDev!$B$7:$T$7,MATCH('Correlation-Covariance Matrix'!N$24,Mean_StDev!$B$10:$T$10,0))</f>
        <v>0.47264859886517363</v>
      </c>
      <c r="O38" s="18">
        <f>O16/INDEX(Mean_StDev!$B$7:$T$7,MATCH('Correlation-Covariance Matrix'!$B38,Mean_StDev!$B$10:$T$10,0))/INDEX(Mean_StDev!$B$7:$T$7,MATCH('Correlation-Covariance Matrix'!O$24,Mean_StDev!$B$10:$T$10,0))</f>
        <v>0.60975016854267572</v>
      </c>
      <c r="P38" s="18">
        <f>P16/INDEX(Mean_StDev!$B$7:$T$7,MATCH('Correlation-Covariance Matrix'!$B38,Mean_StDev!$B$10:$T$10,0))/INDEX(Mean_StDev!$B$7:$T$7,MATCH('Correlation-Covariance Matrix'!P$24,Mean_StDev!$B$10:$T$10,0))</f>
        <v>1.0000000000000002</v>
      </c>
      <c r="Q38" s="18">
        <f>Q16/INDEX(Mean_StDev!$B$7:$T$7,MATCH('Correlation-Covariance Matrix'!$B38,Mean_StDev!$B$10:$T$10,0))/INDEX(Mean_StDev!$B$7:$T$7,MATCH('Correlation-Covariance Matrix'!Q$24,Mean_StDev!$B$10:$T$10,0))</f>
        <v>0.30551561736701055</v>
      </c>
      <c r="R38" s="18">
        <f>R16/INDEX(Mean_StDev!$B$7:$T$7,MATCH('Correlation-Covariance Matrix'!$B38,Mean_StDev!$B$10:$T$10,0))/INDEX(Mean_StDev!$B$7:$T$7,MATCH('Correlation-Covariance Matrix'!R$24,Mean_StDev!$B$10:$T$10,0))</f>
        <v>0.46538529413071139</v>
      </c>
      <c r="S38" s="18">
        <f>S16/INDEX(Mean_StDev!$B$7:$T$7,MATCH('Correlation-Covariance Matrix'!$B38,Mean_StDev!$B$10:$T$10,0))/INDEX(Mean_StDev!$B$7:$T$7,MATCH('Correlation-Covariance Matrix'!S$24,Mean_StDev!$B$10:$T$10,0))</f>
        <v>0.48703619555433392</v>
      </c>
      <c r="T38" s="18">
        <f>T16/INDEX(Mean_StDev!$B$7:$T$7,MATCH('Correlation-Covariance Matrix'!$B38,Mean_StDev!$B$10:$T$10,0))/INDEX(Mean_StDev!$B$7:$T$7,MATCH('Correlation-Covariance Matrix'!T$24,Mean_StDev!$B$10:$T$10,0))</f>
        <v>0.59825615504490193</v>
      </c>
    </row>
    <row r="39" spans="1:20" x14ac:dyDescent="0.2">
      <c r="A39" s="6" t="s">
        <v>4</v>
      </c>
      <c r="B39" s="6" t="s">
        <v>21</v>
      </c>
      <c r="C39" s="18">
        <f>C17/INDEX(Mean_StDev!$B$7:$T$7,MATCH('Correlation-Covariance Matrix'!$B39,Mean_StDev!$B$10:$T$10,0))/INDEX(Mean_StDev!$B$7:$T$7,MATCH('Correlation-Covariance Matrix'!C$24,Mean_StDev!$B$10:$T$10,0))</f>
        <v>-2.9298829874563767E-2</v>
      </c>
      <c r="D39" s="18">
        <f>D17/INDEX(Mean_StDev!$B$7:$T$7,MATCH('Correlation-Covariance Matrix'!$B39,Mean_StDev!$B$10:$T$10,0))/INDEX(Mean_StDev!$B$7:$T$7,MATCH('Correlation-Covariance Matrix'!D$24,Mean_StDev!$B$10:$T$10,0))</f>
        <v>-8.3499974810636354E-2</v>
      </c>
      <c r="E39" s="18">
        <f>E17/INDEX(Mean_StDev!$B$7:$T$7,MATCH('Correlation-Covariance Matrix'!$B39,Mean_StDev!$B$10:$T$10,0))/INDEX(Mean_StDev!$B$7:$T$7,MATCH('Correlation-Covariance Matrix'!E$24,Mean_StDev!$B$10:$T$10,0))</f>
        <v>-0.11358475974924175</v>
      </c>
      <c r="F39" s="18">
        <f>F17/INDEX(Mean_StDev!$B$7:$T$7,MATCH('Correlation-Covariance Matrix'!$B39,Mean_StDev!$B$10:$T$10,0))/INDEX(Mean_StDev!$B$7:$T$7,MATCH('Correlation-Covariance Matrix'!F$24,Mean_StDev!$B$10:$T$10,0))</f>
        <v>-8.293797503877183E-2</v>
      </c>
      <c r="G39" s="18">
        <f>G17/INDEX(Mean_StDev!$B$7:$T$7,MATCH('Correlation-Covariance Matrix'!$B39,Mean_StDev!$B$10:$T$10,0))/INDEX(Mean_StDev!$B$7:$T$7,MATCH('Correlation-Covariance Matrix'!G$24,Mean_StDev!$B$10:$T$10,0))</f>
        <v>-0.18507075138452186</v>
      </c>
      <c r="H39" s="18">
        <f>H17/INDEX(Mean_StDev!$B$7:$T$7,MATCH('Correlation-Covariance Matrix'!$B39,Mean_StDev!$B$10:$T$10,0))/INDEX(Mean_StDev!$B$7:$T$7,MATCH('Correlation-Covariance Matrix'!H$24,Mean_StDev!$B$10:$T$10,0))</f>
        <v>2.6565027096683375E-2</v>
      </c>
      <c r="I39" s="18">
        <f>I17/INDEX(Mean_StDev!$B$7:$T$7,MATCH('Correlation-Covariance Matrix'!$B39,Mean_StDev!$B$10:$T$10,0))/INDEX(Mean_StDev!$B$7:$T$7,MATCH('Correlation-Covariance Matrix'!I$24,Mean_StDev!$B$10:$T$10,0))</f>
        <v>0.60148161859353155</v>
      </c>
      <c r="J39" s="18">
        <f>J17/INDEX(Mean_StDev!$B$7:$T$7,MATCH('Correlation-Covariance Matrix'!$B39,Mean_StDev!$B$10:$T$10,0))/INDEX(Mean_StDev!$B$7:$T$7,MATCH('Correlation-Covariance Matrix'!J$24,Mean_StDev!$B$10:$T$10,0))</f>
        <v>0.56485853699353272</v>
      </c>
      <c r="K39" s="18">
        <f>K17/INDEX(Mean_StDev!$B$7:$T$7,MATCH('Correlation-Covariance Matrix'!$B39,Mean_StDev!$B$10:$T$10,0))/INDEX(Mean_StDev!$B$7:$T$7,MATCH('Correlation-Covariance Matrix'!K$24,Mean_StDev!$B$10:$T$10,0))</f>
        <v>0.5407277125369736</v>
      </c>
      <c r="L39" s="18">
        <f>L17/INDEX(Mean_StDev!$B$7:$T$7,MATCH('Correlation-Covariance Matrix'!$B39,Mean_StDev!$B$10:$T$10,0))/INDEX(Mean_StDev!$B$7:$T$7,MATCH('Correlation-Covariance Matrix'!L$24,Mean_StDev!$B$10:$T$10,0))</f>
        <v>0.55432030744495597</v>
      </c>
      <c r="M39" s="18">
        <f>M17/INDEX(Mean_StDev!$B$7:$T$7,MATCH('Correlation-Covariance Matrix'!$B39,Mean_StDev!$B$10:$T$10,0))/INDEX(Mean_StDev!$B$7:$T$7,MATCH('Correlation-Covariance Matrix'!M$24,Mean_StDev!$B$10:$T$10,0))</f>
        <v>0.45910640782214623</v>
      </c>
      <c r="N39" s="18">
        <f>N17/INDEX(Mean_StDev!$B$7:$T$7,MATCH('Correlation-Covariance Matrix'!$B39,Mean_StDev!$B$10:$T$10,0))/INDEX(Mean_StDev!$B$7:$T$7,MATCH('Correlation-Covariance Matrix'!N$24,Mean_StDev!$B$10:$T$10,0))</f>
        <v>0.39134857868102452</v>
      </c>
      <c r="O39" s="18">
        <f>O17/INDEX(Mean_StDev!$B$7:$T$7,MATCH('Correlation-Covariance Matrix'!$B39,Mean_StDev!$B$10:$T$10,0))/INDEX(Mean_StDev!$B$7:$T$7,MATCH('Correlation-Covariance Matrix'!O$24,Mean_StDev!$B$10:$T$10,0))</f>
        <v>0.48793256869338381</v>
      </c>
      <c r="P39" s="18">
        <f>P17/INDEX(Mean_StDev!$B$7:$T$7,MATCH('Correlation-Covariance Matrix'!$B39,Mean_StDev!$B$10:$T$10,0))/INDEX(Mean_StDev!$B$7:$T$7,MATCH('Correlation-Covariance Matrix'!P$24,Mean_StDev!$B$10:$T$10,0))</f>
        <v>0.30551561736701055</v>
      </c>
      <c r="Q39" s="18">
        <f>Q17/INDEX(Mean_StDev!$B$7:$T$7,MATCH('Correlation-Covariance Matrix'!$B39,Mean_StDev!$B$10:$T$10,0))/INDEX(Mean_StDev!$B$7:$T$7,MATCH('Correlation-Covariance Matrix'!Q$24,Mean_StDev!$B$10:$T$10,0))</f>
        <v>1</v>
      </c>
      <c r="R39" s="18">
        <f>R17/INDEX(Mean_StDev!$B$7:$T$7,MATCH('Correlation-Covariance Matrix'!$B39,Mean_StDev!$B$10:$T$10,0))/INDEX(Mean_StDev!$B$7:$T$7,MATCH('Correlation-Covariance Matrix'!R$24,Mean_StDev!$B$10:$T$10,0))</f>
        <v>0.22770392808345333</v>
      </c>
      <c r="S39" s="18">
        <f>S17/INDEX(Mean_StDev!$B$7:$T$7,MATCH('Correlation-Covariance Matrix'!$B39,Mean_StDev!$B$10:$T$10,0))/INDEX(Mean_StDev!$B$7:$T$7,MATCH('Correlation-Covariance Matrix'!S$24,Mean_StDev!$B$10:$T$10,0))</f>
        <v>0.55386325497768063</v>
      </c>
      <c r="T39" s="18">
        <f>T17/INDEX(Mean_StDev!$B$7:$T$7,MATCH('Correlation-Covariance Matrix'!$B39,Mean_StDev!$B$10:$T$10,0))/INDEX(Mean_StDev!$B$7:$T$7,MATCH('Correlation-Covariance Matrix'!T$24,Mean_StDev!$B$10:$T$10,0))</f>
        <v>0.61555289247553702</v>
      </c>
    </row>
    <row r="40" spans="1:20" x14ac:dyDescent="0.2">
      <c r="A40" s="6" t="s">
        <v>4</v>
      </c>
      <c r="B40" s="6" t="s">
        <v>22</v>
      </c>
      <c r="C40" s="18">
        <f>C18/INDEX(Mean_StDev!$B$7:$T$7,MATCH('Correlation-Covariance Matrix'!$B40,Mean_StDev!$B$10:$T$10,0))/INDEX(Mean_StDev!$B$7:$T$7,MATCH('Correlation-Covariance Matrix'!C$24,Mean_StDev!$B$10:$T$10,0))</f>
        <v>-0.18334025145679828</v>
      </c>
      <c r="D40" s="18">
        <f>D18/INDEX(Mean_StDev!$B$7:$T$7,MATCH('Correlation-Covariance Matrix'!$B40,Mean_StDev!$B$10:$T$10,0))/INDEX(Mean_StDev!$B$7:$T$7,MATCH('Correlation-Covariance Matrix'!D$24,Mean_StDev!$B$10:$T$10,0))</f>
        <v>0.11574533740238978</v>
      </c>
      <c r="E40" s="18">
        <f>E18/INDEX(Mean_StDev!$B$7:$T$7,MATCH('Correlation-Covariance Matrix'!$B40,Mean_StDev!$B$10:$T$10,0))/INDEX(Mean_StDev!$B$7:$T$7,MATCH('Correlation-Covariance Matrix'!E$24,Mean_StDev!$B$10:$T$10,0))</f>
        <v>-7.595419432844297E-2</v>
      </c>
      <c r="F40" s="18">
        <f>F18/INDEX(Mean_StDev!$B$7:$T$7,MATCH('Correlation-Covariance Matrix'!$B40,Mean_StDev!$B$10:$T$10,0))/INDEX(Mean_StDev!$B$7:$T$7,MATCH('Correlation-Covariance Matrix'!F$24,Mean_StDev!$B$10:$T$10,0))</f>
        <v>-3.6750936930782484E-2</v>
      </c>
      <c r="G40" s="18">
        <f>G18/INDEX(Mean_StDev!$B$7:$T$7,MATCH('Correlation-Covariance Matrix'!$B40,Mean_StDev!$B$10:$T$10,0))/INDEX(Mean_StDev!$B$7:$T$7,MATCH('Correlation-Covariance Matrix'!G$24,Mean_StDev!$B$10:$T$10,0))</f>
        <v>-0.12437902641416952</v>
      </c>
      <c r="H40" s="18">
        <f>H18/INDEX(Mean_StDev!$B$7:$T$7,MATCH('Correlation-Covariance Matrix'!$B40,Mean_StDev!$B$10:$T$10,0))/INDEX(Mean_StDev!$B$7:$T$7,MATCH('Correlation-Covariance Matrix'!H$24,Mean_StDev!$B$10:$T$10,0))</f>
        <v>1.9127448327216048E-2</v>
      </c>
      <c r="I40" s="18">
        <f>I18/INDEX(Mean_StDev!$B$7:$T$7,MATCH('Correlation-Covariance Matrix'!$B40,Mean_StDev!$B$10:$T$10,0))/INDEX(Mean_StDev!$B$7:$T$7,MATCH('Correlation-Covariance Matrix'!I$24,Mean_StDev!$B$10:$T$10,0))</f>
        <v>0.39845619376226482</v>
      </c>
      <c r="J40" s="18">
        <f>J18/INDEX(Mean_StDev!$B$7:$T$7,MATCH('Correlation-Covariance Matrix'!$B40,Mean_StDev!$B$10:$T$10,0))/INDEX(Mean_StDev!$B$7:$T$7,MATCH('Correlation-Covariance Matrix'!J$24,Mean_StDev!$B$10:$T$10,0))</f>
        <v>0.34259299417963651</v>
      </c>
      <c r="K40" s="18">
        <f>K18/INDEX(Mean_StDev!$B$7:$T$7,MATCH('Correlation-Covariance Matrix'!$B40,Mean_StDev!$B$10:$T$10,0))/INDEX(Mean_StDev!$B$7:$T$7,MATCH('Correlation-Covariance Matrix'!K$24,Mean_StDev!$B$10:$T$10,0))</f>
        <v>0.3304830190627393</v>
      </c>
      <c r="L40" s="18">
        <f>L18/INDEX(Mean_StDev!$B$7:$T$7,MATCH('Correlation-Covariance Matrix'!$B40,Mean_StDev!$B$10:$T$10,0))/INDEX(Mean_StDev!$B$7:$T$7,MATCH('Correlation-Covariance Matrix'!L$24,Mean_StDev!$B$10:$T$10,0))</f>
        <v>0.45026599348693541</v>
      </c>
      <c r="M40" s="18">
        <f>M18/INDEX(Mean_StDev!$B$7:$T$7,MATCH('Correlation-Covariance Matrix'!$B40,Mean_StDev!$B$10:$T$10,0))/INDEX(Mean_StDev!$B$7:$T$7,MATCH('Correlation-Covariance Matrix'!M$24,Mean_StDev!$B$10:$T$10,0))</f>
        <v>0.32940351466084983</v>
      </c>
      <c r="N40" s="18">
        <f>N18/INDEX(Mean_StDev!$B$7:$T$7,MATCH('Correlation-Covariance Matrix'!$B40,Mean_StDev!$B$10:$T$10,0))/INDEX(Mean_StDev!$B$7:$T$7,MATCH('Correlation-Covariance Matrix'!N$24,Mean_StDev!$B$10:$T$10,0))</f>
        <v>0.25489345842555722</v>
      </c>
      <c r="O40" s="18">
        <f>O18/INDEX(Mean_StDev!$B$7:$T$7,MATCH('Correlation-Covariance Matrix'!$B40,Mean_StDev!$B$10:$T$10,0))/INDEX(Mean_StDev!$B$7:$T$7,MATCH('Correlation-Covariance Matrix'!O$24,Mean_StDev!$B$10:$T$10,0))</f>
        <v>0.57003731076531228</v>
      </c>
      <c r="P40" s="18">
        <f>P18/INDEX(Mean_StDev!$B$7:$T$7,MATCH('Correlation-Covariance Matrix'!$B40,Mean_StDev!$B$10:$T$10,0))/INDEX(Mean_StDev!$B$7:$T$7,MATCH('Correlation-Covariance Matrix'!P$24,Mean_StDev!$B$10:$T$10,0))</f>
        <v>0.46538529413071139</v>
      </c>
      <c r="Q40" s="18">
        <f>Q18/INDEX(Mean_StDev!$B$7:$T$7,MATCH('Correlation-Covariance Matrix'!$B40,Mean_StDev!$B$10:$T$10,0))/INDEX(Mean_StDev!$B$7:$T$7,MATCH('Correlation-Covariance Matrix'!Q$24,Mean_StDev!$B$10:$T$10,0))</f>
        <v>0.22770392808345336</v>
      </c>
      <c r="R40" s="18">
        <f>R18/INDEX(Mean_StDev!$B$7:$T$7,MATCH('Correlation-Covariance Matrix'!$B40,Mean_StDev!$B$10:$T$10,0))/INDEX(Mean_StDev!$B$7:$T$7,MATCH('Correlation-Covariance Matrix'!R$24,Mean_StDev!$B$10:$T$10,0))</f>
        <v>0.99999999999999978</v>
      </c>
      <c r="S40" s="18">
        <f>S18/INDEX(Mean_StDev!$B$7:$T$7,MATCH('Correlation-Covariance Matrix'!$B40,Mean_StDev!$B$10:$T$10,0))/INDEX(Mean_StDev!$B$7:$T$7,MATCH('Correlation-Covariance Matrix'!S$24,Mean_StDev!$B$10:$T$10,0))</f>
        <v>0.40891684504455184</v>
      </c>
      <c r="T40" s="18">
        <f>T18/INDEX(Mean_StDev!$B$7:$T$7,MATCH('Correlation-Covariance Matrix'!$B40,Mean_StDev!$B$10:$T$10,0))/INDEX(Mean_StDev!$B$7:$T$7,MATCH('Correlation-Covariance Matrix'!T$24,Mean_StDev!$B$10:$T$10,0))</f>
        <v>0.47157796393081819</v>
      </c>
    </row>
    <row r="41" spans="1:20" x14ac:dyDescent="0.2">
      <c r="A41" s="6" t="s">
        <v>4</v>
      </c>
      <c r="B41" s="6" t="s">
        <v>23</v>
      </c>
      <c r="C41" s="18">
        <f>C19/INDEX(Mean_StDev!$B$7:$T$7,MATCH('Correlation-Covariance Matrix'!$B41,Mean_StDev!$B$10:$T$10,0))/INDEX(Mean_StDev!$B$7:$T$7,MATCH('Correlation-Covariance Matrix'!C$24,Mean_StDev!$B$10:$T$10,0))</f>
        <v>-0.14864286436493016</v>
      </c>
      <c r="D41" s="18">
        <f>D19/INDEX(Mean_StDev!$B$7:$T$7,MATCH('Correlation-Covariance Matrix'!$B41,Mean_StDev!$B$10:$T$10,0))/INDEX(Mean_StDev!$B$7:$T$7,MATCH('Correlation-Covariance Matrix'!D$24,Mean_StDev!$B$10:$T$10,0))</f>
        <v>-0.11187701976082996</v>
      </c>
      <c r="E41" s="18">
        <f>E19/INDEX(Mean_StDev!$B$7:$T$7,MATCH('Correlation-Covariance Matrix'!$B41,Mean_StDev!$B$10:$T$10,0))/INDEX(Mean_StDev!$B$7:$T$7,MATCH('Correlation-Covariance Matrix'!E$24,Mean_StDev!$B$10:$T$10,0))</f>
        <v>-0.13313625837465529</v>
      </c>
      <c r="F41" s="18">
        <f>F19/INDEX(Mean_StDev!$B$7:$T$7,MATCH('Correlation-Covariance Matrix'!$B41,Mean_StDev!$B$10:$T$10,0))/INDEX(Mean_StDev!$B$7:$T$7,MATCH('Correlation-Covariance Matrix'!F$24,Mean_StDev!$B$10:$T$10,0))</f>
        <v>-0.26687122560783838</v>
      </c>
      <c r="G41" s="18">
        <f>G19/INDEX(Mean_StDev!$B$7:$T$7,MATCH('Correlation-Covariance Matrix'!$B41,Mean_StDev!$B$10:$T$10,0))/INDEX(Mean_StDev!$B$7:$T$7,MATCH('Correlation-Covariance Matrix'!G$24,Mean_StDev!$B$10:$T$10,0))</f>
        <v>-0.23188465789117182</v>
      </c>
      <c r="H41" s="18">
        <f>H19/INDEX(Mean_StDev!$B$7:$T$7,MATCH('Correlation-Covariance Matrix'!$B41,Mean_StDev!$B$10:$T$10,0))/INDEX(Mean_StDev!$B$7:$T$7,MATCH('Correlation-Covariance Matrix'!H$24,Mean_StDev!$B$10:$T$10,0))</f>
        <v>-8.9624793295720276E-2</v>
      </c>
      <c r="I41" s="18">
        <f>I19/INDEX(Mean_StDev!$B$7:$T$7,MATCH('Correlation-Covariance Matrix'!$B41,Mean_StDev!$B$10:$T$10,0))/INDEX(Mean_StDev!$B$7:$T$7,MATCH('Correlation-Covariance Matrix'!I$24,Mean_StDev!$B$10:$T$10,0))</f>
        <v>0.57883495637013294</v>
      </c>
      <c r="J41" s="18">
        <f>J19/INDEX(Mean_StDev!$B$7:$T$7,MATCH('Correlation-Covariance Matrix'!$B41,Mean_StDev!$B$10:$T$10,0))/INDEX(Mean_StDev!$B$7:$T$7,MATCH('Correlation-Covariance Matrix'!J$24,Mean_StDev!$B$10:$T$10,0))</f>
        <v>0.65238590073054215</v>
      </c>
      <c r="K41" s="18">
        <f>K19/INDEX(Mean_StDev!$B$7:$T$7,MATCH('Correlation-Covariance Matrix'!$B41,Mean_StDev!$B$10:$T$10,0))/INDEX(Mean_StDev!$B$7:$T$7,MATCH('Correlation-Covariance Matrix'!K$24,Mean_StDev!$B$10:$T$10,0))</f>
        <v>0.65252076691999983</v>
      </c>
      <c r="L41" s="18">
        <f>L19/INDEX(Mean_StDev!$B$7:$T$7,MATCH('Correlation-Covariance Matrix'!$B41,Mean_StDev!$B$10:$T$10,0))/INDEX(Mean_StDev!$B$7:$T$7,MATCH('Correlation-Covariance Matrix'!L$24,Mean_StDev!$B$10:$T$10,0))</f>
        <v>0.50419305609081966</v>
      </c>
      <c r="M41" s="18">
        <f>M19/INDEX(Mean_StDev!$B$7:$T$7,MATCH('Correlation-Covariance Matrix'!$B41,Mean_StDev!$B$10:$T$10,0))/INDEX(Mean_StDev!$B$7:$T$7,MATCH('Correlation-Covariance Matrix'!M$24,Mean_StDev!$B$10:$T$10,0))</f>
        <v>0.61038665293074423</v>
      </c>
      <c r="N41" s="18">
        <f>N19/INDEX(Mean_StDev!$B$7:$T$7,MATCH('Correlation-Covariance Matrix'!$B41,Mean_StDev!$B$10:$T$10,0))/INDEX(Mean_StDev!$B$7:$T$7,MATCH('Correlation-Covariance Matrix'!N$24,Mean_StDev!$B$10:$T$10,0))</f>
        <v>0.50738194512536916</v>
      </c>
      <c r="O41" s="18">
        <f>O19/INDEX(Mean_StDev!$B$7:$T$7,MATCH('Correlation-Covariance Matrix'!$B41,Mean_StDev!$B$10:$T$10,0))/INDEX(Mean_StDev!$B$7:$T$7,MATCH('Correlation-Covariance Matrix'!O$24,Mean_StDev!$B$10:$T$10,0))</f>
        <v>0.65180930536009607</v>
      </c>
      <c r="P41" s="18">
        <f>P19/INDEX(Mean_StDev!$B$7:$T$7,MATCH('Correlation-Covariance Matrix'!$B41,Mean_StDev!$B$10:$T$10,0))/INDEX(Mean_StDev!$B$7:$T$7,MATCH('Correlation-Covariance Matrix'!P$24,Mean_StDev!$B$10:$T$10,0))</f>
        <v>0.48703619555433392</v>
      </c>
      <c r="Q41" s="18">
        <f>Q19/INDEX(Mean_StDev!$B$7:$T$7,MATCH('Correlation-Covariance Matrix'!$B41,Mean_StDev!$B$10:$T$10,0))/INDEX(Mean_StDev!$B$7:$T$7,MATCH('Correlation-Covariance Matrix'!Q$24,Mean_StDev!$B$10:$T$10,0))</f>
        <v>0.55386325497768052</v>
      </c>
      <c r="R41" s="18">
        <f>R19/INDEX(Mean_StDev!$B$7:$T$7,MATCH('Correlation-Covariance Matrix'!$B41,Mean_StDev!$B$10:$T$10,0))/INDEX(Mean_StDev!$B$7:$T$7,MATCH('Correlation-Covariance Matrix'!R$24,Mean_StDev!$B$10:$T$10,0))</f>
        <v>0.40891684504455184</v>
      </c>
      <c r="S41" s="18">
        <f>S19/INDEX(Mean_StDev!$B$7:$T$7,MATCH('Correlation-Covariance Matrix'!$B41,Mean_StDev!$B$10:$T$10,0))/INDEX(Mean_StDev!$B$7:$T$7,MATCH('Correlation-Covariance Matrix'!S$24,Mean_StDev!$B$10:$T$10,0))</f>
        <v>0.999999999999999</v>
      </c>
      <c r="T41" s="18">
        <f>T19/INDEX(Mean_StDev!$B$7:$T$7,MATCH('Correlation-Covariance Matrix'!$B41,Mean_StDev!$B$10:$T$10,0))/INDEX(Mean_StDev!$B$7:$T$7,MATCH('Correlation-Covariance Matrix'!T$24,Mean_StDev!$B$10:$T$10,0))</f>
        <v>0.62711112371859135</v>
      </c>
    </row>
    <row r="42" spans="1:20" x14ac:dyDescent="0.2">
      <c r="A42" s="6" t="s">
        <v>4</v>
      </c>
      <c r="B42" s="9" t="s">
        <v>24</v>
      </c>
      <c r="C42" s="18">
        <f>C20/INDEX(Mean_StDev!$B$7:$T$7,MATCH('Correlation-Covariance Matrix'!$B42,Mean_StDev!$B$10:$T$10,0))/INDEX(Mean_StDev!$B$7:$T$7,MATCH('Correlation-Covariance Matrix'!C$24,Mean_StDev!$B$10:$T$10,0))</f>
        <v>-0.13430349346464454</v>
      </c>
      <c r="D42" s="18">
        <f>D20/INDEX(Mean_StDev!$B$7:$T$7,MATCH('Correlation-Covariance Matrix'!$B42,Mean_StDev!$B$10:$T$10,0))/INDEX(Mean_StDev!$B$7:$T$7,MATCH('Correlation-Covariance Matrix'!D$24,Mean_StDev!$B$10:$T$10,0))</f>
        <v>-9.1827191659362761E-2</v>
      </c>
      <c r="E42" s="18">
        <f>E20/INDEX(Mean_StDev!$B$7:$T$7,MATCH('Correlation-Covariance Matrix'!$B42,Mean_StDev!$B$10:$T$10,0))/INDEX(Mean_StDev!$B$7:$T$7,MATCH('Correlation-Covariance Matrix'!E$24,Mean_StDev!$B$10:$T$10,0))</f>
        <v>-6.2248048202474399E-2</v>
      </c>
      <c r="F42" s="18">
        <f>F20/INDEX(Mean_StDev!$B$7:$T$7,MATCH('Correlation-Covariance Matrix'!$B42,Mean_StDev!$B$10:$T$10,0))/INDEX(Mean_StDev!$B$7:$T$7,MATCH('Correlation-Covariance Matrix'!F$24,Mean_StDev!$B$10:$T$10,0))</f>
        <v>-0.13487975639148114</v>
      </c>
      <c r="G42" s="18">
        <f>G20/INDEX(Mean_StDev!$B$7:$T$7,MATCH('Correlation-Covariance Matrix'!$B42,Mean_StDev!$B$10:$T$10,0))/INDEX(Mean_StDev!$B$7:$T$7,MATCH('Correlation-Covariance Matrix'!G$24,Mean_StDev!$B$10:$T$10,0))</f>
        <v>-8.298869649860495E-2</v>
      </c>
      <c r="H42" s="18">
        <f>H20/INDEX(Mean_StDev!$B$7:$T$7,MATCH('Correlation-Covariance Matrix'!$B42,Mean_StDev!$B$10:$T$10,0))/INDEX(Mean_StDev!$B$7:$T$7,MATCH('Correlation-Covariance Matrix'!H$24,Mean_StDev!$B$10:$T$10,0))</f>
        <v>5.2638710307485979E-2</v>
      </c>
      <c r="I42" s="18">
        <f>I20/INDEX(Mean_StDev!$B$7:$T$7,MATCH('Correlation-Covariance Matrix'!$B42,Mean_StDev!$B$10:$T$10,0))/INDEX(Mean_StDev!$B$7:$T$7,MATCH('Correlation-Covariance Matrix'!I$24,Mean_StDev!$B$10:$T$10,0))</f>
        <v>0.81091620829190991</v>
      </c>
      <c r="J42" s="18">
        <f>J20/INDEX(Mean_StDev!$B$7:$T$7,MATCH('Correlation-Covariance Matrix'!$B42,Mean_StDev!$B$10:$T$10,0))/INDEX(Mean_StDev!$B$7:$T$7,MATCH('Correlation-Covariance Matrix'!J$24,Mean_StDev!$B$10:$T$10,0))</f>
        <v>0.78577863419634786</v>
      </c>
      <c r="K42" s="18">
        <f>K20/INDEX(Mean_StDev!$B$7:$T$7,MATCH('Correlation-Covariance Matrix'!$B42,Mean_StDev!$B$10:$T$10,0))/INDEX(Mean_StDev!$B$7:$T$7,MATCH('Correlation-Covariance Matrix'!K$24,Mean_StDev!$B$10:$T$10,0))</f>
        <v>0.74840070606701004</v>
      </c>
      <c r="L42" s="18">
        <f>L20/INDEX(Mean_StDev!$B$7:$T$7,MATCH('Correlation-Covariance Matrix'!$B42,Mean_StDev!$B$10:$T$10,0))/INDEX(Mean_StDev!$B$7:$T$7,MATCH('Correlation-Covariance Matrix'!L$24,Mean_StDev!$B$10:$T$10,0))</f>
        <v>0.97025174946656723</v>
      </c>
      <c r="M42" s="18">
        <f>M20/INDEX(Mean_StDev!$B$7:$T$7,MATCH('Correlation-Covariance Matrix'!$B42,Mean_StDev!$B$10:$T$10,0))/INDEX(Mean_StDev!$B$7:$T$7,MATCH('Correlation-Covariance Matrix'!M$24,Mean_StDev!$B$10:$T$10,0))</f>
        <v>0.82485781458172858</v>
      </c>
      <c r="N42" s="18">
        <f>N20/INDEX(Mean_StDev!$B$7:$T$7,MATCH('Correlation-Covariance Matrix'!$B42,Mean_StDev!$B$10:$T$10,0))/INDEX(Mean_StDev!$B$7:$T$7,MATCH('Correlation-Covariance Matrix'!N$24,Mean_StDev!$B$10:$T$10,0))</f>
        <v>0.72644606929488065</v>
      </c>
      <c r="O42" s="18">
        <f>O20/INDEX(Mean_StDev!$B$7:$T$7,MATCH('Correlation-Covariance Matrix'!$B42,Mean_StDev!$B$10:$T$10,0))/INDEX(Mean_StDev!$B$7:$T$7,MATCH('Correlation-Covariance Matrix'!O$24,Mean_StDev!$B$10:$T$10,0))</f>
        <v>0.68126105498651601</v>
      </c>
      <c r="P42" s="18">
        <f>P20/INDEX(Mean_StDev!$B$7:$T$7,MATCH('Correlation-Covariance Matrix'!$B42,Mean_StDev!$B$10:$T$10,0))/INDEX(Mean_StDev!$B$7:$T$7,MATCH('Correlation-Covariance Matrix'!P$24,Mean_StDev!$B$10:$T$10,0))</f>
        <v>0.59825615504490193</v>
      </c>
      <c r="Q42" s="18">
        <f>Q20/INDEX(Mean_StDev!$B$7:$T$7,MATCH('Correlation-Covariance Matrix'!$B42,Mean_StDev!$B$10:$T$10,0))/INDEX(Mean_StDev!$B$7:$T$7,MATCH('Correlation-Covariance Matrix'!Q$24,Mean_StDev!$B$10:$T$10,0))</f>
        <v>0.61555289247553691</v>
      </c>
      <c r="R42" s="18">
        <f>R20/INDEX(Mean_StDev!$B$7:$T$7,MATCH('Correlation-Covariance Matrix'!$B42,Mean_StDev!$B$10:$T$10,0))/INDEX(Mean_StDev!$B$7:$T$7,MATCH('Correlation-Covariance Matrix'!R$24,Mean_StDev!$B$10:$T$10,0))</f>
        <v>0.47157796393081819</v>
      </c>
      <c r="S42" s="18">
        <f>S20/INDEX(Mean_StDev!$B$7:$T$7,MATCH('Correlation-Covariance Matrix'!$B42,Mean_StDev!$B$10:$T$10,0))/INDEX(Mean_StDev!$B$7:$T$7,MATCH('Correlation-Covariance Matrix'!S$24,Mean_StDev!$B$10:$T$10,0))</f>
        <v>0.62711112371859123</v>
      </c>
      <c r="T42" s="18">
        <f>T20/INDEX(Mean_StDev!$B$7:$T$7,MATCH('Correlation-Covariance Matrix'!$B42,Mean_StDev!$B$10:$T$10,0))/INDEX(Mean_StDev!$B$7:$T$7,MATCH('Correlation-Covariance Matrix'!T$24,Mean_StDev!$B$10:$T$10,0))</f>
        <v>1.0000000000000002</v>
      </c>
    </row>
    <row r="45" spans="1:20" x14ac:dyDescent="0.2">
      <c r="A45" s="21" t="s">
        <v>71</v>
      </c>
    </row>
    <row r="46" spans="1:20" x14ac:dyDescent="0.2">
      <c r="C46" s="19">
        <f t="array" ref="C46">CORREL(HLOOKUP($B3,Mean_StDev!$B$10:$S$130,ROW(Mean_StDev!$B$11:$B$130)-9,FALSE),HLOOKUP(C$2,Mean_StDev!$B$10:$S$130,ROW(Mean_StDev!$B$11:$B$130)-9,FALSE))-C25</f>
        <v>0</v>
      </c>
      <c r="D46" s="19">
        <f t="array" ref="D46">CORREL(HLOOKUP($B3,Mean_StDev!$B$10:$S$130,ROW(Mean_StDev!$B$11:$B$130)-9,FALSE),HLOOKUP(D$2,Mean_StDev!$B$10:$S$130,ROW(Mean_StDev!$B$11:$B$130)-9,FALSE))-D25</f>
        <v>0</v>
      </c>
      <c r="E46" s="19">
        <f t="array" ref="E46">CORREL(HLOOKUP($B3,Mean_StDev!$B$10:$S$130,ROW(Mean_StDev!$B$11:$B$130)-9,FALSE),HLOOKUP(E$2,Mean_StDev!$B$10:$S$130,ROW(Mean_StDev!$B$11:$B$130)-9,FALSE))-E25</f>
        <v>0</v>
      </c>
      <c r="F46" s="19">
        <f t="array" ref="F46">CORREL(HLOOKUP($B3,Mean_StDev!$B$10:$S$130,ROW(Mean_StDev!$B$11:$B$130)-9,FALSE),HLOOKUP(F$2,Mean_StDev!$B$10:$S$130,ROW(Mean_StDev!$B$11:$B$130)-9,FALSE))-F25</f>
        <v>0</v>
      </c>
      <c r="G46" s="19">
        <f t="array" ref="G46">CORREL(HLOOKUP($B3,Mean_StDev!$B$10:$S$130,ROW(Mean_StDev!$B$11:$B$130)-9,FALSE),HLOOKUP(G$2,Mean_StDev!$B$10:$S$130,ROW(Mean_StDev!$B$11:$B$130)-9,FALSE))-G25</f>
        <v>0</v>
      </c>
      <c r="H46" s="19">
        <f t="array" ref="H46">CORREL(HLOOKUP($B3,Mean_StDev!$B$10:$S$130,ROW(Mean_StDev!$B$11:$B$130)-9,FALSE),HLOOKUP(H$2,Mean_StDev!$B$10:$S$130,ROW(Mean_StDev!$B$11:$B$130)-9,FALSE))-H25</f>
        <v>0</v>
      </c>
      <c r="I46" s="19">
        <f t="array" ref="I46">CORREL(HLOOKUP($B3,Mean_StDev!$B$10:$S$130,ROW(Mean_StDev!$B$11:$B$130)-9,FALSE),HLOOKUP(I$2,Mean_StDev!$B$10:$S$130,ROW(Mean_StDev!$B$11:$B$130)-9,FALSE))-I25</f>
        <v>0</v>
      </c>
      <c r="J46" s="19">
        <f t="array" ref="J46">CORREL(HLOOKUP($B3,Mean_StDev!$B$10:$S$130,ROW(Mean_StDev!$B$11:$B$130)-9,FALSE),HLOOKUP(J$2,Mean_StDev!$B$10:$S$130,ROW(Mean_StDev!$B$11:$B$130)-9,FALSE))-J25</f>
        <v>0</v>
      </c>
      <c r="K46" s="19">
        <f t="array" ref="K46">CORREL(HLOOKUP($B3,Mean_StDev!$B$10:$S$130,ROW(Mean_StDev!$B$11:$B$130)-9,FALSE),HLOOKUP(K$2,Mean_StDev!$B$10:$S$130,ROW(Mean_StDev!$B$11:$B$130)-9,FALSE))-K25</f>
        <v>0</v>
      </c>
      <c r="L46" s="19">
        <f t="array" ref="L46">CORREL(HLOOKUP($B3,Mean_StDev!$B$10:$S$130,ROW(Mean_StDev!$B$11:$B$130)-9,FALSE),HLOOKUP(L$2,Mean_StDev!$B$10:$S$130,ROW(Mean_StDev!$B$11:$B$130)-9,FALSE))-L25</f>
        <v>0</v>
      </c>
      <c r="M46" s="19">
        <f t="array" ref="M46">CORREL(HLOOKUP($B3,Mean_StDev!$B$10:$S$130,ROW(Mean_StDev!$B$11:$B$130)-9,FALSE),HLOOKUP(M$2,Mean_StDev!$B$10:$S$130,ROW(Mean_StDev!$B$11:$B$130)-9,FALSE))-M25</f>
        <v>0</v>
      </c>
      <c r="N46" s="19">
        <f t="array" ref="N46">CORREL(HLOOKUP($B3,Mean_StDev!$B$10:$S$130,ROW(Mean_StDev!$B$11:$B$130)-9,FALSE),HLOOKUP(N$2,Mean_StDev!$B$10:$S$130,ROW(Mean_StDev!$B$11:$B$130)-9,FALSE))-N25</f>
        <v>0</v>
      </c>
      <c r="O46" s="19">
        <f t="array" ref="O46">CORREL(HLOOKUP($B3,Mean_StDev!$B$10:$S$130,ROW(Mean_StDev!$B$11:$B$130)-9,FALSE),HLOOKUP(O$2,Mean_StDev!$B$10:$S$130,ROW(Mean_StDev!$B$11:$B$130)-9,FALSE))-O25</f>
        <v>0</v>
      </c>
      <c r="P46" s="19">
        <f t="array" ref="P46">CORREL(HLOOKUP($B3,Mean_StDev!$B$10:$S$130,ROW(Mean_StDev!$B$11:$B$130)-9,FALSE),HLOOKUP(P$2,Mean_StDev!$B$10:$S$130,ROW(Mean_StDev!$B$11:$B$130)-9,FALSE))-P25</f>
        <v>0</v>
      </c>
      <c r="Q46" s="19">
        <f t="array" ref="Q46">CORREL(HLOOKUP($B3,Mean_StDev!$B$10:$S$130,ROW(Mean_StDev!$B$11:$B$130)-9,FALSE),HLOOKUP(Q$2,Mean_StDev!$B$10:$S$130,ROW(Mean_StDev!$B$11:$B$130)-9,FALSE))-Q25</f>
        <v>0</v>
      </c>
      <c r="R46" s="19">
        <f t="array" ref="R46">CORREL(HLOOKUP($B3,Mean_StDev!$B$10:$S$130,ROW(Mean_StDev!$B$11:$B$130)-9,FALSE),HLOOKUP(R$2,Mean_StDev!$B$10:$S$130,ROW(Mean_StDev!$B$11:$B$130)-9,FALSE))-R25</f>
        <v>0</v>
      </c>
      <c r="S46" s="19">
        <f t="array" ref="S46">CORREL(HLOOKUP($B3,Mean_StDev!$B$10:$S$130,ROW(Mean_StDev!$B$11:$B$130)-9,FALSE),HLOOKUP(S$2,Mean_StDev!$B$10:$S$130,ROW(Mean_StDev!$B$11:$B$130)-9,FALSE))-S25</f>
        <v>0</v>
      </c>
      <c r="T46" s="19">
        <f t="array" ref="T46">CORREL(HLOOKUP($B3,Mean_StDev!$B$10:$S$130,ROW(Mean_StDev!$B$11:$B$130)-9,FALSE),HLOOKUP(T$2,Mean_StDev!$B$10:$S$130,ROW(Mean_StDev!$B$11:$B$130)-9,FALSE))-T25</f>
        <v>0</v>
      </c>
    </row>
    <row r="47" spans="1:20" x14ac:dyDescent="0.2">
      <c r="C47" s="19">
        <f t="array" ref="C47">CORREL(HLOOKUP($B4,Mean_StDev!$B$10:$S$130,ROW(Mean_StDev!$B$11:$B$130)-9,FALSE),HLOOKUP(C$2,Mean_StDev!$B$10:$S$130,ROW(Mean_StDev!$B$11:$B$130)-9,FALSE))-C26</f>
        <v>0</v>
      </c>
      <c r="D47" s="19">
        <f t="array" ref="D47">CORREL(HLOOKUP($B4,Mean_StDev!$B$10:$S$130,ROW(Mean_StDev!$B$11:$B$130)-9,FALSE),HLOOKUP(D$2,Mean_StDev!$B$10:$S$130,ROW(Mean_StDev!$B$11:$B$130)-9,FALSE))-D26</f>
        <v>0</v>
      </c>
      <c r="E47" s="19">
        <f t="array" ref="E47">CORREL(HLOOKUP($B4,Mean_StDev!$B$10:$S$130,ROW(Mean_StDev!$B$11:$B$130)-9,FALSE),HLOOKUP(E$2,Mean_StDev!$B$10:$S$130,ROW(Mean_StDev!$B$11:$B$130)-9,FALSE))-E26</f>
        <v>0</v>
      </c>
      <c r="F47" s="19">
        <f t="array" ref="F47">CORREL(HLOOKUP($B4,Mean_StDev!$B$10:$S$130,ROW(Mean_StDev!$B$11:$B$130)-9,FALSE),HLOOKUP(F$2,Mean_StDev!$B$10:$S$130,ROW(Mean_StDev!$B$11:$B$130)-9,FALSE))-F26</f>
        <v>0</v>
      </c>
      <c r="G47" s="19">
        <f t="array" ref="G47">CORREL(HLOOKUP($B4,Mean_StDev!$B$10:$S$130,ROW(Mean_StDev!$B$11:$B$130)-9,FALSE),HLOOKUP(G$2,Mean_StDev!$B$10:$S$130,ROW(Mean_StDev!$B$11:$B$130)-9,FALSE))-G26</f>
        <v>0</v>
      </c>
      <c r="H47" s="19">
        <f t="array" ref="H47">CORREL(HLOOKUP($B4,Mean_StDev!$B$10:$S$130,ROW(Mean_StDev!$B$11:$B$130)-9,FALSE),HLOOKUP(H$2,Mean_StDev!$B$10:$S$130,ROW(Mean_StDev!$B$11:$B$130)-9,FALSE))-H26</f>
        <v>0</v>
      </c>
      <c r="I47" s="19">
        <f t="array" ref="I47">CORREL(HLOOKUP($B4,Mean_StDev!$B$10:$S$130,ROW(Mean_StDev!$B$11:$B$130)-9,FALSE),HLOOKUP(I$2,Mean_StDev!$B$10:$S$130,ROW(Mean_StDev!$B$11:$B$130)-9,FALSE))-I26</f>
        <v>0</v>
      </c>
      <c r="J47" s="19">
        <f t="array" ref="J47">CORREL(HLOOKUP($B4,Mean_StDev!$B$10:$S$130,ROW(Mean_StDev!$B$11:$B$130)-9,FALSE),HLOOKUP(J$2,Mean_StDev!$B$10:$S$130,ROW(Mean_StDev!$B$11:$B$130)-9,FALSE))-J26</f>
        <v>0</v>
      </c>
      <c r="K47" s="19">
        <f t="array" ref="K47">CORREL(HLOOKUP($B4,Mean_StDev!$B$10:$S$130,ROW(Mean_StDev!$B$11:$B$130)-9,FALSE),HLOOKUP(K$2,Mean_StDev!$B$10:$S$130,ROW(Mean_StDev!$B$11:$B$130)-9,FALSE))-K26</f>
        <v>0</v>
      </c>
      <c r="L47" s="19">
        <f t="array" ref="L47">CORREL(HLOOKUP($B4,Mean_StDev!$B$10:$S$130,ROW(Mean_StDev!$B$11:$B$130)-9,FALSE),HLOOKUP(L$2,Mean_StDev!$B$10:$S$130,ROW(Mean_StDev!$B$11:$B$130)-9,FALSE))-L26</f>
        <v>0</v>
      </c>
      <c r="M47" s="19">
        <f t="array" ref="M47">CORREL(HLOOKUP($B4,Mean_StDev!$B$10:$S$130,ROW(Mean_StDev!$B$11:$B$130)-9,FALSE),HLOOKUP(M$2,Mean_StDev!$B$10:$S$130,ROW(Mean_StDev!$B$11:$B$130)-9,FALSE))-M26</f>
        <v>0</v>
      </c>
      <c r="N47" s="19">
        <f t="array" ref="N47">CORREL(HLOOKUP($B4,Mean_StDev!$B$10:$S$130,ROW(Mean_StDev!$B$11:$B$130)-9,FALSE),HLOOKUP(N$2,Mean_StDev!$B$10:$S$130,ROW(Mean_StDev!$B$11:$B$130)-9,FALSE))-N26</f>
        <v>0</v>
      </c>
      <c r="O47" s="19">
        <f t="array" ref="O47">CORREL(HLOOKUP($B4,Mean_StDev!$B$10:$S$130,ROW(Mean_StDev!$B$11:$B$130)-9,FALSE),HLOOKUP(O$2,Mean_StDev!$B$10:$S$130,ROW(Mean_StDev!$B$11:$B$130)-9,FALSE))-O26</f>
        <v>0</v>
      </c>
      <c r="P47" s="19">
        <f t="array" ref="P47">CORREL(HLOOKUP($B4,Mean_StDev!$B$10:$S$130,ROW(Mean_StDev!$B$11:$B$130)-9,FALSE),HLOOKUP(P$2,Mean_StDev!$B$10:$S$130,ROW(Mean_StDev!$B$11:$B$130)-9,FALSE))-P26</f>
        <v>0</v>
      </c>
      <c r="Q47" s="19">
        <f t="array" ref="Q47">CORREL(HLOOKUP($B4,Mean_StDev!$B$10:$S$130,ROW(Mean_StDev!$B$11:$B$130)-9,FALSE),HLOOKUP(Q$2,Mean_StDev!$B$10:$S$130,ROW(Mean_StDev!$B$11:$B$130)-9,FALSE))-Q26</f>
        <v>0</v>
      </c>
      <c r="R47" s="19">
        <f t="array" ref="R47">CORREL(HLOOKUP($B4,Mean_StDev!$B$10:$S$130,ROW(Mean_StDev!$B$11:$B$130)-9,FALSE),HLOOKUP(R$2,Mean_StDev!$B$10:$S$130,ROW(Mean_StDev!$B$11:$B$130)-9,FALSE))-R26</f>
        <v>0</v>
      </c>
      <c r="S47" s="19">
        <f t="array" ref="S47">CORREL(HLOOKUP($B4,Mean_StDev!$B$10:$S$130,ROW(Mean_StDev!$B$11:$B$130)-9,FALSE),HLOOKUP(S$2,Mean_StDev!$B$10:$S$130,ROW(Mean_StDev!$B$11:$B$130)-9,FALSE))-S26</f>
        <v>0</v>
      </c>
      <c r="T47" s="19">
        <f t="array" ref="T47">CORREL(HLOOKUP($B4,Mean_StDev!$B$10:$S$130,ROW(Mean_StDev!$B$11:$B$130)-9,FALSE),HLOOKUP(T$2,Mean_StDev!$B$10:$S$130,ROW(Mean_StDev!$B$11:$B$130)-9,FALSE))-T26</f>
        <v>0</v>
      </c>
    </row>
    <row r="48" spans="1:20" x14ac:dyDescent="0.2">
      <c r="C48" s="19">
        <f t="array" ref="C48">CORREL(HLOOKUP($B5,Mean_StDev!$B$10:$S$130,ROW(Mean_StDev!$B$11:$B$130)-9,FALSE),HLOOKUP(C$2,Mean_StDev!$B$10:$S$130,ROW(Mean_StDev!$B$11:$B$130)-9,FALSE))-C27</f>
        <v>0</v>
      </c>
      <c r="D48" s="19">
        <f t="array" ref="D48">CORREL(HLOOKUP($B5,Mean_StDev!$B$10:$S$130,ROW(Mean_StDev!$B$11:$B$130)-9,FALSE),HLOOKUP(D$2,Mean_StDev!$B$10:$S$130,ROW(Mean_StDev!$B$11:$B$130)-9,FALSE))-D27</f>
        <v>0</v>
      </c>
      <c r="E48" s="19">
        <f t="array" ref="E48">CORREL(HLOOKUP($B5,Mean_StDev!$B$10:$S$130,ROW(Mean_StDev!$B$11:$B$130)-9,FALSE),HLOOKUP(E$2,Mean_StDev!$B$10:$S$130,ROW(Mean_StDev!$B$11:$B$130)-9,FALSE))-E27</f>
        <v>0</v>
      </c>
      <c r="F48" s="19">
        <f t="array" ref="F48">CORREL(HLOOKUP($B5,Mean_StDev!$B$10:$S$130,ROW(Mean_StDev!$B$11:$B$130)-9,FALSE),HLOOKUP(F$2,Mean_StDev!$B$10:$S$130,ROW(Mean_StDev!$B$11:$B$130)-9,FALSE))-F27</f>
        <v>0</v>
      </c>
      <c r="G48" s="19">
        <f t="array" ref="G48">CORREL(HLOOKUP($B5,Mean_StDev!$B$10:$S$130,ROW(Mean_StDev!$B$11:$B$130)-9,FALSE),HLOOKUP(G$2,Mean_StDev!$B$10:$S$130,ROW(Mean_StDev!$B$11:$B$130)-9,FALSE))-G27</f>
        <v>0</v>
      </c>
      <c r="H48" s="19">
        <f t="array" ref="H48">CORREL(HLOOKUP($B5,Mean_StDev!$B$10:$S$130,ROW(Mean_StDev!$B$11:$B$130)-9,FALSE),HLOOKUP(H$2,Mean_StDev!$B$10:$S$130,ROW(Mean_StDev!$B$11:$B$130)-9,FALSE))-H27</f>
        <v>0</v>
      </c>
      <c r="I48" s="19">
        <f t="array" ref="I48">CORREL(HLOOKUP($B5,Mean_StDev!$B$10:$S$130,ROW(Mean_StDev!$B$11:$B$130)-9,FALSE),HLOOKUP(I$2,Mean_StDev!$B$10:$S$130,ROW(Mean_StDev!$B$11:$B$130)-9,FALSE))-I27</f>
        <v>0</v>
      </c>
      <c r="J48" s="19">
        <f t="array" ref="J48">CORREL(HLOOKUP($B5,Mean_StDev!$B$10:$S$130,ROW(Mean_StDev!$B$11:$B$130)-9,FALSE),HLOOKUP(J$2,Mean_StDev!$B$10:$S$130,ROW(Mean_StDev!$B$11:$B$130)-9,FALSE))-J27</f>
        <v>0</v>
      </c>
      <c r="K48" s="19">
        <f t="array" ref="K48">CORREL(HLOOKUP($B5,Mean_StDev!$B$10:$S$130,ROW(Mean_StDev!$B$11:$B$130)-9,FALSE),HLOOKUP(K$2,Mean_StDev!$B$10:$S$130,ROW(Mean_StDev!$B$11:$B$130)-9,FALSE))-K27</f>
        <v>0</v>
      </c>
      <c r="L48" s="19">
        <f t="array" ref="L48">CORREL(HLOOKUP($B5,Mean_StDev!$B$10:$S$130,ROW(Mean_StDev!$B$11:$B$130)-9,FALSE),HLOOKUP(L$2,Mean_StDev!$B$10:$S$130,ROW(Mean_StDev!$B$11:$B$130)-9,FALSE))-L27</f>
        <v>0</v>
      </c>
      <c r="M48" s="19">
        <f t="array" ref="M48">CORREL(HLOOKUP($B5,Mean_StDev!$B$10:$S$130,ROW(Mean_StDev!$B$11:$B$130)-9,FALSE),HLOOKUP(M$2,Mean_StDev!$B$10:$S$130,ROW(Mean_StDev!$B$11:$B$130)-9,FALSE))-M27</f>
        <v>0</v>
      </c>
      <c r="N48" s="19">
        <f t="array" ref="N48">CORREL(HLOOKUP($B5,Mean_StDev!$B$10:$S$130,ROW(Mean_StDev!$B$11:$B$130)-9,FALSE),HLOOKUP(N$2,Mean_StDev!$B$10:$S$130,ROW(Mean_StDev!$B$11:$B$130)-9,FALSE))-N27</f>
        <v>0</v>
      </c>
      <c r="O48" s="19">
        <f t="array" ref="O48">CORREL(HLOOKUP($B5,Mean_StDev!$B$10:$S$130,ROW(Mean_StDev!$B$11:$B$130)-9,FALSE),HLOOKUP(O$2,Mean_StDev!$B$10:$S$130,ROW(Mean_StDev!$B$11:$B$130)-9,FALSE))-O27</f>
        <v>0</v>
      </c>
      <c r="P48" s="19">
        <f t="array" ref="P48">CORREL(HLOOKUP($B5,Mean_StDev!$B$10:$S$130,ROW(Mean_StDev!$B$11:$B$130)-9,FALSE),HLOOKUP(P$2,Mean_StDev!$B$10:$S$130,ROW(Mean_StDev!$B$11:$B$130)-9,FALSE))-P27</f>
        <v>0</v>
      </c>
      <c r="Q48" s="19">
        <f t="array" ref="Q48">CORREL(HLOOKUP($B5,Mean_StDev!$B$10:$S$130,ROW(Mean_StDev!$B$11:$B$130)-9,FALSE),HLOOKUP(Q$2,Mean_StDev!$B$10:$S$130,ROW(Mean_StDev!$B$11:$B$130)-9,FALSE))-Q27</f>
        <v>0</v>
      </c>
      <c r="R48" s="19">
        <f t="array" ref="R48">CORREL(HLOOKUP($B5,Mean_StDev!$B$10:$S$130,ROW(Mean_StDev!$B$11:$B$130)-9,FALSE),HLOOKUP(R$2,Mean_StDev!$B$10:$S$130,ROW(Mean_StDev!$B$11:$B$130)-9,FALSE))-R27</f>
        <v>0</v>
      </c>
      <c r="S48" s="19">
        <f t="array" ref="S48">CORREL(HLOOKUP($B5,Mean_StDev!$B$10:$S$130,ROW(Mean_StDev!$B$11:$B$130)-9,FALSE),HLOOKUP(S$2,Mean_StDev!$B$10:$S$130,ROW(Mean_StDev!$B$11:$B$130)-9,FALSE))-S27</f>
        <v>0</v>
      </c>
      <c r="T48" s="19">
        <f t="array" ref="T48">CORREL(HLOOKUP($B5,Mean_StDev!$B$10:$S$130,ROW(Mean_StDev!$B$11:$B$130)-9,FALSE),HLOOKUP(T$2,Mean_StDev!$B$10:$S$130,ROW(Mean_StDev!$B$11:$B$130)-9,FALSE))-T27</f>
        <v>0</v>
      </c>
    </row>
    <row r="49" spans="3:20" x14ac:dyDescent="0.2">
      <c r="C49" s="19">
        <f t="array" ref="C49">CORREL(HLOOKUP($B6,Mean_StDev!$B$10:$S$130,ROW(Mean_StDev!$B$11:$B$130)-9,FALSE),HLOOKUP(C$2,Mean_StDev!$B$10:$S$130,ROW(Mean_StDev!$B$11:$B$130)-9,FALSE))-C28</f>
        <v>0</v>
      </c>
      <c r="D49" s="19">
        <f t="array" ref="D49">CORREL(HLOOKUP($B6,Mean_StDev!$B$10:$S$130,ROW(Mean_StDev!$B$11:$B$130)-9,FALSE),HLOOKUP(D$2,Mean_StDev!$B$10:$S$130,ROW(Mean_StDev!$B$11:$B$130)-9,FALSE))-D28</f>
        <v>0</v>
      </c>
      <c r="E49" s="19">
        <f t="array" ref="E49">CORREL(HLOOKUP($B6,Mean_StDev!$B$10:$S$130,ROW(Mean_StDev!$B$11:$B$130)-9,FALSE),HLOOKUP(E$2,Mean_StDev!$B$10:$S$130,ROW(Mean_StDev!$B$11:$B$130)-9,FALSE))-E28</f>
        <v>0</v>
      </c>
      <c r="F49" s="19">
        <f t="array" ref="F49">CORREL(HLOOKUP($B6,Mean_StDev!$B$10:$S$130,ROW(Mean_StDev!$B$11:$B$130)-9,FALSE),HLOOKUP(F$2,Mean_StDev!$B$10:$S$130,ROW(Mean_StDev!$B$11:$B$130)-9,FALSE))-F28</f>
        <v>0</v>
      </c>
      <c r="G49" s="19">
        <f t="array" ref="G49">CORREL(HLOOKUP($B6,Mean_StDev!$B$10:$S$130,ROW(Mean_StDev!$B$11:$B$130)-9,FALSE),HLOOKUP(G$2,Mean_StDev!$B$10:$S$130,ROW(Mean_StDev!$B$11:$B$130)-9,FALSE))-G28</f>
        <v>0</v>
      </c>
      <c r="H49" s="19">
        <f t="array" ref="H49">CORREL(HLOOKUP($B6,Mean_StDev!$B$10:$S$130,ROW(Mean_StDev!$B$11:$B$130)-9,FALSE),HLOOKUP(H$2,Mean_StDev!$B$10:$S$130,ROW(Mean_StDev!$B$11:$B$130)-9,FALSE))-H28</f>
        <v>0</v>
      </c>
      <c r="I49" s="19">
        <f t="array" ref="I49">CORREL(HLOOKUP($B6,Mean_StDev!$B$10:$S$130,ROW(Mean_StDev!$B$11:$B$130)-9,FALSE),HLOOKUP(I$2,Mean_StDev!$B$10:$S$130,ROW(Mean_StDev!$B$11:$B$130)-9,FALSE))-I28</f>
        <v>0</v>
      </c>
      <c r="J49" s="19">
        <f t="array" ref="J49">CORREL(HLOOKUP($B6,Mean_StDev!$B$10:$S$130,ROW(Mean_StDev!$B$11:$B$130)-9,FALSE),HLOOKUP(J$2,Mean_StDev!$B$10:$S$130,ROW(Mean_StDev!$B$11:$B$130)-9,FALSE))-J28</f>
        <v>0</v>
      </c>
      <c r="K49" s="19">
        <f t="array" ref="K49">CORREL(HLOOKUP($B6,Mean_StDev!$B$10:$S$130,ROW(Mean_StDev!$B$11:$B$130)-9,FALSE),HLOOKUP(K$2,Mean_StDev!$B$10:$S$130,ROW(Mean_StDev!$B$11:$B$130)-9,FALSE))-K28</f>
        <v>0</v>
      </c>
      <c r="L49" s="19">
        <f t="array" ref="L49">CORREL(HLOOKUP($B6,Mean_StDev!$B$10:$S$130,ROW(Mean_StDev!$B$11:$B$130)-9,FALSE),HLOOKUP(L$2,Mean_StDev!$B$10:$S$130,ROW(Mean_StDev!$B$11:$B$130)-9,FALSE))-L28</f>
        <v>0</v>
      </c>
      <c r="M49" s="19">
        <f t="array" ref="M49">CORREL(HLOOKUP($B6,Mean_StDev!$B$10:$S$130,ROW(Mean_StDev!$B$11:$B$130)-9,FALSE),HLOOKUP(M$2,Mean_StDev!$B$10:$S$130,ROW(Mean_StDev!$B$11:$B$130)-9,FALSE))-M28</f>
        <v>0</v>
      </c>
      <c r="N49" s="19">
        <f t="array" ref="N49">CORREL(HLOOKUP($B6,Mean_StDev!$B$10:$S$130,ROW(Mean_StDev!$B$11:$B$130)-9,FALSE),HLOOKUP(N$2,Mean_StDev!$B$10:$S$130,ROW(Mean_StDev!$B$11:$B$130)-9,FALSE))-N28</f>
        <v>0</v>
      </c>
      <c r="O49" s="19">
        <f t="array" ref="O49">CORREL(HLOOKUP($B6,Mean_StDev!$B$10:$S$130,ROW(Mean_StDev!$B$11:$B$130)-9,FALSE),HLOOKUP(O$2,Mean_StDev!$B$10:$S$130,ROW(Mean_StDev!$B$11:$B$130)-9,FALSE))-O28</f>
        <v>0</v>
      </c>
      <c r="P49" s="19">
        <f t="array" ref="P49">CORREL(HLOOKUP($B6,Mean_StDev!$B$10:$S$130,ROW(Mean_StDev!$B$11:$B$130)-9,FALSE),HLOOKUP(P$2,Mean_StDev!$B$10:$S$130,ROW(Mean_StDev!$B$11:$B$130)-9,FALSE))-P28</f>
        <v>0</v>
      </c>
      <c r="Q49" s="19">
        <f t="array" ref="Q49">CORREL(HLOOKUP($B6,Mean_StDev!$B$10:$S$130,ROW(Mean_StDev!$B$11:$B$130)-9,FALSE),HLOOKUP(Q$2,Mean_StDev!$B$10:$S$130,ROW(Mean_StDev!$B$11:$B$130)-9,FALSE))-Q28</f>
        <v>0</v>
      </c>
      <c r="R49" s="19">
        <f t="array" ref="R49">CORREL(HLOOKUP($B6,Mean_StDev!$B$10:$S$130,ROW(Mean_StDev!$B$11:$B$130)-9,FALSE),HLOOKUP(R$2,Mean_StDev!$B$10:$S$130,ROW(Mean_StDev!$B$11:$B$130)-9,FALSE))-R28</f>
        <v>0</v>
      </c>
      <c r="S49" s="19">
        <f t="array" ref="S49">CORREL(HLOOKUP($B6,Mean_StDev!$B$10:$S$130,ROW(Mean_StDev!$B$11:$B$130)-9,FALSE),HLOOKUP(S$2,Mean_StDev!$B$10:$S$130,ROW(Mean_StDev!$B$11:$B$130)-9,FALSE))-S28</f>
        <v>0</v>
      </c>
      <c r="T49" s="19">
        <f t="array" ref="T49">CORREL(HLOOKUP($B6,Mean_StDev!$B$10:$S$130,ROW(Mean_StDev!$B$11:$B$130)-9,FALSE),HLOOKUP(T$2,Mean_StDev!$B$10:$S$130,ROW(Mean_StDev!$B$11:$B$130)-9,FALSE))-T28</f>
        <v>0</v>
      </c>
    </row>
    <row r="50" spans="3:20" x14ac:dyDescent="0.2">
      <c r="C50" s="19">
        <f t="array" ref="C50">CORREL(HLOOKUP($B7,Mean_StDev!$B$10:$S$130,ROW(Mean_StDev!$B$11:$B$130)-9,FALSE),HLOOKUP(C$2,Mean_StDev!$B$10:$S$130,ROW(Mean_StDev!$B$11:$B$130)-9,FALSE))-C29</f>
        <v>0</v>
      </c>
      <c r="D50" s="19">
        <f t="array" ref="D50">CORREL(HLOOKUP($B7,Mean_StDev!$B$10:$S$130,ROW(Mean_StDev!$B$11:$B$130)-9,FALSE),HLOOKUP(D$2,Mean_StDev!$B$10:$S$130,ROW(Mean_StDev!$B$11:$B$130)-9,FALSE))-D29</f>
        <v>0</v>
      </c>
      <c r="E50" s="19">
        <f t="array" ref="E50">CORREL(HLOOKUP($B7,Mean_StDev!$B$10:$S$130,ROW(Mean_StDev!$B$11:$B$130)-9,FALSE),HLOOKUP(E$2,Mean_StDev!$B$10:$S$130,ROW(Mean_StDev!$B$11:$B$130)-9,FALSE))-E29</f>
        <v>0</v>
      </c>
      <c r="F50" s="19">
        <f t="array" ref="F50">CORREL(HLOOKUP($B7,Mean_StDev!$B$10:$S$130,ROW(Mean_StDev!$B$11:$B$130)-9,FALSE),HLOOKUP(F$2,Mean_StDev!$B$10:$S$130,ROW(Mean_StDev!$B$11:$B$130)-9,FALSE))-F29</f>
        <v>0</v>
      </c>
      <c r="G50" s="19">
        <f t="array" ref="G50">CORREL(HLOOKUP($B7,Mean_StDev!$B$10:$S$130,ROW(Mean_StDev!$B$11:$B$130)-9,FALSE),HLOOKUP(G$2,Mean_StDev!$B$10:$S$130,ROW(Mean_StDev!$B$11:$B$130)-9,FALSE))-G29</f>
        <v>0</v>
      </c>
      <c r="H50" s="19">
        <f t="array" ref="H50">CORREL(HLOOKUP($B7,Mean_StDev!$B$10:$S$130,ROW(Mean_StDev!$B$11:$B$130)-9,FALSE),HLOOKUP(H$2,Mean_StDev!$B$10:$S$130,ROW(Mean_StDev!$B$11:$B$130)-9,FALSE))-H29</f>
        <v>0</v>
      </c>
      <c r="I50" s="19">
        <f t="array" ref="I50">CORREL(HLOOKUP($B7,Mean_StDev!$B$10:$S$130,ROW(Mean_StDev!$B$11:$B$130)-9,FALSE),HLOOKUP(I$2,Mean_StDev!$B$10:$S$130,ROW(Mean_StDev!$B$11:$B$130)-9,FALSE))-I29</f>
        <v>0</v>
      </c>
      <c r="J50" s="19">
        <f t="array" ref="J50">CORREL(HLOOKUP($B7,Mean_StDev!$B$10:$S$130,ROW(Mean_StDev!$B$11:$B$130)-9,FALSE),HLOOKUP(J$2,Mean_StDev!$B$10:$S$130,ROW(Mean_StDev!$B$11:$B$130)-9,FALSE))-J29</f>
        <v>0</v>
      </c>
      <c r="K50" s="19">
        <f t="array" ref="K50">CORREL(HLOOKUP($B7,Mean_StDev!$B$10:$S$130,ROW(Mean_StDev!$B$11:$B$130)-9,FALSE),HLOOKUP(K$2,Mean_StDev!$B$10:$S$130,ROW(Mean_StDev!$B$11:$B$130)-9,FALSE))-K29</f>
        <v>0</v>
      </c>
      <c r="L50" s="19">
        <f t="array" ref="L50">CORREL(HLOOKUP($B7,Mean_StDev!$B$10:$S$130,ROW(Mean_StDev!$B$11:$B$130)-9,FALSE),HLOOKUP(L$2,Mean_StDev!$B$10:$S$130,ROW(Mean_StDev!$B$11:$B$130)-9,FALSE))-L29</f>
        <v>0</v>
      </c>
      <c r="M50" s="19">
        <f t="array" ref="M50">CORREL(HLOOKUP($B7,Mean_StDev!$B$10:$S$130,ROW(Mean_StDev!$B$11:$B$130)-9,FALSE),HLOOKUP(M$2,Mean_StDev!$B$10:$S$130,ROW(Mean_StDev!$B$11:$B$130)-9,FALSE))-M29</f>
        <v>0</v>
      </c>
      <c r="N50" s="19">
        <f t="array" ref="N50">CORREL(HLOOKUP($B7,Mean_StDev!$B$10:$S$130,ROW(Mean_StDev!$B$11:$B$130)-9,FALSE),HLOOKUP(N$2,Mean_StDev!$B$10:$S$130,ROW(Mean_StDev!$B$11:$B$130)-9,FALSE))-N29</f>
        <v>0</v>
      </c>
      <c r="O50" s="19">
        <f t="array" ref="O50">CORREL(HLOOKUP($B7,Mean_StDev!$B$10:$S$130,ROW(Mean_StDev!$B$11:$B$130)-9,FALSE),HLOOKUP(O$2,Mean_StDev!$B$10:$S$130,ROW(Mean_StDev!$B$11:$B$130)-9,FALSE))-O29</f>
        <v>0</v>
      </c>
      <c r="P50" s="19">
        <f t="array" ref="P50">CORREL(HLOOKUP($B7,Mean_StDev!$B$10:$S$130,ROW(Mean_StDev!$B$11:$B$130)-9,FALSE),HLOOKUP(P$2,Mean_StDev!$B$10:$S$130,ROW(Mean_StDev!$B$11:$B$130)-9,FALSE))-P29</f>
        <v>0</v>
      </c>
      <c r="Q50" s="19">
        <f t="array" ref="Q50">CORREL(HLOOKUP($B7,Mean_StDev!$B$10:$S$130,ROW(Mean_StDev!$B$11:$B$130)-9,FALSE),HLOOKUP(Q$2,Mean_StDev!$B$10:$S$130,ROW(Mean_StDev!$B$11:$B$130)-9,FALSE))-Q29</f>
        <v>0</v>
      </c>
      <c r="R50" s="19">
        <f t="array" ref="R50">CORREL(HLOOKUP($B7,Mean_StDev!$B$10:$S$130,ROW(Mean_StDev!$B$11:$B$130)-9,FALSE),HLOOKUP(R$2,Mean_StDev!$B$10:$S$130,ROW(Mean_StDev!$B$11:$B$130)-9,FALSE))-R29</f>
        <v>0</v>
      </c>
      <c r="S50" s="19">
        <f t="array" ref="S50">CORREL(HLOOKUP($B7,Mean_StDev!$B$10:$S$130,ROW(Mean_StDev!$B$11:$B$130)-9,FALSE),HLOOKUP(S$2,Mean_StDev!$B$10:$S$130,ROW(Mean_StDev!$B$11:$B$130)-9,FALSE))-S29</f>
        <v>0</v>
      </c>
      <c r="T50" s="19">
        <f t="array" ref="T50">CORREL(HLOOKUP($B7,Mean_StDev!$B$10:$S$130,ROW(Mean_StDev!$B$11:$B$130)-9,FALSE),HLOOKUP(T$2,Mean_StDev!$B$10:$S$130,ROW(Mean_StDev!$B$11:$B$130)-9,FALSE))-T29</f>
        <v>0</v>
      </c>
    </row>
    <row r="51" spans="3:20" x14ac:dyDescent="0.2">
      <c r="C51" s="19">
        <f t="array" ref="C51">CORREL(HLOOKUP($B8,Mean_StDev!$B$10:$S$130,ROW(Mean_StDev!$B$11:$B$130)-9,FALSE),HLOOKUP(C$2,Mean_StDev!$B$10:$S$130,ROW(Mean_StDev!$B$11:$B$130)-9,FALSE))-C30</f>
        <v>0</v>
      </c>
      <c r="D51" s="19">
        <f t="array" ref="D51">CORREL(HLOOKUP($B8,Mean_StDev!$B$10:$S$130,ROW(Mean_StDev!$B$11:$B$130)-9,FALSE),HLOOKUP(D$2,Mean_StDev!$B$10:$S$130,ROW(Mean_StDev!$B$11:$B$130)-9,FALSE))-D30</f>
        <v>0</v>
      </c>
      <c r="E51" s="19">
        <f t="array" ref="E51">CORREL(HLOOKUP($B8,Mean_StDev!$B$10:$S$130,ROW(Mean_StDev!$B$11:$B$130)-9,FALSE),HLOOKUP(E$2,Mean_StDev!$B$10:$S$130,ROW(Mean_StDev!$B$11:$B$130)-9,FALSE))-E30</f>
        <v>0</v>
      </c>
      <c r="F51" s="19">
        <f t="array" ref="F51">CORREL(HLOOKUP($B8,Mean_StDev!$B$10:$S$130,ROW(Mean_StDev!$B$11:$B$130)-9,FALSE),HLOOKUP(F$2,Mean_StDev!$B$10:$S$130,ROW(Mean_StDev!$B$11:$B$130)-9,FALSE))-F30</f>
        <v>0</v>
      </c>
      <c r="G51" s="19">
        <f t="array" ref="G51">CORREL(HLOOKUP($B8,Mean_StDev!$B$10:$S$130,ROW(Mean_StDev!$B$11:$B$130)-9,FALSE),HLOOKUP(G$2,Mean_StDev!$B$10:$S$130,ROW(Mean_StDev!$B$11:$B$130)-9,FALSE))-G30</f>
        <v>0</v>
      </c>
      <c r="H51" s="19">
        <f t="array" ref="H51">CORREL(HLOOKUP($B8,Mean_StDev!$B$10:$S$130,ROW(Mean_StDev!$B$11:$B$130)-9,FALSE),HLOOKUP(H$2,Mean_StDev!$B$10:$S$130,ROW(Mean_StDev!$B$11:$B$130)-9,FALSE))-H30</f>
        <v>0</v>
      </c>
      <c r="I51" s="19">
        <f t="array" ref="I51">CORREL(HLOOKUP($B8,Mean_StDev!$B$10:$S$130,ROW(Mean_StDev!$B$11:$B$130)-9,FALSE),HLOOKUP(I$2,Mean_StDev!$B$10:$S$130,ROW(Mean_StDev!$B$11:$B$130)-9,FALSE))-I30</f>
        <v>0</v>
      </c>
      <c r="J51" s="19">
        <f t="array" ref="J51">CORREL(HLOOKUP($B8,Mean_StDev!$B$10:$S$130,ROW(Mean_StDev!$B$11:$B$130)-9,FALSE),HLOOKUP(J$2,Mean_StDev!$B$10:$S$130,ROW(Mean_StDev!$B$11:$B$130)-9,FALSE))-J30</f>
        <v>0</v>
      </c>
      <c r="K51" s="19">
        <f t="array" ref="K51">CORREL(HLOOKUP($B8,Mean_StDev!$B$10:$S$130,ROW(Mean_StDev!$B$11:$B$130)-9,FALSE),HLOOKUP(K$2,Mean_StDev!$B$10:$S$130,ROW(Mean_StDev!$B$11:$B$130)-9,FALSE))-K30</f>
        <v>0</v>
      </c>
      <c r="L51" s="19">
        <f t="array" ref="L51">CORREL(HLOOKUP($B8,Mean_StDev!$B$10:$S$130,ROW(Mean_StDev!$B$11:$B$130)-9,FALSE),HLOOKUP(L$2,Mean_StDev!$B$10:$S$130,ROW(Mean_StDev!$B$11:$B$130)-9,FALSE))-L30</f>
        <v>0</v>
      </c>
      <c r="M51" s="19">
        <f t="array" ref="M51">CORREL(HLOOKUP($B8,Mean_StDev!$B$10:$S$130,ROW(Mean_StDev!$B$11:$B$130)-9,FALSE),HLOOKUP(M$2,Mean_StDev!$B$10:$S$130,ROW(Mean_StDev!$B$11:$B$130)-9,FALSE))-M30</f>
        <v>0</v>
      </c>
      <c r="N51" s="19">
        <f t="array" ref="N51">CORREL(HLOOKUP($B8,Mean_StDev!$B$10:$S$130,ROW(Mean_StDev!$B$11:$B$130)-9,FALSE),HLOOKUP(N$2,Mean_StDev!$B$10:$S$130,ROW(Mean_StDev!$B$11:$B$130)-9,FALSE))-N30</f>
        <v>0</v>
      </c>
      <c r="O51" s="19">
        <f t="array" ref="O51">CORREL(HLOOKUP($B8,Mean_StDev!$B$10:$S$130,ROW(Mean_StDev!$B$11:$B$130)-9,FALSE),HLOOKUP(O$2,Mean_StDev!$B$10:$S$130,ROW(Mean_StDev!$B$11:$B$130)-9,FALSE))-O30</f>
        <v>0</v>
      </c>
      <c r="P51" s="19">
        <f t="array" ref="P51">CORREL(HLOOKUP($B8,Mean_StDev!$B$10:$S$130,ROW(Mean_StDev!$B$11:$B$130)-9,FALSE),HLOOKUP(P$2,Mean_StDev!$B$10:$S$130,ROW(Mean_StDev!$B$11:$B$130)-9,FALSE))-P30</f>
        <v>0</v>
      </c>
      <c r="Q51" s="19">
        <f t="array" ref="Q51">CORREL(HLOOKUP($B8,Mean_StDev!$B$10:$S$130,ROW(Mean_StDev!$B$11:$B$130)-9,FALSE),HLOOKUP(Q$2,Mean_StDev!$B$10:$S$130,ROW(Mean_StDev!$B$11:$B$130)-9,FALSE))-Q30</f>
        <v>0</v>
      </c>
      <c r="R51" s="19">
        <f t="array" ref="R51">CORREL(HLOOKUP($B8,Mean_StDev!$B$10:$S$130,ROW(Mean_StDev!$B$11:$B$130)-9,FALSE),HLOOKUP(R$2,Mean_StDev!$B$10:$S$130,ROW(Mean_StDev!$B$11:$B$130)-9,FALSE))-R30</f>
        <v>0</v>
      </c>
      <c r="S51" s="19">
        <f t="array" ref="S51">CORREL(HLOOKUP($B8,Mean_StDev!$B$10:$S$130,ROW(Mean_StDev!$B$11:$B$130)-9,FALSE),HLOOKUP(S$2,Mean_StDev!$B$10:$S$130,ROW(Mean_StDev!$B$11:$B$130)-9,FALSE))-S30</f>
        <v>0</v>
      </c>
      <c r="T51" s="19">
        <f t="array" ref="T51">CORREL(HLOOKUP($B8,Mean_StDev!$B$10:$S$130,ROW(Mean_StDev!$B$11:$B$130)-9,FALSE),HLOOKUP(T$2,Mean_StDev!$B$10:$S$130,ROW(Mean_StDev!$B$11:$B$130)-9,FALSE))-T30</f>
        <v>0</v>
      </c>
    </row>
    <row r="52" spans="3:20" x14ac:dyDescent="0.2">
      <c r="C52" s="19">
        <f t="array" ref="C52">CORREL(HLOOKUP($B9,Mean_StDev!$B$10:$S$130,ROW(Mean_StDev!$B$11:$B$130)-9,FALSE),HLOOKUP(C$2,Mean_StDev!$B$10:$S$130,ROW(Mean_StDev!$B$11:$B$130)-9,FALSE))-C31</f>
        <v>0</v>
      </c>
      <c r="D52" s="19">
        <f t="array" ref="D52">CORREL(HLOOKUP($B9,Mean_StDev!$B$10:$S$130,ROW(Mean_StDev!$B$11:$B$130)-9,FALSE),HLOOKUP(D$2,Mean_StDev!$B$10:$S$130,ROW(Mean_StDev!$B$11:$B$130)-9,FALSE))-D31</f>
        <v>0</v>
      </c>
      <c r="E52" s="19">
        <f t="array" ref="E52">CORREL(HLOOKUP($B9,Mean_StDev!$B$10:$S$130,ROW(Mean_StDev!$B$11:$B$130)-9,FALSE),HLOOKUP(E$2,Mean_StDev!$B$10:$S$130,ROW(Mean_StDev!$B$11:$B$130)-9,FALSE))-E31</f>
        <v>0</v>
      </c>
      <c r="F52" s="19">
        <f t="array" ref="F52">CORREL(HLOOKUP($B9,Mean_StDev!$B$10:$S$130,ROW(Mean_StDev!$B$11:$B$130)-9,FALSE),HLOOKUP(F$2,Mean_StDev!$B$10:$S$130,ROW(Mean_StDev!$B$11:$B$130)-9,FALSE))-F31</f>
        <v>0</v>
      </c>
      <c r="G52" s="19">
        <f t="array" ref="G52">CORREL(HLOOKUP($B9,Mean_StDev!$B$10:$S$130,ROW(Mean_StDev!$B$11:$B$130)-9,FALSE),HLOOKUP(G$2,Mean_StDev!$B$10:$S$130,ROW(Mean_StDev!$B$11:$B$130)-9,FALSE))-G31</f>
        <v>0</v>
      </c>
      <c r="H52" s="19">
        <f t="array" ref="H52">CORREL(HLOOKUP($B9,Mean_StDev!$B$10:$S$130,ROW(Mean_StDev!$B$11:$B$130)-9,FALSE),HLOOKUP(H$2,Mean_StDev!$B$10:$S$130,ROW(Mean_StDev!$B$11:$B$130)-9,FALSE))-H31</f>
        <v>0</v>
      </c>
      <c r="I52" s="19">
        <f t="array" ref="I52">CORREL(HLOOKUP($B9,Mean_StDev!$B$10:$S$130,ROW(Mean_StDev!$B$11:$B$130)-9,FALSE),HLOOKUP(I$2,Mean_StDev!$B$10:$S$130,ROW(Mean_StDev!$B$11:$B$130)-9,FALSE))-I31</f>
        <v>0</v>
      </c>
      <c r="J52" s="19">
        <f t="array" ref="J52">CORREL(HLOOKUP($B9,Mean_StDev!$B$10:$S$130,ROW(Mean_StDev!$B$11:$B$130)-9,FALSE),HLOOKUP(J$2,Mean_StDev!$B$10:$S$130,ROW(Mean_StDev!$B$11:$B$130)-9,FALSE))-J31</f>
        <v>0</v>
      </c>
      <c r="K52" s="19">
        <f t="array" ref="K52">CORREL(HLOOKUP($B9,Mean_StDev!$B$10:$S$130,ROW(Mean_StDev!$B$11:$B$130)-9,FALSE),HLOOKUP(K$2,Mean_StDev!$B$10:$S$130,ROW(Mean_StDev!$B$11:$B$130)-9,FALSE))-K31</f>
        <v>0</v>
      </c>
      <c r="L52" s="19">
        <f t="array" ref="L52">CORREL(HLOOKUP($B9,Mean_StDev!$B$10:$S$130,ROW(Mean_StDev!$B$11:$B$130)-9,FALSE),HLOOKUP(L$2,Mean_StDev!$B$10:$S$130,ROW(Mean_StDev!$B$11:$B$130)-9,FALSE))-L31</f>
        <v>0</v>
      </c>
      <c r="M52" s="19">
        <f t="array" ref="M52">CORREL(HLOOKUP($B9,Mean_StDev!$B$10:$S$130,ROW(Mean_StDev!$B$11:$B$130)-9,FALSE),HLOOKUP(M$2,Mean_StDev!$B$10:$S$130,ROW(Mean_StDev!$B$11:$B$130)-9,FALSE))-M31</f>
        <v>0</v>
      </c>
      <c r="N52" s="19">
        <f t="array" ref="N52">CORREL(HLOOKUP($B9,Mean_StDev!$B$10:$S$130,ROW(Mean_StDev!$B$11:$B$130)-9,FALSE),HLOOKUP(N$2,Mean_StDev!$B$10:$S$130,ROW(Mean_StDev!$B$11:$B$130)-9,FALSE))-N31</f>
        <v>0</v>
      </c>
      <c r="O52" s="19">
        <f t="array" ref="O52">CORREL(HLOOKUP($B9,Mean_StDev!$B$10:$S$130,ROW(Mean_StDev!$B$11:$B$130)-9,FALSE),HLOOKUP(O$2,Mean_StDev!$B$10:$S$130,ROW(Mean_StDev!$B$11:$B$130)-9,FALSE))-O31</f>
        <v>0</v>
      </c>
      <c r="P52" s="19">
        <f t="array" ref="P52">CORREL(HLOOKUP($B9,Mean_StDev!$B$10:$S$130,ROW(Mean_StDev!$B$11:$B$130)-9,FALSE),HLOOKUP(P$2,Mean_StDev!$B$10:$S$130,ROW(Mean_StDev!$B$11:$B$130)-9,FALSE))-P31</f>
        <v>0</v>
      </c>
      <c r="Q52" s="19">
        <f t="array" ref="Q52">CORREL(HLOOKUP($B9,Mean_StDev!$B$10:$S$130,ROW(Mean_StDev!$B$11:$B$130)-9,FALSE),HLOOKUP(Q$2,Mean_StDev!$B$10:$S$130,ROW(Mean_StDev!$B$11:$B$130)-9,FALSE))-Q31</f>
        <v>0</v>
      </c>
      <c r="R52" s="19">
        <f t="array" ref="R52">CORREL(HLOOKUP($B9,Mean_StDev!$B$10:$S$130,ROW(Mean_StDev!$B$11:$B$130)-9,FALSE),HLOOKUP(R$2,Mean_StDev!$B$10:$S$130,ROW(Mean_StDev!$B$11:$B$130)-9,FALSE))-R31</f>
        <v>0</v>
      </c>
      <c r="S52" s="19">
        <f t="array" ref="S52">CORREL(HLOOKUP($B9,Mean_StDev!$B$10:$S$130,ROW(Mean_StDev!$B$11:$B$130)-9,FALSE),HLOOKUP(S$2,Mean_StDev!$B$10:$S$130,ROW(Mean_StDev!$B$11:$B$130)-9,FALSE))-S31</f>
        <v>0</v>
      </c>
      <c r="T52" s="19">
        <f t="array" ref="T52">CORREL(HLOOKUP($B9,Mean_StDev!$B$10:$S$130,ROW(Mean_StDev!$B$11:$B$130)-9,FALSE),HLOOKUP(T$2,Mean_StDev!$B$10:$S$130,ROW(Mean_StDev!$B$11:$B$130)-9,FALSE))-T31</f>
        <v>0</v>
      </c>
    </row>
    <row r="53" spans="3:20" x14ac:dyDescent="0.2">
      <c r="C53" s="19">
        <f t="array" ref="C53">CORREL(HLOOKUP($B10,Mean_StDev!$B$10:$S$130,ROW(Mean_StDev!$B$11:$B$130)-9,FALSE),HLOOKUP(C$2,Mean_StDev!$B$10:$S$130,ROW(Mean_StDev!$B$11:$B$130)-9,FALSE))-C32</f>
        <v>0</v>
      </c>
      <c r="D53" s="19">
        <f t="array" ref="D53">CORREL(HLOOKUP($B10,Mean_StDev!$B$10:$S$130,ROW(Mean_StDev!$B$11:$B$130)-9,FALSE),HLOOKUP(D$2,Mean_StDev!$B$10:$S$130,ROW(Mean_StDev!$B$11:$B$130)-9,FALSE))-D32</f>
        <v>0</v>
      </c>
      <c r="E53" s="19">
        <f t="array" ref="E53">CORREL(HLOOKUP($B10,Mean_StDev!$B$10:$S$130,ROW(Mean_StDev!$B$11:$B$130)-9,FALSE),HLOOKUP(E$2,Mean_StDev!$B$10:$S$130,ROW(Mean_StDev!$B$11:$B$130)-9,FALSE))-E32</f>
        <v>0</v>
      </c>
      <c r="F53" s="19">
        <f t="array" ref="F53">CORREL(HLOOKUP($B10,Mean_StDev!$B$10:$S$130,ROW(Mean_StDev!$B$11:$B$130)-9,FALSE),HLOOKUP(F$2,Mean_StDev!$B$10:$S$130,ROW(Mean_StDev!$B$11:$B$130)-9,FALSE))-F32</f>
        <v>0</v>
      </c>
      <c r="G53" s="19">
        <f t="array" ref="G53">CORREL(HLOOKUP($B10,Mean_StDev!$B$10:$S$130,ROW(Mean_StDev!$B$11:$B$130)-9,FALSE),HLOOKUP(G$2,Mean_StDev!$B$10:$S$130,ROW(Mean_StDev!$B$11:$B$130)-9,FALSE))-G32</f>
        <v>0</v>
      </c>
      <c r="H53" s="19">
        <f t="array" ref="H53">CORREL(HLOOKUP($B10,Mean_StDev!$B$10:$S$130,ROW(Mean_StDev!$B$11:$B$130)-9,FALSE),HLOOKUP(H$2,Mean_StDev!$B$10:$S$130,ROW(Mean_StDev!$B$11:$B$130)-9,FALSE))-H32</f>
        <v>0</v>
      </c>
      <c r="I53" s="19">
        <f t="array" ref="I53">CORREL(HLOOKUP($B10,Mean_StDev!$B$10:$S$130,ROW(Mean_StDev!$B$11:$B$130)-9,FALSE),HLOOKUP(I$2,Mean_StDev!$B$10:$S$130,ROW(Mean_StDev!$B$11:$B$130)-9,FALSE))-I32</f>
        <v>0</v>
      </c>
      <c r="J53" s="19">
        <f t="array" ref="J53">CORREL(HLOOKUP($B10,Mean_StDev!$B$10:$S$130,ROW(Mean_StDev!$B$11:$B$130)-9,FALSE),HLOOKUP(J$2,Mean_StDev!$B$10:$S$130,ROW(Mean_StDev!$B$11:$B$130)-9,FALSE))-J32</f>
        <v>0</v>
      </c>
      <c r="K53" s="19">
        <f t="array" ref="K53">CORREL(HLOOKUP($B10,Mean_StDev!$B$10:$S$130,ROW(Mean_StDev!$B$11:$B$130)-9,FALSE),HLOOKUP(K$2,Mean_StDev!$B$10:$S$130,ROW(Mean_StDev!$B$11:$B$130)-9,FALSE))-K32</f>
        <v>0</v>
      </c>
      <c r="L53" s="19">
        <f t="array" ref="L53">CORREL(HLOOKUP($B10,Mean_StDev!$B$10:$S$130,ROW(Mean_StDev!$B$11:$B$130)-9,FALSE),HLOOKUP(L$2,Mean_StDev!$B$10:$S$130,ROW(Mean_StDev!$B$11:$B$130)-9,FALSE))-L32</f>
        <v>0</v>
      </c>
      <c r="M53" s="19">
        <f t="array" ref="M53">CORREL(HLOOKUP($B10,Mean_StDev!$B$10:$S$130,ROW(Mean_StDev!$B$11:$B$130)-9,FALSE),HLOOKUP(M$2,Mean_StDev!$B$10:$S$130,ROW(Mean_StDev!$B$11:$B$130)-9,FALSE))-M32</f>
        <v>0</v>
      </c>
      <c r="N53" s="19">
        <f t="array" ref="N53">CORREL(HLOOKUP($B10,Mean_StDev!$B$10:$S$130,ROW(Mean_StDev!$B$11:$B$130)-9,FALSE),HLOOKUP(N$2,Mean_StDev!$B$10:$S$130,ROW(Mean_StDev!$B$11:$B$130)-9,FALSE))-N32</f>
        <v>0</v>
      </c>
      <c r="O53" s="19">
        <f t="array" ref="O53">CORREL(HLOOKUP($B10,Mean_StDev!$B$10:$S$130,ROW(Mean_StDev!$B$11:$B$130)-9,FALSE),HLOOKUP(O$2,Mean_StDev!$B$10:$S$130,ROW(Mean_StDev!$B$11:$B$130)-9,FALSE))-O32</f>
        <v>0</v>
      </c>
      <c r="P53" s="19">
        <f t="array" ref="P53">CORREL(HLOOKUP($B10,Mean_StDev!$B$10:$S$130,ROW(Mean_StDev!$B$11:$B$130)-9,FALSE),HLOOKUP(P$2,Mean_StDev!$B$10:$S$130,ROW(Mean_StDev!$B$11:$B$130)-9,FALSE))-P32</f>
        <v>0</v>
      </c>
      <c r="Q53" s="19">
        <f t="array" ref="Q53">CORREL(HLOOKUP($B10,Mean_StDev!$B$10:$S$130,ROW(Mean_StDev!$B$11:$B$130)-9,FALSE),HLOOKUP(Q$2,Mean_StDev!$B$10:$S$130,ROW(Mean_StDev!$B$11:$B$130)-9,FALSE))-Q32</f>
        <v>0</v>
      </c>
      <c r="R53" s="19">
        <f t="array" ref="R53">CORREL(HLOOKUP($B10,Mean_StDev!$B$10:$S$130,ROW(Mean_StDev!$B$11:$B$130)-9,FALSE),HLOOKUP(R$2,Mean_StDev!$B$10:$S$130,ROW(Mean_StDev!$B$11:$B$130)-9,FALSE))-R32</f>
        <v>0</v>
      </c>
      <c r="S53" s="19">
        <f t="array" ref="S53">CORREL(HLOOKUP($B10,Mean_StDev!$B$10:$S$130,ROW(Mean_StDev!$B$11:$B$130)-9,FALSE),HLOOKUP(S$2,Mean_StDev!$B$10:$S$130,ROW(Mean_StDev!$B$11:$B$130)-9,FALSE))-S32</f>
        <v>0</v>
      </c>
      <c r="T53" s="19">
        <f t="array" ref="T53">CORREL(HLOOKUP($B10,Mean_StDev!$B$10:$S$130,ROW(Mean_StDev!$B$11:$B$130)-9,FALSE),HLOOKUP(T$2,Mean_StDev!$B$10:$S$130,ROW(Mean_StDev!$B$11:$B$130)-9,FALSE))-T32</f>
        <v>0</v>
      </c>
    </row>
    <row r="54" spans="3:20" x14ac:dyDescent="0.2">
      <c r="C54" s="19">
        <f t="array" ref="C54">CORREL(HLOOKUP($B11,Mean_StDev!$B$10:$S$130,ROW(Mean_StDev!$B$11:$B$130)-9,FALSE),HLOOKUP(C$2,Mean_StDev!$B$10:$S$130,ROW(Mean_StDev!$B$11:$B$130)-9,FALSE))-C33</f>
        <v>0</v>
      </c>
      <c r="D54" s="19">
        <f t="array" ref="D54">CORREL(HLOOKUP($B11,Mean_StDev!$B$10:$S$130,ROW(Mean_StDev!$B$11:$B$130)-9,FALSE),HLOOKUP(D$2,Mean_StDev!$B$10:$S$130,ROW(Mean_StDev!$B$11:$B$130)-9,FALSE))-D33</f>
        <v>0</v>
      </c>
      <c r="E54" s="19">
        <f t="array" ref="E54">CORREL(HLOOKUP($B11,Mean_StDev!$B$10:$S$130,ROW(Mean_StDev!$B$11:$B$130)-9,FALSE),HLOOKUP(E$2,Mean_StDev!$B$10:$S$130,ROW(Mean_StDev!$B$11:$B$130)-9,FALSE))-E33</f>
        <v>0</v>
      </c>
      <c r="F54" s="19">
        <f t="array" ref="F54">CORREL(HLOOKUP($B11,Mean_StDev!$B$10:$S$130,ROW(Mean_StDev!$B$11:$B$130)-9,FALSE),HLOOKUP(F$2,Mean_StDev!$B$10:$S$130,ROW(Mean_StDev!$B$11:$B$130)-9,FALSE))-F33</f>
        <v>0</v>
      </c>
      <c r="G54" s="19">
        <f t="array" ref="G54">CORREL(HLOOKUP($B11,Mean_StDev!$B$10:$S$130,ROW(Mean_StDev!$B$11:$B$130)-9,FALSE),HLOOKUP(G$2,Mean_StDev!$B$10:$S$130,ROW(Mean_StDev!$B$11:$B$130)-9,FALSE))-G33</f>
        <v>0</v>
      </c>
      <c r="H54" s="19">
        <f t="array" ref="H54">CORREL(HLOOKUP($B11,Mean_StDev!$B$10:$S$130,ROW(Mean_StDev!$B$11:$B$130)-9,FALSE),HLOOKUP(H$2,Mean_StDev!$B$10:$S$130,ROW(Mean_StDev!$B$11:$B$130)-9,FALSE))-H33</f>
        <v>0</v>
      </c>
      <c r="I54" s="19">
        <f t="array" ref="I54">CORREL(HLOOKUP($B11,Mean_StDev!$B$10:$S$130,ROW(Mean_StDev!$B$11:$B$130)-9,FALSE),HLOOKUP(I$2,Mean_StDev!$B$10:$S$130,ROW(Mean_StDev!$B$11:$B$130)-9,FALSE))-I33</f>
        <v>0</v>
      </c>
      <c r="J54" s="19">
        <f t="array" ref="J54">CORREL(HLOOKUP($B11,Mean_StDev!$B$10:$S$130,ROW(Mean_StDev!$B$11:$B$130)-9,FALSE),HLOOKUP(J$2,Mean_StDev!$B$10:$S$130,ROW(Mean_StDev!$B$11:$B$130)-9,FALSE))-J33</f>
        <v>0</v>
      </c>
      <c r="K54" s="19">
        <f t="array" ref="K54">CORREL(HLOOKUP($B11,Mean_StDev!$B$10:$S$130,ROW(Mean_StDev!$B$11:$B$130)-9,FALSE),HLOOKUP(K$2,Mean_StDev!$B$10:$S$130,ROW(Mean_StDev!$B$11:$B$130)-9,FALSE))-K33</f>
        <v>0</v>
      </c>
      <c r="L54" s="19">
        <f t="array" ref="L54">CORREL(HLOOKUP($B11,Mean_StDev!$B$10:$S$130,ROW(Mean_StDev!$B$11:$B$130)-9,FALSE),HLOOKUP(L$2,Mean_StDev!$B$10:$S$130,ROW(Mean_StDev!$B$11:$B$130)-9,FALSE))-L33</f>
        <v>0</v>
      </c>
      <c r="M54" s="19">
        <f t="array" ref="M54">CORREL(HLOOKUP($B11,Mean_StDev!$B$10:$S$130,ROW(Mean_StDev!$B$11:$B$130)-9,FALSE),HLOOKUP(M$2,Mean_StDev!$B$10:$S$130,ROW(Mean_StDev!$B$11:$B$130)-9,FALSE))-M33</f>
        <v>0</v>
      </c>
      <c r="N54" s="19">
        <f t="array" ref="N54">CORREL(HLOOKUP($B11,Mean_StDev!$B$10:$S$130,ROW(Mean_StDev!$B$11:$B$130)-9,FALSE),HLOOKUP(N$2,Mean_StDev!$B$10:$S$130,ROW(Mean_StDev!$B$11:$B$130)-9,FALSE))-N33</f>
        <v>0</v>
      </c>
      <c r="O54" s="19">
        <f t="array" ref="O54">CORREL(HLOOKUP($B11,Mean_StDev!$B$10:$S$130,ROW(Mean_StDev!$B$11:$B$130)-9,FALSE),HLOOKUP(O$2,Mean_StDev!$B$10:$S$130,ROW(Mean_StDev!$B$11:$B$130)-9,FALSE))-O33</f>
        <v>0</v>
      </c>
      <c r="P54" s="19">
        <f t="array" ref="P54">CORREL(HLOOKUP($B11,Mean_StDev!$B$10:$S$130,ROW(Mean_StDev!$B$11:$B$130)-9,FALSE),HLOOKUP(P$2,Mean_StDev!$B$10:$S$130,ROW(Mean_StDev!$B$11:$B$130)-9,FALSE))-P33</f>
        <v>0</v>
      </c>
      <c r="Q54" s="19">
        <f t="array" ref="Q54">CORREL(HLOOKUP($B11,Mean_StDev!$B$10:$S$130,ROW(Mean_StDev!$B$11:$B$130)-9,FALSE),HLOOKUP(Q$2,Mean_StDev!$B$10:$S$130,ROW(Mean_StDev!$B$11:$B$130)-9,FALSE))-Q33</f>
        <v>0</v>
      </c>
      <c r="R54" s="19">
        <f t="array" ref="R54">CORREL(HLOOKUP($B11,Mean_StDev!$B$10:$S$130,ROW(Mean_StDev!$B$11:$B$130)-9,FALSE),HLOOKUP(R$2,Mean_StDev!$B$10:$S$130,ROW(Mean_StDev!$B$11:$B$130)-9,FALSE))-R33</f>
        <v>0</v>
      </c>
      <c r="S54" s="19">
        <f t="array" ref="S54">CORREL(HLOOKUP($B11,Mean_StDev!$B$10:$S$130,ROW(Mean_StDev!$B$11:$B$130)-9,FALSE),HLOOKUP(S$2,Mean_StDev!$B$10:$S$130,ROW(Mean_StDev!$B$11:$B$130)-9,FALSE))-S33</f>
        <v>0</v>
      </c>
      <c r="T54" s="19">
        <f t="array" ref="T54">CORREL(HLOOKUP($B11,Mean_StDev!$B$10:$S$130,ROW(Mean_StDev!$B$11:$B$130)-9,FALSE),HLOOKUP(T$2,Mean_StDev!$B$10:$S$130,ROW(Mean_StDev!$B$11:$B$130)-9,FALSE))-T33</f>
        <v>0</v>
      </c>
    </row>
    <row r="55" spans="3:20" x14ac:dyDescent="0.2">
      <c r="C55" s="19">
        <f t="array" ref="C55">CORREL(HLOOKUP($B12,Mean_StDev!$B$10:$S$130,ROW(Mean_StDev!$B$11:$B$130)-9,FALSE),HLOOKUP(C$2,Mean_StDev!$B$10:$S$130,ROW(Mean_StDev!$B$11:$B$130)-9,FALSE))-C34</f>
        <v>0</v>
      </c>
      <c r="D55" s="19">
        <f t="array" ref="D55">CORREL(HLOOKUP($B12,Mean_StDev!$B$10:$S$130,ROW(Mean_StDev!$B$11:$B$130)-9,FALSE),HLOOKUP(D$2,Mean_StDev!$B$10:$S$130,ROW(Mean_StDev!$B$11:$B$130)-9,FALSE))-D34</f>
        <v>0</v>
      </c>
      <c r="E55" s="19">
        <f t="array" ref="E55">CORREL(HLOOKUP($B12,Mean_StDev!$B$10:$S$130,ROW(Mean_StDev!$B$11:$B$130)-9,FALSE),HLOOKUP(E$2,Mean_StDev!$B$10:$S$130,ROW(Mean_StDev!$B$11:$B$130)-9,FALSE))-E34</f>
        <v>0</v>
      </c>
      <c r="F55" s="19">
        <f t="array" ref="F55">CORREL(HLOOKUP($B12,Mean_StDev!$B$10:$S$130,ROW(Mean_StDev!$B$11:$B$130)-9,FALSE),HLOOKUP(F$2,Mean_StDev!$B$10:$S$130,ROW(Mean_StDev!$B$11:$B$130)-9,FALSE))-F34</f>
        <v>0</v>
      </c>
      <c r="G55" s="19">
        <f t="array" ref="G55">CORREL(HLOOKUP($B12,Mean_StDev!$B$10:$S$130,ROW(Mean_StDev!$B$11:$B$130)-9,FALSE),HLOOKUP(G$2,Mean_StDev!$B$10:$S$130,ROW(Mean_StDev!$B$11:$B$130)-9,FALSE))-G34</f>
        <v>0</v>
      </c>
      <c r="H55" s="19">
        <f t="array" ref="H55">CORREL(HLOOKUP($B12,Mean_StDev!$B$10:$S$130,ROW(Mean_StDev!$B$11:$B$130)-9,FALSE),HLOOKUP(H$2,Mean_StDev!$B$10:$S$130,ROW(Mean_StDev!$B$11:$B$130)-9,FALSE))-H34</f>
        <v>0</v>
      </c>
      <c r="I55" s="19">
        <f t="array" ref="I55">CORREL(HLOOKUP($B12,Mean_StDev!$B$10:$S$130,ROW(Mean_StDev!$B$11:$B$130)-9,FALSE),HLOOKUP(I$2,Mean_StDev!$B$10:$S$130,ROW(Mean_StDev!$B$11:$B$130)-9,FALSE))-I34</f>
        <v>0</v>
      </c>
      <c r="J55" s="19">
        <f t="array" ref="J55">CORREL(HLOOKUP($B12,Mean_StDev!$B$10:$S$130,ROW(Mean_StDev!$B$11:$B$130)-9,FALSE),HLOOKUP(J$2,Mean_StDev!$B$10:$S$130,ROW(Mean_StDev!$B$11:$B$130)-9,FALSE))-J34</f>
        <v>0</v>
      </c>
      <c r="K55" s="19">
        <f t="array" ref="K55">CORREL(HLOOKUP($B12,Mean_StDev!$B$10:$S$130,ROW(Mean_StDev!$B$11:$B$130)-9,FALSE),HLOOKUP(K$2,Mean_StDev!$B$10:$S$130,ROW(Mean_StDev!$B$11:$B$130)-9,FALSE))-K34</f>
        <v>0</v>
      </c>
      <c r="L55" s="19">
        <f t="array" ref="L55">CORREL(HLOOKUP($B12,Mean_StDev!$B$10:$S$130,ROW(Mean_StDev!$B$11:$B$130)-9,FALSE),HLOOKUP(L$2,Mean_StDev!$B$10:$S$130,ROW(Mean_StDev!$B$11:$B$130)-9,FALSE))-L34</f>
        <v>0</v>
      </c>
      <c r="M55" s="19">
        <f t="array" ref="M55">CORREL(HLOOKUP($B12,Mean_StDev!$B$10:$S$130,ROW(Mean_StDev!$B$11:$B$130)-9,FALSE),HLOOKUP(M$2,Mean_StDev!$B$10:$S$130,ROW(Mean_StDev!$B$11:$B$130)-9,FALSE))-M34</f>
        <v>0</v>
      </c>
      <c r="N55" s="19">
        <f t="array" ref="N55">CORREL(HLOOKUP($B12,Mean_StDev!$B$10:$S$130,ROW(Mean_StDev!$B$11:$B$130)-9,FALSE),HLOOKUP(N$2,Mean_StDev!$B$10:$S$130,ROW(Mean_StDev!$B$11:$B$130)-9,FALSE))-N34</f>
        <v>0</v>
      </c>
      <c r="O55" s="19">
        <f t="array" ref="O55">CORREL(HLOOKUP($B12,Mean_StDev!$B$10:$S$130,ROW(Mean_StDev!$B$11:$B$130)-9,FALSE),HLOOKUP(O$2,Mean_StDev!$B$10:$S$130,ROW(Mean_StDev!$B$11:$B$130)-9,FALSE))-O34</f>
        <v>0</v>
      </c>
      <c r="P55" s="19">
        <f t="array" ref="P55">CORREL(HLOOKUP($B12,Mean_StDev!$B$10:$S$130,ROW(Mean_StDev!$B$11:$B$130)-9,FALSE),HLOOKUP(P$2,Mean_StDev!$B$10:$S$130,ROW(Mean_StDev!$B$11:$B$130)-9,FALSE))-P34</f>
        <v>0</v>
      </c>
      <c r="Q55" s="19">
        <f t="array" ref="Q55">CORREL(HLOOKUP($B12,Mean_StDev!$B$10:$S$130,ROW(Mean_StDev!$B$11:$B$130)-9,FALSE),HLOOKUP(Q$2,Mean_StDev!$B$10:$S$130,ROW(Mean_StDev!$B$11:$B$130)-9,FALSE))-Q34</f>
        <v>0</v>
      </c>
      <c r="R55" s="19">
        <f t="array" ref="R55">CORREL(HLOOKUP($B12,Mean_StDev!$B$10:$S$130,ROW(Mean_StDev!$B$11:$B$130)-9,FALSE),HLOOKUP(R$2,Mean_StDev!$B$10:$S$130,ROW(Mean_StDev!$B$11:$B$130)-9,FALSE))-R34</f>
        <v>0</v>
      </c>
      <c r="S55" s="19">
        <f t="array" ref="S55">CORREL(HLOOKUP($B12,Mean_StDev!$B$10:$S$130,ROW(Mean_StDev!$B$11:$B$130)-9,FALSE),HLOOKUP(S$2,Mean_StDev!$B$10:$S$130,ROW(Mean_StDev!$B$11:$B$130)-9,FALSE))-S34</f>
        <v>0</v>
      </c>
      <c r="T55" s="19">
        <f t="array" ref="T55">CORREL(HLOOKUP($B12,Mean_StDev!$B$10:$S$130,ROW(Mean_StDev!$B$11:$B$130)-9,FALSE),HLOOKUP(T$2,Mean_StDev!$B$10:$S$130,ROW(Mean_StDev!$B$11:$B$130)-9,FALSE))-T34</f>
        <v>0</v>
      </c>
    </row>
    <row r="56" spans="3:20" x14ac:dyDescent="0.2">
      <c r="C56" s="19">
        <f t="array" ref="C56">CORREL(HLOOKUP($B13,Mean_StDev!$B$10:$S$130,ROW(Mean_StDev!$B$11:$B$130)-9,FALSE),HLOOKUP(C$2,Mean_StDev!$B$10:$S$130,ROW(Mean_StDev!$B$11:$B$130)-9,FALSE))-C35</f>
        <v>0</v>
      </c>
      <c r="D56" s="19">
        <f t="array" ref="D56">CORREL(HLOOKUP($B13,Mean_StDev!$B$10:$S$130,ROW(Mean_StDev!$B$11:$B$130)-9,FALSE),HLOOKUP(D$2,Mean_StDev!$B$10:$S$130,ROW(Mean_StDev!$B$11:$B$130)-9,FALSE))-D35</f>
        <v>0</v>
      </c>
      <c r="E56" s="19">
        <f t="array" ref="E56">CORREL(HLOOKUP($B13,Mean_StDev!$B$10:$S$130,ROW(Mean_StDev!$B$11:$B$130)-9,FALSE),HLOOKUP(E$2,Mean_StDev!$B$10:$S$130,ROW(Mean_StDev!$B$11:$B$130)-9,FALSE))-E35</f>
        <v>0</v>
      </c>
      <c r="F56" s="19">
        <f t="array" ref="F56">CORREL(HLOOKUP($B13,Mean_StDev!$B$10:$S$130,ROW(Mean_StDev!$B$11:$B$130)-9,FALSE),HLOOKUP(F$2,Mean_StDev!$B$10:$S$130,ROW(Mean_StDev!$B$11:$B$130)-9,FALSE))-F35</f>
        <v>0</v>
      </c>
      <c r="G56" s="19">
        <f t="array" ref="G56">CORREL(HLOOKUP($B13,Mean_StDev!$B$10:$S$130,ROW(Mean_StDev!$B$11:$B$130)-9,FALSE),HLOOKUP(G$2,Mean_StDev!$B$10:$S$130,ROW(Mean_StDev!$B$11:$B$130)-9,FALSE))-G35</f>
        <v>0</v>
      </c>
      <c r="H56" s="19">
        <f t="array" ref="H56">CORREL(HLOOKUP($B13,Mean_StDev!$B$10:$S$130,ROW(Mean_StDev!$B$11:$B$130)-9,FALSE),HLOOKUP(H$2,Mean_StDev!$B$10:$S$130,ROW(Mean_StDev!$B$11:$B$130)-9,FALSE))-H35</f>
        <v>0</v>
      </c>
      <c r="I56" s="19">
        <f t="array" ref="I56">CORREL(HLOOKUP($B13,Mean_StDev!$B$10:$S$130,ROW(Mean_StDev!$B$11:$B$130)-9,FALSE),HLOOKUP(I$2,Mean_StDev!$B$10:$S$130,ROW(Mean_StDev!$B$11:$B$130)-9,FALSE))-I35</f>
        <v>0</v>
      </c>
      <c r="J56" s="19">
        <f t="array" ref="J56">CORREL(HLOOKUP($B13,Mean_StDev!$B$10:$S$130,ROW(Mean_StDev!$B$11:$B$130)-9,FALSE),HLOOKUP(J$2,Mean_StDev!$B$10:$S$130,ROW(Mean_StDev!$B$11:$B$130)-9,FALSE))-J35</f>
        <v>0</v>
      </c>
      <c r="K56" s="19">
        <f t="array" ref="K56">CORREL(HLOOKUP($B13,Mean_StDev!$B$10:$S$130,ROW(Mean_StDev!$B$11:$B$130)-9,FALSE),HLOOKUP(K$2,Mean_StDev!$B$10:$S$130,ROW(Mean_StDev!$B$11:$B$130)-9,FALSE))-K35</f>
        <v>0</v>
      </c>
      <c r="L56" s="19">
        <f t="array" ref="L56">CORREL(HLOOKUP($B13,Mean_StDev!$B$10:$S$130,ROW(Mean_StDev!$B$11:$B$130)-9,FALSE),HLOOKUP(L$2,Mean_StDev!$B$10:$S$130,ROW(Mean_StDev!$B$11:$B$130)-9,FALSE))-L35</f>
        <v>0</v>
      </c>
      <c r="M56" s="19">
        <f t="array" ref="M56">CORREL(HLOOKUP($B13,Mean_StDev!$B$10:$S$130,ROW(Mean_StDev!$B$11:$B$130)-9,FALSE),HLOOKUP(M$2,Mean_StDev!$B$10:$S$130,ROW(Mean_StDev!$B$11:$B$130)-9,FALSE))-M35</f>
        <v>0</v>
      </c>
      <c r="N56" s="19">
        <f t="array" ref="N56">CORREL(HLOOKUP($B13,Mean_StDev!$B$10:$S$130,ROW(Mean_StDev!$B$11:$B$130)-9,FALSE),HLOOKUP(N$2,Mean_StDev!$B$10:$S$130,ROW(Mean_StDev!$B$11:$B$130)-9,FALSE))-N35</f>
        <v>0</v>
      </c>
      <c r="O56" s="19">
        <f t="array" ref="O56">CORREL(HLOOKUP($B13,Mean_StDev!$B$10:$S$130,ROW(Mean_StDev!$B$11:$B$130)-9,FALSE),HLOOKUP(O$2,Mean_StDev!$B$10:$S$130,ROW(Mean_StDev!$B$11:$B$130)-9,FALSE))-O35</f>
        <v>0</v>
      </c>
      <c r="P56" s="19">
        <f t="array" ref="P56">CORREL(HLOOKUP($B13,Mean_StDev!$B$10:$S$130,ROW(Mean_StDev!$B$11:$B$130)-9,FALSE),HLOOKUP(P$2,Mean_StDev!$B$10:$S$130,ROW(Mean_StDev!$B$11:$B$130)-9,FALSE))-P35</f>
        <v>0</v>
      </c>
      <c r="Q56" s="19">
        <f t="array" ref="Q56">CORREL(HLOOKUP($B13,Mean_StDev!$B$10:$S$130,ROW(Mean_StDev!$B$11:$B$130)-9,FALSE),HLOOKUP(Q$2,Mean_StDev!$B$10:$S$130,ROW(Mean_StDev!$B$11:$B$130)-9,FALSE))-Q35</f>
        <v>0</v>
      </c>
      <c r="R56" s="19">
        <f t="array" ref="R56">CORREL(HLOOKUP($B13,Mean_StDev!$B$10:$S$130,ROW(Mean_StDev!$B$11:$B$130)-9,FALSE),HLOOKUP(R$2,Mean_StDev!$B$10:$S$130,ROW(Mean_StDev!$B$11:$B$130)-9,FALSE))-R35</f>
        <v>0</v>
      </c>
      <c r="S56" s="19">
        <f t="array" ref="S56">CORREL(HLOOKUP($B13,Mean_StDev!$B$10:$S$130,ROW(Mean_StDev!$B$11:$B$130)-9,FALSE),HLOOKUP(S$2,Mean_StDev!$B$10:$S$130,ROW(Mean_StDev!$B$11:$B$130)-9,FALSE))-S35</f>
        <v>0</v>
      </c>
      <c r="T56" s="19">
        <f t="array" ref="T56">CORREL(HLOOKUP($B13,Mean_StDev!$B$10:$S$130,ROW(Mean_StDev!$B$11:$B$130)-9,FALSE),HLOOKUP(T$2,Mean_StDev!$B$10:$S$130,ROW(Mean_StDev!$B$11:$B$130)-9,FALSE))-T35</f>
        <v>0</v>
      </c>
    </row>
    <row r="57" spans="3:20" x14ac:dyDescent="0.2">
      <c r="C57" s="19">
        <f t="array" ref="C57">CORREL(HLOOKUP($B14,Mean_StDev!$B$10:$S$130,ROW(Mean_StDev!$B$11:$B$130)-9,FALSE),HLOOKUP(C$2,Mean_StDev!$B$10:$S$130,ROW(Mean_StDev!$B$11:$B$130)-9,FALSE))-C36</f>
        <v>0</v>
      </c>
      <c r="D57" s="19">
        <f t="array" ref="D57">CORREL(HLOOKUP($B14,Mean_StDev!$B$10:$S$130,ROW(Mean_StDev!$B$11:$B$130)-9,FALSE),HLOOKUP(D$2,Mean_StDev!$B$10:$S$130,ROW(Mean_StDev!$B$11:$B$130)-9,FALSE))-D36</f>
        <v>0</v>
      </c>
      <c r="E57" s="19">
        <f t="array" ref="E57">CORREL(HLOOKUP($B14,Mean_StDev!$B$10:$S$130,ROW(Mean_StDev!$B$11:$B$130)-9,FALSE),HLOOKUP(E$2,Mean_StDev!$B$10:$S$130,ROW(Mean_StDev!$B$11:$B$130)-9,FALSE))-E36</f>
        <v>0</v>
      </c>
      <c r="F57" s="19">
        <f t="array" ref="F57">CORREL(HLOOKUP($B14,Mean_StDev!$B$10:$S$130,ROW(Mean_StDev!$B$11:$B$130)-9,FALSE),HLOOKUP(F$2,Mean_StDev!$B$10:$S$130,ROW(Mean_StDev!$B$11:$B$130)-9,FALSE))-F36</f>
        <v>0</v>
      </c>
      <c r="G57" s="19">
        <f t="array" ref="G57">CORREL(HLOOKUP($B14,Mean_StDev!$B$10:$S$130,ROW(Mean_StDev!$B$11:$B$130)-9,FALSE),HLOOKUP(G$2,Mean_StDev!$B$10:$S$130,ROW(Mean_StDev!$B$11:$B$130)-9,FALSE))-G36</f>
        <v>0</v>
      </c>
      <c r="H57" s="19">
        <f t="array" ref="H57">CORREL(HLOOKUP($B14,Mean_StDev!$B$10:$S$130,ROW(Mean_StDev!$B$11:$B$130)-9,FALSE),HLOOKUP(H$2,Mean_StDev!$B$10:$S$130,ROW(Mean_StDev!$B$11:$B$130)-9,FALSE))-H36</f>
        <v>0</v>
      </c>
      <c r="I57" s="19">
        <f t="array" ref="I57">CORREL(HLOOKUP($B14,Mean_StDev!$B$10:$S$130,ROW(Mean_StDev!$B$11:$B$130)-9,FALSE),HLOOKUP(I$2,Mean_StDev!$B$10:$S$130,ROW(Mean_StDev!$B$11:$B$130)-9,FALSE))-I36</f>
        <v>0</v>
      </c>
      <c r="J57" s="19">
        <f t="array" ref="J57">CORREL(HLOOKUP($B14,Mean_StDev!$B$10:$S$130,ROW(Mean_StDev!$B$11:$B$130)-9,FALSE),HLOOKUP(J$2,Mean_StDev!$B$10:$S$130,ROW(Mean_StDev!$B$11:$B$130)-9,FALSE))-J36</f>
        <v>0</v>
      </c>
      <c r="K57" s="19">
        <f t="array" ref="K57">CORREL(HLOOKUP($B14,Mean_StDev!$B$10:$S$130,ROW(Mean_StDev!$B$11:$B$130)-9,FALSE),HLOOKUP(K$2,Mean_StDev!$B$10:$S$130,ROW(Mean_StDev!$B$11:$B$130)-9,FALSE))-K36</f>
        <v>0</v>
      </c>
      <c r="L57" s="19">
        <f t="array" ref="L57">CORREL(HLOOKUP($B14,Mean_StDev!$B$10:$S$130,ROW(Mean_StDev!$B$11:$B$130)-9,FALSE),HLOOKUP(L$2,Mean_StDev!$B$10:$S$130,ROW(Mean_StDev!$B$11:$B$130)-9,FALSE))-L36</f>
        <v>0</v>
      </c>
      <c r="M57" s="19">
        <f t="array" ref="M57">CORREL(HLOOKUP($B14,Mean_StDev!$B$10:$S$130,ROW(Mean_StDev!$B$11:$B$130)-9,FALSE),HLOOKUP(M$2,Mean_StDev!$B$10:$S$130,ROW(Mean_StDev!$B$11:$B$130)-9,FALSE))-M36</f>
        <v>0</v>
      </c>
      <c r="N57" s="19">
        <f t="array" ref="N57">CORREL(HLOOKUP($B14,Mean_StDev!$B$10:$S$130,ROW(Mean_StDev!$B$11:$B$130)-9,FALSE),HLOOKUP(N$2,Mean_StDev!$B$10:$S$130,ROW(Mean_StDev!$B$11:$B$130)-9,FALSE))-N36</f>
        <v>0</v>
      </c>
      <c r="O57" s="19">
        <f t="array" ref="O57">CORREL(HLOOKUP($B14,Mean_StDev!$B$10:$S$130,ROW(Mean_StDev!$B$11:$B$130)-9,FALSE),HLOOKUP(O$2,Mean_StDev!$B$10:$S$130,ROW(Mean_StDev!$B$11:$B$130)-9,FALSE))-O36</f>
        <v>0</v>
      </c>
      <c r="P57" s="19">
        <f t="array" ref="P57">CORREL(HLOOKUP($B14,Mean_StDev!$B$10:$S$130,ROW(Mean_StDev!$B$11:$B$130)-9,FALSE),HLOOKUP(P$2,Mean_StDev!$B$10:$S$130,ROW(Mean_StDev!$B$11:$B$130)-9,FALSE))-P36</f>
        <v>0</v>
      </c>
      <c r="Q57" s="19">
        <f t="array" ref="Q57">CORREL(HLOOKUP($B14,Mean_StDev!$B$10:$S$130,ROW(Mean_StDev!$B$11:$B$130)-9,FALSE),HLOOKUP(Q$2,Mean_StDev!$B$10:$S$130,ROW(Mean_StDev!$B$11:$B$130)-9,FALSE))-Q36</f>
        <v>0</v>
      </c>
      <c r="R57" s="19">
        <f t="array" ref="R57">CORREL(HLOOKUP($B14,Mean_StDev!$B$10:$S$130,ROW(Mean_StDev!$B$11:$B$130)-9,FALSE),HLOOKUP(R$2,Mean_StDev!$B$10:$S$130,ROW(Mean_StDev!$B$11:$B$130)-9,FALSE))-R36</f>
        <v>0</v>
      </c>
      <c r="S57" s="19">
        <f t="array" ref="S57">CORREL(HLOOKUP($B14,Mean_StDev!$B$10:$S$130,ROW(Mean_StDev!$B$11:$B$130)-9,FALSE),HLOOKUP(S$2,Mean_StDev!$B$10:$S$130,ROW(Mean_StDev!$B$11:$B$130)-9,FALSE))-S36</f>
        <v>0</v>
      </c>
      <c r="T57" s="19">
        <f t="array" ref="T57">CORREL(HLOOKUP($B14,Mean_StDev!$B$10:$S$130,ROW(Mean_StDev!$B$11:$B$130)-9,FALSE),HLOOKUP(T$2,Mean_StDev!$B$10:$S$130,ROW(Mean_StDev!$B$11:$B$130)-9,FALSE))-T36</f>
        <v>0</v>
      </c>
    </row>
    <row r="58" spans="3:20" x14ac:dyDescent="0.2">
      <c r="C58" s="19">
        <f t="array" ref="C58">CORREL(HLOOKUP($B15,Mean_StDev!$B$10:$S$130,ROW(Mean_StDev!$B$11:$B$130)-9,FALSE),HLOOKUP(C$2,Mean_StDev!$B$10:$S$130,ROW(Mean_StDev!$B$11:$B$130)-9,FALSE))-C37</f>
        <v>0</v>
      </c>
      <c r="D58" s="19">
        <f t="array" ref="D58">CORREL(HLOOKUP($B15,Mean_StDev!$B$10:$S$130,ROW(Mean_StDev!$B$11:$B$130)-9,FALSE),HLOOKUP(D$2,Mean_StDev!$B$10:$S$130,ROW(Mean_StDev!$B$11:$B$130)-9,FALSE))-D37</f>
        <v>0</v>
      </c>
      <c r="E58" s="19">
        <f t="array" ref="E58">CORREL(HLOOKUP($B15,Mean_StDev!$B$10:$S$130,ROW(Mean_StDev!$B$11:$B$130)-9,FALSE),HLOOKUP(E$2,Mean_StDev!$B$10:$S$130,ROW(Mean_StDev!$B$11:$B$130)-9,FALSE))-E37</f>
        <v>0</v>
      </c>
      <c r="F58" s="19">
        <f t="array" ref="F58">CORREL(HLOOKUP($B15,Mean_StDev!$B$10:$S$130,ROW(Mean_StDev!$B$11:$B$130)-9,FALSE),HLOOKUP(F$2,Mean_StDev!$B$10:$S$130,ROW(Mean_StDev!$B$11:$B$130)-9,FALSE))-F37</f>
        <v>0</v>
      </c>
      <c r="G58" s="19">
        <f t="array" ref="G58">CORREL(HLOOKUP($B15,Mean_StDev!$B$10:$S$130,ROW(Mean_StDev!$B$11:$B$130)-9,FALSE),HLOOKUP(G$2,Mean_StDev!$B$10:$S$130,ROW(Mean_StDev!$B$11:$B$130)-9,FALSE))-G37</f>
        <v>0</v>
      </c>
      <c r="H58" s="19">
        <f t="array" ref="H58">CORREL(HLOOKUP($B15,Mean_StDev!$B$10:$S$130,ROW(Mean_StDev!$B$11:$B$130)-9,FALSE),HLOOKUP(H$2,Mean_StDev!$B$10:$S$130,ROW(Mean_StDev!$B$11:$B$130)-9,FALSE))-H37</f>
        <v>0</v>
      </c>
      <c r="I58" s="19">
        <f t="array" ref="I58">CORREL(HLOOKUP($B15,Mean_StDev!$B$10:$S$130,ROW(Mean_StDev!$B$11:$B$130)-9,FALSE),HLOOKUP(I$2,Mean_StDev!$B$10:$S$130,ROW(Mean_StDev!$B$11:$B$130)-9,FALSE))-I37</f>
        <v>0</v>
      </c>
      <c r="J58" s="19">
        <f t="array" ref="J58">CORREL(HLOOKUP($B15,Mean_StDev!$B$10:$S$130,ROW(Mean_StDev!$B$11:$B$130)-9,FALSE),HLOOKUP(J$2,Mean_StDev!$B$10:$S$130,ROW(Mean_StDev!$B$11:$B$130)-9,FALSE))-J37</f>
        <v>0</v>
      </c>
      <c r="K58" s="19">
        <f t="array" ref="K58">CORREL(HLOOKUP($B15,Mean_StDev!$B$10:$S$130,ROW(Mean_StDev!$B$11:$B$130)-9,FALSE),HLOOKUP(K$2,Mean_StDev!$B$10:$S$130,ROW(Mean_StDev!$B$11:$B$130)-9,FALSE))-K37</f>
        <v>0</v>
      </c>
      <c r="L58" s="19">
        <f t="array" ref="L58">CORREL(HLOOKUP($B15,Mean_StDev!$B$10:$S$130,ROW(Mean_StDev!$B$11:$B$130)-9,FALSE),HLOOKUP(L$2,Mean_StDev!$B$10:$S$130,ROW(Mean_StDev!$B$11:$B$130)-9,FALSE))-L37</f>
        <v>0</v>
      </c>
      <c r="M58" s="19">
        <f t="array" ref="M58">CORREL(HLOOKUP($B15,Mean_StDev!$B$10:$S$130,ROW(Mean_StDev!$B$11:$B$130)-9,FALSE),HLOOKUP(M$2,Mean_StDev!$B$10:$S$130,ROW(Mean_StDev!$B$11:$B$130)-9,FALSE))-M37</f>
        <v>0</v>
      </c>
      <c r="N58" s="19">
        <f t="array" ref="N58">CORREL(HLOOKUP($B15,Mean_StDev!$B$10:$S$130,ROW(Mean_StDev!$B$11:$B$130)-9,FALSE),HLOOKUP(N$2,Mean_StDev!$B$10:$S$130,ROW(Mean_StDev!$B$11:$B$130)-9,FALSE))-N37</f>
        <v>0</v>
      </c>
      <c r="O58" s="19">
        <f t="array" ref="O58">CORREL(HLOOKUP($B15,Mean_StDev!$B$10:$S$130,ROW(Mean_StDev!$B$11:$B$130)-9,FALSE),HLOOKUP(O$2,Mean_StDev!$B$10:$S$130,ROW(Mean_StDev!$B$11:$B$130)-9,FALSE))-O37</f>
        <v>0</v>
      </c>
      <c r="P58" s="19">
        <f t="array" ref="P58">CORREL(HLOOKUP($B15,Mean_StDev!$B$10:$S$130,ROW(Mean_StDev!$B$11:$B$130)-9,FALSE),HLOOKUP(P$2,Mean_StDev!$B$10:$S$130,ROW(Mean_StDev!$B$11:$B$130)-9,FALSE))-P37</f>
        <v>0</v>
      </c>
      <c r="Q58" s="19">
        <f t="array" ref="Q58">CORREL(HLOOKUP($B15,Mean_StDev!$B$10:$S$130,ROW(Mean_StDev!$B$11:$B$130)-9,FALSE),HLOOKUP(Q$2,Mean_StDev!$B$10:$S$130,ROW(Mean_StDev!$B$11:$B$130)-9,FALSE))-Q37</f>
        <v>0</v>
      </c>
      <c r="R58" s="19">
        <f t="array" ref="R58">CORREL(HLOOKUP($B15,Mean_StDev!$B$10:$S$130,ROW(Mean_StDev!$B$11:$B$130)-9,FALSE),HLOOKUP(R$2,Mean_StDev!$B$10:$S$130,ROW(Mean_StDev!$B$11:$B$130)-9,FALSE))-R37</f>
        <v>0</v>
      </c>
      <c r="S58" s="19">
        <f t="array" ref="S58">CORREL(HLOOKUP($B15,Mean_StDev!$B$10:$S$130,ROW(Mean_StDev!$B$11:$B$130)-9,FALSE),HLOOKUP(S$2,Mean_StDev!$B$10:$S$130,ROW(Mean_StDev!$B$11:$B$130)-9,FALSE))-S37</f>
        <v>0</v>
      </c>
      <c r="T58" s="19">
        <f t="array" ref="T58">CORREL(HLOOKUP($B15,Mean_StDev!$B$10:$S$130,ROW(Mean_StDev!$B$11:$B$130)-9,FALSE),HLOOKUP(T$2,Mean_StDev!$B$10:$S$130,ROW(Mean_StDev!$B$11:$B$130)-9,FALSE))-T37</f>
        <v>0</v>
      </c>
    </row>
    <row r="59" spans="3:20" x14ac:dyDescent="0.2">
      <c r="C59" s="19">
        <f t="array" ref="C59">CORREL(HLOOKUP($B16,Mean_StDev!$B$10:$S$130,ROW(Mean_StDev!$B$11:$B$130)-9,FALSE),HLOOKUP(C$2,Mean_StDev!$B$10:$S$130,ROW(Mean_StDev!$B$11:$B$130)-9,FALSE))-C38</f>
        <v>0</v>
      </c>
      <c r="D59" s="19">
        <f t="array" ref="D59">CORREL(HLOOKUP($B16,Mean_StDev!$B$10:$S$130,ROW(Mean_StDev!$B$11:$B$130)-9,FALSE),HLOOKUP(D$2,Mean_StDev!$B$10:$S$130,ROW(Mean_StDev!$B$11:$B$130)-9,FALSE))-D38</f>
        <v>0</v>
      </c>
      <c r="E59" s="19">
        <f t="array" ref="E59">CORREL(HLOOKUP($B16,Mean_StDev!$B$10:$S$130,ROW(Mean_StDev!$B$11:$B$130)-9,FALSE),HLOOKUP(E$2,Mean_StDev!$B$10:$S$130,ROW(Mean_StDev!$B$11:$B$130)-9,FALSE))-E38</f>
        <v>0</v>
      </c>
      <c r="F59" s="19">
        <f t="array" ref="F59">CORREL(HLOOKUP($B16,Mean_StDev!$B$10:$S$130,ROW(Mean_StDev!$B$11:$B$130)-9,FALSE),HLOOKUP(F$2,Mean_StDev!$B$10:$S$130,ROW(Mean_StDev!$B$11:$B$130)-9,FALSE))-F38</f>
        <v>0</v>
      </c>
      <c r="G59" s="19">
        <f t="array" ref="G59">CORREL(HLOOKUP($B16,Mean_StDev!$B$10:$S$130,ROW(Mean_StDev!$B$11:$B$130)-9,FALSE),HLOOKUP(G$2,Mean_StDev!$B$10:$S$130,ROW(Mean_StDev!$B$11:$B$130)-9,FALSE))-G38</f>
        <v>0</v>
      </c>
      <c r="H59" s="19">
        <f t="array" ref="H59">CORREL(HLOOKUP($B16,Mean_StDev!$B$10:$S$130,ROW(Mean_StDev!$B$11:$B$130)-9,FALSE),HLOOKUP(H$2,Mean_StDev!$B$10:$S$130,ROW(Mean_StDev!$B$11:$B$130)-9,FALSE))-H38</f>
        <v>0</v>
      </c>
      <c r="I59" s="19">
        <f t="array" ref="I59">CORREL(HLOOKUP($B16,Mean_StDev!$B$10:$S$130,ROW(Mean_StDev!$B$11:$B$130)-9,FALSE),HLOOKUP(I$2,Mean_StDev!$B$10:$S$130,ROW(Mean_StDev!$B$11:$B$130)-9,FALSE))-I38</f>
        <v>0</v>
      </c>
      <c r="J59" s="19">
        <f t="array" ref="J59">CORREL(HLOOKUP($B16,Mean_StDev!$B$10:$S$130,ROW(Mean_StDev!$B$11:$B$130)-9,FALSE),HLOOKUP(J$2,Mean_StDev!$B$10:$S$130,ROW(Mean_StDev!$B$11:$B$130)-9,FALSE))-J38</f>
        <v>0</v>
      </c>
      <c r="K59" s="19">
        <f t="array" ref="K59">CORREL(HLOOKUP($B16,Mean_StDev!$B$10:$S$130,ROW(Mean_StDev!$B$11:$B$130)-9,FALSE),HLOOKUP(K$2,Mean_StDev!$B$10:$S$130,ROW(Mean_StDev!$B$11:$B$130)-9,FALSE))-K38</f>
        <v>0</v>
      </c>
      <c r="L59" s="19">
        <f t="array" ref="L59">CORREL(HLOOKUP($B16,Mean_StDev!$B$10:$S$130,ROW(Mean_StDev!$B$11:$B$130)-9,FALSE),HLOOKUP(L$2,Mean_StDev!$B$10:$S$130,ROW(Mean_StDev!$B$11:$B$130)-9,FALSE))-L38</f>
        <v>0</v>
      </c>
      <c r="M59" s="19">
        <f t="array" ref="M59">CORREL(HLOOKUP($B16,Mean_StDev!$B$10:$S$130,ROW(Mean_StDev!$B$11:$B$130)-9,FALSE),HLOOKUP(M$2,Mean_StDev!$B$10:$S$130,ROW(Mean_StDev!$B$11:$B$130)-9,FALSE))-M38</f>
        <v>0</v>
      </c>
      <c r="N59" s="19">
        <f t="array" ref="N59">CORREL(HLOOKUP($B16,Mean_StDev!$B$10:$S$130,ROW(Mean_StDev!$B$11:$B$130)-9,FALSE),HLOOKUP(N$2,Mean_StDev!$B$10:$S$130,ROW(Mean_StDev!$B$11:$B$130)-9,FALSE))-N38</f>
        <v>0</v>
      </c>
      <c r="O59" s="19">
        <f t="array" ref="O59">CORREL(HLOOKUP($B16,Mean_StDev!$B$10:$S$130,ROW(Mean_StDev!$B$11:$B$130)-9,FALSE),HLOOKUP(O$2,Mean_StDev!$B$10:$S$130,ROW(Mean_StDev!$B$11:$B$130)-9,FALSE))-O38</f>
        <v>0</v>
      </c>
      <c r="P59" s="19">
        <f t="array" ref="P59">CORREL(HLOOKUP($B16,Mean_StDev!$B$10:$S$130,ROW(Mean_StDev!$B$11:$B$130)-9,FALSE),HLOOKUP(P$2,Mean_StDev!$B$10:$S$130,ROW(Mean_StDev!$B$11:$B$130)-9,FALSE))-P38</f>
        <v>0</v>
      </c>
      <c r="Q59" s="19">
        <f t="array" ref="Q59">CORREL(HLOOKUP($B16,Mean_StDev!$B$10:$S$130,ROW(Mean_StDev!$B$11:$B$130)-9,FALSE),HLOOKUP(Q$2,Mean_StDev!$B$10:$S$130,ROW(Mean_StDev!$B$11:$B$130)-9,FALSE))-Q38</f>
        <v>0</v>
      </c>
      <c r="R59" s="19">
        <f t="array" ref="R59">CORREL(HLOOKUP($B16,Mean_StDev!$B$10:$S$130,ROW(Mean_StDev!$B$11:$B$130)-9,FALSE),HLOOKUP(R$2,Mean_StDev!$B$10:$S$130,ROW(Mean_StDev!$B$11:$B$130)-9,FALSE))-R38</f>
        <v>0</v>
      </c>
      <c r="S59" s="19">
        <f t="array" ref="S59">CORREL(HLOOKUP($B16,Mean_StDev!$B$10:$S$130,ROW(Mean_StDev!$B$11:$B$130)-9,FALSE),HLOOKUP(S$2,Mean_StDev!$B$10:$S$130,ROW(Mean_StDev!$B$11:$B$130)-9,FALSE))-S38</f>
        <v>0</v>
      </c>
      <c r="T59" s="19">
        <f t="array" ref="T59">CORREL(HLOOKUP($B16,Mean_StDev!$B$10:$S$130,ROW(Mean_StDev!$B$11:$B$130)-9,FALSE),HLOOKUP(T$2,Mean_StDev!$B$10:$S$130,ROW(Mean_StDev!$B$11:$B$130)-9,FALSE))-T38</f>
        <v>0</v>
      </c>
    </row>
    <row r="60" spans="3:20" x14ac:dyDescent="0.2">
      <c r="C60" s="19">
        <f t="array" ref="C60">CORREL(HLOOKUP($B17,Mean_StDev!$B$10:$S$130,ROW(Mean_StDev!$B$11:$B$130)-9,FALSE),HLOOKUP(C$2,Mean_StDev!$B$10:$S$130,ROW(Mean_StDev!$B$11:$B$130)-9,FALSE))-C39</f>
        <v>0</v>
      </c>
      <c r="D60" s="19">
        <f t="array" ref="D60">CORREL(HLOOKUP($B17,Mean_StDev!$B$10:$S$130,ROW(Mean_StDev!$B$11:$B$130)-9,FALSE),HLOOKUP(D$2,Mean_StDev!$B$10:$S$130,ROW(Mean_StDev!$B$11:$B$130)-9,FALSE))-D39</f>
        <v>0</v>
      </c>
      <c r="E60" s="19">
        <f t="array" ref="E60">CORREL(HLOOKUP($B17,Mean_StDev!$B$10:$S$130,ROW(Mean_StDev!$B$11:$B$130)-9,FALSE),HLOOKUP(E$2,Mean_StDev!$B$10:$S$130,ROW(Mean_StDev!$B$11:$B$130)-9,FALSE))-E39</f>
        <v>0</v>
      </c>
      <c r="F60" s="19">
        <f t="array" ref="F60">CORREL(HLOOKUP($B17,Mean_StDev!$B$10:$S$130,ROW(Mean_StDev!$B$11:$B$130)-9,FALSE),HLOOKUP(F$2,Mean_StDev!$B$10:$S$130,ROW(Mean_StDev!$B$11:$B$130)-9,FALSE))-F39</f>
        <v>0</v>
      </c>
      <c r="G60" s="19">
        <f t="array" ref="G60">CORREL(HLOOKUP($B17,Mean_StDev!$B$10:$S$130,ROW(Mean_StDev!$B$11:$B$130)-9,FALSE),HLOOKUP(G$2,Mean_StDev!$B$10:$S$130,ROW(Mean_StDev!$B$11:$B$130)-9,FALSE))-G39</f>
        <v>0</v>
      </c>
      <c r="H60" s="19">
        <f t="array" ref="H60">CORREL(HLOOKUP($B17,Mean_StDev!$B$10:$S$130,ROW(Mean_StDev!$B$11:$B$130)-9,FALSE),HLOOKUP(H$2,Mean_StDev!$B$10:$S$130,ROW(Mean_StDev!$B$11:$B$130)-9,FALSE))-H39</f>
        <v>0</v>
      </c>
      <c r="I60" s="19">
        <f t="array" ref="I60">CORREL(HLOOKUP($B17,Mean_StDev!$B$10:$S$130,ROW(Mean_StDev!$B$11:$B$130)-9,FALSE),HLOOKUP(I$2,Mean_StDev!$B$10:$S$130,ROW(Mean_StDev!$B$11:$B$130)-9,FALSE))-I39</f>
        <v>0</v>
      </c>
      <c r="J60" s="19">
        <f t="array" ref="J60">CORREL(HLOOKUP($B17,Mean_StDev!$B$10:$S$130,ROW(Mean_StDev!$B$11:$B$130)-9,FALSE),HLOOKUP(J$2,Mean_StDev!$B$10:$S$130,ROW(Mean_StDev!$B$11:$B$130)-9,FALSE))-J39</f>
        <v>0</v>
      </c>
      <c r="K60" s="19">
        <f t="array" ref="K60">CORREL(HLOOKUP($B17,Mean_StDev!$B$10:$S$130,ROW(Mean_StDev!$B$11:$B$130)-9,FALSE),HLOOKUP(K$2,Mean_StDev!$B$10:$S$130,ROW(Mean_StDev!$B$11:$B$130)-9,FALSE))-K39</f>
        <v>0</v>
      </c>
      <c r="L60" s="19">
        <f t="array" ref="L60">CORREL(HLOOKUP($B17,Mean_StDev!$B$10:$S$130,ROW(Mean_StDev!$B$11:$B$130)-9,FALSE),HLOOKUP(L$2,Mean_StDev!$B$10:$S$130,ROW(Mean_StDev!$B$11:$B$130)-9,FALSE))-L39</f>
        <v>0</v>
      </c>
      <c r="M60" s="19">
        <f t="array" ref="M60">CORREL(HLOOKUP($B17,Mean_StDev!$B$10:$S$130,ROW(Mean_StDev!$B$11:$B$130)-9,FALSE),HLOOKUP(M$2,Mean_StDev!$B$10:$S$130,ROW(Mean_StDev!$B$11:$B$130)-9,FALSE))-M39</f>
        <v>0</v>
      </c>
      <c r="N60" s="19">
        <f t="array" ref="N60">CORREL(HLOOKUP($B17,Mean_StDev!$B$10:$S$130,ROW(Mean_StDev!$B$11:$B$130)-9,FALSE),HLOOKUP(N$2,Mean_StDev!$B$10:$S$130,ROW(Mean_StDev!$B$11:$B$130)-9,FALSE))-N39</f>
        <v>0</v>
      </c>
      <c r="O60" s="19">
        <f t="array" ref="O60">CORREL(HLOOKUP($B17,Mean_StDev!$B$10:$S$130,ROW(Mean_StDev!$B$11:$B$130)-9,FALSE),HLOOKUP(O$2,Mean_StDev!$B$10:$S$130,ROW(Mean_StDev!$B$11:$B$130)-9,FALSE))-O39</f>
        <v>0</v>
      </c>
      <c r="P60" s="19">
        <f t="array" ref="P60">CORREL(HLOOKUP($B17,Mean_StDev!$B$10:$S$130,ROW(Mean_StDev!$B$11:$B$130)-9,FALSE),HLOOKUP(P$2,Mean_StDev!$B$10:$S$130,ROW(Mean_StDev!$B$11:$B$130)-9,FALSE))-P39</f>
        <v>0</v>
      </c>
      <c r="Q60" s="19">
        <f t="array" ref="Q60">CORREL(HLOOKUP($B17,Mean_StDev!$B$10:$S$130,ROW(Mean_StDev!$B$11:$B$130)-9,FALSE),HLOOKUP(Q$2,Mean_StDev!$B$10:$S$130,ROW(Mean_StDev!$B$11:$B$130)-9,FALSE))-Q39</f>
        <v>0</v>
      </c>
      <c r="R60" s="19">
        <f t="array" ref="R60">CORREL(HLOOKUP($B17,Mean_StDev!$B$10:$S$130,ROW(Mean_StDev!$B$11:$B$130)-9,FALSE),HLOOKUP(R$2,Mean_StDev!$B$10:$S$130,ROW(Mean_StDev!$B$11:$B$130)-9,FALSE))-R39</f>
        <v>0</v>
      </c>
      <c r="S60" s="19">
        <f t="array" ref="S60">CORREL(HLOOKUP($B17,Mean_StDev!$B$10:$S$130,ROW(Mean_StDev!$B$11:$B$130)-9,FALSE),HLOOKUP(S$2,Mean_StDev!$B$10:$S$130,ROW(Mean_StDev!$B$11:$B$130)-9,FALSE))-S39</f>
        <v>0</v>
      </c>
      <c r="T60" s="19">
        <f t="array" ref="T60">CORREL(HLOOKUP($B17,Mean_StDev!$B$10:$S$130,ROW(Mean_StDev!$B$11:$B$130)-9,FALSE),HLOOKUP(T$2,Mean_StDev!$B$10:$S$130,ROW(Mean_StDev!$B$11:$B$130)-9,FALSE))-T39</f>
        <v>0</v>
      </c>
    </row>
    <row r="61" spans="3:20" x14ac:dyDescent="0.2">
      <c r="C61" s="19">
        <f t="array" ref="C61">CORREL(HLOOKUP($B18,Mean_StDev!$B$10:$S$130,ROW(Mean_StDev!$B$11:$B$130)-9,FALSE),HLOOKUP(C$2,Mean_StDev!$B$10:$S$130,ROW(Mean_StDev!$B$11:$B$130)-9,FALSE))-C40</f>
        <v>0</v>
      </c>
      <c r="D61" s="19">
        <f t="array" ref="D61">CORREL(HLOOKUP($B18,Mean_StDev!$B$10:$S$130,ROW(Mean_StDev!$B$11:$B$130)-9,FALSE),HLOOKUP(D$2,Mean_StDev!$B$10:$S$130,ROW(Mean_StDev!$B$11:$B$130)-9,FALSE))-D40</f>
        <v>0</v>
      </c>
      <c r="E61" s="19">
        <f t="array" ref="E61">CORREL(HLOOKUP($B18,Mean_StDev!$B$10:$S$130,ROW(Mean_StDev!$B$11:$B$130)-9,FALSE),HLOOKUP(E$2,Mean_StDev!$B$10:$S$130,ROW(Mean_StDev!$B$11:$B$130)-9,FALSE))-E40</f>
        <v>0</v>
      </c>
      <c r="F61" s="19">
        <f t="array" ref="F61">CORREL(HLOOKUP($B18,Mean_StDev!$B$10:$S$130,ROW(Mean_StDev!$B$11:$B$130)-9,FALSE),HLOOKUP(F$2,Mean_StDev!$B$10:$S$130,ROW(Mean_StDev!$B$11:$B$130)-9,FALSE))-F40</f>
        <v>0</v>
      </c>
      <c r="G61" s="19">
        <f t="array" ref="G61">CORREL(HLOOKUP($B18,Mean_StDev!$B$10:$S$130,ROW(Mean_StDev!$B$11:$B$130)-9,FALSE),HLOOKUP(G$2,Mean_StDev!$B$10:$S$130,ROW(Mean_StDev!$B$11:$B$130)-9,FALSE))-G40</f>
        <v>0</v>
      </c>
      <c r="H61" s="19">
        <f t="array" ref="H61">CORREL(HLOOKUP($B18,Mean_StDev!$B$10:$S$130,ROW(Mean_StDev!$B$11:$B$130)-9,FALSE),HLOOKUP(H$2,Mean_StDev!$B$10:$S$130,ROW(Mean_StDev!$B$11:$B$130)-9,FALSE))-H40</f>
        <v>0</v>
      </c>
      <c r="I61" s="19">
        <f t="array" ref="I61">CORREL(HLOOKUP($B18,Mean_StDev!$B$10:$S$130,ROW(Mean_StDev!$B$11:$B$130)-9,FALSE),HLOOKUP(I$2,Mean_StDev!$B$10:$S$130,ROW(Mean_StDev!$B$11:$B$130)-9,FALSE))-I40</f>
        <v>0</v>
      </c>
      <c r="J61" s="19">
        <f t="array" ref="J61">CORREL(HLOOKUP($B18,Mean_StDev!$B$10:$S$130,ROW(Mean_StDev!$B$11:$B$130)-9,FALSE),HLOOKUP(J$2,Mean_StDev!$B$10:$S$130,ROW(Mean_StDev!$B$11:$B$130)-9,FALSE))-J40</f>
        <v>0</v>
      </c>
      <c r="K61" s="19">
        <f t="array" ref="K61">CORREL(HLOOKUP($B18,Mean_StDev!$B$10:$S$130,ROW(Mean_StDev!$B$11:$B$130)-9,FALSE),HLOOKUP(K$2,Mean_StDev!$B$10:$S$130,ROW(Mean_StDev!$B$11:$B$130)-9,FALSE))-K40</f>
        <v>0</v>
      </c>
      <c r="L61" s="19">
        <f t="array" ref="L61">CORREL(HLOOKUP($B18,Mean_StDev!$B$10:$S$130,ROW(Mean_StDev!$B$11:$B$130)-9,FALSE),HLOOKUP(L$2,Mean_StDev!$B$10:$S$130,ROW(Mean_StDev!$B$11:$B$130)-9,FALSE))-L40</f>
        <v>0</v>
      </c>
      <c r="M61" s="19">
        <f t="array" ref="M61">CORREL(HLOOKUP($B18,Mean_StDev!$B$10:$S$130,ROW(Mean_StDev!$B$11:$B$130)-9,FALSE),HLOOKUP(M$2,Mean_StDev!$B$10:$S$130,ROW(Mean_StDev!$B$11:$B$130)-9,FALSE))-M40</f>
        <v>0</v>
      </c>
      <c r="N61" s="19">
        <f t="array" ref="N61">CORREL(HLOOKUP($B18,Mean_StDev!$B$10:$S$130,ROW(Mean_StDev!$B$11:$B$130)-9,FALSE),HLOOKUP(N$2,Mean_StDev!$B$10:$S$130,ROW(Mean_StDev!$B$11:$B$130)-9,FALSE))-N40</f>
        <v>0</v>
      </c>
      <c r="O61" s="19">
        <f t="array" ref="O61">CORREL(HLOOKUP($B18,Mean_StDev!$B$10:$S$130,ROW(Mean_StDev!$B$11:$B$130)-9,FALSE),HLOOKUP(O$2,Mean_StDev!$B$10:$S$130,ROW(Mean_StDev!$B$11:$B$130)-9,FALSE))-O40</f>
        <v>0</v>
      </c>
      <c r="P61" s="19">
        <f t="array" ref="P61">CORREL(HLOOKUP($B18,Mean_StDev!$B$10:$S$130,ROW(Mean_StDev!$B$11:$B$130)-9,FALSE),HLOOKUP(P$2,Mean_StDev!$B$10:$S$130,ROW(Mean_StDev!$B$11:$B$130)-9,FALSE))-P40</f>
        <v>0</v>
      </c>
      <c r="Q61" s="19">
        <f t="array" ref="Q61">CORREL(HLOOKUP($B18,Mean_StDev!$B$10:$S$130,ROW(Mean_StDev!$B$11:$B$130)-9,FALSE),HLOOKUP(Q$2,Mean_StDev!$B$10:$S$130,ROW(Mean_StDev!$B$11:$B$130)-9,FALSE))-Q40</f>
        <v>0</v>
      </c>
      <c r="R61" s="19">
        <f t="array" ref="R61">CORREL(HLOOKUP($B18,Mean_StDev!$B$10:$S$130,ROW(Mean_StDev!$B$11:$B$130)-9,FALSE),HLOOKUP(R$2,Mean_StDev!$B$10:$S$130,ROW(Mean_StDev!$B$11:$B$130)-9,FALSE))-R40</f>
        <v>0</v>
      </c>
      <c r="S61" s="19">
        <f t="array" ref="S61">CORREL(HLOOKUP($B18,Mean_StDev!$B$10:$S$130,ROW(Mean_StDev!$B$11:$B$130)-9,FALSE),HLOOKUP(S$2,Mean_StDev!$B$10:$S$130,ROW(Mean_StDev!$B$11:$B$130)-9,FALSE))-S40</f>
        <v>0</v>
      </c>
      <c r="T61" s="19">
        <f t="array" ref="T61">CORREL(HLOOKUP($B18,Mean_StDev!$B$10:$S$130,ROW(Mean_StDev!$B$11:$B$130)-9,FALSE),HLOOKUP(T$2,Mean_StDev!$B$10:$S$130,ROW(Mean_StDev!$B$11:$B$130)-9,FALSE))-T40</f>
        <v>0</v>
      </c>
    </row>
    <row r="62" spans="3:20" x14ac:dyDescent="0.2">
      <c r="C62" s="19">
        <f t="array" ref="C62">CORREL(HLOOKUP($B19,Mean_StDev!$B$10:$S$130,ROW(Mean_StDev!$B$11:$B$130)-9,FALSE),HLOOKUP(C$2,Mean_StDev!$B$10:$S$130,ROW(Mean_StDev!$B$11:$B$130)-9,FALSE))-C41</f>
        <v>0</v>
      </c>
      <c r="D62" s="19">
        <f t="array" ref="D62">CORREL(HLOOKUP($B19,Mean_StDev!$B$10:$S$130,ROW(Mean_StDev!$B$11:$B$130)-9,FALSE),HLOOKUP(D$2,Mean_StDev!$B$10:$S$130,ROW(Mean_StDev!$B$11:$B$130)-9,FALSE))-D41</f>
        <v>0</v>
      </c>
      <c r="E62" s="19">
        <f t="array" ref="E62">CORREL(HLOOKUP($B19,Mean_StDev!$B$10:$S$130,ROW(Mean_StDev!$B$11:$B$130)-9,FALSE),HLOOKUP(E$2,Mean_StDev!$B$10:$S$130,ROW(Mean_StDev!$B$11:$B$130)-9,FALSE))-E41</f>
        <v>0</v>
      </c>
      <c r="F62" s="19">
        <f t="array" ref="F62">CORREL(HLOOKUP($B19,Mean_StDev!$B$10:$S$130,ROW(Mean_StDev!$B$11:$B$130)-9,FALSE),HLOOKUP(F$2,Mean_StDev!$B$10:$S$130,ROW(Mean_StDev!$B$11:$B$130)-9,FALSE))-F41</f>
        <v>0</v>
      </c>
      <c r="G62" s="19">
        <f t="array" ref="G62">CORREL(HLOOKUP($B19,Mean_StDev!$B$10:$S$130,ROW(Mean_StDev!$B$11:$B$130)-9,FALSE),HLOOKUP(G$2,Mean_StDev!$B$10:$S$130,ROW(Mean_StDev!$B$11:$B$130)-9,FALSE))-G41</f>
        <v>0</v>
      </c>
      <c r="H62" s="19">
        <f t="array" ref="H62">CORREL(HLOOKUP($B19,Mean_StDev!$B$10:$S$130,ROW(Mean_StDev!$B$11:$B$130)-9,FALSE),HLOOKUP(H$2,Mean_StDev!$B$10:$S$130,ROW(Mean_StDev!$B$11:$B$130)-9,FALSE))-H41</f>
        <v>0</v>
      </c>
      <c r="I62" s="19">
        <f t="array" ref="I62">CORREL(HLOOKUP($B19,Mean_StDev!$B$10:$S$130,ROW(Mean_StDev!$B$11:$B$130)-9,FALSE),HLOOKUP(I$2,Mean_StDev!$B$10:$S$130,ROW(Mean_StDev!$B$11:$B$130)-9,FALSE))-I41</f>
        <v>0</v>
      </c>
      <c r="J62" s="19">
        <f t="array" ref="J62">CORREL(HLOOKUP($B19,Mean_StDev!$B$10:$S$130,ROW(Mean_StDev!$B$11:$B$130)-9,FALSE),HLOOKUP(J$2,Mean_StDev!$B$10:$S$130,ROW(Mean_StDev!$B$11:$B$130)-9,FALSE))-J41</f>
        <v>0</v>
      </c>
      <c r="K62" s="19">
        <f t="array" ref="K62">CORREL(HLOOKUP($B19,Mean_StDev!$B$10:$S$130,ROW(Mean_StDev!$B$11:$B$130)-9,FALSE),HLOOKUP(K$2,Mean_StDev!$B$10:$S$130,ROW(Mean_StDev!$B$11:$B$130)-9,FALSE))-K41</f>
        <v>0</v>
      </c>
      <c r="L62" s="19">
        <f t="array" ref="L62">CORREL(HLOOKUP($B19,Mean_StDev!$B$10:$S$130,ROW(Mean_StDev!$B$11:$B$130)-9,FALSE),HLOOKUP(L$2,Mean_StDev!$B$10:$S$130,ROW(Mean_StDev!$B$11:$B$130)-9,FALSE))-L41</f>
        <v>0</v>
      </c>
      <c r="M62" s="19">
        <f t="array" ref="M62">CORREL(HLOOKUP($B19,Mean_StDev!$B$10:$S$130,ROW(Mean_StDev!$B$11:$B$130)-9,FALSE),HLOOKUP(M$2,Mean_StDev!$B$10:$S$130,ROW(Mean_StDev!$B$11:$B$130)-9,FALSE))-M41</f>
        <v>0</v>
      </c>
      <c r="N62" s="19">
        <f t="array" ref="N62">CORREL(HLOOKUP($B19,Mean_StDev!$B$10:$S$130,ROW(Mean_StDev!$B$11:$B$130)-9,FALSE),HLOOKUP(N$2,Mean_StDev!$B$10:$S$130,ROW(Mean_StDev!$B$11:$B$130)-9,FALSE))-N41</f>
        <v>0</v>
      </c>
      <c r="O62" s="19">
        <f t="array" ref="O62">CORREL(HLOOKUP($B19,Mean_StDev!$B$10:$S$130,ROW(Mean_StDev!$B$11:$B$130)-9,FALSE),HLOOKUP(O$2,Mean_StDev!$B$10:$S$130,ROW(Mean_StDev!$B$11:$B$130)-9,FALSE))-O41</f>
        <v>0</v>
      </c>
      <c r="P62" s="19">
        <f t="array" ref="P62">CORREL(HLOOKUP($B19,Mean_StDev!$B$10:$S$130,ROW(Mean_StDev!$B$11:$B$130)-9,FALSE),HLOOKUP(P$2,Mean_StDev!$B$10:$S$130,ROW(Mean_StDev!$B$11:$B$130)-9,FALSE))-P41</f>
        <v>0</v>
      </c>
      <c r="Q62" s="19">
        <f t="array" ref="Q62">CORREL(HLOOKUP($B19,Mean_StDev!$B$10:$S$130,ROW(Mean_StDev!$B$11:$B$130)-9,FALSE),HLOOKUP(Q$2,Mean_StDev!$B$10:$S$130,ROW(Mean_StDev!$B$11:$B$130)-9,FALSE))-Q41</f>
        <v>0</v>
      </c>
      <c r="R62" s="19">
        <f t="array" ref="R62">CORREL(HLOOKUP($B19,Mean_StDev!$B$10:$S$130,ROW(Mean_StDev!$B$11:$B$130)-9,FALSE),HLOOKUP(R$2,Mean_StDev!$B$10:$S$130,ROW(Mean_StDev!$B$11:$B$130)-9,FALSE))-R41</f>
        <v>0</v>
      </c>
      <c r="S62" s="19">
        <f t="array" ref="S62">CORREL(HLOOKUP($B19,Mean_StDev!$B$10:$S$130,ROW(Mean_StDev!$B$11:$B$130)-9,FALSE),HLOOKUP(S$2,Mean_StDev!$B$10:$S$130,ROW(Mean_StDev!$B$11:$B$130)-9,FALSE))-S41</f>
        <v>0</v>
      </c>
      <c r="T62" s="19">
        <f t="array" ref="T62">CORREL(HLOOKUP($B19,Mean_StDev!$B$10:$S$130,ROW(Mean_StDev!$B$11:$B$130)-9,FALSE),HLOOKUP(T$2,Mean_StDev!$B$10:$S$130,ROW(Mean_StDev!$B$11:$B$130)-9,FALSE))-T41</f>
        <v>0</v>
      </c>
    </row>
    <row r="63" spans="3:20" x14ac:dyDescent="0.2">
      <c r="C63" s="19">
        <f t="array" ref="C63">CORREL(HLOOKUP($B20,Mean_StDev!$B$10:$S$130,ROW(Mean_StDev!$B$11:$B$130)-9,FALSE),HLOOKUP(C$2,Mean_StDev!$B$10:$S$130,ROW(Mean_StDev!$B$11:$B$130)-9,FALSE))-C42</f>
        <v>0</v>
      </c>
      <c r="D63" s="19">
        <f t="array" ref="D63">CORREL(HLOOKUP($B20,Mean_StDev!$B$10:$S$130,ROW(Mean_StDev!$B$11:$B$130)-9,FALSE),HLOOKUP(D$2,Mean_StDev!$B$10:$S$130,ROW(Mean_StDev!$B$11:$B$130)-9,FALSE))-D42</f>
        <v>0</v>
      </c>
      <c r="E63" s="19">
        <f t="array" ref="E63">CORREL(HLOOKUP($B20,Mean_StDev!$B$10:$S$130,ROW(Mean_StDev!$B$11:$B$130)-9,FALSE),HLOOKUP(E$2,Mean_StDev!$B$10:$S$130,ROW(Mean_StDev!$B$11:$B$130)-9,FALSE))-E42</f>
        <v>0</v>
      </c>
      <c r="F63" s="19">
        <f t="array" ref="F63">CORREL(HLOOKUP($B20,Mean_StDev!$B$10:$S$130,ROW(Mean_StDev!$B$11:$B$130)-9,FALSE),HLOOKUP(F$2,Mean_StDev!$B$10:$S$130,ROW(Mean_StDev!$B$11:$B$130)-9,FALSE))-F42</f>
        <v>0</v>
      </c>
      <c r="G63" s="19">
        <f t="array" ref="G63">CORREL(HLOOKUP($B20,Mean_StDev!$B$10:$S$130,ROW(Mean_StDev!$B$11:$B$130)-9,FALSE),HLOOKUP(G$2,Mean_StDev!$B$10:$S$130,ROW(Mean_StDev!$B$11:$B$130)-9,FALSE))-G42</f>
        <v>0</v>
      </c>
      <c r="H63" s="19">
        <f t="array" ref="H63">CORREL(HLOOKUP($B20,Mean_StDev!$B$10:$S$130,ROW(Mean_StDev!$B$11:$B$130)-9,FALSE),HLOOKUP(H$2,Mean_StDev!$B$10:$S$130,ROW(Mean_StDev!$B$11:$B$130)-9,FALSE))-H42</f>
        <v>0</v>
      </c>
      <c r="I63" s="19">
        <f t="array" ref="I63">CORREL(HLOOKUP($B20,Mean_StDev!$B$10:$S$130,ROW(Mean_StDev!$B$11:$B$130)-9,FALSE),HLOOKUP(I$2,Mean_StDev!$B$10:$S$130,ROW(Mean_StDev!$B$11:$B$130)-9,FALSE))-I42</f>
        <v>0</v>
      </c>
      <c r="J63" s="19">
        <f t="array" ref="J63">CORREL(HLOOKUP($B20,Mean_StDev!$B$10:$S$130,ROW(Mean_StDev!$B$11:$B$130)-9,FALSE),HLOOKUP(J$2,Mean_StDev!$B$10:$S$130,ROW(Mean_StDev!$B$11:$B$130)-9,FALSE))-J42</f>
        <v>0</v>
      </c>
      <c r="K63" s="19">
        <f t="array" ref="K63">CORREL(HLOOKUP($B20,Mean_StDev!$B$10:$S$130,ROW(Mean_StDev!$B$11:$B$130)-9,FALSE),HLOOKUP(K$2,Mean_StDev!$B$10:$S$130,ROW(Mean_StDev!$B$11:$B$130)-9,FALSE))-K42</f>
        <v>0</v>
      </c>
      <c r="L63" s="19">
        <f t="array" ref="L63">CORREL(HLOOKUP($B20,Mean_StDev!$B$10:$S$130,ROW(Mean_StDev!$B$11:$B$130)-9,FALSE),HLOOKUP(L$2,Mean_StDev!$B$10:$S$130,ROW(Mean_StDev!$B$11:$B$130)-9,FALSE))-L42</f>
        <v>0</v>
      </c>
      <c r="M63" s="19">
        <f t="array" ref="M63">CORREL(HLOOKUP($B20,Mean_StDev!$B$10:$S$130,ROW(Mean_StDev!$B$11:$B$130)-9,FALSE),HLOOKUP(M$2,Mean_StDev!$B$10:$S$130,ROW(Mean_StDev!$B$11:$B$130)-9,FALSE))-M42</f>
        <v>0</v>
      </c>
      <c r="N63" s="19">
        <f t="array" ref="N63">CORREL(HLOOKUP($B20,Mean_StDev!$B$10:$S$130,ROW(Mean_StDev!$B$11:$B$130)-9,FALSE),HLOOKUP(N$2,Mean_StDev!$B$10:$S$130,ROW(Mean_StDev!$B$11:$B$130)-9,FALSE))-N42</f>
        <v>0</v>
      </c>
      <c r="O63" s="19">
        <f t="array" ref="O63">CORREL(HLOOKUP($B20,Mean_StDev!$B$10:$S$130,ROW(Mean_StDev!$B$11:$B$130)-9,FALSE),HLOOKUP(O$2,Mean_StDev!$B$10:$S$130,ROW(Mean_StDev!$B$11:$B$130)-9,FALSE))-O42</f>
        <v>0</v>
      </c>
      <c r="P63" s="19">
        <f t="array" ref="P63">CORREL(HLOOKUP($B20,Mean_StDev!$B$10:$S$130,ROW(Mean_StDev!$B$11:$B$130)-9,FALSE),HLOOKUP(P$2,Mean_StDev!$B$10:$S$130,ROW(Mean_StDev!$B$11:$B$130)-9,FALSE))-P42</f>
        <v>0</v>
      </c>
      <c r="Q63" s="19">
        <f t="array" ref="Q63">CORREL(HLOOKUP($B20,Mean_StDev!$B$10:$S$130,ROW(Mean_StDev!$B$11:$B$130)-9,FALSE),HLOOKUP(Q$2,Mean_StDev!$B$10:$S$130,ROW(Mean_StDev!$B$11:$B$130)-9,FALSE))-Q42</f>
        <v>0</v>
      </c>
      <c r="R63" s="19">
        <f t="array" ref="R63">CORREL(HLOOKUP($B20,Mean_StDev!$B$10:$S$130,ROW(Mean_StDev!$B$11:$B$130)-9,FALSE),HLOOKUP(R$2,Mean_StDev!$B$10:$S$130,ROW(Mean_StDev!$B$11:$B$130)-9,FALSE))-R42</f>
        <v>0</v>
      </c>
      <c r="S63" s="19">
        <f t="array" ref="S63">CORREL(HLOOKUP($B20,Mean_StDev!$B$10:$S$130,ROW(Mean_StDev!$B$11:$B$130)-9,FALSE),HLOOKUP(S$2,Mean_StDev!$B$10:$S$130,ROW(Mean_StDev!$B$11:$B$130)-9,FALSE))-S42</f>
        <v>0</v>
      </c>
      <c r="T63" s="19">
        <f t="array" ref="T63">CORREL(HLOOKUP($B20,Mean_StDev!$B$10:$S$130,ROW(Mean_StDev!$B$11:$B$130)-9,FALSE),HLOOKUP(T$2,Mean_StDev!$B$10:$S$130,ROW(Mean_StDev!$B$11:$B$130)-9,FALSE))-T42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17" customWidth="1"/>
    <col min="2" max="2" width="13.33203125" bestFit="1" customWidth="1"/>
    <col min="3" max="3" width="15.33203125" bestFit="1" customWidth="1"/>
    <col min="4" max="7" width="12.1640625" bestFit="1" customWidth="1"/>
    <col min="9" max="9" width="10.1640625" bestFit="1" customWidth="1"/>
  </cols>
  <sheetData>
    <row r="1" spans="1:15" x14ac:dyDescent="0.2">
      <c r="A1" s="16" t="s">
        <v>27</v>
      </c>
      <c r="B1" s="15" t="s">
        <v>28</v>
      </c>
      <c r="C1" s="15" t="s">
        <v>26</v>
      </c>
    </row>
    <row r="2" spans="1:15" x14ac:dyDescent="0.2">
      <c r="A2" s="17" t="s">
        <v>13</v>
      </c>
      <c r="B2" s="14">
        <f ca="1">OFFSET(Mean_StDev!$N$6,0,ROW(A2)-2)</f>
        <v>1.1499166666666663E-2</v>
      </c>
      <c r="C2" s="14">
        <f ca="1">OFFSET(Mean_StDev!$N$7,0,ROW(A2)-2)</f>
        <v>5.0042626360746037E-2</v>
      </c>
    </row>
    <row r="3" spans="1:15" x14ac:dyDescent="0.2">
      <c r="A3" s="17" t="s">
        <v>14</v>
      </c>
      <c r="B3" s="14">
        <f ca="1">OFFSET(Mean_StDev!$N$6,0,ROW(A3)-2)</f>
        <v>7.9208333333333318E-3</v>
      </c>
      <c r="C3" s="14">
        <f ca="1">OFFSET(Mean_StDev!$N$7,0,ROW(A3)-2)</f>
        <v>7.8340470985677008E-2</v>
      </c>
    </row>
    <row r="4" spans="1:15" x14ac:dyDescent="0.2">
      <c r="A4" s="17" t="s">
        <v>15</v>
      </c>
      <c r="B4" s="14">
        <f ca="1">OFFSET(Mean_StDev!$N$6,0,ROW(A4)-2)</f>
        <v>1.3619999999999993E-2</v>
      </c>
      <c r="C4" s="14">
        <f ca="1">OFFSET(Mean_StDev!$N$7,0,ROW(A4)-2)</f>
        <v>6.3317699146526824E-2</v>
      </c>
    </row>
    <row r="5" spans="1:15" x14ac:dyDescent="0.2">
      <c r="A5" s="17" t="s">
        <v>16</v>
      </c>
      <c r="B5" s="14">
        <f ca="1">OFFSET(Mean_StDev!$N$6,0,ROW(A5)-2)</f>
        <v>4.1933333333333293E-3</v>
      </c>
      <c r="C5" s="14">
        <f ca="1">OFFSET(Mean_StDev!$N$7,0,ROW(A5)-2)</f>
        <v>5.90879130430845E-2</v>
      </c>
    </row>
    <row r="6" spans="1:15" x14ac:dyDescent="0.2">
      <c r="A6" s="17" t="s">
        <v>17</v>
      </c>
      <c r="B6" s="14">
        <f ca="1">OFFSET(Mean_StDev!$N$6,0,ROW(A6)-2)</f>
        <v>1.3995000000000002E-2</v>
      </c>
      <c r="C6" s="14">
        <f ca="1">OFFSET(Mean_StDev!$N$7,0,ROW(A6)-2)</f>
        <v>6.7774041100253327E-2</v>
      </c>
    </row>
    <row r="7" spans="1:15" x14ac:dyDescent="0.2">
      <c r="A7" s="17" t="s">
        <v>18</v>
      </c>
      <c r="B7" s="14">
        <f ca="1">OFFSET(Mean_StDev!$N$6,0,ROW(A7)-2)</f>
        <v>8.1808333333333316E-3</v>
      </c>
      <c r="C7" s="14">
        <f ca="1">OFFSET(Mean_StDev!$N$7,0,ROW(A7)-2)</f>
        <v>4.6010671571488533E-2</v>
      </c>
    </row>
    <row r="9" spans="1:15" x14ac:dyDescent="0.2">
      <c r="A9" s="17" t="s">
        <v>29</v>
      </c>
      <c r="I9" s="15" t="s">
        <v>34</v>
      </c>
    </row>
    <row r="10" spans="1:15" x14ac:dyDescent="0.2">
      <c r="B10" s="17" t="s">
        <v>13</v>
      </c>
      <c r="C10" s="17" t="s">
        <v>14</v>
      </c>
      <c r="D10" s="17" t="s">
        <v>15</v>
      </c>
      <c r="E10" s="17" t="s">
        <v>16</v>
      </c>
      <c r="F10" s="17" t="s">
        <v>17</v>
      </c>
      <c r="G10" s="17" t="s">
        <v>18</v>
      </c>
    </row>
    <row r="11" spans="1:15" x14ac:dyDescent="0.2">
      <c r="A11" s="17" t="s">
        <v>13</v>
      </c>
      <c r="B11" s="18">
        <f>'Correlation-Covariance Matrix'!O15</f>
        <v>2.5042644530812314E-3</v>
      </c>
      <c r="C11" s="18">
        <f>'Correlation-Covariance Matrix'!P15</f>
        <v>2.3904419502801121E-3</v>
      </c>
      <c r="D11" s="18">
        <f>'Correlation-Covariance Matrix'!Q15</f>
        <v>1.5460553109243702E-3</v>
      </c>
      <c r="E11" s="18">
        <f>'Correlation-Covariance Matrix'!R15</f>
        <v>1.6855515070028006E-3</v>
      </c>
      <c r="F11" s="18">
        <f>'Correlation-Covariance Matrix'!S15</f>
        <v>2.2106705840336128E-3</v>
      </c>
      <c r="G11" s="18">
        <f>'Correlation-Covariance Matrix'!T15</f>
        <v>1.5686000679271705E-3</v>
      </c>
      <c r="J11">
        <f t="array" ref="J11:O16">MINVERSE(B11:G16)</f>
        <v>1081.7055068149643</v>
      </c>
      <c r="K11">
        <v>-144.37771406362623</v>
      </c>
      <c r="L11">
        <v>-72.1159013290942</v>
      </c>
      <c r="M11">
        <v>-219.02291141624798</v>
      </c>
      <c r="N11">
        <v>-210.61287202896887</v>
      </c>
      <c r="O11">
        <v>-266.15124026888606</v>
      </c>
    </row>
    <row r="12" spans="1:15" x14ac:dyDescent="0.2">
      <c r="A12" s="17" t="s">
        <v>14</v>
      </c>
      <c r="B12" s="18">
        <f>'Correlation-Covariance Matrix'!O16</f>
        <v>2.3904419502801121E-3</v>
      </c>
      <c r="C12" s="18">
        <f>'Correlation-Covariance Matrix'!P16</f>
        <v>6.1372293942577021E-3</v>
      </c>
      <c r="D12" s="18">
        <f>'Correlation-Covariance Matrix'!Q16</f>
        <v>1.5154608403361344E-3</v>
      </c>
      <c r="E12" s="18">
        <f>'Correlation-Covariance Matrix'!R16</f>
        <v>2.1542568627450982E-3</v>
      </c>
      <c r="F12" s="18">
        <f>'Correlation-Covariance Matrix'!S16</f>
        <v>2.5858944747899153E-3</v>
      </c>
      <c r="G12" s="18">
        <f>'Correlation-Covariance Matrix'!T16</f>
        <v>2.1564129236694681E-3</v>
      </c>
      <c r="J12">
        <v>-144.37771406362612</v>
      </c>
      <c r="K12">
        <v>301.66134094102392</v>
      </c>
      <c r="L12">
        <v>55.258627674457259</v>
      </c>
      <c r="M12">
        <v>-45.068118783730036</v>
      </c>
      <c r="N12">
        <v>-31.779875195976608</v>
      </c>
      <c r="O12">
        <v>-190.46114884343214</v>
      </c>
    </row>
    <row r="13" spans="1:15" x14ac:dyDescent="0.2">
      <c r="A13" s="17" t="s">
        <v>15</v>
      </c>
      <c r="B13" s="18">
        <f>'Correlation-Covariance Matrix'!O17</f>
        <v>1.5460553109243702E-3</v>
      </c>
      <c r="C13" s="18">
        <f>'Correlation-Covariance Matrix'!P17</f>
        <v>1.5154608403361344E-3</v>
      </c>
      <c r="D13" s="18">
        <f>'Correlation-Covariance Matrix'!Q17</f>
        <v>4.009131025210084E-3</v>
      </c>
      <c r="E13" s="18">
        <f>'Correlation-Covariance Matrix'!R17</f>
        <v>8.5191114285714301E-4</v>
      </c>
      <c r="F13" s="18">
        <f>'Correlation-Covariance Matrix'!S17</f>
        <v>2.3767913613445373E-3</v>
      </c>
      <c r="G13" s="18">
        <f>'Correlation-Covariance Matrix'!T17</f>
        <v>1.7932840000000005E-3</v>
      </c>
      <c r="J13">
        <v>-72.115901329094086</v>
      </c>
      <c r="K13">
        <v>55.258627674457252</v>
      </c>
      <c r="L13">
        <v>455.21172416093208</v>
      </c>
      <c r="M13">
        <v>61.514998127053225</v>
      </c>
      <c r="N13">
        <v>-119.71854907289865</v>
      </c>
      <c r="O13">
        <v>-315.12569095608029</v>
      </c>
    </row>
    <row r="14" spans="1:15" x14ac:dyDescent="0.2">
      <c r="A14" s="17" t="s">
        <v>16</v>
      </c>
      <c r="B14" s="18">
        <f>'Correlation-Covariance Matrix'!O18</f>
        <v>1.6855515070028006E-3</v>
      </c>
      <c r="C14" s="18">
        <f>'Correlation-Covariance Matrix'!P18</f>
        <v>2.1542568627450982E-3</v>
      </c>
      <c r="D14" s="18">
        <f>'Correlation-Covariance Matrix'!Q18</f>
        <v>8.5191114285714301E-4</v>
      </c>
      <c r="E14" s="18">
        <f>'Correlation-Covariance Matrix'!R18</f>
        <v>3.4913814677871146E-3</v>
      </c>
      <c r="F14" s="18">
        <f>'Correlation-Covariance Matrix'!S18</f>
        <v>1.6375592941176463E-3</v>
      </c>
      <c r="G14" s="18">
        <f>'Correlation-Covariance Matrix'!T18</f>
        <v>1.2820670140056022E-3</v>
      </c>
      <c r="J14">
        <v>-219.02291141624789</v>
      </c>
      <c r="K14">
        <v>-45.068118783730029</v>
      </c>
      <c r="L14">
        <v>61.514998127053261</v>
      </c>
      <c r="M14">
        <v>450.34509689040078</v>
      </c>
      <c r="N14">
        <v>-19.676458726545675</v>
      </c>
      <c r="O14">
        <v>-98.472050150588103</v>
      </c>
    </row>
    <row r="15" spans="1:15" x14ac:dyDescent="0.2">
      <c r="A15" s="17" t="s">
        <v>17</v>
      </c>
      <c r="B15" s="18">
        <f>'Correlation-Covariance Matrix'!O19</f>
        <v>2.2106705840336128E-3</v>
      </c>
      <c r="C15" s="18">
        <f>'Correlation-Covariance Matrix'!P19</f>
        <v>2.5858944747899153E-3</v>
      </c>
      <c r="D15" s="18">
        <f>'Correlation-Covariance Matrix'!Q19</f>
        <v>2.3767913613445373E-3</v>
      </c>
      <c r="E15" s="18">
        <f>'Correlation-Covariance Matrix'!R19</f>
        <v>1.6375592941176463E-3</v>
      </c>
      <c r="F15" s="18">
        <f>'Correlation-Covariance Matrix'!S19</f>
        <v>4.593320647058822E-3</v>
      </c>
      <c r="G15" s="18">
        <f>'Correlation-Covariance Matrix'!T19</f>
        <v>1.9555388949579837E-3</v>
      </c>
      <c r="J15">
        <v>-210.61287202896884</v>
      </c>
      <c r="K15">
        <v>-31.77987519597659</v>
      </c>
      <c r="L15">
        <v>-119.71854907289863</v>
      </c>
      <c r="M15">
        <v>-19.676458726545679</v>
      </c>
      <c r="N15">
        <v>457.2963775022381</v>
      </c>
      <c r="O15">
        <v>-120.66567820789618</v>
      </c>
    </row>
    <row r="16" spans="1:15" x14ac:dyDescent="0.2">
      <c r="A16" s="17" t="s">
        <v>18</v>
      </c>
      <c r="B16" s="18">
        <f>'Correlation-Covariance Matrix'!O20</f>
        <v>1.5686000679271705E-3</v>
      </c>
      <c r="C16" s="18">
        <f>'Correlation-Covariance Matrix'!P20</f>
        <v>2.1564129236694681E-3</v>
      </c>
      <c r="D16" s="18">
        <f>'Correlation-Covariance Matrix'!Q20</f>
        <v>1.7932840000000005E-3</v>
      </c>
      <c r="E16" s="18">
        <f>'Correlation-Covariance Matrix'!R20</f>
        <v>1.2820670140056022E-3</v>
      </c>
      <c r="F16" s="18">
        <f>'Correlation-Covariance Matrix'!S20</f>
        <v>1.9555388949579837E-3</v>
      </c>
      <c r="G16" s="18">
        <f>'Correlation-Covariance Matrix'!T20</f>
        <v>2.1169818984593837E-3</v>
      </c>
      <c r="J16">
        <v>-266.15124026888628</v>
      </c>
      <c r="K16">
        <v>-190.46114884343208</v>
      </c>
      <c r="L16">
        <v>-315.12569095608029</v>
      </c>
      <c r="M16">
        <v>-98.472050150588004</v>
      </c>
      <c r="N16">
        <v>-120.66567820789608</v>
      </c>
      <c r="O16">
        <v>1301.6274689429222</v>
      </c>
    </row>
    <row r="18" spans="1:4" x14ac:dyDescent="0.2">
      <c r="A18" s="17" t="s">
        <v>30</v>
      </c>
      <c r="B18">
        <f t="array" aca="1" ref="B18" ca="1">MMULT(MMULT(TRANSPOSE(B2:B7),J11:O16),B2:B7)</f>
        <v>7.4793081727423008E-2</v>
      </c>
      <c r="C18" s="15" t="s">
        <v>68</v>
      </c>
      <c r="D18">
        <f ca="1">B20/B21</f>
        <v>29.575380750141591</v>
      </c>
    </row>
    <row r="19" spans="1:4" x14ac:dyDescent="0.2">
      <c r="A19" s="17" t="s">
        <v>31</v>
      </c>
      <c r="B19">
        <f t="array" aca="1" ref="B19" ca="1">SUM(MMULT(TRANSPOSE(B2:B7),J11:O16))</f>
        <v>4.8538654839693685</v>
      </c>
      <c r="C19" s="15" t="s">
        <v>69</v>
      </c>
      <c r="D19">
        <f ca="1">2*B19/B21</f>
        <v>0.49940974819673917</v>
      </c>
    </row>
    <row r="20" spans="1:4" x14ac:dyDescent="0.2">
      <c r="A20" s="17" t="s">
        <v>32</v>
      </c>
      <c r="B20">
        <f>SUM(J11:O16)</f>
        <v>574.89834876756083</v>
      </c>
      <c r="C20" s="15" t="s">
        <v>70</v>
      </c>
      <c r="D20">
        <f ca="1">B18/B21</f>
        <v>3.8476956392500413E-3</v>
      </c>
    </row>
    <row r="21" spans="1:4" x14ac:dyDescent="0.2">
      <c r="A21" s="17" t="s">
        <v>33</v>
      </c>
      <c r="B21">
        <f ca="1">B18*B20-B19^2</f>
        <v>19.438409047863519</v>
      </c>
    </row>
    <row r="23" spans="1:4" x14ac:dyDescent="0.2">
      <c r="A23" s="26" t="s">
        <v>35</v>
      </c>
    </row>
    <row r="24" spans="1:4" x14ac:dyDescent="0.2">
      <c r="A24" s="15" t="s">
        <v>28</v>
      </c>
      <c r="B24" s="15" t="s">
        <v>36</v>
      </c>
      <c r="C24" s="15" t="s">
        <v>26</v>
      </c>
    </row>
    <row r="25" spans="1:4" x14ac:dyDescent="0.2">
      <c r="A25" s="12">
        <v>8.4429977585274273E-3</v>
      </c>
      <c r="B25" s="18">
        <f ca="1">(A25^2*$B$20-2*$B$19*A25+$B$18)/$B$21</f>
        <v>1.7394379408877264E-3</v>
      </c>
      <c r="C25" s="12">
        <f ca="1">SQRT(B25)</f>
        <v>4.170656951713634E-2</v>
      </c>
    </row>
    <row r="26" spans="1:4" x14ac:dyDescent="0.2">
      <c r="A26" s="32">
        <f ca="1">$B$19/$B$20-A25</f>
        <v>2.4254258323974653E-11</v>
      </c>
      <c r="B26" s="19">
        <f ca="1">1/$B$20-B25</f>
        <v>0</v>
      </c>
      <c r="C26" s="19">
        <f ca="1">SQRT(1/$B$20)-C25</f>
        <v>0</v>
      </c>
    </row>
    <row r="27" spans="1:4" x14ac:dyDescent="0.2">
      <c r="A27" s="19"/>
      <c r="B27" s="19"/>
      <c r="C27" s="19"/>
    </row>
    <row r="28" spans="1:4" x14ac:dyDescent="0.2">
      <c r="A28" s="19"/>
      <c r="B28" s="19"/>
      <c r="C28" s="19"/>
    </row>
    <row r="29" spans="1:4" x14ac:dyDescent="0.2">
      <c r="A29" s="17" t="s">
        <v>26</v>
      </c>
      <c r="B29" s="15" t="s">
        <v>28</v>
      </c>
    </row>
    <row r="30" spans="1:4" x14ac:dyDescent="0.2">
      <c r="A30" s="12">
        <f t="shared" ref="A30:A74" ca="1" si="0">SQRT((B30^2*$B$20-2*$B$19*B30+$B$18)/$B$21)</f>
        <v>0.48278661155410613</v>
      </c>
      <c r="B30" s="12">
        <v>-0.08</v>
      </c>
    </row>
    <row r="31" spans="1:4" x14ac:dyDescent="0.2">
      <c r="A31" s="12">
        <f t="shared" ca="1" si="0"/>
        <v>0.47736884796604195</v>
      </c>
      <c r="B31" s="12">
        <f t="shared" ref="B31:B75" si="1">B30+0.1%</f>
        <v>-7.9000000000000001E-2</v>
      </c>
    </row>
    <row r="32" spans="1:4" x14ac:dyDescent="0.2">
      <c r="A32" s="12">
        <f t="shared" ca="1" si="0"/>
        <v>0.47195155734721034</v>
      </c>
      <c r="B32" s="12">
        <f t="shared" si="1"/>
        <v>-7.8E-2</v>
      </c>
    </row>
    <row r="33" spans="1:2" x14ac:dyDescent="0.2">
      <c r="A33" s="12">
        <f t="shared" ca="1" si="0"/>
        <v>0.46653475617363005</v>
      </c>
      <c r="B33" s="12">
        <f t="shared" si="1"/>
        <v>-7.6999999999999999E-2</v>
      </c>
    </row>
    <row r="34" spans="1:2" x14ac:dyDescent="0.2">
      <c r="A34" s="12">
        <f t="shared" ca="1" si="0"/>
        <v>0.4611184616939773</v>
      </c>
      <c r="B34" s="12">
        <f t="shared" si="1"/>
        <v>-7.5999999999999998E-2</v>
      </c>
    </row>
    <row r="35" spans="1:2" x14ac:dyDescent="0.2">
      <c r="A35" s="12">
        <f t="shared" ca="1" si="0"/>
        <v>0.45570269197531837</v>
      </c>
      <c r="B35" s="12">
        <f t="shared" si="1"/>
        <v>-7.4999999999999997E-2</v>
      </c>
    </row>
    <row r="36" spans="1:2" x14ac:dyDescent="0.2">
      <c r="A36" s="12">
        <f t="shared" ca="1" si="0"/>
        <v>0.45028746595212271</v>
      </c>
      <c r="B36" s="12">
        <f t="shared" si="1"/>
        <v>-7.3999999999999996E-2</v>
      </c>
    </row>
    <row r="37" spans="1:2" x14ac:dyDescent="0.2">
      <c r="A37" s="12">
        <f t="shared" ca="1" si="0"/>
        <v>0.44487280347883318</v>
      </c>
      <c r="B37" s="12">
        <f t="shared" si="1"/>
        <v>-7.2999999999999995E-2</v>
      </c>
    </row>
    <row r="38" spans="1:2" x14ac:dyDescent="0.2">
      <c r="A38" s="12">
        <f t="shared" ca="1" si="0"/>
        <v>0.43945872538629749</v>
      </c>
      <c r="B38" s="12">
        <f t="shared" si="1"/>
        <v>-7.1999999999999995E-2</v>
      </c>
    </row>
    <row r="39" spans="1:2" x14ac:dyDescent="0.2">
      <c r="A39" s="12">
        <f t="shared" ca="1" si="0"/>
        <v>0.43404525354239532</v>
      </c>
      <c r="B39" s="12">
        <f t="shared" si="1"/>
        <v>-7.0999999999999994E-2</v>
      </c>
    </row>
    <row r="40" spans="1:2" x14ac:dyDescent="0.2">
      <c r="A40" s="12">
        <f t="shared" ca="1" si="0"/>
        <v>0.4286324109172282</v>
      </c>
      <c r="B40" s="12">
        <f t="shared" si="1"/>
        <v>-6.9999999999999993E-2</v>
      </c>
    </row>
    <row r="41" spans="1:2" x14ac:dyDescent="0.2">
      <c r="A41" s="12">
        <f t="shared" ca="1" si="0"/>
        <v>0.42322022165327722</v>
      </c>
      <c r="B41" s="12">
        <f t="shared" si="1"/>
        <v>-6.8999999999999992E-2</v>
      </c>
    </row>
    <row r="42" spans="1:2" x14ac:dyDescent="0.2">
      <c r="A42" s="12">
        <f t="shared" ca="1" si="0"/>
        <v>0.41780871114097534</v>
      </c>
      <c r="B42" s="12">
        <f t="shared" si="1"/>
        <v>-6.7999999999999991E-2</v>
      </c>
    </row>
    <row r="43" spans="1:2" x14ac:dyDescent="0.2">
      <c r="A43" s="12">
        <f t="shared" ca="1" si="0"/>
        <v>0.41239790610018517</v>
      </c>
      <c r="B43" s="12">
        <f t="shared" si="1"/>
        <v>-6.699999999999999E-2</v>
      </c>
    </row>
    <row r="44" spans="1:2" x14ac:dyDescent="0.2">
      <c r="A44" s="12">
        <f t="shared" ca="1" si="0"/>
        <v>0.4069878346681281</v>
      </c>
      <c r="B44" s="12">
        <f t="shared" si="1"/>
        <v>-6.5999999999999989E-2</v>
      </c>
    </row>
    <row r="45" spans="1:2" x14ac:dyDescent="0.2">
      <c r="A45" s="12">
        <f t="shared" ca="1" si="0"/>
        <v>0.40157852649436604</v>
      </c>
      <c r="B45" s="12">
        <f t="shared" si="1"/>
        <v>-6.4999999999999988E-2</v>
      </c>
    </row>
    <row r="46" spans="1:2" x14ac:dyDescent="0.2">
      <c r="A46" s="12">
        <f t="shared" ca="1" si="0"/>
        <v>0.39617001284350289</v>
      </c>
      <c r="B46" s="12">
        <f t="shared" si="1"/>
        <v>-6.3999999999999987E-2</v>
      </c>
    </row>
    <row r="47" spans="1:2" x14ac:dyDescent="0.2">
      <c r="A47" s="12">
        <f t="shared" ca="1" si="0"/>
        <v>0.39076232670634531</v>
      </c>
      <c r="B47" s="12">
        <f t="shared" si="1"/>
        <v>-6.2999999999999987E-2</v>
      </c>
    </row>
    <row r="48" spans="1:2" x14ac:dyDescent="0.2">
      <c r="A48" s="12">
        <f t="shared" ca="1" si="0"/>
        <v>0.38535550292034504</v>
      </c>
      <c r="B48" s="12">
        <f t="shared" si="1"/>
        <v>-6.1999999999999986E-2</v>
      </c>
    </row>
    <row r="49" spans="1:2" x14ac:dyDescent="0.2">
      <c r="A49" s="12">
        <f t="shared" ca="1" si="0"/>
        <v>0.37994957830023701</v>
      </c>
      <c r="B49" s="12">
        <f t="shared" si="1"/>
        <v>-6.0999999999999985E-2</v>
      </c>
    </row>
    <row r="50" spans="1:2" x14ac:dyDescent="0.2">
      <c r="A50" s="12">
        <f t="shared" ca="1" si="0"/>
        <v>0.37454459177988947</v>
      </c>
      <c r="B50" s="12">
        <f>B49+0.1%</f>
        <v>-5.9999999999999984E-2</v>
      </c>
    </row>
    <row r="51" spans="1:2" x14ac:dyDescent="0.2">
      <c r="A51" s="12">
        <f t="shared" ca="1" si="0"/>
        <v>0.36914058456650423</v>
      </c>
      <c r="B51" s="12">
        <f t="shared" si="1"/>
        <v>-5.8999999999999983E-2</v>
      </c>
    </row>
    <row r="52" spans="1:2" x14ac:dyDescent="0.2">
      <c r="A52" s="12">
        <f t="shared" ca="1" si="0"/>
        <v>0.36373760030843272</v>
      </c>
      <c r="B52" s="12">
        <f t="shared" si="1"/>
        <v>-5.7999999999999982E-2</v>
      </c>
    </row>
    <row r="53" spans="1:2" x14ac:dyDescent="0.2">
      <c r="A53" s="12">
        <f t="shared" ca="1" si="0"/>
        <v>0.35833568527802828</v>
      </c>
      <c r="B53" s="12">
        <f t="shared" si="1"/>
        <v>-5.6999999999999981E-2</v>
      </c>
    </row>
    <row r="54" spans="1:2" x14ac:dyDescent="0.2">
      <c r="A54" s="12">
        <f t="shared" ca="1" si="0"/>
        <v>0.35293488857112354</v>
      </c>
      <c r="B54" s="12">
        <f t="shared" si="1"/>
        <v>-5.599999999999998E-2</v>
      </c>
    </row>
    <row r="55" spans="1:2" x14ac:dyDescent="0.2">
      <c r="A55" s="12">
        <f t="shared" ca="1" si="0"/>
        <v>0.3475352623249171</v>
      </c>
      <c r="B55" s="12">
        <f t="shared" si="1"/>
        <v>-5.4999999999999979E-2</v>
      </c>
    </row>
    <row r="56" spans="1:2" x14ac:dyDescent="0.2">
      <c r="A56" s="12">
        <f t="shared" ca="1" si="0"/>
        <v>0.34213686195627441</v>
      </c>
      <c r="B56" s="12">
        <f t="shared" si="1"/>
        <v>-5.3999999999999979E-2</v>
      </c>
    </row>
    <row r="57" spans="1:2" x14ac:dyDescent="0.2">
      <c r="A57" s="12">
        <f t="shared" ca="1" si="0"/>
        <v>0.33673974642270088</v>
      </c>
      <c r="B57" s="12">
        <f t="shared" si="1"/>
        <v>-5.2999999999999978E-2</v>
      </c>
    </row>
    <row r="58" spans="1:2" x14ac:dyDescent="0.2">
      <c r="A58" s="12">
        <f t="shared" ca="1" si="0"/>
        <v>0.33134397850853314</v>
      </c>
      <c r="B58" s="12">
        <f t="shared" si="1"/>
        <v>-5.1999999999999977E-2</v>
      </c>
    </row>
    <row r="59" spans="1:2" x14ac:dyDescent="0.2">
      <c r="A59" s="12">
        <f t="shared" ca="1" si="0"/>
        <v>0.32594962513922593</v>
      </c>
      <c r="B59" s="12">
        <f t="shared" si="1"/>
        <v>-5.0999999999999976E-2</v>
      </c>
    </row>
    <row r="60" spans="1:2" x14ac:dyDescent="0.2">
      <c r="A60" s="12">
        <f t="shared" ca="1" si="0"/>
        <v>0.3205567577269911</v>
      </c>
      <c r="B60" s="12">
        <f t="shared" si="1"/>
        <v>-4.9999999999999975E-2</v>
      </c>
    </row>
    <row r="61" spans="1:2" x14ac:dyDescent="0.2">
      <c r="A61" s="12">
        <f t="shared" ca="1" si="0"/>
        <v>0.31516545255148148</v>
      </c>
      <c r="B61" s="12">
        <f t="shared" si="1"/>
        <v>-4.8999999999999974E-2</v>
      </c>
    </row>
    <row r="62" spans="1:2" x14ac:dyDescent="0.2">
      <c r="A62" s="12">
        <f t="shared" ca="1" si="0"/>
        <v>0.30977579117971704</v>
      </c>
      <c r="B62" s="12">
        <f t="shared" si="1"/>
        <v>-4.7999999999999973E-2</v>
      </c>
    </row>
    <row r="63" spans="1:2" x14ac:dyDescent="0.2">
      <c r="A63" s="12">
        <f t="shared" ca="1" si="0"/>
        <v>0.30438786093003029</v>
      </c>
      <c r="B63" s="12">
        <f t="shared" si="1"/>
        <v>-4.6999999999999972E-2</v>
      </c>
    </row>
    <row r="64" spans="1:2" x14ac:dyDescent="0.2">
      <c r="A64" s="12">
        <f t="shared" ca="1" si="0"/>
        <v>0.2990017553854819</v>
      </c>
      <c r="B64" s="12">
        <f t="shared" si="1"/>
        <v>-4.5999999999999971E-2</v>
      </c>
    </row>
    <row r="65" spans="1:2" x14ac:dyDescent="0.2">
      <c r="A65" s="12">
        <f t="shared" ca="1" si="0"/>
        <v>0.29361757496297786</v>
      </c>
      <c r="B65" s="12">
        <f t="shared" si="1"/>
        <v>-4.4999999999999971E-2</v>
      </c>
    </row>
    <row r="66" spans="1:2" x14ac:dyDescent="0.2">
      <c r="A66" s="12">
        <f t="shared" ca="1" si="0"/>
        <v>0.28823542754522835</v>
      </c>
      <c r="B66" s="12">
        <f t="shared" si="1"/>
        <v>-4.399999999999997E-2</v>
      </c>
    </row>
    <row r="67" spans="1:2" x14ac:dyDescent="0.2">
      <c r="A67" s="12">
        <f t="shared" ca="1" si="0"/>
        <v>0.28285542918374668</v>
      </c>
      <c r="B67" s="12">
        <f t="shared" si="1"/>
        <v>-4.2999999999999969E-2</v>
      </c>
    </row>
    <row r="68" spans="1:2" x14ac:dyDescent="0.2">
      <c r="A68" s="12">
        <f t="shared" ca="1" si="0"/>
        <v>0.2774777048823252</v>
      </c>
      <c r="B68" s="12">
        <f t="shared" si="1"/>
        <v>-4.1999999999999968E-2</v>
      </c>
    </row>
    <row r="69" spans="1:2" x14ac:dyDescent="0.2">
      <c r="A69" s="12">
        <f t="shared" ca="1" si="0"/>
        <v>0.27210238947187554</v>
      </c>
      <c r="B69" s="12">
        <f t="shared" si="1"/>
        <v>-4.0999999999999967E-2</v>
      </c>
    </row>
    <row r="70" spans="1:2" x14ac:dyDescent="0.2">
      <c r="A70" s="12">
        <f t="shared" ca="1" si="0"/>
        <v>0.26672962858922528</v>
      </c>
      <c r="B70" s="12">
        <f t="shared" si="1"/>
        <v>-3.9999999999999966E-2</v>
      </c>
    </row>
    <row r="71" spans="1:2" x14ac:dyDescent="0.2">
      <c r="A71" s="12">
        <f t="shared" ca="1" si="0"/>
        <v>0.26135957977447111</v>
      </c>
      <c r="B71" s="12">
        <f t="shared" si="1"/>
        <v>-3.8999999999999965E-2</v>
      </c>
    </row>
    <row r="72" spans="1:2" x14ac:dyDescent="0.2">
      <c r="A72" s="12">
        <f t="shared" ca="1" si="0"/>
        <v>0.2559924137038645</v>
      </c>
      <c r="B72" s="12">
        <f t="shared" si="1"/>
        <v>-3.7999999999999964E-2</v>
      </c>
    </row>
    <row r="73" spans="1:2" x14ac:dyDescent="0.2">
      <c r="A73" s="12">
        <f t="shared" ca="1" si="0"/>
        <v>0.25062831557801513</v>
      </c>
      <c r="B73" s="12">
        <f t="shared" si="1"/>
        <v>-3.6999999999999963E-2</v>
      </c>
    </row>
    <row r="74" spans="1:2" x14ac:dyDescent="0.2">
      <c r="A74" s="12">
        <f t="shared" ca="1" si="0"/>
        <v>0.24526748668854592</v>
      </c>
      <c r="B74" s="12">
        <f t="shared" si="1"/>
        <v>-3.5999999999999963E-2</v>
      </c>
    </row>
    <row r="75" spans="1:2" x14ac:dyDescent="0.2">
      <c r="A75" s="12">
        <f t="shared" ref="A75:A138" ca="1" si="2">SQRT((B75^2*$B$20-2*$B$19*B75+$B$18)/$B$21)</f>
        <v>0.23991014619031695</v>
      </c>
      <c r="B75" s="12">
        <f t="shared" si="1"/>
        <v>-3.4999999999999962E-2</v>
      </c>
    </row>
    <row r="76" spans="1:2" x14ac:dyDescent="0.2">
      <c r="A76" s="12">
        <f t="shared" ca="1" si="2"/>
        <v>0.23455653311110894</v>
      </c>
      <c r="B76" s="12">
        <f t="shared" ref="B76:B140" si="3">B75+0.1%</f>
        <v>-3.3999999999999961E-2</v>
      </c>
    </row>
    <row r="77" spans="1:2" x14ac:dyDescent="0.2">
      <c r="A77" s="12">
        <f t="shared" ca="1" si="2"/>
        <v>0.22920690863638146</v>
      </c>
      <c r="B77" s="12">
        <f t="shared" si="3"/>
        <v>-3.299999999999996E-2</v>
      </c>
    </row>
    <row r="78" spans="1:2" x14ac:dyDescent="0.2">
      <c r="A78" s="12">
        <f t="shared" ca="1" si="2"/>
        <v>0.22386155871361788</v>
      </c>
      <c r="B78" s="12">
        <f t="shared" si="3"/>
        <v>-3.1999999999999959E-2</v>
      </c>
    </row>
    <row r="79" spans="1:2" x14ac:dyDescent="0.2">
      <c r="A79" s="12">
        <f t="shared" ca="1" si="2"/>
        <v>0.21852079702910412</v>
      </c>
      <c r="B79" s="12">
        <f t="shared" si="3"/>
        <v>-3.0999999999999958E-2</v>
      </c>
    </row>
    <row r="80" spans="1:2" x14ac:dyDescent="0.2">
      <c r="A80" s="12">
        <f t="shared" ca="1" si="2"/>
        <v>0.21318496842010123</v>
      </c>
      <c r="B80" s="12">
        <f t="shared" si="3"/>
        <v>-2.9999999999999957E-2</v>
      </c>
    </row>
    <row r="81" spans="1:2" x14ac:dyDescent="0.2">
      <c r="A81" s="12">
        <f t="shared" ca="1" si="2"/>
        <v>0.20785445279768355</v>
      </c>
      <c r="B81" s="12">
        <f t="shared" si="3"/>
        <v>-2.8999999999999956E-2</v>
      </c>
    </row>
    <row r="82" spans="1:2" x14ac:dyDescent="0.2">
      <c r="A82" s="12">
        <f t="shared" ca="1" si="2"/>
        <v>0.20252966967056862</v>
      </c>
      <c r="B82" s="12">
        <f t="shared" si="3"/>
        <v>-2.7999999999999955E-2</v>
      </c>
    </row>
    <row r="83" spans="1:2" x14ac:dyDescent="0.2">
      <c r="A83" s="12">
        <f t="shared" ca="1" si="2"/>
        <v>0.19721108337873691</v>
      </c>
      <c r="B83" s="12">
        <f t="shared" si="3"/>
        <v>-2.6999999999999955E-2</v>
      </c>
    </row>
    <row r="84" spans="1:2" x14ac:dyDescent="0.2">
      <c r="A84" s="12">
        <f t="shared" ca="1" si="2"/>
        <v>0.19189920916840925</v>
      </c>
      <c r="B84" s="12">
        <f t="shared" si="3"/>
        <v>-2.5999999999999954E-2</v>
      </c>
    </row>
    <row r="85" spans="1:2" x14ac:dyDescent="0.2">
      <c r="A85" s="12">
        <f t="shared" ca="1" si="2"/>
        <v>0.18659462026812809</v>
      </c>
      <c r="B85" s="12">
        <f t="shared" si="3"/>
        <v>-2.4999999999999953E-2</v>
      </c>
    </row>
    <row r="86" spans="1:2" x14ac:dyDescent="0.2">
      <c r="A86" s="12">
        <f t="shared" ca="1" si="2"/>
        <v>0.18129795616071698</v>
      </c>
      <c r="B86" s="12">
        <f t="shared" si="3"/>
        <v>-2.3999999999999952E-2</v>
      </c>
    </row>
    <row r="87" spans="1:2" x14ac:dyDescent="0.2">
      <c r="A87" s="12">
        <f t="shared" ca="1" si="2"/>
        <v>0.17600993228962919</v>
      </c>
      <c r="B87" s="12">
        <f t="shared" si="3"/>
        <v>-2.2999999999999951E-2</v>
      </c>
    </row>
    <row r="88" spans="1:2" x14ac:dyDescent="0.2">
      <c r="A88" s="12">
        <f t="shared" ca="1" si="2"/>
        <v>0.17073135149305985</v>
      </c>
      <c r="B88" s="12">
        <f t="shared" si="3"/>
        <v>-2.199999999999995E-2</v>
      </c>
    </row>
    <row r="89" spans="1:2" x14ac:dyDescent="0.2">
      <c r="A89" s="12">
        <f t="shared" ca="1" si="2"/>
        <v>0.16546311752832993</v>
      </c>
      <c r="B89" s="12">
        <f t="shared" si="3"/>
        <v>-2.0999999999999949E-2</v>
      </c>
    </row>
    <row r="90" spans="1:2" x14ac:dyDescent="0.2">
      <c r="A90" s="12">
        <f t="shared" ca="1" si="2"/>
        <v>0.16020625113659384</v>
      </c>
      <c r="B90" s="12">
        <f t="shared" si="3"/>
        <v>-1.9999999999999948E-2</v>
      </c>
    </row>
    <row r="91" spans="1:2" x14ac:dyDescent="0.2">
      <c r="A91" s="12">
        <f t="shared" ca="1" si="2"/>
        <v>0.15496190920929281</v>
      </c>
      <c r="B91" s="12">
        <f t="shared" si="3"/>
        <v>-1.8999999999999947E-2</v>
      </c>
    </row>
    <row r="92" spans="1:2" x14ac:dyDescent="0.2">
      <c r="A92" s="12">
        <f t="shared" ca="1" si="2"/>
        <v>0.14973140776015278</v>
      </c>
      <c r="B92" s="12">
        <f t="shared" si="3"/>
        <v>-1.7999999999999947E-2</v>
      </c>
    </row>
    <row r="93" spans="1:2" x14ac:dyDescent="0.2">
      <c r="A93" s="12">
        <f t="shared" ca="1" si="2"/>
        <v>0.14451624958939893</v>
      </c>
      <c r="B93" s="12">
        <f t="shared" si="3"/>
        <v>-1.6999999999999946E-2</v>
      </c>
    </row>
    <row r="94" spans="1:2" x14ac:dyDescent="0.2">
      <c r="A94" s="12">
        <f t="shared" ca="1" si="2"/>
        <v>0.13931815776284884</v>
      </c>
      <c r="B94" s="12">
        <f t="shared" si="3"/>
        <v>-1.5999999999999945E-2</v>
      </c>
    </row>
    <row r="95" spans="1:2" x14ac:dyDescent="0.2">
      <c r="A95" s="12">
        <f t="shared" ca="1" si="2"/>
        <v>0.13413911633443432</v>
      </c>
      <c r="B95" s="12">
        <f>B94+0.1%</f>
        <v>-1.4999999999999944E-2</v>
      </c>
    </row>
    <row r="96" spans="1:2" x14ac:dyDescent="0.2">
      <c r="A96" s="12">
        <f t="shared" ca="1" si="2"/>
        <v>0.1289814201388404</v>
      </c>
      <c r="B96" s="12">
        <f t="shared" si="3"/>
        <v>-1.3999999999999943E-2</v>
      </c>
    </row>
    <row r="97" spans="1:2" x14ac:dyDescent="0.2">
      <c r="A97" s="12">
        <f t="shared" ca="1" si="2"/>
        <v>0.12384773600103274</v>
      </c>
      <c r="B97" s="12">
        <f t="shared" si="3"/>
        <v>-1.2999999999999942E-2</v>
      </c>
    </row>
    <row r="98" spans="1:2" x14ac:dyDescent="0.2">
      <c r="A98" s="12">
        <f t="shared" ca="1" si="2"/>
        <v>0.1187411783907808</v>
      </c>
      <c r="B98" s="12">
        <f t="shared" si="3"/>
        <v>-1.1999999999999941E-2</v>
      </c>
    </row>
    <row r="99" spans="1:2" x14ac:dyDescent="0.2">
      <c r="A99" s="12">
        <f t="shared" ca="1" si="2"/>
        <v>0.11366540344441327</v>
      </c>
      <c r="B99" s="12">
        <f t="shared" si="3"/>
        <v>-1.099999999999994E-2</v>
      </c>
    </row>
    <row r="100" spans="1:2" x14ac:dyDescent="0.2">
      <c r="A100" s="12">
        <f t="shared" ca="1" si="2"/>
        <v>0.10862472644951299</v>
      </c>
      <c r="B100" s="12">
        <f t="shared" si="3"/>
        <v>-9.9999999999999395E-3</v>
      </c>
    </row>
    <row r="101" spans="1:2" x14ac:dyDescent="0.2">
      <c r="A101" s="12">
        <f t="shared" ca="1" si="2"/>
        <v>0.10362426942460004</v>
      </c>
      <c r="B101" s="12">
        <f t="shared" si="3"/>
        <v>-8.9999999999999386E-3</v>
      </c>
    </row>
    <row r="102" spans="1:2" x14ac:dyDescent="0.2">
      <c r="A102" s="12">
        <f t="shared" ca="1" si="2"/>
        <v>9.8670147424806037E-2</v>
      </c>
      <c r="B102" s="12">
        <f t="shared" si="3"/>
        <v>-7.9999999999999377E-3</v>
      </c>
    </row>
    <row r="103" spans="1:2" x14ac:dyDescent="0.2">
      <c r="A103" s="12">
        <f t="shared" ca="1" si="2"/>
        <v>9.3769704773898566E-2</v>
      </c>
      <c r="B103" s="12">
        <f t="shared" si="3"/>
        <v>-6.9999999999999377E-3</v>
      </c>
    </row>
    <row r="104" spans="1:2" x14ac:dyDescent="0.2">
      <c r="A104" s="12">
        <f t="shared" ca="1" si="2"/>
        <v>8.8931815653541677E-2</v>
      </c>
      <c r="B104" s="12">
        <f t="shared" si="3"/>
        <v>-5.9999999999999377E-3</v>
      </c>
    </row>
    <row r="105" spans="1:2" x14ac:dyDescent="0.2">
      <c r="A105" s="12">
        <f t="shared" ca="1" si="2"/>
        <v>8.4167267384579067E-2</v>
      </c>
      <c r="B105" s="12">
        <f t="shared" si="3"/>
        <v>-4.9999999999999377E-3</v>
      </c>
    </row>
    <row r="106" spans="1:2" x14ac:dyDescent="0.2">
      <c r="A106" s="12">
        <f t="shared" ca="1" si="2"/>
        <v>7.9489249109796087E-2</v>
      </c>
      <c r="B106" s="12">
        <f t="shared" si="3"/>
        <v>-3.9999999999999376E-3</v>
      </c>
    </row>
    <row r="107" spans="1:2" x14ac:dyDescent="0.2">
      <c r="A107" s="12">
        <f t="shared" ca="1" si="2"/>
        <v>7.491397273267178E-2</v>
      </c>
      <c r="B107" s="12">
        <f t="shared" si="3"/>
        <v>-2.9999999999999376E-3</v>
      </c>
    </row>
    <row r="108" spans="1:2" x14ac:dyDescent="0.2">
      <c r="A108" s="12">
        <f t="shared" ca="1" si="2"/>
        <v>7.0461455127211553E-2</v>
      </c>
      <c r="B108" s="12">
        <f t="shared" si="3"/>
        <v>-1.9999999999999376E-3</v>
      </c>
    </row>
    <row r="109" spans="1:2" x14ac:dyDescent="0.2">
      <c r="A109" s="12">
        <f t="shared" ca="1" si="2"/>
        <v>6.6156486969887449E-2</v>
      </c>
      <c r="B109" s="12">
        <f t="shared" si="3"/>
        <v>-9.9999999999993757E-4</v>
      </c>
    </row>
    <row r="110" spans="1:2" x14ac:dyDescent="0.2">
      <c r="A110" s="12">
        <f t="shared" ca="1" si="2"/>
        <v>6.202979638246453E-2</v>
      </c>
      <c r="B110" s="12">
        <f t="shared" si="3"/>
        <v>6.2450045135165055E-17</v>
      </c>
    </row>
    <row r="111" spans="1:2" x14ac:dyDescent="0.2">
      <c r="A111" s="12">
        <f t="shared" ca="1" si="2"/>
        <v>5.8119370882722191E-2</v>
      </c>
      <c r="B111" s="12">
        <f t="shared" si="3"/>
        <v>1.0000000000000625E-3</v>
      </c>
    </row>
    <row r="112" spans="1:2" x14ac:dyDescent="0.2">
      <c r="A112" s="12">
        <f t="shared" ca="1" si="2"/>
        <v>5.447180615563528E-2</v>
      </c>
      <c r="B112" s="12">
        <f t="shared" si="3"/>
        <v>2.0000000000000625E-3</v>
      </c>
    </row>
    <row r="113" spans="1:2" x14ac:dyDescent="0.2">
      <c r="A113" s="12">
        <f t="shared" ca="1" si="2"/>
        <v>5.1143375146846512E-2</v>
      </c>
      <c r="B113" s="12">
        <f t="shared" si="3"/>
        <v>3.0000000000000625E-3</v>
      </c>
    </row>
    <row r="114" spans="1:2" x14ac:dyDescent="0.2">
      <c r="A114" s="12">
        <f t="shared" ca="1" si="2"/>
        <v>4.8200235875619259E-2</v>
      </c>
      <c r="B114" s="12">
        <f t="shared" si="3"/>
        <v>4.0000000000000625E-3</v>
      </c>
    </row>
    <row r="115" spans="1:2" x14ac:dyDescent="0.2">
      <c r="A115" s="12">
        <f t="shared" ca="1" si="2"/>
        <v>4.5716861408236151E-2</v>
      </c>
      <c r="B115" s="12">
        <f t="shared" si="3"/>
        <v>5.0000000000000626E-3</v>
      </c>
    </row>
    <row r="116" spans="1:2" x14ac:dyDescent="0.2">
      <c r="A116" s="12">
        <f t="shared" ca="1" si="2"/>
        <v>4.3771575903486667E-2</v>
      </c>
      <c r="B116" s="12">
        <f t="shared" si="3"/>
        <v>6.0000000000000626E-3</v>
      </c>
    </row>
    <row r="117" spans="1:2" x14ac:dyDescent="0.2">
      <c r="A117" s="12">
        <f t="shared" ca="1" si="2"/>
        <v>4.2438438456543139E-2</v>
      </c>
      <c r="B117" s="12">
        <f t="shared" si="3"/>
        <v>7.0000000000000626E-3</v>
      </c>
    </row>
    <row r="118" spans="1:2" x14ac:dyDescent="0.2">
      <c r="A118" s="12">
        <f t="shared" ca="1" si="2"/>
        <v>4.1776093901718332E-2</v>
      </c>
      <c r="B118" s="12">
        <f t="shared" si="3"/>
        <v>8.0000000000000626E-3</v>
      </c>
    </row>
    <row r="119" spans="1:2" x14ac:dyDescent="0.2">
      <c r="A119" s="12">
        <f t="shared" ca="1" si="2"/>
        <v>4.1816429142633151E-2</v>
      </c>
      <c r="B119" s="12">
        <f t="shared" si="3"/>
        <v>9.0000000000000635E-3</v>
      </c>
    </row>
    <row r="120" spans="1:2" x14ac:dyDescent="0.2">
      <c r="A120" s="12">
        <f t="shared" ca="1" si="2"/>
        <v>4.255744626145716E-2</v>
      </c>
      <c r="B120" s="12">
        <f t="shared" si="3"/>
        <v>1.0000000000000064E-2</v>
      </c>
    </row>
    <row r="121" spans="1:2" x14ac:dyDescent="0.2">
      <c r="A121" s="12">
        <f t="shared" ca="1" si="2"/>
        <v>4.3963729139519681E-2</v>
      </c>
      <c r="B121" s="12">
        <f t="shared" si="3"/>
        <v>1.1000000000000065E-2</v>
      </c>
    </row>
    <row r="122" spans="1:2" x14ac:dyDescent="0.2">
      <c r="A122" s="12">
        <f t="shared" ca="1" si="2"/>
        <v>4.5974269857275311E-2</v>
      </c>
      <c r="B122" s="12">
        <f t="shared" si="3"/>
        <v>1.2000000000000066E-2</v>
      </c>
    </row>
    <row r="123" spans="1:2" x14ac:dyDescent="0.2">
      <c r="A123" s="12">
        <f t="shared" ca="1" si="2"/>
        <v>4.8514000654103752E-2</v>
      </c>
      <c r="B123" s="12">
        <f t="shared" si="3"/>
        <v>1.3000000000000067E-2</v>
      </c>
    </row>
    <row r="124" spans="1:2" x14ac:dyDescent="0.2">
      <c r="A124" s="12">
        <f t="shared" ca="1" si="2"/>
        <v>5.1504696790908945E-2</v>
      </c>
      <c r="B124" s="12">
        <f t="shared" si="3"/>
        <v>1.4000000000000068E-2</v>
      </c>
    </row>
    <row r="125" spans="1:2" x14ac:dyDescent="0.2">
      <c r="A125" s="12">
        <f t="shared" ca="1" si="2"/>
        <v>5.4872671568649153E-2</v>
      </c>
      <c r="B125" s="12">
        <f t="shared" si="3"/>
        <v>1.5000000000000069E-2</v>
      </c>
    </row>
    <row r="126" spans="1:2" x14ac:dyDescent="0.2">
      <c r="A126" s="20">
        <f t="shared" ca="1" si="2"/>
        <v>4.1706569517136347E-2</v>
      </c>
      <c r="B126" s="20">
        <f ca="1">B19/B20</f>
        <v>8.4429977827816857E-3</v>
      </c>
    </row>
    <row r="127" spans="1:2" x14ac:dyDescent="0.2">
      <c r="A127" s="12">
        <f t="shared" ca="1" si="2"/>
        <v>5.8552857659882766E-2</v>
      </c>
      <c r="B127" s="12">
        <f>B125+0.1%</f>
        <v>1.600000000000007E-2</v>
      </c>
    </row>
    <row r="128" spans="1:2" x14ac:dyDescent="0.2">
      <c r="A128" s="12">
        <f t="shared" ca="1" si="2"/>
        <v>6.2490118872477997E-2</v>
      </c>
      <c r="B128" s="12">
        <f t="shared" si="3"/>
        <v>1.7000000000000071E-2</v>
      </c>
    </row>
    <row r="129" spans="1:2" x14ac:dyDescent="0.2">
      <c r="A129" s="12">
        <f t="shared" ca="1" si="2"/>
        <v>6.6638904063277118E-2</v>
      </c>
      <c r="B129" s="12">
        <f t="shared" si="3"/>
        <v>1.8000000000000071E-2</v>
      </c>
    </row>
    <row r="130" spans="1:2" x14ac:dyDescent="0.2">
      <c r="A130" s="12">
        <f t="shared" ca="1" si="2"/>
        <v>7.0962122814309581E-2</v>
      </c>
      <c r="B130" s="12">
        <f t="shared" si="3"/>
        <v>1.9000000000000072E-2</v>
      </c>
    </row>
    <row r="131" spans="1:2" x14ac:dyDescent="0.2">
      <c r="A131" s="12">
        <f t="shared" ca="1" si="2"/>
        <v>7.5429788382123567E-2</v>
      </c>
      <c r="B131" s="12">
        <f t="shared" si="3"/>
        <v>2.0000000000000073E-2</v>
      </c>
    </row>
    <row r="132" spans="1:2" x14ac:dyDescent="0.2">
      <c r="A132" s="12">
        <f t="shared" ca="1" si="2"/>
        <v>8.0017709526897948E-2</v>
      </c>
      <c r="B132" s="12">
        <f t="shared" si="3"/>
        <v>2.1000000000000074E-2</v>
      </c>
    </row>
    <row r="133" spans="1:2" x14ac:dyDescent="0.2">
      <c r="A133" s="12">
        <f t="shared" ca="1" si="2"/>
        <v>8.4706348416103777E-2</v>
      </c>
      <c r="B133" s="12">
        <f t="shared" si="3"/>
        <v>2.2000000000000075E-2</v>
      </c>
    </row>
    <row r="134" spans="1:2" x14ac:dyDescent="0.2">
      <c r="A134" s="12">
        <f t="shared" ca="1" si="2"/>
        <v>8.9479873980409727E-2</v>
      </c>
      <c r="B134" s="12">
        <f t="shared" si="3"/>
        <v>2.3000000000000076E-2</v>
      </c>
    </row>
    <row r="135" spans="1:2" x14ac:dyDescent="0.2">
      <c r="A135" s="12">
        <f t="shared" ca="1" si="2"/>
        <v>9.4325399520012232E-2</v>
      </c>
      <c r="B135" s="12">
        <f t="shared" si="3"/>
        <v>2.4000000000000077E-2</v>
      </c>
    </row>
    <row r="136" spans="1:2" x14ac:dyDescent="0.2">
      <c r="A136" s="12">
        <f t="shared" ca="1" si="2"/>
        <v>9.9232378300482815E-2</v>
      </c>
      <c r="B136" s="12">
        <f t="shared" si="3"/>
        <v>2.5000000000000078E-2</v>
      </c>
    </row>
    <row r="137" spans="1:2" x14ac:dyDescent="0.2">
      <c r="A137" s="12">
        <f t="shared" ca="1" si="2"/>
        <v>0.10419212817305643</v>
      </c>
      <c r="B137" s="12">
        <f t="shared" si="3"/>
        <v>2.6000000000000079E-2</v>
      </c>
    </row>
    <row r="138" spans="1:2" x14ac:dyDescent="0.2">
      <c r="A138" s="12">
        <f t="shared" ca="1" si="2"/>
        <v>0.10919745878357878</v>
      </c>
      <c r="B138" s="12">
        <f t="shared" si="3"/>
        <v>2.7000000000000079E-2</v>
      </c>
    </row>
    <row r="139" spans="1:2" x14ac:dyDescent="0.2">
      <c r="A139" s="12">
        <f t="shared" ref="A139:A202" ca="1" si="4">SQRT((B139^2*$B$20-2*$B$19*B139+$B$18)/$B$21)</f>
        <v>0.11424237916750703</v>
      </c>
      <c r="B139" s="12">
        <f t="shared" si="3"/>
        <v>2.800000000000008E-2</v>
      </c>
    </row>
    <row r="140" spans="1:2" x14ac:dyDescent="0.2">
      <c r="A140" s="12">
        <f t="shared" ca="1" si="4"/>
        <v>0.11932186787179364</v>
      </c>
      <c r="B140" s="12">
        <f t="shared" si="3"/>
        <v>2.9000000000000081E-2</v>
      </c>
    </row>
    <row r="141" spans="1:2" x14ac:dyDescent="0.2">
      <c r="A141" s="12">
        <f t="shared" ca="1" si="4"/>
        <v>0.12443169157604263</v>
      </c>
      <c r="B141" s="12">
        <f t="shared" ref="B141:B175" si="5">B140+0.1%</f>
        <v>3.0000000000000082E-2</v>
      </c>
    </row>
    <row r="142" spans="1:2" x14ac:dyDescent="0.2">
      <c r="A142" s="12">
        <f t="shared" ca="1" si="4"/>
        <v>0.12956826133755636</v>
      </c>
      <c r="B142" s="12">
        <f t="shared" si="5"/>
        <v>3.1000000000000083E-2</v>
      </c>
    </row>
    <row r="143" spans="1:2" x14ac:dyDescent="0.2">
      <c r="A143" s="12">
        <f t="shared" ca="1" si="4"/>
        <v>0.13472851808395836</v>
      </c>
      <c r="B143" s="12">
        <f t="shared" si="5"/>
        <v>3.2000000000000084E-2</v>
      </c>
    </row>
    <row r="144" spans="1:2" x14ac:dyDescent="0.2">
      <c r="A144" s="12">
        <f t="shared" ca="1" si="4"/>
        <v>0.13990984091786382</v>
      </c>
      <c r="B144" s="12">
        <f t="shared" si="5"/>
        <v>3.3000000000000085E-2</v>
      </c>
    </row>
    <row r="145" spans="1:2" x14ac:dyDescent="0.2">
      <c r="A145" s="12">
        <f t="shared" ca="1" si="4"/>
        <v>0.14510997328827785</v>
      </c>
      <c r="B145" s="12">
        <f t="shared" si="5"/>
        <v>3.4000000000000086E-2</v>
      </c>
    </row>
    <row r="146" spans="1:2" x14ac:dyDescent="0.2">
      <c r="A146" s="12">
        <f t="shared" ca="1" si="4"/>
        <v>0.15032696322113259</v>
      </c>
      <c r="B146" s="12">
        <f t="shared" si="5"/>
        <v>3.5000000000000087E-2</v>
      </c>
    </row>
    <row r="147" spans="1:2" x14ac:dyDescent="0.2">
      <c r="A147" s="12">
        <f t="shared" ca="1" si="4"/>
        <v>0.15555911466818995</v>
      </c>
      <c r="B147" s="12">
        <f t="shared" si="5"/>
        <v>3.6000000000000087E-2</v>
      </c>
    </row>
    <row r="148" spans="1:2" x14ac:dyDescent="0.2">
      <c r="A148" s="12">
        <f t="shared" ca="1" si="4"/>
        <v>0.16080494769413867</v>
      </c>
      <c r="B148" s="12">
        <f t="shared" si="5"/>
        <v>3.7000000000000088E-2</v>
      </c>
    </row>
    <row r="149" spans="1:2" x14ac:dyDescent="0.2">
      <c r="A149" s="12">
        <f t="shared" ca="1" si="4"/>
        <v>0.16606316572611327</v>
      </c>
      <c r="B149" s="12">
        <f t="shared" si="5"/>
        <v>3.8000000000000089E-2</v>
      </c>
    </row>
    <row r="150" spans="1:2" x14ac:dyDescent="0.2">
      <c r="A150" s="12">
        <f t="shared" ca="1" si="4"/>
        <v>0.17133262847613917</v>
      </c>
      <c r="B150" s="12">
        <f t="shared" si="5"/>
        <v>3.900000000000009E-2</v>
      </c>
    </row>
    <row r="151" spans="1:2" x14ac:dyDescent="0.2">
      <c r="A151" s="12">
        <f t="shared" ca="1" si="4"/>
        <v>0.17661232944391847</v>
      </c>
      <c r="B151" s="12">
        <f t="shared" si="5"/>
        <v>4.0000000000000091E-2</v>
      </c>
    </row>
    <row r="152" spans="1:2" x14ac:dyDescent="0.2">
      <c r="A152" s="12">
        <f t="shared" ca="1" si="4"/>
        <v>0.18190137713654594</v>
      </c>
      <c r="B152" s="12">
        <f t="shared" si="5"/>
        <v>4.1000000000000092E-2</v>
      </c>
    </row>
    <row r="153" spans="1:2" x14ac:dyDescent="0.2">
      <c r="A153" s="12">
        <f t="shared" ca="1" si="4"/>
        <v>0.1871989793194315</v>
      </c>
      <c r="B153" s="12">
        <f t="shared" si="5"/>
        <v>4.2000000000000093E-2</v>
      </c>
    </row>
    <row r="154" spans="1:2" x14ac:dyDescent="0.2">
      <c r="A154" s="12">
        <f t="shared" ca="1" si="4"/>
        <v>0.1925044297511157</v>
      </c>
      <c r="B154" s="12">
        <f t="shared" si="5"/>
        <v>4.3000000000000094E-2</v>
      </c>
    </row>
    <row r="155" spans="1:2" x14ac:dyDescent="0.2">
      <c r="A155" s="12">
        <f t="shared" ca="1" si="4"/>
        <v>0.19781709696299721</v>
      </c>
      <c r="B155" s="12">
        <f t="shared" si="5"/>
        <v>4.4000000000000095E-2</v>
      </c>
    </row>
    <row r="156" spans="1:2" x14ac:dyDescent="0.2">
      <c r="A156" s="12">
        <f t="shared" ca="1" si="4"/>
        <v>0.20313641473018496</v>
      </c>
      <c r="B156" s="12">
        <f t="shared" si="5"/>
        <v>4.5000000000000095E-2</v>
      </c>
    </row>
    <row r="157" spans="1:2" x14ac:dyDescent="0.2">
      <c r="A157" s="12">
        <f t="shared" ca="1" si="4"/>
        <v>0.20846187394701185</v>
      </c>
      <c r="B157" s="12">
        <f t="shared" si="5"/>
        <v>4.6000000000000096E-2</v>
      </c>
    </row>
    <row r="158" spans="1:2" x14ac:dyDescent="0.2">
      <c r="A158" s="12">
        <f t="shared" ca="1" si="4"/>
        <v>0.21379301567419431</v>
      </c>
      <c r="B158" s="12">
        <f t="shared" si="5"/>
        <v>4.7000000000000097E-2</v>
      </c>
    </row>
    <row r="159" spans="1:2" x14ac:dyDescent="0.2">
      <c r="A159" s="12">
        <f t="shared" ca="1" si="4"/>
        <v>0.21912942516725822</v>
      </c>
      <c r="B159" s="12">
        <f t="shared" si="5"/>
        <v>4.8000000000000098E-2</v>
      </c>
    </row>
    <row r="160" spans="1:2" x14ac:dyDescent="0.2">
      <c r="A160" s="12">
        <f t="shared" ca="1" si="4"/>
        <v>0.22447072673001267</v>
      </c>
      <c r="B160" s="12">
        <f t="shared" si="5"/>
        <v>4.9000000000000099E-2</v>
      </c>
    </row>
    <row r="161" spans="1:2" x14ac:dyDescent="0.2">
      <c r="A161" s="12">
        <f t="shared" ca="1" si="4"/>
        <v>0.22981657926435006</v>
      </c>
      <c r="B161" s="12">
        <f t="shared" si="5"/>
        <v>5.00000000000001E-2</v>
      </c>
    </row>
    <row r="162" spans="1:2" x14ac:dyDescent="0.2">
      <c r="A162" s="12">
        <f t="shared" ca="1" si="4"/>
        <v>0.23516667240987801</v>
      </c>
      <c r="B162" s="12">
        <f t="shared" si="5"/>
        <v>5.1000000000000101E-2</v>
      </c>
    </row>
    <row r="163" spans="1:2" x14ac:dyDescent="0.2">
      <c r="A163" s="12">
        <f t="shared" ca="1" si="4"/>
        <v>0.24052072318493206</v>
      </c>
      <c r="B163" s="12">
        <f t="shared" si="5"/>
        <v>5.2000000000000102E-2</v>
      </c>
    </row>
    <row r="164" spans="1:2" x14ac:dyDescent="0.2">
      <c r="A164" s="12">
        <f t="shared" ca="1" si="4"/>
        <v>0.24587847305522875</v>
      </c>
      <c r="B164" s="12">
        <f t="shared" si="5"/>
        <v>5.3000000000000103E-2</v>
      </c>
    </row>
    <row r="165" spans="1:2" x14ac:dyDescent="0.2">
      <c r="A165" s="12">
        <f t="shared" ca="1" si="4"/>
        <v>0.25123968536845304</v>
      </c>
      <c r="B165" s="12">
        <f t="shared" si="5"/>
        <v>5.4000000000000103E-2</v>
      </c>
    </row>
    <row r="166" spans="1:2" x14ac:dyDescent="0.2">
      <c r="A166" s="12">
        <f t="shared" ca="1" si="4"/>
        <v>0.25660414310296703</v>
      </c>
      <c r="B166" s="12">
        <f t="shared" si="5"/>
        <v>5.5000000000000104E-2</v>
      </c>
    </row>
    <row r="167" spans="1:2" x14ac:dyDescent="0.2">
      <c r="A167" s="12">
        <f t="shared" ca="1" si="4"/>
        <v>0.26197164688698077</v>
      </c>
      <c r="B167" s="12">
        <f t="shared" si="5"/>
        <v>5.6000000000000105E-2</v>
      </c>
    </row>
    <row r="168" spans="1:2" x14ac:dyDescent="0.2">
      <c r="A168" s="12">
        <f t="shared" ca="1" si="4"/>
        <v>0.26734201325127754</v>
      </c>
      <c r="B168" s="12">
        <f t="shared" si="5"/>
        <v>5.7000000000000106E-2</v>
      </c>
    </row>
    <row r="169" spans="1:2" x14ac:dyDescent="0.2">
      <c r="A169" s="12">
        <f t="shared" ca="1" si="4"/>
        <v>0.27271507308419124</v>
      </c>
      <c r="B169" s="12">
        <f t="shared" si="5"/>
        <v>5.8000000000000107E-2</v>
      </c>
    </row>
    <row r="170" spans="1:2" x14ac:dyDescent="0.2">
      <c r="A170" s="12">
        <f t="shared" ca="1" si="4"/>
        <v>0.27809067026221074</v>
      </c>
      <c r="B170" s="12">
        <f t="shared" si="5"/>
        <v>5.9000000000000108E-2</v>
      </c>
    </row>
    <row r="171" spans="1:2" x14ac:dyDescent="0.2">
      <c r="A171" s="12">
        <f t="shared" ca="1" si="4"/>
        <v>0.28346866043348729</v>
      </c>
      <c r="B171" s="12">
        <f t="shared" si="5"/>
        <v>6.0000000000000109E-2</v>
      </c>
    </row>
    <row r="172" spans="1:2" x14ac:dyDescent="0.2">
      <c r="A172" s="12">
        <f t="shared" ca="1" si="4"/>
        <v>0.28884890993480683</v>
      </c>
      <c r="B172" s="12">
        <f t="shared" si="5"/>
        <v>6.100000000000011E-2</v>
      </c>
    </row>
    <row r="173" spans="1:2" x14ac:dyDescent="0.2">
      <c r="A173" s="12">
        <f t="shared" ca="1" si="4"/>
        <v>0.29423129482534116</v>
      </c>
      <c r="B173" s="12">
        <f t="shared" si="5"/>
        <v>6.2000000000000111E-2</v>
      </c>
    </row>
    <row r="174" spans="1:2" x14ac:dyDescent="0.2">
      <c r="A174" s="12">
        <f t="shared" ca="1" si="4"/>
        <v>0.29961570002282556</v>
      </c>
      <c r="B174" s="12">
        <f t="shared" si="5"/>
        <v>6.3000000000000111E-2</v>
      </c>
    </row>
    <row r="175" spans="1:2" x14ac:dyDescent="0.2">
      <c r="A175" s="12">
        <f t="shared" ca="1" si="4"/>
        <v>0.30500201852977804</v>
      </c>
      <c r="B175" s="12">
        <f t="shared" si="5"/>
        <v>6.4000000000000112E-2</v>
      </c>
    </row>
    <row r="176" spans="1:2" x14ac:dyDescent="0.2">
      <c r="A176" s="12">
        <f t="shared" ca="1" si="4"/>
        <v>0.31039015073905063</v>
      </c>
      <c r="B176" s="12">
        <f t="shared" ref="B176:B211" si="6">B175+0.1%</f>
        <v>6.5000000000000113E-2</v>
      </c>
    </row>
    <row r="177" spans="1:2" x14ac:dyDescent="0.2">
      <c r="A177" s="12">
        <f t="shared" ca="1" si="4"/>
        <v>0.31578000380942806</v>
      </c>
      <c r="B177" s="12">
        <f t="shared" si="6"/>
        <v>6.6000000000000114E-2</v>
      </c>
    </row>
    <row r="178" spans="1:2" x14ac:dyDescent="0.2">
      <c r="A178" s="12">
        <f t="shared" ca="1" si="4"/>
        <v>0.32117149110320253</v>
      </c>
      <c r="B178" s="12">
        <f t="shared" si="6"/>
        <v>6.7000000000000115E-2</v>
      </c>
    </row>
    <row r="179" spans="1:2" x14ac:dyDescent="0.2">
      <c r="A179" s="12">
        <f t="shared" ca="1" si="4"/>
        <v>0.32656453167869731</v>
      </c>
      <c r="B179" s="12">
        <f t="shared" si="6"/>
        <v>6.8000000000000116E-2</v>
      </c>
    </row>
    <row r="180" spans="1:2" x14ac:dyDescent="0.2">
      <c r="A180" s="12">
        <f t="shared" ca="1" si="4"/>
        <v>0.33195904983160135</v>
      </c>
      <c r="B180" s="12">
        <f t="shared" si="6"/>
        <v>6.9000000000000117E-2</v>
      </c>
    </row>
    <row r="181" spans="1:2" x14ac:dyDescent="0.2">
      <c r="A181" s="12">
        <f t="shared" ca="1" si="4"/>
        <v>0.33735497467974662</v>
      </c>
      <c r="B181" s="12">
        <f t="shared" si="6"/>
        <v>7.0000000000000118E-2</v>
      </c>
    </row>
    <row r="182" spans="1:2" x14ac:dyDescent="0.2">
      <c r="A182" s="12">
        <f t="shared" ca="1" si="4"/>
        <v>0.34275223978662162</v>
      </c>
      <c r="B182" s="12">
        <f t="shared" si="6"/>
        <v>7.1000000000000119E-2</v>
      </c>
    </row>
    <row r="183" spans="1:2" x14ac:dyDescent="0.2">
      <c r="A183" s="12">
        <f t="shared" ca="1" si="4"/>
        <v>0.34815078281948364</v>
      </c>
      <c r="B183" s="12">
        <f t="shared" si="6"/>
        <v>7.2000000000000119E-2</v>
      </c>
    </row>
    <row r="184" spans="1:2" x14ac:dyDescent="0.2">
      <c r="A184" s="12">
        <f t="shared" ca="1" si="4"/>
        <v>0.35355054523843277</v>
      </c>
      <c r="B184" s="12">
        <f t="shared" si="6"/>
        <v>7.300000000000012E-2</v>
      </c>
    </row>
    <row r="185" spans="1:2" x14ac:dyDescent="0.2">
      <c r="A185" s="12">
        <f t="shared" ca="1" si="4"/>
        <v>0.35895147201323352</v>
      </c>
      <c r="B185" s="12">
        <f t="shared" si="6"/>
        <v>7.4000000000000121E-2</v>
      </c>
    </row>
    <row r="186" spans="1:2" x14ac:dyDescent="0.2">
      <c r="A186" s="12">
        <f t="shared" ca="1" si="4"/>
        <v>0.36435351136504984</v>
      </c>
      <c r="B186" s="12">
        <f t="shared" si="6"/>
        <v>7.5000000000000122E-2</v>
      </c>
    </row>
    <row r="187" spans="1:2" x14ac:dyDescent="0.2">
      <c r="A187" s="12">
        <f t="shared" ca="1" si="4"/>
        <v>0.36975661453058034</v>
      </c>
      <c r="B187" s="12">
        <f t="shared" si="6"/>
        <v>7.6000000000000123E-2</v>
      </c>
    </row>
    <row r="188" spans="1:2" x14ac:dyDescent="0.2">
      <c r="A188" s="12">
        <f t="shared" ca="1" si="4"/>
        <v>0.37516073554636697</v>
      </c>
      <c r="B188" s="12">
        <f t="shared" si="6"/>
        <v>7.7000000000000124E-2</v>
      </c>
    </row>
    <row r="189" spans="1:2" x14ac:dyDescent="0.2">
      <c r="A189" s="12">
        <f t="shared" ca="1" si="4"/>
        <v>0.38056583105129965</v>
      </c>
      <c r="B189" s="12">
        <f t="shared" si="6"/>
        <v>7.8000000000000125E-2</v>
      </c>
    </row>
    <row r="190" spans="1:2" x14ac:dyDescent="0.2">
      <c r="A190" s="12">
        <f t="shared" ca="1" si="4"/>
        <v>0.38597186010555468</v>
      </c>
      <c r="B190" s="12">
        <f t="shared" si="6"/>
        <v>7.9000000000000126E-2</v>
      </c>
    </row>
    <row r="191" spans="1:2" x14ac:dyDescent="0.2">
      <c r="A191" s="12">
        <f t="shared" ca="1" si="4"/>
        <v>0.39137878402439957</v>
      </c>
      <c r="B191" s="12">
        <f t="shared" si="6"/>
        <v>8.0000000000000127E-2</v>
      </c>
    </row>
    <row r="192" spans="1:2" x14ac:dyDescent="0.2">
      <c r="A192" s="12">
        <f t="shared" ca="1" si="4"/>
        <v>0.39678656622546293</v>
      </c>
      <c r="B192" s="12">
        <f t="shared" si="6"/>
        <v>8.1000000000000127E-2</v>
      </c>
    </row>
    <row r="193" spans="1:2" x14ac:dyDescent="0.2">
      <c r="A193" s="12">
        <f t="shared" ca="1" si="4"/>
        <v>0.40219517208821642</v>
      </c>
      <c r="B193" s="12">
        <f t="shared" si="6"/>
        <v>8.2000000000000128E-2</v>
      </c>
    </row>
    <row r="194" spans="1:2" x14ac:dyDescent="0.2">
      <c r="A194" s="12">
        <f t="shared" ca="1" si="4"/>
        <v>0.40760456882454921</v>
      </c>
      <c r="B194" s="12">
        <f t="shared" si="6"/>
        <v>8.3000000000000129E-2</v>
      </c>
    </row>
    <row r="195" spans="1:2" x14ac:dyDescent="0.2">
      <c r="A195" s="12">
        <f t="shared" ca="1" si="4"/>
        <v>0.41301472535942779</v>
      </c>
      <c r="B195" s="12">
        <f t="shared" si="6"/>
        <v>8.400000000000013E-2</v>
      </c>
    </row>
    <row r="196" spans="1:2" x14ac:dyDescent="0.2">
      <c r="A196" s="12">
        <f t="shared" ca="1" si="4"/>
        <v>0.41842561222073965</v>
      </c>
      <c r="B196" s="12">
        <f t="shared" si="6"/>
        <v>8.5000000000000131E-2</v>
      </c>
    </row>
    <row r="197" spans="1:2" x14ac:dyDescent="0.2">
      <c r="A197" s="12">
        <f t="shared" ca="1" si="4"/>
        <v>0.42383720143750747</v>
      </c>
      <c r="B197" s="12">
        <f t="shared" si="6"/>
        <v>8.6000000000000132E-2</v>
      </c>
    </row>
    <row r="198" spans="1:2" x14ac:dyDescent="0.2">
      <c r="A198" s="12">
        <f t="shared" ca="1" si="4"/>
        <v>0.42924946644574413</v>
      </c>
      <c r="B198" s="12">
        <f t="shared" si="6"/>
        <v>8.7000000000000133E-2</v>
      </c>
    </row>
    <row r="199" spans="1:2" x14ac:dyDescent="0.2">
      <c r="A199" s="12">
        <f t="shared" ca="1" si="4"/>
        <v>0.43466238200128854</v>
      </c>
      <c r="B199" s="12">
        <f t="shared" si="6"/>
        <v>8.8000000000000134E-2</v>
      </c>
    </row>
    <row r="200" spans="1:2" x14ac:dyDescent="0.2">
      <c r="A200" s="12">
        <f t="shared" ca="1" si="4"/>
        <v>0.44007592409902685</v>
      </c>
      <c r="B200" s="12">
        <f t="shared" si="6"/>
        <v>8.9000000000000135E-2</v>
      </c>
    </row>
    <row r="201" spans="1:2" x14ac:dyDescent="0.2">
      <c r="A201" s="12">
        <f t="shared" ca="1" si="4"/>
        <v>0.44549006989796197</v>
      </c>
      <c r="B201" s="12">
        <f t="shared" si="6"/>
        <v>9.0000000000000135E-2</v>
      </c>
    </row>
    <row r="202" spans="1:2" x14ac:dyDescent="0.2">
      <c r="A202" s="12">
        <f t="shared" ca="1" si="4"/>
        <v>0.45090479765164393</v>
      </c>
      <c r="B202" s="12">
        <f t="shared" si="6"/>
        <v>9.1000000000000136E-2</v>
      </c>
    </row>
    <row r="203" spans="1:2" x14ac:dyDescent="0.2">
      <c r="A203" s="12">
        <f t="shared" ref="A203:A211" ca="1" si="7">SQRT((B203^2*$B$20-2*$B$19*B203+$B$18)/$B$21)</f>
        <v>0.45632008664351947</v>
      </c>
      <c r="B203" s="12">
        <f t="shared" si="6"/>
        <v>9.2000000000000137E-2</v>
      </c>
    </row>
    <row r="204" spans="1:2" x14ac:dyDescent="0.2">
      <c r="A204" s="12">
        <f t="shared" ca="1" si="7"/>
        <v>0.46173591712680162</v>
      </c>
      <c r="B204" s="12">
        <f t="shared" si="6"/>
        <v>9.3000000000000138E-2</v>
      </c>
    </row>
    <row r="205" spans="1:2" x14ac:dyDescent="0.2">
      <c r="A205" s="12">
        <f t="shared" ca="1" si="7"/>
        <v>0.46715227026849426</v>
      </c>
      <c r="B205" s="12">
        <f t="shared" si="6"/>
        <v>9.4000000000000139E-2</v>
      </c>
    </row>
    <row r="206" spans="1:2" x14ac:dyDescent="0.2">
      <c r="A206" s="12">
        <f t="shared" ca="1" si="7"/>
        <v>0.47256912809724289</v>
      </c>
      <c r="B206" s="12">
        <f t="shared" si="6"/>
        <v>9.500000000000014E-2</v>
      </c>
    </row>
    <row r="207" spans="1:2" x14ac:dyDescent="0.2">
      <c r="A207" s="12">
        <f t="shared" ca="1" si="7"/>
        <v>0.4779864734547084</v>
      </c>
      <c r="B207" s="12">
        <f t="shared" si="6"/>
        <v>9.6000000000000141E-2</v>
      </c>
    </row>
    <row r="208" spans="1:2" x14ac:dyDescent="0.2">
      <c r="A208" s="12">
        <f t="shared" ca="1" si="7"/>
        <v>0.48340428995019197</v>
      </c>
      <c r="B208" s="12">
        <f t="shared" si="6"/>
        <v>9.7000000000000142E-2</v>
      </c>
    </row>
    <row r="209" spans="1:2" x14ac:dyDescent="0.2">
      <c r="A209" s="12">
        <f t="shared" ca="1" si="7"/>
        <v>0.48882256191825896</v>
      </c>
      <c r="B209" s="12">
        <f t="shared" si="6"/>
        <v>9.8000000000000143E-2</v>
      </c>
    </row>
    <row r="210" spans="1:2" x14ac:dyDescent="0.2">
      <c r="A210" s="12">
        <f t="shared" ca="1" si="7"/>
        <v>0.49424127437913495</v>
      </c>
      <c r="B210" s="12">
        <f t="shared" si="6"/>
        <v>9.9000000000000143E-2</v>
      </c>
    </row>
    <row r="211" spans="1:2" x14ac:dyDescent="0.2">
      <c r="A211" s="12">
        <f t="shared" ca="1" si="7"/>
        <v>0.49966041300166336</v>
      </c>
      <c r="B211" s="12">
        <f t="shared" si="6"/>
        <v>0.10000000000000014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43" workbookViewId="0">
      <selection activeCell="B80" sqref="B80"/>
    </sheetView>
  </sheetViews>
  <sheetFormatPr baseColWidth="10" defaultRowHeight="15" x14ac:dyDescent="0.2"/>
  <cols>
    <col min="1" max="1" width="20.33203125" bestFit="1" customWidth="1"/>
    <col min="2" max="2" width="17" customWidth="1"/>
    <col min="3" max="3" width="15.83203125" bestFit="1" customWidth="1"/>
    <col min="4" max="4" width="13.5" customWidth="1"/>
    <col min="5" max="5" width="14.33203125" customWidth="1"/>
    <col min="6" max="6" width="13.33203125" customWidth="1"/>
    <col min="7" max="7" width="13.5" customWidth="1"/>
  </cols>
  <sheetData>
    <row r="1" spans="1:15" x14ac:dyDescent="0.2">
      <c r="A1" s="16" t="s">
        <v>27</v>
      </c>
      <c r="B1" s="15" t="s">
        <v>28</v>
      </c>
      <c r="C1" s="15" t="s">
        <v>26</v>
      </c>
    </row>
    <row r="2" spans="1:15" x14ac:dyDescent="0.2">
      <c r="A2" s="17" t="s">
        <v>13</v>
      </c>
      <c r="B2" s="14">
        <f ca="1">OFFSET(Mean_StDev!$N$6,0,ROW(A2)-2)</f>
        <v>1.1499166666666663E-2</v>
      </c>
      <c r="C2" s="14">
        <f ca="1">OFFSET(Mean_StDev!$N$7,0,ROW(A2)-2)</f>
        <v>5.0042626360746037E-2</v>
      </c>
    </row>
    <row r="3" spans="1:15" x14ac:dyDescent="0.2">
      <c r="A3" s="17" t="s">
        <v>14</v>
      </c>
      <c r="B3" s="14">
        <f ca="1">OFFSET(Mean_StDev!$N$6,0,ROW(A3)-2)</f>
        <v>7.9208333333333318E-3</v>
      </c>
      <c r="C3" s="14">
        <f ca="1">OFFSET(Mean_StDev!$N$7,0,ROW(A3)-2)</f>
        <v>7.8340470985677008E-2</v>
      </c>
    </row>
    <row r="4" spans="1:15" x14ac:dyDescent="0.2">
      <c r="A4" s="17" t="s">
        <v>15</v>
      </c>
      <c r="B4" s="14">
        <f ca="1">OFFSET(Mean_StDev!$N$6,0,ROW(A4)-2)</f>
        <v>1.3619999999999993E-2</v>
      </c>
      <c r="C4" s="14">
        <f ca="1">OFFSET(Mean_StDev!$N$7,0,ROW(A4)-2)</f>
        <v>6.3317699146526824E-2</v>
      </c>
    </row>
    <row r="5" spans="1:15" x14ac:dyDescent="0.2">
      <c r="A5" s="17" t="s">
        <v>16</v>
      </c>
      <c r="B5" s="14">
        <f ca="1">OFFSET(Mean_StDev!$N$6,0,ROW(A5)-2)</f>
        <v>4.1933333333333293E-3</v>
      </c>
      <c r="C5" s="14">
        <f ca="1">OFFSET(Mean_StDev!$N$7,0,ROW(A5)-2)</f>
        <v>5.90879130430845E-2</v>
      </c>
    </row>
    <row r="6" spans="1:15" x14ac:dyDescent="0.2">
      <c r="A6" s="17" t="s">
        <v>17</v>
      </c>
      <c r="B6" s="14">
        <f ca="1">OFFSET(Mean_StDev!$N$6,0,ROW(A6)-2)</f>
        <v>1.3995000000000002E-2</v>
      </c>
      <c r="C6" s="14">
        <f ca="1">OFFSET(Mean_StDev!$N$7,0,ROW(A6)-2)</f>
        <v>6.7774041100253327E-2</v>
      </c>
    </row>
    <row r="7" spans="1:15" x14ac:dyDescent="0.2">
      <c r="A7" s="17" t="s">
        <v>18</v>
      </c>
      <c r="B7" s="14">
        <f ca="1">OFFSET(Mean_StDev!$N$6,0,ROW(A7)-2)</f>
        <v>8.1808333333333316E-3</v>
      </c>
      <c r="C7" s="14">
        <f ca="1">OFFSET(Mean_StDev!$N$7,0,ROW(A7)-2)</f>
        <v>4.6010671571488533E-2</v>
      </c>
    </row>
    <row r="9" spans="1:15" x14ac:dyDescent="0.2">
      <c r="A9" s="17" t="s">
        <v>29</v>
      </c>
      <c r="I9" s="15" t="s">
        <v>34</v>
      </c>
    </row>
    <row r="10" spans="1:15" x14ac:dyDescent="0.2">
      <c r="B10" s="17" t="s">
        <v>13</v>
      </c>
      <c r="C10" s="17" t="s">
        <v>14</v>
      </c>
      <c r="D10" s="17" t="s">
        <v>15</v>
      </c>
      <c r="E10" s="17" t="s">
        <v>16</v>
      </c>
      <c r="F10" s="17" t="s">
        <v>17</v>
      </c>
      <c r="G10" s="17" t="s">
        <v>18</v>
      </c>
    </row>
    <row r="11" spans="1:15" x14ac:dyDescent="0.2">
      <c r="A11" s="17" t="s">
        <v>13</v>
      </c>
      <c r="B11" s="18">
        <f>'Correlation-Covariance Matrix'!O15</f>
        <v>2.5042644530812314E-3</v>
      </c>
      <c r="C11" s="18">
        <f>'Correlation-Covariance Matrix'!P15</f>
        <v>2.3904419502801121E-3</v>
      </c>
      <c r="D11" s="18">
        <f>'Correlation-Covariance Matrix'!Q15</f>
        <v>1.5460553109243702E-3</v>
      </c>
      <c r="E11" s="18">
        <f>'Correlation-Covariance Matrix'!R15</f>
        <v>1.6855515070028006E-3</v>
      </c>
      <c r="F11" s="18">
        <f>'Correlation-Covariance Matrix'!S15</f>
        <v>2.2106705840336128E-3</v>
      </c>
      <c r="G11" s="18">
        <f>'Correlation-Covariance Matrix'!T15</f>
        <v>1.5686000679271705E-3</v>
      </c>
      <c r="J11">
        <f t="array" ref="J11:O16">MINVERSE(B11:G16)</f>
        <v>1081.7055068149643</v>
      </c>
      <c r="K11">
        <v>-144.37771406362623</v>
      </c>
      <c r="L11">
        <v>-72.1159013290942</v>
      </c>
      <c r="M11">
        <v>-219.02291141624798</v>
      </c>
      <c r="N11">
        <v>-210.61287202896887</v>
      </c>
      <c r="O11">
        <v>-266.15124026888606</v>
      </c>
    </row>
    <row r="12" spans="1:15" x14ac:dyDescent="0.2">
      <c r="A12" s="17" t="s">
        <v>14</v>
      </c>
      <c r="B12" s="18">
        <f>'Correlation-Covariance Matrix'!O16</f>
        <v>2.3904419502801121E-3</v>
      </c>
      <c r="C12" s="18">
        <f>'Correlation-Covariance Matrix'!P16</f>
        <v>6.1372293942577021E-3</v>
      </c>
      <c r="D12" s="18">
        <f>'Correlation-Covariance Matrix'!Q16</f>
        <v>1.5154608403361344E-3</v>
      </c>
      <c r="E12" s="18">
        <f>'Correlation-Covariance Matrix'!R16</f>
        <v>2.1542568627450982E-3</v>
      </c>
      <c r="F12" s="18">
        <f>'Correlation-Covariance Matrix'!S16</f>
        <v>2.5858944747899153E-3</v>
      </c>
      <c r="G12" s="18">
        <f>'Correlation-Covariance Matrix'!T16</f>
        <v>2.1564129236694681E-3</v>
      </c>
      <c r="J12">
        <v>-144.37771406362612</v>
      </c>
      <c r="K12">
        <v>301.66134094102392</v>
      </c>
      <c r="L12">
        <v>55.258627674457259</v>
      </c>
      <c r="M12">
        <v>-45.068118783730036</v>
      </c>
      <c r="N12">
        <v>-31.779875195976608</v>
      </c>
      <c r="O12">
        <v>-190.46114884343214</v>
      </c>
    </row>
    <row r="13" spans="1:15" x14ac:dyDescent="0.2">
      <c r="A13" s="17" t="s">
        <v>15</v>
      </c>
      <c r="B13" s="18">
        <f>'Correlation-Covariance Matrix'!O17</f>
        <v>1.5460553109243702E-3</v>
      </c>
      <c r="C13" s="18">
        <f>'Correlation-Covariance Matrix'!P17</f>
        <v>1.5154608403361344E-3</v>
      </c>
      <c r="D13" s="18">
        <f>'Correlation-Covariance Matrix'!Q17</f>
        <v>4.009131025210084E-3</v>
      </c>
      <c r="E13" s="18">
        <f>'Correlation-Covariance Matrix'!R17</f>
        <v>8.5191114285714301E-4</v>
      </c>
      <c r="F13" s="18">
        <f>'Correlation-Covariance Matrix'!S17</f>
        <v>2.3767913613445373E-3</v>
      </c>
      <c r="G13" s="18">
        <f>'Correlation-Covariance Matrix'!T17</f>
        <v>1.7932840000000005E-3</v>
      </c>
      <c r="J13">
        <v>-72.115901329094086</v>
      </c>
      <c r="K13">
        <v>55.258627674457252</v>
      </c>
      <c r="L13">
        <v>455.21172416093208</v>
      </c>
      <c r="M13">
        <v>61.514998127053225</v>
      </c>
      <c r="N13">
        <v>-119.71854907289865</v>
      </c>
      <c r="O13">
        <v>-315.12569095608029</v>
      </c>
    </row>
    <row r="14" spans="1:15" x14ac:dyDescent="0.2">
      <c r="A14" s="17" t="s">
        <v>16</v>
      </c>
      <c r="B14" s="18">
        <f>'Correlation-Covariance Matrix'!O18</f>
        <v>1.6855515070028006E-3</v>
      </c>
      <c r="C14" s="18">
        <f>'Correlation-Covariance Matrix'!P18</f>
        <v>2.1542568627450982E-3</v>
      </c>
      <c r="D14" s="18">
        <f>'Correlation-Covariance Matrix'!Q18</f>
        <v>8.5191114285714301E-4</v>
      </c>
      <c r="E14" s="18">
        <f>'Correlation-Covariance Matrix'!R18</f>
        <v>3.4913814677871146E-3</v>
      </c>
      <c r="F14" s="18">
        <f>'Correlation-Covariance Matrix'!S18</f>
        <v>1.6375592941176463E-3</v>
      </c>
      <c r="G14" s="18">
        <f>'Correlation-Covariance Matrix'!T18</f>
        <v>1.2820670140056022E-3</v>
      </c>
      <c r="J14">
        <v>-219.02291141624789</v>
      </c>
      <c r="K14">
        <v>-45.068118783730029</v>
      </c>
      <c r="L14">
        <v>61.514998127053261</v>
      </c>
      <c r="M14">
        <v>450.34509689040078</v>
      </c>
      <c r="N14">
        <v>-19.676458726545675</v>
      </c>
      <c r="O14">
        <v>-98.472050150588103</v>
      </c>
    </row>
    <row r="15" spans="1:15" x14ac:dyDescent="0.2">
      <c r="A15" s="17" t="s">
        <v>17</v>
      </c>
      <c r="B15" s="18">
        <f>'Correlation-Covariance Matrix'!O19</f>
        <v>2.2106705840336128E-3</v>
      </c>
      <c r="C15" s="18">
        <f>'Correlation-Covariance Matrix'!P19</f>
        <v>2.5858944747899153E-3</v>
      </c>
      <c r="D15" s="18">
        <f>'Correlation-Covariance Matrix'!Q19</f>
        <v>2.3767913613445373E-3</v>
      </c>
      <c r="E15" s="18">
        <f>'Correlation-Covariance Matrix'!R19</f>
        <v>1.6375592941176463E-3</v>
      </c>
      <c r="F15" s="18">
        <f>'Correlation-Covariance Matrix'!S19</f>
        <v>4.593320647058822E-3</v>
      </c>
      <c r="G15" s="18">
        <f>'Correlation-Covariance Matrix'!T19</f>
        <v>1.9555388949579837E-3</v>
      </c>
      <c r="J15">
        <v>-210.61287202896884</v>
      </c>
      <c r="K15">
        <v>-31.77987519597659</v>
      </c>
      <c r="L15">
        <v>-119.71854907289863</v>
      </c>
      <c r="M15">
        <v>-19.676458726545679</v>
      </c>
      <c r="N15">
        <v>457.2963775022381</v>
      </c>
      <c r="O15">
        <v>-120.66567820789618</v>
      </c>
    </row>
    <row r="16" spans="1:15" x14ac:dyDescent="0.2">
      <c r="A16" s="17" t="s">
        <v>18</v>
      </c>
      <c r="B16" s="18">
        <f>'Correlation-Covariance Matrix'!O20</f>
        <v>1.5686000679271705E-3</v>
      </c>
      <c r="C16" s="18">
        <f>'Correlation-Covariance Matrix'!P20</f>
        <v>2.1564129236694681E-3</v>
      </c>
      <c r="D16" s="18">
        <f>'Correlation-Covariance Matrix'!Q20</f>
        <v>1.7932840000000005E-3</v>
      </c>
      <c r="E16" s="18">
        <f>'Correlation-Covariance Matrix'!R20</f>
        <v>1.2820670140056022E-3</v>
      </c>
      <c r="F16" s="18">
        <f>'Correlation-Covariance Matrix'!S20</f>
        <v>1.9555388949579837E-3</v>
      </c>
      <c r="G16" s="18">
        <f>'Correlation-Covariance Matrix'!T20</f>
        <v>2.1169818984593837E-3</v>
      </c>
      <c r="J16">
        <v>-266.15124026888628</v>
      </c>
      <c r="K16">
        <v>-190.46114884343208</v>
      </c>
      <c r="L16">
        <v>-315.12569095608029</v>
      </c>
      <c r="M16">
        <v>-98.472050150588004</v>
      </c>
      <c r="N16">
        <v>-120.66567820789608</v>
      </c>
      <c r="O16">
        <v>1301.6274689429222</v>
      </c>
    </row>
    <row r="18" spans="1:3" x14ac:dyDescent="0.2">
      <c r="A18" s="17" t="s">
        <v>30</v>
      </c>
      <c r="B18">
        <f t="array" aca="1" ref="B18" ca="1">MMULT(MMULT(TRANSPOSE(B2:B7),J11:O16),B2:B7)</f>
        <v>7.4793081727423008E-2</v>
      </c>
    </row>
    <row r="19" spans="1:3" x14ac:dyDescent="0.2">
      <c r="A19" s="17" t="s">
        <v>31</v>
      </c>
      <c r="B19">
        <f t="array" aca="1" ref="B19" ca="1">SUM(MMULT(TRANSPOSE(B2:B7),J11:O16))</f>
        <v>4.8538654839693685</v>
      </c>
    </row>
    <row r="20" spans="1:3" x14ac:dyDescent="0.2">
      <c r="A20" s="17" t="s">
        <v>32</v>
      </c>
      <c r="B20">
        <f>SUM(J11:O16)</f>
        <v>574.89834876756083</v>
      </c>
    </row>
    <row r="21" spans="1:3" x14ac:dyDescent="0.2">
      <c r="A21" s="17" t="s">
        <v>33</v>
      </c>
      <c r="B21">
        <f ca="1">B18*B20-B19^2</f>
        <v>19.438409047863519</v>
      </c>
    </row>
    <row r="23" spans="1:3" x14ac:dyDescent="0.2">
      <c r="A23" s="27" t="s">
        <v>37</v>
      </c>
    </row>
    <row r="24" spans="1:3" x14ac:dyDescent="0.2">
      <c r="A24" s="21" t="s">
        <v>42</v>
      </c>
      <c r="B24" s="13">
        <f>Mean_StDev!$T$6</f>
        <v>2.9550000000000015E-3</v>
      </c>
    </row>
    <row r="25" spans="1:3" x14ac:dyDescent="0.2">
      <c r="A25" s="21" t="s">
        <v>38</v>
      </c>
      <c r="B25" s="12">
        <f ca="1">($B$19*B24-$B$18)/($B$20*B24-$B$19)</f>
        <v>1.9159786462446371E-2</v>
      </c>
    </row>
    <row r="26" spans="1:3" x14ac:dyDescent="0.2">
      <c r="A26" t="s">
        <v>39</v>
      </c>
      <c r="B26" s="18">
        <f ca="1">($B$20*B25^2-2*$B$19*B25+$B$18)/$B$21</f>
        <v>5.1361573951795312E-3</v>
      </c>
    </row>
    <row r="27" spans="1:3" x14ac:dyDescent="0.2">
      <c r="A27" t="s">
        <v>40</v>
      </c>
      <c r="B27" s="12">
        <f ca="1">SQRT(B26)</f>
        <v>7.1666989578044446E-2</v>
      </c>
    </row>
    <row r="28" spans="1:3" x14ac:dyDescent="0.2">
      <c r="A28" t="s">
        <v>41</v>
      </c>
      <c r="B28" s="18">
        <f ca="1">$B$21*B27/($B$20*B25-$B$19)</f>
        <v>0.22611228067281325</v>
      </c>
      <c r="C28" s="19">
        <f ca="1">(B25-B24)/B27-B28</f>
        <v>0</v>
      </c>
    </row>
    <row r="30" spans="1:3" x14ac:dyDescent="0.2">
      <c r="A30" s="15" t="s">
        <v>43</v>
      </c>
    </row>
    <row r="31" spans="1:3" x14ac:dyDescent="0.2">
      <c r="A31" t="s">
        <v>26</v>
      </c>
      <c r="B31" t="s">
        <v>28</v>
      </c>
    </row>
    <row r="32" spans="1:3" x14ac:dyDescent="0.2">
      <c r="A32" s="12">
        <v>0</v>
      </c>
      <c r="B32" s="12">
        <f ca="1">$B$24+$B$28*A32</f>
        <v>2.9550000000000015E-3</v>
      </c>
    </row>
    <row r="33" spans="1:17" x14ac:dyDescent="0.2">
      <c r="A33" s="12">
        <v>0.25</v>
      </c>
      <c r="B33" s="12">
        <f ca="1">$B$24+$B$28*A33</f>
        <v>5.9483070168203311E-2</v>
      </c>
    </row>
    <row r="35" spans="1:17" x14ac:dyDescent="0.2">
      <c r="A35" s="26" t="s">
        <v>44</v>
      </c>
    </row>
    <row r="36" spans="1:17" x14ac:dyDescent="0.2">
      <c r="A36" s="22">
        <f ca="1">(B25-B24)/B27</f>
        <v>0.22611228067281325</v>
      </c>
    </row>
    <row r="38" spans="1:17" x14ac:dyDescent="0.2">
      <c r="A38" s="26" t="s">
        <v>45</v>
      </c>
    </row>
    <row r="39" spans="1:17" x14ac:dyDescent="0.2">
      <c r="A39" s="23" t="s">
        <v>46</v>
      </c>
      <c r="H39" s="15" t="s">
        <v>47</v>
      </c>
      <c r="K39" s="15" t="s">
        <v>49</v>
      </c>
      <c r="N39" s="15" t="s">
        <v>48</v>
      </c>
      <c r="Q39" s="15" t="s">
        <v>50</v>
      </c>
    </row>
    <row r="40" spans="1:17" x14ac:dyDescent="0.2">
      <c r="A40">
        <f>J11</f>
        <v>1081.7055068149643</v>
      </c>
      <c r="B40">
        <f t="shared" ref="B40:F45" si="0">K11</f>
        <v>-144.37771406362623</v>
      </c>
      <c r="C40">
        <f t="shared" si="0"/>
        <v>-72.1159013290942</v>
      </c>
      <c r="D40">
        <f t="shared" si="0"/>
        <v>-219.02291141624798</v>
      </c>
      <c r="E40">
        <f t="shared" si="0"/>
        <v>-210.61287202896887</v>
      </c>
      <c r="F40">
        <f t="shared" si="0"/>
        <v>-266.15124026888606</v>
      </c>
      <c r="H40" s="24">
        <f ca="1">B2</f>
        <v>1.1499166666666663E-2</v>
      </c>
      <c r="I40">
        <v>1</v>
      </c>
      <c r="K40">
        <f ca="1">B18</f>
        <v>7.4793081727423008E-2</v>
      </c>
      <c r="L40">
        <f ca="1">B19</f>
        <v>4.8538654839693685</v>
      </c>
      <c r="N40">
        <f t="array" aca="1" ref="N40:O41" ca="1">MINVERSE(K40:L41)</f>
        <v>29.57538075014158</v>
      </c>
      <c r="O40">
        <f ca="1"/>
        <v>-0.24970487409836947</v>
      </c>
      <c r="Q40" s="24">
        <f ca="1">B25</f>
        <v>1.9159786462446371E-2</v>
      </c>
    </row>
    <row r="41" spans="1:17" x14ac:dyDescent="0.2">
      <c r="A41">
        <f t="shared" ref="A41:A45" si="1">J12</f>
        <v>-144.37771406362612</v>
      </c>
      <c r="B41">
        <f t="shared" si="0"/>
        <v>301.66134094102392</v>
      </c>
      <c r="C41">
        <f t="shared" si="0"/>
        <v>55.258627674457259</v>
      </c>
      <c r="D41">
        <f t="shared" si="0"/>
        <v>-45.068118783730036</v>
      </c>
      <c r="E41">
        <f t="shared" si="0"/>
        <v>-31.779875195976608</v>
      </c>
      <c r="F41">
        <f t="shared" si="0"/>
        <v>-190.46114884343214</v>
      </c>
      <c r="H41" s="24">
        <f t="shared" ref="H41:H45" ca="1" si="2">B3</f>
        <v>7.9208333333333318E-3</v>
      </c>
      <c r="I41">
        <v>1</v>
      </c>
      <c r="K41">
        <f ca="1">B19</f>
        <v>4.8538654839693685</v>
      </c>
      <c r="L41">
        <f>B20</f>
        <v>574.89834876756083</v>
      </c>
      <c r="N41">
        <f ca="1"/>
        <v>-0.2497048740983695</v>
      </c>
      <c r="O41">
        <f ca="1"/>
        <v>3.8476956392500396E-3</v>
      </c>
      <c r="Q41">
        <v>1</v>
      </c>
    </row>
    <row r="42" spans="1:17" x14ac:dyDescent="0.2">
      <c r="A42">
        <f t="shared" si="1"/>
        <v>-72.115901329094086</v>
      </c>
      <c r="B42">
        <f t="shared" si="0"/>
        <v>55.258627674457252</v>
      </c>
      <c r="C42">
        <f t="shared" si="0"/>
        <v>455.21172416093208</v>
      </c>
      <c r="D42">
        <f t="shared" si="0"/>
        <v>61.514998127053225</v>
      </c>
      <c r="E42">
        <f t="shared" si="0"/>
        <v>-119.71854907289865</v>
      </c>
      <c r="F42">
        <f t="shared" si="0"/>
        <v>-315.12569095608029</v>
      </c>
      <c r="H42" s="24">
        <f t="shared" ca="1" si="2"/>
        <v>1.3619999999999993E-2</v>
      </c>
      <c r="I42">
        <v>1</v>
      </c>
    </row>
    <row r="43" spans="1:17" x14ac:dyDescent="0.2">
      <c r="A43">
        <f t="shared" si="1"/>
        <v>-219.02291141624789</v>
      </c>
      <c r="B43">
        <f t="shared" si="0"/>
        <v>-45.068118783730029</v>
      </c>
      <c r="C43">
        <f t="shared" si="0"/>
        <v>61.514998127053261</v>
      </c>
      <c r="D43">
        <f t="shared" si="0"/>
        <v>450.34509689040078</v>
      </c>
      <c r="E43">
        <f t="shared" si="0"/>
        <v>-19.676458726545675</v>
      </c>
      <c r="F43">
        <f t="shared" si="0"/>
        <v>-98.472050150588103</v>
      </c>
      <c r="H43" s="24">
        <f t="shared" ca="1" si="2"/>
        <v>4.1933333333333293E-3</v>
      </c>
      <c r="I43">
        <v>1</v>
      </c>
    </row>
    <row r="44" spans="1:17" x14ac:dyDescent="0.2">
      <c r="A44">
        <f t="shared" si="1"/>
        <v>-210.61287202896884</v>
      </c>
      <c r="B44">
        <f t="shared" si="0"/>
        <v>-31.77987519597659</v>
      </c>
      <c r="C44">
        <f t="shared" si="0"/>
        <v>-119.71854907289863</v>
      </c>
      <c r="D44">
        <f t="shared" si="0"/>
        <v>-19.676458726545679</v>
      </c>
      <c r="E44">
        <f t="shared" si="0"/>
        <v>457.2963775022381</v>
      </c>
      <c r="F44">
        <f t="shared" si="0"/>
        <v>-120.66567820789618</v>
      </c>
      <c r="H44" s="24">
        <f t="shared" ca="1" si="2"/>
        <v>1.3995000000000002E-2</v>
      </c>
      <c r="I44">
        <v>1</v>
      </c>
    </row>
    <row r="45" spans="1:17" x14ac:dyDescent="0.2">
      <c r="A45">
        <f t="shared" si="1"/>
        <v>-266.15124026888628</v>
      </c>
      <c r="B45">
        <f t="shared" si="0"/>
        <v>-190.46114884343208</v>
      </c>
      <c r="C45">
        <f t="shared" si="0"/>
        <v>-315.12569095608029</v>
      </c>
      <c r="D45">
        <f t="shared" si="0"/>
        <v>-98.472050150588004</v>
      </c>
      <c r="E45">
        <f t="shared" si="0"/>
        <v>-120.66567820789608</v>
      </c>
      <c r="F45">
        <f t="shared" si="0"/>
        <v>1301.6274689429222</v>
      </c>
      <c r="H45" s="24">
        <f t="shared" ca="1" si="2"/>
        <v>8.1808333333333316E-3</v>
      </c>
      <c r="I45">
        <v>1</v>
      </c>
    </row>
    <row r="47" spans="1:17" x14ac:dyDescent="0.2">
      <c r="A47" s="15" t="s">
        <v>27</v>
      </c>
      <c r="B47" s="15" t="s">
        <v>51</v>
      </c>
      <c r="D47" s="17" t="s">
        <v>52</v>
      </c>
    </row>
    <row r="48" spans="1:17" x14ac:dyDescent="0.2">
      <c r="A48" s="17" t="s">
        <v>13</v>
      </c>
      <c r="B48" s="14">
        <f t="array" aca="1" ref="B48:B53" ca="1">MMULT(MMULT(MMULT(A40:F45,H40:I45),N40:O41),Q40:Q41)</f>
        <v>1.1945800522612238</v>
      </c>
      <c r="D48" t="s">
        <v>53</v>
      </c>
      <c r="E48" s="25">
        <f ca="1">SUM(B48:B53)-1</f>
        <v>-1.3322676295501878E-15</v>
      </c>
    </row>
    <row r="49" spans="1:5" x14ac:dyDescent="0.2">
      <c r="A49" s="17" t="s">
        <v>14</v>
      </c>
      <c r="B49" s="14">
        <f ca="1"/>
        <v>-0.17376365807570607</v>
      </c>
      <c r="D49" t="s">
        <v>28</v>
      </c>
      <c r="E49" s="25">
        <f ca="1">SUMPRODUCT(B48:B53,H40:H45)-B25</f>
        <v>0</v>
      </c>
    </row>
    <row r="50" spans="1:5" x14ac:dyDescent="0.2">
      <c r="A50" s="17" t="s">
        <v>15</v>
      </c>
      <c r="B50" s="14">
        <f ca="1"/>
        <v>0.51370391518953396</v>
      </c>
      <c r="D50" t="s">
        <v>36</v>
      </c>
      <c r="E50" s="25">
        <f t="array" aca="1" ref="E50" ca="1">MMULT(MMULT(TRANSPOSE(B48:B53),B11:G16),B48:B53)-B26</f>
        <v>0</v>
      </c>
    </row>
    <row r="51" spans="1:5" x14ac:dyDescent="0.2">
      <c r="A51" s="17" t="s">
        <v>16</v>
      </c>
      <c r="B51" s="14">
        <f ca="1"/>
        <v>-0.51132803718403186</v>
      </c>
    </row>
    <row r="52" spans="1:5" x14ac:dyDescent="0.2">
      <c r="A52" s="17" t="s">
        <v>17</v>
      </c>
      <c r="B52" s="14">
        <f ca="1"/>
        <v>0.36750202280982547</v>
      </c>
    </row>
    <row r="53" spans="1:5" x14ac:dyDescent="0.2">
      <c r="A53" s="17" t="s">
        <v>18</v>
      </c>
      <c r="B53" s="14">
        <f ca="1"/>
        <v>-0.39069429500084674</v>
      </c>
    </row>
    <row r="55" spans="1:5" x14ac:dyDescent="0.2">
      <c r="A55" s="27" t="s">
        <v>54</v>
      </c>
    </row>
    <row r="56" spans="1:5" x14ac:dyDescent="0.2">
      <c r="A56" s="17" t="s">
        <v>55</v>
      </c>
      <c r="B56" s="15" t="s">
        <v>56</v>
      </c>
      <c r="C56" s="15" t="s">
        <v>28</v>
      </c>
    </row>
    <row r="57" spans="1:5" x14ac:dyDescent="0.2">
      <c r="A57" s="28">
        <v>300</v>
      </c>
      <c r="B57" s="28">
        <v>700</v>
      </c>
      <c r="C57" s="28">
        <f ca="1">A57*$B$24+B57*$B$25+SUM(A57:B57)</f>
        <v>1014.2983505237124</v>
      </c>
    </row>
    <row r="59" spans="1:5" x14ac:dyDescent="0.2">
      <c r="A59" s="26" t="s">
        <v>57</v>
      </c>
    </row>
    <row r="60" spans="1:5" x14ac:dyDescent="0.2">
      <c r="A60" t="s">
        <v>58</v>
      </c>
      <c r="B60" s="12">
        <f>$B$24</f>
        <v>2.9550000000000015E-3</v>
      </c>
    </row>
    <row r="61" spans="1:5" x14ac:dyDescent="0.2">
      <c r="A61" t="s">
        <v>60</v>
      </c>
      <c r="B61" s="12">
        <f ca="1">B25-B24</f>
        <v>1.6204786462446368E-2</v>
      </c>
    </row>
    <row r="63" spans="1:5" x14ac:dyDescent="0.2">
      <c r="A63" s="15" t="s">
        <v>27</v>
      </c>
      <c r="B63" s="15" t="s">
        <v>59</v>
      </c>
    </row>
    <row r="64" spans="1:5" x14ac:dyDescent="0.2">
      <c r="A64" s="17" t="s">
        <v>13</v>
      </c>
      <c r="B64" s="2">
        <f t="array" aca="1" ref="B64" ca="1">SUMPRODUCT(MMULT($B$11:$G$16,$B$48:$B$53),--($A$64:$A$69=A64))/$B$26</f>
        <v>0.5272619103292262</v>
      </c>
    </row>
    <row r="65" spans="1:2" x14ac:dyDescent="0.2">
      <c r="A65" s="17" t="s">
        <v>14</v>
      </c>
      <c r="B65" s="2">
        <f t="array" aca="1" ref="B65" ca="1">SUMPRODUCT(MMULT($B$11:$G$16,$B$48:$B$53),--($A$64:$A$69=A65))/$B$26</f>
        <v>0.30644238014745528</v>
      </c>
    </row>
    <row r="66" spans="1:2" x14ac:dyDescent="0.2">
      <c r="A66" s="17" t="s">
        <v>15</v>
      </c>
      <c r="B66" s="2">
        <f t="array" aca="1" ref="B66" ca="1">SUMPRODUCT(MMULT($B$11:$G$16,$B$48:$B$53),--($A$64:$A$69=A66))/$B$26</f>
        <v>0.65813887919569292</v>
      </c>
    </row>
    <row r="67" spans="1:2" x14ac:dyDescent="0.2">
      <c r="A67" s="17" t="s">
        <v>16</v>
      </c>
      <c r="B67" s="2">
        <f t="array" aca="1" ref="B67" ca="1">SUMPRODUCT(MMULT($B$11:$G$16,$B$48:$B$53),--($A$64:$A$69=A67))/$B$26</f>
        <v>7.6417750780183952E-2</v>
      </c>
    </row>
    <row r="68" spans="1:2" x14ac:dyDescent="0.2">
      <c r="A68" s="17" t="s">
        <v>17</v>
      </c>
      <c r="B68" s="2">
        <f t="array" aca="1" ref="B68" ca="1">SUMPRODUCT(MMULT($B$11:$G$16,$B$48:$B$53),--($A$64:$A$69=A68))/$B$26</f>
        <v>0.68128018999722961</v>
      </c>
    </row>
    <row r="69" spans="1:2" x14ac:dyDescent="0.2">
      <c r="A69" s="17" t="s">
        <v>18</v>
      </c>
      <c r="B69" s="2">
        <f t="array" aca="1" ref="B69" ca="1">SUMPRODUCT(MMULT($B$11:$G$16,$B$48:$B$53),--($A$64:$A$69=A69))/$B$26</f>
        <v>0.3224870223031871</v>
      </c>
    </row>
    <row r="71" spans="1:2" x14ac:dyDescent="0.2">
      <c r="A71" s="17" t="s">
        <v>61</v>
      </c>
      <c r="B71" s="25">
        <f ca="1">SUMPRODUCT(B64:B69,B48:B53)-1</f>
        <v>-1.2212453270876722E-15</v>
      </c>
    </row>
    <row r="73" spans="1:2" x14ac:dyDescent="0.2">
      <c r="A73" s="17" t="s">
        <v>63</v>
      </c>
    </row>
    <row r="74" spans="1:2" x14ac:dyDescent="0.2">
      <c r="A74" s="15" t="s">
        <v>59</v>
      </c>
      <c r="B74" s="15" t="s">
        <v>62</v>
      </c>
    </row>
    <row r="75" spans="1:2" x14ac:dyDescent="0.2">
      <c r="A75">
        <v>0</v>
      </c>
      <c r="B75" s="33">
        <f ca="1">$B$60+$B$61*A75</f>
        <v>2.9550000000000015E-3</v>
      </c>
    </row>
    <row r="76" spans="1:2" x14ac:dyDescent="0.2">
      <c r="A76">
        <v>3</v>
      </c>
      <c r="B76" s="12">
        <f ca="1">$B$60+$B$61*A76</f>
        <v>5.15693593873391E-2</v>
      </c>
    </row>
    <row r="78" spans="1:2" x14ac:dyDescent="0.2">
      <c r="A78" s="26" t="s">
        <v>64</v>
      </c>
    </row>
    <row r="79" spans="1:2" x14ac:dyDescent="0.2">
      <c r="A79" t="s">
        <v>65</v>
      </c>
      <c r="B79">
        <v>4.4999999999999997E-3</v>
      </c>
    </row>
    <row r="80" spans="1:2" x14ac:dyDescent="0.2">
      <c r="A80" t="s">
        <v>28</v>
      </c>
      <c r="B80" s="12">
        <f ca="1">B60+B61*B79/B26</f>
        <v>1.7152683885125513E-2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Mean_StDev</vt:lpstr>
      <vt:lpstr>Correlation-Covariance Matrix</vt:lpstr>
      <vt:lpstr>Part ii)</vt:lpstr>
      <vt:lpstr>Part iii)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Jiwook Jang</dc:creator>
  <cp:lastModifiedBy>Gary Xiao</cp:lastModifiedBy>
  <dcterms:created xsi:type="dcterms:W3CDTF">2012-03-09T03:02:08Z</dcterms:created>
  <dcterms:modified xsi:type="dcterms:W3CDTF">2017-03-31T13:26:54Z</dcterms:modified>
</cp:coreProperties>
</file>