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ront Cover" sheetId="1" r:id="rId3"/>
    <sheet state="visible" name="Design" sheetId="2" r:id="rId4"/>
    <sheet state="visible" name="Leverage factor calculation" sheetId="3" r:id="rId5"/>
    <sheet state="visible" name="1 October 2008" sheetId="4" r:id="rId6"/>
    <sheet state="visible" name="1 July 2008" sheetId="5" r:id="rId7"/>
    <sheet state="visible" name="10 October 2008" sheetId="6" r:id="rId8"/>
  </sheets>
  <definedNames/>
  <calcPr/>
</workbook>
</file>

<file path=xl/sharedStrings.xml><?xml version="1.0" encoding="utf-8"?>
<sst xmlns="http://schemas.openxmlformats.org/spreadsheetml/2006/main" count="281" uniqueCount="89">
  <si>
    <t>This spreadsheet forms part of additional material for the following book:</t>
  </si>
  <si>
    <t>Systematic Trading: A unique new method for designing trading and investing systems</t>
  </si>
  <si>
    <t>Sheet name: Asset allocating investor (Chapter fourteen)</t>
  </si>
  <si>
    <t>Instructions: This sheet shows how the asset allocating investor system was designed. Subsequent sheets show the calculations for each day of the trading diary.</t>
  </si>
  <si>
    <t>INSTRUCTION: Alter values in yellow if desired</t>
  </si>
  <si>
    <t>Trading capital</t>
  </si>
  <si>
    <t>Instrument diversification factor</t>
  </si>
  <si>
    <t>Ann. % volatility target</t>
  </si>
  <si>
    <t>Final instrument weights</t>
  </si>
  <si>
    <t>US bonds</t>
  </si>
  <si>
    <t>Euro bonds</t>
  </si>
  <si>
    <t>UK bonds</t>
  </si>
  <si>
    <t>EM bonds</t>
  </si>
  <si>
    <t>Inflation Bo.</t>
  </si>
  <si>
    <t>Euro equities</t>
  </si>
  <si>
    <t>US equities</t>
  </si>
  <si>
    <t>UK equities</t>
  </si>
  <si>
    <t>Japan equities</t>
  </si>
  <si>
    <t>EM equities</t>
  </si>
  <si>
    <t>Handcrafting instrument weights</t>
  </si>
  <si>
    <t>Level 1</t>
  </si>
  <si>
    <t>Level 2</t>
  </si>
  <si>
    <t>Level 3</t>
  </si>
  <si>
    <t>Developed. Bo.</t>
  </si>
  <si>
    <t>EM Bonds</t>
  </si>
  <si>
    <t>Bonds</t>
  </si>
  <si>
    <t>Inflation bonds</t>
  </si>
  <si>
    <t>Eurostoxx</t>
  </si>
  <si>
    <t>S&amp;P 500</t>
  </si>
  <si>
    <t>Developed. Eq</t>
  </si>
  <si>
    <t>JP equities</t>
  </si>
  <si>
    <t>Equities</t>
  </si>
  <si>
    <t>Weights calculation</t>
  </si>
  <si>
    <t>Final</t>
  </si>
  <si>
    <t>Instrument diversification multiplier</t>
  </si>
  <si>
    <t>Weights</t>
  </si>
  <si>
    <t>UK Bo.</t>
  </si>
  <si>
    <t>US Bo.</t>
  </si>
  <si>
    <t>EU Bo.</t>
  </si>
  <si>
    <t>EM GB</t>
  </si>
  <si>
    <t>Inf Bo.</t>
  </si>
  <si>
    <t>EU Eq.</t>
  </si>
  <si>
    <t>US Eq.</t>
  </si>
  <si>
    <t>UK Eq.</t>
  </si>
  <si>
    <t>JP Eq.</t>
  </si>
  <si>
    <t>EM Eq.</t>
  </si>
  <si>
    <t xml:space="preserve">UK bond </t>
  </si>
  <si>
    <t>US bond</t>
  </si>
  <si>
    <t>EU bond</t>
  </si>
  <si>
    <t>EM Gov</t>
  </si>
  <si>
    <t>Infl. Bond.</t>
  </si>
  <si>
    <t>Euro Eq.</t>
  </si>
  <si>
    <t>US equity</t>
  </si>
  <si>
    <t>UK equity</t>
  </si>
  <si>
    <t>JP equity</t>
  </si>
  <si>
    <t>EM equity</t>
  </si>
  <si>
    <t>FX rates</t>
  </si>
  <si>
    <t>Desired leverage</t>
  </si>
  <si>
    <t>EUR</t>
  </si>
  <si>
    <t>Initial guess</t>
  </si>
  <si>
    <t>Value sum</t>
  </si>
  <si>
    <t>GBP</t>
  </si>
  <si>
    <t>Annual cash volatility target</t>
  </si>
  <si>
    <t>Leverage:</t>
  </si>
  <si>
    <t>USD</t>
  </si>
  <si>
    <t>Adjusted guess</t>
  </si>
  <si>
    <t>Daily volatility target (A)</t>
  </si>
  <si>
    <t>Price (B)</t>
  </si>
  <si>
    <t>Shares per block ( C )</t>
  </si>
  <si>
    <t>FX rate (D)</t>
  </si>
  <si>
    <t>Block value (E)</t>
  </si>
  <si>
    <t>Price volatility, % (G)</t>
  </si>
  <si>
    <t>Annualised % volatility</t>
  </si>
  <si>
    <t>Instrument currency volatility (H)</t>
  </si>
  <si>
    <t>Instrument value volatility (I)</t>
  </si>
  <si>
    <t>Volatility scalar (J)</t>
  </si>
  <si>
    <t>Forecast (K)</t>
  </si>
  <si>
    <t>Subsystem position, blocks (L)</t>
  </si>
  <si>
    <t>Raw instrument weight</t>
  </si>
  <si>
    <t>SR adjustment factor</t>
  </si>
  <si>
    <t>Adjusted instrument weight</t>
  </si>
  <si>
    <t>Normalised Instrument weight (M)</t>
  </si>
  <si>
    <t>Instrument diversification multiplier (N)</t>
  </si>
  <si>
    <t>Portfolio instrument position, blocks (O)</t>
  </si>
  <si>
    <t>Rounded target position, blocks (P)</t>
  </si>
  <si>
    <t>Position, blocks</t>
  </si>
  <si>
    <t xml:space="preserve">Trade </t>
  </si>
  <si>
    <t>Value</t>
  </si>
  <si>
    <t>P&amp;L</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</si>
</sst>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1809]#,##0.00;[RED]\-[$€-1809]#,##0.00"/>
    <numFmt numFmtId="165" formatCode="[$£-809]#,##0.00;[RED]\-[$£-809]#,##0.00"/>
    <numFmt numFmtId="166" formatCode="0.0%"/>
    <numFmt numFmtId="167" formatCode="[$£-809]#,##0;[RED]\-[$£-809]#,##0"/>
    <numFmt numFmtId="168" formatCode="0.000"/>
    <numFmt numFmtId="169" formatCode="0.000%"/>
    <numFmt numFmtId="170" formatCode="[$€-1809]#,##0;[RED]\-[$€-1809]#,##0"/>
    <numFmt numFmtId="171" formatCode="0.0"/>
  </numFmts>
  <fonts count="15">
    <font>
      <sz val="10.0"/>
      <color rgb="FF000000"/>
      <name val="Arial"/>
    </font>
    <font>
      <sz val="14.0"/>
      <name val="Arial"/>
    </font>
    <font>
      <sz val="10.0"/>
      <name val="Arial"/>
    </font>
    <font>
      <sz val="24.0"/>
      <name val="Arial"/>
    </font>
    <font>
      <u/>
      <sz val="15.0"/>
      <color rgb="FF0000FF"/>
      <name val="Arial"/>
    </font>
    <font>
      <u/>
      <sz val="14.0"/>
      <color rgb="FF0000FF"/>
      <name val="Arial"/>
    </font>
    <font>
      <b/>
      <sz val="15.0"/>
      <name val="Arial"/>
    </font>
    <font>
      <b/>
      <sz val="14.0"/>
      <name val="Arial"/>
    </font>
    <font>
      <b/>
      <sz val="12.0"/>
      <color rgb="FFDC2300"/>
      <name val="Arial"/>
    </font>
    <font>
      <sz val="12.0"/>
      <name val="Arial"/>
    </font>
    <font>
      <b/>
      <sz val="12.0"/>
      <name val="Arial"/>
    </font>
    <font>
      <b/>
      <u/>
      <sz val="12.0"/>
      <name val="Arial"/>
    </font>
    <font>
      <b/>
      <sz val="16.0"/>
      <color rgb="FFDC2300"/>
      <name val="Arial"/>
    </font>
    <font>
      <b/>
      <u/>
      <sz val="14.0"/>
      <name val="Arial"/>
    </font>
    <font>
      <sz val="14.0"/>
      <color rgb="FFFF0000"/>
      <name val="Arial"/>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9">
    <border>
      <left/>
      <right/>
      <top/>
      <bottom/>
    </border>
    <border>
      <left style="dotted">
        <color rgb="FF000000"/>
      </left>
      <right/>
      <top style="dotted">
        <color rgb="FF000000"/>
      </top>
      <bottom/>
    </border>
    <border>
      <left/>
      <right style="dotted">
        <color rgb="FF000000"/>
      </right>
      <top style="dotted">
        <color rgb="FF000000"/>
      </top>
      <bottom/>
    </border>
    <border>
      <left style="dotted">
        <color rgb="FF000000"/>
      </left>
      <right/>
      <top/>
      <bottom/>
    </border>
    <border>
      <left/>
      <right style="dotted">
        <color rgb="FF000000"/>
      </right>
      <top/>
      <bottom/>
    </border>
    <border>
      <left style="dotted">
        <color rgb="FF000000"/>
      </left>
      <right/>
      <top/>
      <bottom style="dotted">
        <color rgb="FF000000"/>
      </bottom>
    </border>
    <border>
      <left/>
      <right style="dotted">
        <color rgb="FF000000"/>
      </right>
      <top/>
      <bottom style="dotted">
        <color rgb="FF000000"/>
      </bottom>
    </border>
    <border>
      <left/>
      <right/>
      <top style="dotted">
        <color rgb="FF000000"/>
      </top>
      <bottom/>
    </border>
    <border>
      <left/>
      <right/>
      <top/>
      <bottom style="dotted">
        <color rgb="FF000000"/>
      </bottom>
    </border>
  </borders>
  <cellStyleXfs count="1">
    <xf borderId="0" fillId="0" fontId="0" numFmtId="0" applyAlignment="1" applyFont="1"/>
  </cellStyleXfs>
  <cellXfs count="103">
    <xf borderId="0" fillId="0" fontId="0" numFmtId="0" xfId="0" applyAlignment="1" applyFont="1">
      <alignment/>
    </xf>
    <xf borderId="0" fillId="0" fontId="1" numFmtId="0" xfId="0" applyAlignment="1" applyFont="1">
      <alignment horizontal="center" vertical="center"/>
    </xf>
    <xf borderId="0" fillId="0" fontId="2" numFmtId="0" xfId="0" applyFont="1"/>
    <xf borderId="0" fillId="0" fontId="3" numFmtId="0" xfId="0" applyAlignment="1" applyFont="1">
      <alignment horizontal="center" vertical="center"/>
    </xf>
    <xf borderId="0" fillId="0" fontId="4" numFmtId="0" xfId="0" applyAlignment="1" applyFont="1">
      <alignment horizontal="center" vertical="center"/>
    </xf>
    <xf borderId="0" fillId="0" fontId="5" numFmtId="0" xfId="0" applyAlignment="1" applyFont="1">
      <alignment horizontal="center" vertical="center" wrapText="1"/>
    </xf>
    <xf borderId="0" fillId="0" fontId="6" numFmtId="0" xfId="0" applyAlignment="1" applyFont="1">
      <alignment horizontal="center" vertical="center"/>
    </xf>
    <xf borderId="0" fillId="0" fontId="7" numFmtId="0" xfId="0" applyAlignment="1" applyFont="1">
      <alignment vertical="top" wrapText="1"/>
    </xf>
    <xf borderId="0" fillId="0" fontId="8" numFmtId="0" xfId="0" applyAlignment="1" applyFont="1">
      <alignment horizontal="left" vertical="center"/>
    </xf>
    <xf borderId="0" fillId="0" fontId="9" numFmtId="0" xfId="0" applyFont="1"/>
    <xf borderId="0" fillId="0" fontId="10" numFmtId="0" xfId="0" applyFont="1"/>
    <xf borderId="0" fillId="2" fontId="9" numFmtId="164" xfId="0" applyAlignment="1" applyBorder="1" applyFill="1" applyFont="1" applyNumberFormat="1">
      <alignment horizontal="center"/>
    </xf>
    <xf borderId="0" fillId="2" fontId="9" numFmtId="10" xfId="0" applyBorder="1" applyFont="1" applyNumberFormat="1"/>
    <xf borderId="0" fillId="0" fontId="9" numFmtId="164" xfId="0" applyAlignment="1" applyFont="1" applyNumberFormat="1">
      <alignment horizontal="center"/>
    </xf>
    <xf borderId="0" fillId="0" fontId="9" numFmtId="10" xfId="0" applyFont="1" applyNumberFormat="1"/>
    <xf borderId="0" fillId="0" fontId="11" numFmtId="0" xfId="0" applyFont="1"/>
    <xf borderId="1" fillId="0" fontId="9" numFmtId="0" xfId="0" applyBorder="1" applyFont="1"/>
    <xf borderId="2" fillId="0" fontId="9" numFmtId="10" xfId="0" applyBorder="1" applyFont="1" applyNumberFormat="1"/>
    <xf borderId="2" fillId="0" fontId="9" numFmtId="0" xfId="0" applyBorder="1" applyFont="1"/>
    <xf borderId="3" fillId="0" fontId="9" numFmtId="0" xfId="0" applyBorder="1" applyFont="1"/>
    <xf borderId="4" fillId="0" fontId="9" numFmtId="10" xfId="0" applyBorder="1" applyFont="1" applyNumberFormat="1"/>
    <xf borderId="4" fillId="0" fontId="9" numFmtId="0" xfId="0" applyBorder="1" applyFont="1"/>
    <xf borderId="5" fillId="0" fontId="9" numFmtId="0" xfId="0" applyBorder="1" applyFont="1"/>
    <xf borderId="6" fillId="0" fontId="9" numFmtId="10" xfId="0" applyBorder="1" applyFont="1" applyNumberFormat="1"/>
    <xf borderId="4" fillId="0" fontId="10" numFmtId="10" xfId="0" applyBorder="1" applyFont="1" applyNumberFormat="1"/>
    <xf borderId="6" fillId="0" fontId="9" numFmtId="0" xfId="0" applyBorder="1" applyFont="1"/>
    <xf borderId="2" fillId="0" fontId="10" numFmtId="10" xfId="0" applyBorder="1" applyFont="1" applyNumberFormat="1"/>
    <xf borderId="0" fillId="0" fontId="9" numFmtId="0" xfId="0" applyFont="1"/>
    <xf borderId="0" fillId="0" fontId="9" numFmtId="0" xfId="0" applyAlignment="1" applyFont="1">
      <alignment horizontal="center"/>
    </xf>
    <xf borderId="0" fillId="0" fontId="9" numFmtId="0" xfId="0" applyAlignment="1" applyFont="1">
      <alignment horizontal="right"/>
    </xf>
    <xf borderId="1" fillId="2" fontId="9" numFmtId="0" xfId="0" applyAlignment="1" applyBorder="1" applyFont="1">
      <alignment horizontal="center"/>
    </xf>
    <xf borderId="7" fillId="2" fontId="9" numFmtId="0" xfId="0" applyAlignment="1" applyBorder="1" applyFont="1">
      <alignment horizontal="center"/>
    </xf>
    <xf borderId="2" fillId="2" fontId="9" numFmtId="0" xfId="0" applyAlignment="1" applyBorder="1" applyFont="1">
      <alignment horizontal="center"/>
    </xf>
    <xf borderId="3" fillId="2" fontId="9" numFmtId="0" xfId="0" applyAlignment="1" applyBorder="1" applyFont="1">
      <alignment horizontal="center"/>
    </xf>
    <xf borderId="0" fillId="2" fontId="9" numFmtId="0" xfId="0" applyAlignment="1" applyBorder="1" applyFont="1">
      <alignment horizontal="center"/>
    </xf>
    <xf borderId="4" fillId="2" fontId="9" numFmtId="0" xfId="0" applyAlignment="1" applyBorder="1" applyFont="1">
      <alignment horizontal="center"/>
    </xf>
    <xf borderId="5" fillId="2" fontId="9" numFmtId="0" xfId="0" applyAlignment="1" applyBorder="1" applyFont="1">
      <alignment horizontal="center"/>
    </xf>
    <xf borderId="8" fillId="2" fontId="9" numFmtId="0" xfId="0" applyAlignment="1" applyBorder="1" applyFont="1">
      <alignment horizontal="center"/>
    </xf>
    <xf borderId="6" fillId="2" fontId="9" numFmtId="0" xfId="0" applyAlignment="1" applyBorder="1" applyFont="1">
      <alignment horizontal="center"/>
    </xf>
    <xf borderId="0" fillId="0" fontId="12" numFmtId="0" xfId="0" applyAlignment="1" applyFont="1">
      <alignment horizontal="left" vertical="center"/>
    </xf>
    <xf borderId="0" fillId="0" fontId="7" numFmtId="0" xfId="0" applyAlignment="1" applyFont="1">
      <alignment horizontal="center"/>
    </xf>
    <xf borderId="0" fillId="0" fontId="13" numFmtId="0" xfId="0" applyAlignment="1" applyFont="1">
      <alignment horizontal="center"/>
    </xf>
    <xf borderId="0" fillId="0" fontId="7" numFmtId="0" xfId="0" applyFont="1"/>
    <xf borderId="0" fillId="0" fontId="1" numFmtId="164" xfId="0" applyAlignment="1" applyFont="1" applyNumberFormat="1">
      <alignment horizontal="center"/>
    </xf>
    <xf borderId="0" fillId="0" fontId="1" numFmtId="165" xfId="0" applyAlignment="1" applyFont="1" applyNumberFormat="1">
      <alignment horizontal="center"/>
    </xf>
    <xf borderId="0" fillId="0" fontId="7" numFmtId="165" xfId="0" applyAlignment="1" applyFont="1" applyNumberFormat="1">
      <alignment horizontal="center"/>
    </xf>
    <xf borderId="0" fillId="0" fontId="1" numFmtId="10" xfId="0" applyAlignment="1" applyFont="1" applyNumberFormat="1">
      <alignment horizontal="center"/>
    </xf>
    <xf borderId="0" fillId="2" fontId="1" numFmtId="0" xfId="0" applyAlignment="1" applyBorder="1" applyFont="1">
      <alignment horizontal="center"/>
    </xf>
    <xf borderId="0" fillId="2" fontId="1" numFmtId="10" xfId="0" applyAlignment="1" applyBorder="1" applyFont="1" applyNumberFormat="1">
      <alignment horizontal="center"/>
    </xf>
    <xf borderId="0" fillId="0" fontId="1" numFmtId="166" xfId="0" applyAlignment="1" applyFont="1" applyNumberFormat="1">
      <alignment horizontal="center"/>
    </xf>
    <xf borderId="0" fillId="0" fontId="7" numFmtId="166" xfId="0" applyAlignment="1" applyFont="1" applyNumberFormat="1">
      <alignment horizontal="center"/>
    </xf>
    <xf borderId="0" fillId="0" fontId="1" numFmtId="167" xfId="0" applyAlignment="1" applyFont="1" applyNumberFormat="1">
      <alignment horizontal="center"/>
    </xf>
    <xf borderId="0" fillId="0" fontId="7" numFmtId="167" xfId="0" applyAlignment="1" applyFont="1" applyNumberFormat="1">
      <alignment horizontal="center"/>
    </xf>
    <xf borderId="0" fillId="0" fontId="1" numFmtId="168" xfId="0" applyAlignment="1" applyFont="1" applyNumberFormat="1">
      <alignment horizontal="center"/>
    </xf>
    <xf borderId="0" fillId="0" fontId="1" numFmtId="0" xfId="0" applyAlignment="1" applyFont="1">
      <alignment horizontal="center"/>
    </xf>
    <xf borderId="0" fillId="0" fontId="7" numFmtId="0" xfId="0" applyAlignment="1" applyFont="1">
      <alignment wrapText="1"/>
    </xf>
    <xf borderId="1" fillId="0" fontId="1" numFmtId="164" xfId="0" applyAlignment="1" applyBorder="1" applyFont="1" applyNumberFormat="1">
      <alignment horizontal="center"/>
    </xf>
    <xf borderId="7" fillId="0" fontId="1" numFmtId="164" xfId="0" applyAlignment="1" applyBorder="1" applyFont="1" applyNumberFormat="1">
      <alignment horizontal="center"/>
    </xf>
    <xf borderId="2" fillId="0" fontId="1" numFmtId="164" xfId="0" applyAlignment="1" applyBorder="1" applyFont="1" applyNumberFormat="1">
      <alignment horizontal="center"/>
    </xf>
    <xf borderId="3" fillId="2" fontId="1" numFmtId="0" xfId="0" applyBorder="1" applyFont="1"/>
    <xf borderId="0" fillId="2" fontId="1" numFmtId="0" xfId="0" applyBorder="1" applyFont="1"/>
    <xf borderId="4" fillId="2" fontId="1" numFmtId="0" xfId="0" applyBorder="1" applyFont="1"/>
    <xf borderId="3" fillId="0" fontId="1" numFmtId="1" xfId="0" applyBorder="1" applyFont="1" applyNumberFormat="1"/>
    <xf borderId="0" fillId="0" fontId="1" numFmtId="1" xfId="0" applyFont="1" applyNumberFormat="1"/>
    <xf borderId="4" fillId="0" fontId="1" numFmtId="1" xfId="0" applyBorder="1" applyFont="1" applyNumberFormat="1"/>
    <xf borderId="3" fillId="0" fontId="1" numFmtId="0" xfId="0" applyBorder="1" applyFont="1"/>
    <xf borderId="0" fillId="0" fontId="1" numFmtId="0" xfId="0" applyFont="1"/>
    <xf borderId="4" fillId="0" fontId="1" numFmtId="0" xfId="0" applyBorder="1" applyFont="1"/>
    <xf borderId="3" fillId="0" fontId="1" numFmtId="2" xfId="0" applyAlignment="1" applyBorder="1" applyFont="1" applyNumberFormat="1">
      <alignment horizontal="center"/>
    </xf>
    <xf borderId="0" fillId="0" fontId="1" numFmtId="2" xfId="0" applyAlignment="1" applyFont="1" applyNumberFormat="1">
      <alignment horizontal="center"/>
    </xf>
    <xf borderId="4" fillId="0" fontId="1" numFmtId="2" xfId="0" applyAlignment="1" applyBorder="1" applyFont="1" applyNumberFormat="1">
      <alignment horizontal="center"/>
    </xf>
    <xf borderId="3" fillId="2" fontId="1" numFmtId="169" xfId="0" applyBorder="1" applyFont="1" applyNumberFormat="1"/>
    <xf borderId="0" fillId="2" fontId="1" numFmtId="10" xfId="0" applyBorder="1" applyFont="1" applyNumberFormat="1"/>
    <xf borderId="0" fillId="2" fontId="1" numFmtId="169" xfId="0" applyBorder="1" applyFont="1" applyNumberFormat="1"/>
    <xf borderId="4" fillId="2" fontId="1" numFmtId="10" xfId="0" applyBorder="1" applyFont="1" applyNumberFormat="1"/>
    <xf borderId="3" fillId="0" fontId="1" numFmtId="10" xfId="0" applyBorder="1" applyFont="1" applyNumberFormat="1"/>
    <xf borderId="0" fillId="0" fontId="1" numFmtId="10" xfId="0" applyFont="1" applyNumberFormat="1"/>
    <xf borderId="4" fillId="0" fontId="1" numFmtId="10" xfId="0" applyBorder="1" applyFont="1" applyNumberFormat="1"/>
    <xf borderId="3" fillId="0" fontId="1" numFmtId="164" xfId="0" applyAlignment="1" applyBorder="1" applyFont="1" applyNumberFormat="1">
      <alignment horizontal="center"/>
    </xf>
    <xf borderId="4" fillId="0" fontId="1" numFmtId="164" xfId="0" applyAlignment="1" applyBorder="1" applyFont="1" applyNumberFormat="1">
      <alignment horizontal="center"/>
    </xf>
    <xf borderId="3" fillId="0" fontId="1" numFmtId="2" xfId="0" applyBorder="1" applyFont="1" applyNumberFormat="1"/>
    <xf borderId="0" fillId="0" fontId="1" numFmtId="2" xfId="0" applyFont="1" applyNumberFormat="1"/>
    <xf borderId="4" fillId="0" fontId="1" numFmtId="2" xfId="0" applyBorder="1" applyFont="1" applyNumberFormat="1"/>
    <xf borderId="3" fillId="0" fontId="1" numFmtId="0" xfId="0" applyBorder="1" applyFont="1"/>
    <xf borderId="0" fillId="0" fontId="1" numFmtId="0" xfId="0" applyFont="1"/>
    <xf borderId="4" fillId="0" fontId="1" numFmtId="0" xfId="0" applyBorder="1" applyFont="1"/>
    <xf borderId="5" fillId="0" fontId="1" numFmtId="164" xfId="0" applyAlignment="1" applyBorder="1" applyFont="1" applyNumberFormat="1">
      <alignment horizontal="center"/>
    </xf>
    <xf borderId="8" fillId="0" fontId="1" numFmtId="164" xfId="0" applyAlignment="1" applyBorder="1" applyFont="1" applyNumberFormat="1">
      <alignment horizontal="center"/>
    </xf>
    <xf borderId="6" fillId="0" fontId="1" numFmtId="164" xfId="0" applyAlignment="1" applyBorder="1" applyFont="1" applyNumberFormat="1">
      <alignment horizontal="center"/>
    </xf>
    <xf borderId="0" fillId="3" fontId="1" numFmtId="10" xfId="0" applyAlignment="1" applyBorder="1" applyFill="1" applyFont="1" applyNumberFormat="1">
      <alignment horizontal="center"/>
    </xf>
    <xf borderId="1" fillId="0" fontId="1" numFmtId="170" xfId="0" applyAlignment="1" applyBorder="1" applyFont="1" applyNumberFormat="1">
      <alignment horizontal="center"/>
    </xf>
    <xf borderId="7" fillId="0" fontId="1" numFmtId="170" xfId="0" applyAlignment="1" applyBorder="1" applyFont="1" applyNumberFormat="1">
      <alignment horizontal="center"/>
    </xf>
    <xf borderId="2" fillId="0" fontId="1" numFmtId="170" xfId="0" applyAlignment="1" applyBorder="1" applyFont="1" applyNumberFormat="1">
      <alignment horizontal="center"/>
    </xf>
    <xf borderId="3" fillId="2" fontId="1" numFmtId="0" xfId="0" applyBorder="1" applyFont="1"/>
    <xf borderId="0" fillId="2" fontId="1" numFmtId="0" xfId="0" applyBorder="1" applyFont="1"/>
    <xf borderId="0" fillId="0" fontId="1" numFmtId="164" xfId="0" applyFont="1" applyNumberFormat="1"/>
    <xf borderId="0" fillId="0" fontId="14" numFmtId="164" xfId="0" applyFont="1" applyNumberFormat="1"/>
    <xf borderId="3" fillId="2" fontId="1" numFmtId="10" xfId="0" applyBorder="1" applyFont="1" applyNumberFormat="1"/>
    <xf borderId="3" fillId="0" fontId="1" numFmtId="171" xfId="0" applyBorder="1" applyFont="1" applyNumberFormat="1"/>
    <xf borderId="0" fillId="0" fontId="1" numFmtId="171" xfId="0" applyFont="1" applyNumberFormat="1"/>
    <xf borderId="4" fillId="0" fontId="1" numFmtId="171" xfId="0" applyBorder="1" applyFont="1" applyNumberFormat="1"/>
    <xf borderId="3" fillId="2" fontId="1" numFmtId="2" xfId="0" applyBorder="1" applyFont="1" applyNumberFormat="1"/>
    <xf borderId="0" fillId="2" fontId="1" numFmtId="2"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ystematictrading.com/" TargetMode="External"/><Relationship Id="rId2" Type="http://schemas.openxmlformats.org/officeDocument/2006/relationships/hyperlink" Target="http://www.gnu.org/licenses/gpl.html" TargetMode="External"/><Relationship Id="rId3"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8" width="24.43"/>
    <col customWidth="1" min="9" max="11" width="11.57"/>
    <col customWidth="1" min="12" max="26" width="10.0"/>
  </cols>
  <sheetData>
    <row r="1" ht="38.25" customHeight="1">
      <c r="A1" s="1" t="s">
        <v>0</v>
      </c>
      <c r="I1" s="2"/>
      <c r="J1" s="2"/>
      <c r="K1" s="2"/>
      <c r="L1" s="2"/>
      <c r="M1" s="2"/>
      <c r="N1" s="2"/>
      <c r="O1" s="2"/>
      <c r="P1" s="2"/>
      <c r="Q1" s="2"/>
      <c r="R1" s="2"/>
      <c r="S1" s="2"/>
      <c r="T1" s="2"/>
      <c r="U1" s="2"/>
      <c r="V1" s="2"/>
      <c r="W1" s="2"/>
      <c r="X1" s="2"/>
      <c r="Y1" s="2"/>
      <c r="Z1" s="2"/>
    </row>
    <row r="2" ht="67.5" customHeight="1">
      <c r="A2" s="3" t="s">
        <v>1</v>
      </c>
      <c r="I2" s="2"/>
      <c r="J2" s="2"/>
      <c r="K2" s="2"/>
      <c r="L2" s="2"/>
      <c r="M2" s="2"/>
      <c r="N2" s="2"/>
      <c r="O2" s="2"/>
      <c r="P2" s="2"/>
      <c r="Q2" s="2"/>
      <c r="R2" s="2"/>
      <c r="S2" s="2"/>
      <c r="T2" s="2"/>
      <c r="U2" s="2"/>
      <c r="V2" s="2"/>
      <c r="W2" s="2"/>
      <c r="X2" s="2"/>
      <c r="Y2" s="2"/>
      <c r="Z2" s="2"/>
    </row>
    <row r="3" ht="50.25" customHeight="1">
      <c r="A3" s="4" t="str">
        <f>HYPERLINK("http://www.systematictrading.com/","Written by Robert Carver 2015 (www.systematictrading.com). Published by Harriman House. ISBN 978-0-85719-445-9")</f>
        <v>Written by Robert Carver 2015 (www.systematictrading.com). Published by Harriman House. ISBN 978-0-85719-445-9</v>
      </c>
      <c r="I3" s="2"/>
      <c r="J3" s="2"/>
      <c r="K3" s="2"/>
      <c r="L3" s="2"/>
      <c r="M3" s="2"/>
      <c r="N3" s="2"/>
      <c r="O3" s="2"/>
      <c r="P3" s="2"/>
      <c r="Q3" s="2"/>
      <c r="R3" s="2"/>
      <c r="S3" s="2"/>
      <c r="T3" s="2"/>
      <c r="U3" s="2"/>
      <c r="V3" s="2"/>
      <c r="W3" s="2"/>
      <c r="X3" s="2"/>
      <c r="Y3" s="2"/>
      <c r="Z3" s="2"/>
    </row>
    <row r="4" ht="60.0" customHeight="1">
      <c r="A4" s="5" t="str">
        <f>HYPERLINK("http://www.gnu.org/licenses/gpl.html","This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f>
        <v>This spreadsheet is copyrighted, Robert Carver, 2015; under the GNU General public license (http://www.gnu.org/licenses/gpl.html). You may copy the sheet; and modify it providing you follow the guidelines in the license. In particular this front cover sheet must remain intact and unchanged. It is provided for personal educational purposes only. No warranty is included or implied. Nothing in this spreadsheet constitutes investment advice.</v>
      </c>
      <c r="I4" s="2"/>
      <c r="J4" s="2"/>
      <c r="K4" s="2"/>
      <c r="L4" s="2"/>
      <c r="M4" s="2"/>
      <c r="N4" s="2"/>
      <c r="O4" s="2"/>
      <c r="P4" s="2"/>
      <c r="Q4" s="2"/>
      <c r="R4" s="2"/>
      <c r="S4" s="2"/>
      <c r="T4" s="2"/>
      <c r="U4" s="2"/>
      <c r="V4" s="2"/>
      <c r="W4" s="2"/>
      <c r="X4" s="2"/>
      <c r="Y4" s="2"/>
      <c r="Z4" s="2"/>
    </row>
    <row r="5" ht="54.0" customHeight="1">
      <c r="A5" s="6" t="s">
        <v>2</v>
      </c>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3.5" customHeight="1">
      <c r="A8" s="7" t="s">
        <v>3</v>
      </c>
      <c r="I8" s="2"/>
      <c r="J8" s="2"/>
      <c r="K8" s="2"/>
      <c r="L8" s="2"/>
      <c r="M8" s="2"/>
      <c r="N8" s="2"/>
      <c r="O8" s="2"/>
      <c r="P8" s="2"/>
      <c r="Q8" s="2"/>
      <c r="R8" s="2"/>
      <c r="S8" s="2"/>
      <c r="T8" s="2"/>
      <c r="U8" s="2"/>
      <c r="V8" s="2"/>
      <c r="W8" s="2"/>
      <c r="X8" s="2"/>
      <c r="Y8" s="2"/>
      <c r="Z8" s="2"/>
    </row>
    <row r="9" ht="12.75" customHeight="1">
      <c r="I9" s="2"/>
      <c r="J9" s="2"/>
      <c r="K9" s="2"/>
      <c r="L9" s="2"/>
      <c r="M9" s="2"/>
      <c r="N9" s="2"/>
      <c r="O9" s="2"/>
      <c r="P9" s="2"/>
      <c r="Q9" s="2"/>
      <c r="R9" s="2"/>
      <c r="S9" s="2"/>
      <c r="T9" s="2"/>
      <c r="U9" s="2"/>
      <c r="V9" s="2"/>
      <c r="W9" s="2"/>
      <c r="X9" s="2"/>
      <c r="Y9" s="2"/>
      <c r="Z9" s="2"/>
    </row>
    <row r="10" ht="12.75" customHeight="1">
      <c r="I10" s="2"/>
      <c r="J10" s="2"/>
      <c r="K10" s="2"/>
      <c r="L10" s="2"/>
      <c r="M10" s="2"/>
      <c r="N10" s="2"/>
      <c r="O10" s="2"/>
      <c r="P10" s="2"/>
      <c r="Q10" s="2"/>
      <c r="R10" s="2"/>
      <c r="S10" s="2"/>
      <c r="T10" s="2"/>
      <c r="U10" s="2"/>
      <c r="V10" s="2"/>
      <c r="W10" s="2"/>
      <c r="X10" s="2"/>
      <c r="Y10" s="2"/>
      <c r="Z10" s="2"/>
    </row>
    <row r="11" ht="12.75" customHeight="1">
      <c r="I11" s="2"/>
      <c r="J11" s="2"/>
      <c r="K11" s="2"/>
      <c r="L11" s="2"/>
      <c r="M11" s="2"/>
      <c r="N11" s="2"/>
      <c r="O11" s="2"/>
      <c r="P11" s="2"/>
      <c r="Q11" s="2"/>
      <c r="R11" s="2"/>
      <c r="S11" s="2"/>
      <c r="T11" s="2"/>
      <c r="U11" s="2"/>
      <c r="V11" s="2"/>
      <c r="W11" s="2"/>
      <c r="X11" s="2"/>
      <c r="Y11" s="2"/>
      <c r="Z11" s="2"/>
    </row>
    <row r="12" ht="12.75" customHeight="1">
      <c r="I12" s="2"/>
      <c r="J12" s="2"/>
      <c r="K12" s="2"/>
      <c r="L12" s="2"/>
      <c r="M12" s="2"/>
      <c r="N12" s="2"/>
      <c r="O12" s="2"/>
      <c r="P12" s="2"/>
      <c r="Q12" s="2"/>
      <c r="R12" s="2"/>
      <c r="S12" s="2"/>
      <c r="T12" s="2"/>
      <c r="U12" s="2"/>
      <c r="V12" s="2"/>
      <c r="W12" s="2"/>
      <c r="X12" s="2"/>
      <c r="Y12" s="2"/>
      <c r="Z12" s="2"/>
    </row>
    <row r="13" ht="12.75" customHeight="1">
      <c r="I13" s="2"/>
      <c r="J13" s="2"/>
      <c r="K13" s="2"/>
      <c r="L13" s="2"/>
      <c r="M13" s="2"/>
      <c r="N13" s="2"/>
      <c r="O13" s="2"/>
      <c r="P13" s="2"/>
      <c r="Q13" s="2"/>
      <c r="R13" s="2"/>
      <c r="S13" s="2"/>
      <c r="T13" s="2"/>
      <c r="U13" s="2"/>
      <c r="V13" s="2"/>
      <c r="W13" s="2"/>
      <c r="X13" s="2"/>
      <c r="Y13" s="2"/>
      <c r="Z13" s="2"/>
    </row>
    <row r="14" ht="12.75" customHeight="1">
      <c r="I14" s="2"/>
      <c r="J14" s="2"/>
      <c r="K14" s="2"/>
      <c r="L14" s="2"/>
      <c r="M14" s="2"/>
      <c r="N14" s="2"/>
      <c r="O14" s="2"/>
      <c r="P14" s="2"/>
      <c r="Q14" s="2"/>
      <c r="R14" s="2"/>
      <c r="S14" s="2"/>
      <c r="T14" s="2"/>
      <c r="U14" s="2"/>
      <c r="V14" s="2"/>
      <c r="W14" s="2"/>
      <c r="X14" s="2"/>
      <c r="Y14" s="2"/>
      <c r="Z14" s="2"/>
    </row>
    <row r="15" ht="12.75" customHeight="1">
      <c r="I15" s="2"/>
      <c r="J15" s="2"/>
      <c r="K15" s="2"/>
      <c r="L15" s="2"/>
      <c r="M15" s="2"/>
      <c r="N15" s="2"/>
      <c r="O15" s="2"/>
      <c r="P15" s="2"/>
      <c r="Q15" s="2"/>
      <c r="R15" s="2"/>
      <c r="S15" s="2"/>
      <c r="T15" s="2"/>
      <c r="U15" s="2"/>
      <c r="V15" s="2"/>
      <c r="W15" s="2"/>
      <c r="X15" s="2"/>
      <c r="Y15" s="2"/>
      <c r="Z15" s="2"/>
    </row>
    <row r="16" ht="12.75" customHeight="1">
      <c r="I16" s="2"/>
      <c r="J16" s="2"/>
      <c r="K16" s="2"/>
      <c r="L16" s="2"/>
      <c r="M16" s="2"/>
      <c r="N16" s="2"/>
      <c r="O16" s="2"/>
      <c r="P16" s="2"/>
      <c r="Q16" s="2"/>
      <c r="R16" s="2"/>
      <c r="S16" s="2"/>
      <c r="T16" s="2"/>
      <c r="U16" s="2"/>
      <c r="V16" s="2"/>
      <c r="W16" s="2"/>
      <c r="X16" s="2"/>
      <c r="Y16" s="2"/>
      <c r="Z16" s="2"/>
    </row>
    <row r="17" ht="12.75" customHeight="1">
      <c r="I17" s="2"/>
      <c r="J17" s="2"/>
      <c r="K17" s="2"/>
      <c r="L17" s="2"/>
      <c r="M17" s="2"/>
      <c r="N17" s="2"/>
      <c r="O17" s="2"/>
      <c r="P17" s="2"/>
      <c r="Q17" s="2"/>
      <c r="R17" s="2"/>
      <c r="S17" s="2"/>
      <c r="T17" s="2"/>
      <c r="U17" s="2"/>
      <c r="V17" s="2"/>
      <c r="W17" s="2"/>
      <c r="X17" s="2"/>
      <c r="Y17" s="2"/>
      <c r="Z17" s="2"/>
    </row>
    <row r="18" ht="12.75" customHeight="1">
      <c r="I18" s="2"/>
      <c r="J18" s="2"/>
      <c r="K18" s="2"/>
      <c r="L18" s="2"/>
      <c r="M18" s="2"/>
      <c r="N18" s="2"/>
      <c r="O18" s="2"/>
      <c r="P18" s="2"/>
      <c r="Q18" s="2"/>
      <c r="R18" s="2"/>
      <c r="S18" s="2"/>
      <c r="T18" s="2"/>
      <c r="U18" s="2"/>
      <c r="V18" s="2"/>
      <c r="W18" s="2"/>
      <c r="X18" s="2"/>
      <c r="Y18" s="2"/>
      <c r="Z18" s="2"/>
    </row>
    <row r="19" ht="12.75" customHeight="1">
      <c r="I19" s="2"/>
      <c r="J19" s="2"/>
      <c r="K19" s="2"/>
      <c r="L19" s="2"/>
      <c r="M19" s="2"/>
      <c r="N19" s="2"/>
      <c r="O19" s="2"/>
      <c r="P19" s="2"/>
      <c r="Q19" s="2"/>
      <c r="R19" s="2"/>
      <c r="S19" s="2"/>
      <c r="T19" s="2"/>
      <c r="U19" s="2"/>
      <c r="V19" s="2"/>
      <c r="W19" s="2"/>
      <c r="X19" s="2"/>
      <c r="Y19" s="2"/>
      <c r="Z19" s="2"/>
    </row>
    <row r="20" ht="12.75" customHeight="1">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6">
    <mergeCell ref="A1:H1"/>
    <mergeCell ref="A2:H2"/>
    <mergeCell ref="A3:H3"/>
    <mergeCell ref="A4:H4"/>
    <mergeCell ref="A5:H5"/>
    <mergeCell ref="A8:H20"/>
  </mergeCells>
  <hyperlinks>
    <hyperlink r:id="rId1" ref="A3"/>
    <hyperlink r:id="rId2" ref="A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1.57"/>
    <col customWidth="1" min="2" max="2" width="16.29"/>
    <col customWidth="1" min="3" max="3" width="11.57"/>
    <col customWidth="1" min="4" max="4" width="25.0"/>
    <col customWidth="1" min="5" max="5" width="18.14"/>
    <col customWidth="1" min="6" max="25" width="11.57"/>
    <col customWidth="1" min="26" max="26" width="10.0"/>
  </cols>
  <sheetData>
    <row r="1" ht="16.5" customHeight="1">
      <c r="A1" s="8" t="s">
        <v>4</v>
      </c>
      <c r="B1" s="9"/>
      <c r="C1" s="9"/>
      <c r="D1" s="9"/>
      <c r="E1" s="9"/>
      <c r="F1" s="9"/>
      <c r="G1" s="9"/>
      <c r="H1" s="9"/>
      <c r="I1" s="9"/>
      <c r="J1" s="9"/>
      <c r="K1" s="9"/>
      <c r="L1" s="9"/>
      <c r="M1" s="9"/>
      <c r="N1" s="9"/>
      <c r="O1" s="9"/>
      <c r="P1" s="9"/>
      <c r="Q1" s="9"/>
      <c r="R1" s="9"/>
      <c r="S1" s="9"/>
      <c r="T1" s="9"/>
      <c r="U1" s="9"/>
      <c r="V1" s="9"/>
      <c r="W1" s="9"/>
      <c r="X1" s="9"/>
      <c r="Y1" s="9"/>
      <c r="Z1" s="9"/>
    </row>
    <row r="2" ht="16.5" customHeight="1">
      <c r="A2" s="9"/>
      <c r="B2" s="9"/>
      <c r="C2" s="9"/>
      <c r="D2" s="9"/>
      <c r="E2" s="9"/>
      <c r="F2" s="9"/>
      <c r="G2" s="9"/>
      <c r="H2" s="9"/>
      <c r="I2" s="9"/>
      <c r="J2" s="9"/>
      <c r="K2" s="9"/>
      <c r="L2" s="9"/>
      <c r="M2" s="9"/>
      <c r="N2" s="9"/>
      <c r="O2" s="9"/>
      <c r="P2" s="9"/>
      <c r="Q2" s="9"/>
      <c r="R2" s="9"/>
      <c r="S2" s="9"/>
      <c r="T2" s="9"/>
      <c r="U2" s="9"/>
      <c r="V2" s="9"/>
      <c r="W2" s="9"/>
      <c r="X2" s="9"/>
      <c r="Y2" s="9"/>
      <c r="Z2" s="9"/>
    </row>
    <row r="3" ht="16.5" customHeight="1">
      <c r="A3" s="9"/>
      <c r="B3" s="10" t="s">
        <v>5</v>
      </c>
      <c r="C3" s="9"/>
      <c r="D3" s="11">
        <v>1.0E7</v>
      </c>
      <c r="E3" s="9"/>
      <c r="F3" s="10" t="s">
        <v>6</v>
      </c>
      <c r="G3" s="9"/>
      <c r="H3" s="9"/>
      <c r="I3" s="9">
        <v>1.61</v>
      </c>
      <c r="J3" s="9"/>
      <c r="K3" s="9"/>
      <c r="L3" s="10" t="s">
        <v>7</v>
      </c>
      <c r="M3" s="9"/>
      <c r="N3" s="9"/>
      <c r="O3" s="12">
        <v>0.075</v>
      </c>
      <c r="P3" s="9"/>
      <c r="Q3" s="9"/>
      <c r="R3" s="9"/>
      <c r="S3" s="9"/>
      <c r="T3" s="9"/>
      <c r="U3" s="9"/>
      <c r="V3" s="9"/>
      <c r="W3" s="9"/>
      <c r="X3" s="9"/>
      <c r="Y3" s="9"/>
      <c r="Z3" s="9"/>
    </row>
    <row r="4" ht="16.5" customHeight="1">
      <c r="A4" s="9"/>
      <c r="B4" s="10"/>
      <c r="C4" s="9"/>
      <c r="D4" s="13"/>
      <c r="E4" s="9"/>
      <c r="F4" s="10"/>
      <c r="G4" s="9"/>
      <c r="H4" s="9"/>
      <c r="I4" s="9"/>
      <c r="J4" s="9"/>
      <c r="K4" s="9"/>
      <c r="L4" s="10"/>
      <c r="M4" s="9"/>
      <c r="N4" s="9"/>
      <c r="O4" s="14"/>
      <c r="P4" s="9"/>
      <c r="Q4" s="9"/>
      <c r="R4" s="9"/>
      <c r="S4" s="9"/>
      <c r="T4" s="9"/>
      <c r="U4" s="9"/>
      <c r="V4" s="9"/>
      <c r="W4" s="9"/>
      <c r="X4" s="9"/>
      <c r="Y4" s="9"/>
      <c r="Z4" s="9"/>
    </row>
    <row r="5" ht="16.5" customHeight="1">
      <c r="A5" s="9"/>
      <c r="B5" s="10"/>
      <c r="C5" s="9"/>
      <c r="D5" s="13"/>
      <c r="E5" s="9"/>
      <c r="F5" s="10"/>
      <c r="G5" s="9"/>
      <c r="H5" s="9"/>
      <c r="I5" s="9"/>
      <c r="J5" s="9"/>
      <c r="K5" s="9"/>
      <c r="L5" s="10"/>
      <c r="M5" s="9"/>
      <c r="N5" s="9"/>
      <c r="O5" s="14"/>
      <c r="P5" s="9"/>
      <c r="Q5" s="9"/>
      <c r="R5" s="9"/>
      <c r="S5" s="9"/>
      <c r="T5" s="9"/>
      <c r="U5" s="9"/>
      <c r="V5" s="9"/>
      <c r="W5" s="9"/>
      <c r="X5" s="9"/>
      <c r="Y5" s="9"/>
      <c r="Z5" s="9"/>
    </row>
    <row r="6" ht="16.5" customHeight="1">
      <c r="A6" s="9"/>
      <c r="B6" s="15" t="s">
        <v>8</v>
      </c>
      <c r="C6" s="9"/>
      <c r="D6" s="13"/>
      <c r="E6" s="9"/>
      <c r="F6" s="10"/>
      <c r="G6" s="9"/>
      <c r="H6" s="9"/>
      <c r="I6" s="9"/>
      <c r="J6" s="9"/>
      <c r="K6" s="9"/>
      <c r="L6" s="10"/>
      <c r="M6" s="9"/>
      <c r="N6" s="9"/>
      <c r="O6" s="14"/>
      <c r="P6" s="9"/>
      <c r="Q6" s="9"/>
      <c r="R6" s="9"/>
      <c r="S6" s="9"/>
      <c r="T6" s="9"/>
      <c r="U6" s="9"/>
      <c r="V6" s="9"/>
      <c r="W6" s="9"/>
      <c r="X6" s="9"/>
      <c r="Y6" s="9"/>
      <c r="Z6" s="9"/>
    </row>
    <row r="7" ht="16.5" customHeight="1">
      <c r="A7" s="9"/>
      <c r="B7" s="9"/>
      <c r="C7" s="9"/>
      <c r="D7" s="9"/>
      <c r="E7" s="9"/>
      <c r="F7" s="9"/>
      <c r="G7" s="9"/>
      <c r="H7" s="9"/>
      <c r="I7" s="9"/>
      <c r="J7" s="9"/>
      <c r="K7" s="9"/>
      <c r="L7" s="9"/>
      <c r="M7" s="9"/>
      <c r="N7" s="9"/>
      <c r="O7" s="9"/>
      <c r="P7" s="9"/>
      <c r="Q7" s="9"/>
      <c r="R7" s="9"/>
      <c r="S7" s="9"/>
      <c r="T7" s="9"/>
      <c r="U7" s="9"/>
      <c r="V7" s="9"/>
      <c r="W7" s="9"/>
      <c r="X7" s="9"/>
      <c r="Y7" s="9"/>
      <c r="Z7" s="9"/>
    </row>
    <row r="8" ht="16.5" customHeight="1">
      <c r="A8" s="9"/>
      <c r="B8" s="9" t="s">
        <v>9</v>
      </c>
      <c r="C8" s="9" t="s">
        <v>10</v>
      </c>
      <c r="D8" s="9" t="s">
        <v>11</v>
      </c>
      <c r="E8" s="9" t="s">
        <v>12</v>
      </c>
      <c r="F8" s="9" t="s">
        <v>13</v>
      </c>
      <c r="G8" s="9" t="s">
        <v>14</v>
      </c>
      <c r="H8" s="9" t="s">
        <v>15</v>
      </c>
      <c r="I8" s="9" t="s">
        <v>16</v>
      </c>
      <c r="J8" s="9" t="s">
        <v>17</v>
      </c>
      <c r="K8" s="9" t="s">
        <v>18</v>
      </c>
      <c r="L8" s="9"/>
      <c r="M8" s="9"/>
      <c r="N8" s="9"/>
      <c r="O8" s="9"/>
      <c r="P8" s="9"/>
      <c r="Q8" s="9"/>
      <c r="R8" s="9"/>
      <c r="S8" s="9"/>
      <c r="T8" s="9"/>
      <c r="U8" s="9"/>
      <c r="V8" s="9"/>
      <c r="W8" s="9"/>
      <c r="X8" s="9"/>
      <c r="Y8" s="9"/>
      <c r="Z8" s="9"/>
    </row>
    <row r="9" ht="16.5" customHeight="1">
      <c r="A9" s="9"/>
      <c r="B9" s="12">
        <v>0.066666</v>
      </c>
      <c r="C9" s="12">
        <v>0.066666</v>
      </c>
      <c r="D9" s="12">
        <v>0.066666</v>
      </c>
      <c r="E9" s="12">
        <v>0.1</v>
      </c>
      <c r="F9" s="12">
        <v>0.1</v>
      </c>
      <c r="G9" s="12">
        <v>0.105</v>
      </c>
      <c r="H9" s="12">
        <v>0.105</v>
      </c>
      <c r="I9" s="12">
        <v>0.105</v>
      </c>
      <c r="J9" s="12">
        <v>0.105</v>
      </c>
      <c r="K9" s="12">
        <v>0.18</v>
      </c>
      <c r="L9" s="14"/>
      <c r="M9" s="9"/>
      <c r="N9" s="9"/>
      <c r="O9" s="9"/>
      <c r="P9" s="9"/>
      <c r="Q9" s="9"/>
      <c r="R9" s="9"/>
      <c r="S9" s="9"/>
      <c r="T9" s="9"/>
      <c r="U9" s="9"/>
      <c r="V9" s="9"/>
      <c r="W9" s="9"/>
      <c r="X9" s="9"/>
      <c r="Y9" s="9"/>
      <c r="Z9" s="9"/>
    </row>
    <row r="10" ht="16.5" customHeight="1">
      <c r="A10" s="9"/>
      <c r="B10" s="9"/>
      <c r="C10" s="9"/>
      <c r="D10" s="9"/>
      <c r="E10" s="9"/>
      <c r="F10" s="9"/>
      <c r="G10" s="9"/>
      <c r="H10" s="9"/>
      <c r="I10" s="9"/>
      <c r="J10" s="9"/>
      <c r="K10" s="9"/>
      <c r="L10" s="9"/>
      <c r="M10" s="9"/>
      <c r="N10" s="9"/>
      <c r="O10" s="9"/>
      <c r="P10" s="9"/>
      <c r="Q10" s="9"/>
      <c r="R10" s="9"/>
      <c r="S10" s="9"/>
      <c r="T10" s="9"/>
      <c r="U10" s="9"/>
      <c r="V10" s="9"/>
      <c r="W10" s="9"/>
      <c r="X10" s="9"/>
      <c r="Y10" s="9"/>
      <c r="Z10" s="9"/>
    </row>
    <row r="11" ht="16.5" customHeight="1">
      <c r="A11" s="9"/>
      <c r="B11" s="9"/>
      <c r="C11" s="9"/>
      <c r="D11" s="9"/>
      <c r="E11" s="9"/>
      <c r="F11" s="9"/>
      <c r="G11" s="9"/>
      <c r="H11" s="9"/>
      <c r="I11" s="9"/>
      <c r="J11" s="9"/>
      <c r="K11" s="9"/>
      <c r="L11" s="9"/>
      <c r="M11" s="9"/>
      <c r="N11" s="9"/>
      <c r="O11" s="9"/>
      <c r="P11" s="9"/>
      <c r="Q11" s="9"/>
      <c r="R11" s="9"/>
      <c r="S11" s="9"/>
      <c r="T11" s="9"/>
      <c r="U11" s="9"/>
      <c r="V11" s="9"/>
      <c r="W11" s="9"/>
      <c r="X11" s="9"/>
      <c r="Y11" s="9"/>
      <c r="Z11" s="9"/>
    </row>
    <row r="12" ht="16.5" customHeight="1">
      <c r="A12" s="9"/>
      <c r="B12" s="15" t="s">
        <v>19</v>
      </c>
      <c r="C12" s="9"/>
      <c r="D12" s="9"/>
      <c r="E12" s="9"/>
      <c r="F12" s="9"/>
      <c r="G12" s="9"/>
      <c r="H12" s="9"/>
      <c r="I12" s="9"/>
      <c r="J12" s="9"/>
      <c r="K12" s="9"/>
      <c r="L12" s="9"/>
      <c r="M12" s="9"/>
      <c r="N12" s="9"/>
      <c r="O12" s="9"/>
      <c r="P12" s="9"/>
      <c r="Q12" s="9"/>
      <c r="R12" s="9"/>
      <c r="S12" s="9"/>
      <c r="T12" s="9"/>
      <c r="U12" s="9"/>
      <c r="V12" s="9"/>
      <c r="W12" s="9"/>
      <c r="X12" s="9"/>
      <c r="Y12" s="9"/>
      <c r="Z12" s="9"/>
    </row>
    <row r="13" ht="16.5" customHeight="1">
      <c r="A13" s="9"/>
      <c r="B13" s="9"/>
      <c r="C13" s="9"/>
      <c r="D13" s="9"/>
      <c r="E13" s="9"/>
      <c r="F13" s="9"/>
      <c r="G13" s="9"/>
      <c r="H13" s="9"/>
      <c r="I13" s="9"/>
      <c r="J13" s="9"/>
      <c r="K13" s="9"/>
      <c r="L13" s="9"/>
      <c r="M13" s="9"/>
      <c r="N13" s="9"/>
      <c r="O13" s="9"/>
      <c r="P13" s="9"/>
      <c r="Q13" s="9"/>
      <c r="R13" s="9"/>
      <c r="S13" s="9"/>
      <c r="T13" s="9"/>
      <c r="U13" s="9"/>
      <c r="V13" s="9"/>
      <c r="W13" s="9"/>
      <c r="X13" s="9"/>
      <c r="Y13" s="9"/>
      <c r="Z13" s="9"/>
    </row>
    <row r="14" ht="16.5" customHeight="1">
      <c r="A14" s="9"/>
      <c r="B14" s="9"/>
      <c r="C14" s="9"/>
      <c r="D14" s="9"/>
      <c r="E14" s="9"/>
      <c r="F14" s="9"/>
      <c r="G14" s="9"/>
      <c r="H14" s="9"/>
      <c r="I14" s="9"/>
      <c r="J14" s="9"/>
      <c r="K14" s="9"/>
      <c r="L14" s="9"/>
      <c r="M14" s="9"/>
      <c r="N14" s="9"/>
      <c r="O14" s="9"/>
      <c r="P14" s="9"/>
      <c r="Q14" s="9"/>
      <c r="R14" s="9"/>
      <c r="S14" s="9"/>
      <c r="T14" s="9"/>
      <c r="U14" s="9"/>
      <c r="V14" s="9"/>
      <c r="W14" s="9"/>
      <c r="X14" s="9"/>
      <c r="Y14" s="9"/>
      <c r="Z14" s="9"/>
    </row>
    <row r="15" ht="16.5" customHeight="1">
      <c r="A15" s="9"/>
      <c r="B15" s="10" t="s">
        <v>20</v>
      </c>
      <c r="C15" s="9"/>
      <c r="D15" s="9"/>
      <c r="E15" s="10" t="s">
        <v>21</v>
      </c>
      <c r="F15" s="9"/>
      <c r="G15" s="9"/>
      <c r="H15" s="9"/>
      <c r="I15" s="10" t="s">
        <v>22</v>
      </c>
      <c r="J15" s="9"/>
      <c r="K15" s="9"/>
      <c r="L15" s="9"/>
      <c r="M15" s="9"/>
      <c r="N15" s="9"/>
      <c r="O15" s="9"/>
      <c r="P15" s="9"/>
      <c r="Q15" s="9"/>
      <c r="R15" s="9"/>
      <c r="S15" s="9"/>
      <c r="T15" s="9"/>
      <c r="U15" s="9"/>
      <c r="V15" s="9"/>
      <c r="W15" s="9"/>
      <c r="X15" s="9"/>
      <c r="Y15" s="9"/>
      <c r="Z15" s="9"/>
    </row>
    <row r="16" ht="16.5" customHeight="1">
      <c r="A16" s="9"/>
      <c r="B16" s="9"/>
      <c r="C16" s="9"/>
      <c r="D16" s="9"/>
      <c r="E16" s="9"/>
      <c r="F16" s="9"/>
      <c r="G16" s="9"/>
      <c r="H16" s="9"/>
      <c r="I16" s="9"/>
      <c r="J16" s="9"/>
      <c r="K16" s="9"/>
      <c r="L16" s="9"/>
      <c r="M16" s="9"/>
      <c r="N16" s="9"/>
      <c r="O16" s="9"/>
      <c r="P16" s="9"/>
      <c r="Q16" s="9"/>
      <c r="R16" s="9"/>
      <c r="S16" s="9"/>
      <c r="T16" s="9"/>
      <c r="U16" s="9"/>
      <c r="V16" s="9"/>
      <c r="W16" s="9"/>
      <c r="X16" s="9"/>
      <c r="Y16" s="9"/>
      <c r="Z16" s="9"/>
    </row>
    <row r="17" ht="16.5" customHeight="1">
      <c r="A17" s="9"/>
      <c r="B17" s="9"/>
      <c r="C17" s="9"/>
      <c r="D17" s="9"/>
      <c r="E17" s="9"/>
      <c r="F17" s="9"/>
      <c r="G17" s="9"/>
      <c r="H17" s="9"/>
      <c r="I17" s="9"/>
      <c r="J17" s="9"/>
      <c r="K17" s="9"/>
      <c r="L17" s="9"/>
      <c r="M17" s="9"/>
      <c r="N17" s="9"/>
      <c r="O17" s="9"/>
      <c r="P17" s="9"/>
      <c r="Q17" s="9"/>
      <c r="R17" s="9"/>
      <c r="S17" s="9"/>
      <c r="T17" s="9"/>
      <c r="U17" s="9"/>
      <c r="V17" s="9"/>
      <c r="W17" s="9"/>
      <c r="X17" s="9"/>
      <c r="Y17" s="9"/>
      <c r="Z17" s="9"/>
    </row>
    <row r="18" ht="16.5" customHeight="1">
      <c r="A18" s="9"/>
      <c r="B18" s="16" t="s">
        <v>9</v>
      </c>
      <c r="C18" s="17">
        <v>0.33299999999999996</v>
      </c>
      <c r="D18" s="9"/>
      <c r="E18" s="16"/>
      <c r="F18" s="18"/>
      <c r="G18" s="9"/>
      <c r="H18" s="9"/>
      <c r="I18" s="16"/>
      <c r="J18" s="18"/>
      <c r="K18" s="9"/>
      <c r="L18" s="9"/>
      <c r="M18" s="9"/>
      <c r="N18" s="9"/>
      <c r="O18" s="9"/>
      <c r="P18" s="9"/>
      <c r="Q18" s="9"/>
      <c r="R18" s="9"/>
      <c r="S18" s="9"/>
      <c r="T18" s="9"/>
      <c r="U18" s="9"/>
      <c r="V18" s="9"/>
      <c r="W18" s="9"/>
      <c r="X18" s="9"/>
      <c r="Y18" s="9"/>
      <c r="Z18" s="9"/>
    </row>
    <row r="19" ht="16.5" customHeight="1">
      <c r="A19" s="9"/>
      <c r="B19" s="19" t="s">
        <v>10</v>
      </c>
      <c r="C19" s="20">
        <v>0.33299999999999996</v>
      </c>
      <c r="D19" s="9"/>
      <c r="E19" s="19" t="s">
        <v>23</v>
      </c>
      <c r="F19" s="20">
        <v>0.5</v>
      </c>
      <c r="G19" s="9"/>
      <c r="H19" s="9"/>
      <c r="I19" s="19"/>
      <c r="J19" s="21"/>
      <c r="K19" s="9"/>
      <c r="L19" s="9"/>
      <c r="M19" s="9"/>
      <c r="N19" s="9"/>
      <c r="O19" s="9"/>
      <c r="P19" s="9"/>
      <c r="Q19" s="9"/>
      <c r="R19" s="9"/>
      <c r="S19" s="9"/>
      <c r="T19" s="9"/>
      <c r="U19" s="9"/>
      <c r="V19" s="9"/>
      <c r="W19" s="9"/>
      <c r="X19" s="9"/>
      <c r="Y19" s="9"/>
      <c r="Z19" s="9"/>
    </row>
    <row r="20" ht="16.5" customHeight="1">
      <c r="A20" s="9"/>
      <c r="B20" s="22" t="s">
        <v>11</v>
      </c>
      <c r="C20" s="23">
        <v>0.33299999999999996</v>
      </c>
      <c r="D20" s="9"/>
      <c r="E20" s="19"/>
      <c r="F20" s="21"/>
      <c r="G20" s="9"/>
      <c r="H20" s="9"/>
      <c r="I20" s="19"/>
      <c r="J20" s="21"/>
      <c r="K20" s="9"/>
      <c r="L20" s="9"/>
      <c r="M20" s="9"/>
      <c r="N20" s="9"/>
      <c r="O20" s="9"/>
      <c r="P20" s="9"/>
      <c r="Q20" s="9"/>
      <c r="R20" s="9"/>
      <c r="S20" s="9"/>
      <c r="T20" s="9"/>
      <c r="U20" s="9"/>
      <c r="V20" s="9"/>
      <c r="W20" s="9"/>
      <c r="X20" s="9"/>
      <c r="Y20" s="9"/>
      <c r="Z20" s="9"/>
    </row>
    <row r="21" ht="16.5" customHeight="1">
      <c r="A21" s="9"/>
      <c r="B21" s="9"/>
      <c r="C21" s="9"/>
      <c r="D21" s="9"/>
      <c r="E21" s="19"/>
      <c r="F21" s="21"/>
      <c r="G21" s="9"/>
      <c r="H21" s="9"/>
      <c r="I21" s="19"/>
      <c r="J21" s="21"/>
      <c r="K21" s="9"/>
      <c r="L21" s="9"/>
      <c r="M21" s="9"/>
      <c r="N21" s="9"/>
      <c r="O21" s="9"/>
      <c r="P21" s="9"/>
      <c r="Q21" s="9"/>
      <c r="R21" s="9"/>
      <c r="S21" s="9"/>
      <c r="T21" s="9"/>
      <c r="U21" s="9"/>
      <c r="V21" s="9"/>
      <c r="W21" s="9"/>
      <c r="X21" s="9"/>
      <c r="Y21" s="9"/>
      <c r="Z21" s="9"/>
    </row>
    <row r="22" ht="16.5" customHeight="1">
      <c r="A22" s="9"/>
      <c r="B22" s="9"/>
      <c r="C22" s="9"/>
      <c r="D22" s="9"/>
      <c r="E22" s="19"/>
      <c r="F22" s="21"/>
      <c r="G22" s="9"/>
      <c r="H22" s="9"/>
      <c r="I22" s="19"/>
      <c r="J22" s="21"/>
      <c r="K22" s="9"/>
      <c r="L22" s="9"/>
      <c r="M22" s="9"/>
      <c r="N22" s="9"/>
      <c r="O22" s="9"/>
      <c r="P22" s="9"/>
      <c r="Q22" s="9"/>
      <c r="R22" s="9"/>
      <c r="S22" s="9"/>
      <c r="T22" s="9"/>
      <c r="U22" s="9"/>
      <c r="V22" s="9"/>
      <c r="W22" s="9"/>
      <c r="X22" s="9"/>
      <c r="Y22" s="9"/>
      <c r="Z22" s="9"/>
    </row>
    <row r="23" ht="16.5" customHeight="1">
      <c r="A23" s="9"/>
      <c r="B23" s="16"/>
      <c r="C23" s="18"/>
      <c r="D23" s="9"/>
      <c r="E23" s="19"/>
      <c r="F23" s="21"/>
      <c r="G23" s="9"/>
      <c r="H23" s="9"/>
      <c r="I23" s="19"/>
      <c r="J23" s="21"/>
      <c r="K23" s="9"/>
      <c r="L23" s="9"/>
      <c r="M23" s="9"/>
      <c r="N23" s="9"/>
      <c r="O23" s="9"/>
      <c r="P23" s="9"/>
      <c r="Q23" s="9"/>
      <c r="R23" s="9"/>
      <c r="S23" s="9"/>
      <c r="T23" s="9"/>
      <c r="U23" s="9"/>
      <c r="V23" s="9"/>
      <c r="W23" s="9"/>
      <c r="X23" s="9"/>
      <c r="Y23" s="9"/>
      <c r="Z23" s="9"/>
    </row>
    <row r="24" ht="16.5" customHeight="1">
      <c r="A24" s="9"/>
      <c r="B24" s="19" t="s">
        <v>12</v>
      </c>
      <c r="C24" s="20">
        <v>1.0</v>
      </c>
      <c r="D24" s="9"/>
      <c r="E24" s="19" t="s">
        <v>24</v>
      </c>
      <c r="F24" s="24">
        <v>0.25</v>
      </c>
      <c r="G24" s="9"/>
      <c r="H24" s="9"/>
      <c r="I24" s="19" t="s">
        <v>25</v>
      </c>
      <c r="J24" s="24">
        <v>0.4</v>
      </c>
      <c r="K24" s="9"/>
      <c r="L24" s="9"/>
      <c r="M24" s="9"/>
      <c r="N24" s="9"/>
      <c r="O24" s="9"/>
      <c r="P24" s="9"/>
      <c r="Q24" s="9"/>
      <c r="R24" s="9"/>
      <c r="S24" s="9"/>
      <c r="T24" s="9"/>
      <c r="U24" s="9"/>
      <c r="V24" s="9"/>
      <c r="W24" s="9"/>
      <c r="X24" s="9"/>
      <c r="Y24" s="9"/>
      <c r="Z24" s="9"/>
    </row>
    <row r="25" ht="16.5" customHeight="1">
      <c r="A25" s="9"/>
      <c r="B25" s="22"/>
      <c r="C25" s="23"/>
      <c r="D25" s="9"/>
      <c r="E25" s="19"/>
      <c r="F25" s="21"/>
      <c r="G25" s="9"/>
      <c r="H25" s="9"/>
      <c r="I25" s="19"/>
      <c r="J25" s="21"/>
      <c r="K25" s="9"/>
      <c r="L25" s="9"/>
      <c r="M25" s="9"/>
      <c r="N25" s="9"/>
      <c r="O25" s="9"/>
      <c r="P25" s="9"/>
      <c r="Q25" s="9"/>
      <c r="R25" s="9"/>
      <c r="S25" s="9"/>
      <c r="T25" s="9"/>
      <c r="U25" s="9"/>
      <c r="V25" s="9"/>
      <c r="W25" s="9"/>
      <c r="X25" s="9"/>
      <c r="Y25" s="9"/>
      <c r="Z25" s="9"/>
    </row>
    <row r="26" ht="16.5" customHeight="1">
      <c r="A26" s="9"/>
      <c r="B26" s="9"/>
      <c r="C26" s="9"/>
      <c r="D26" s="9"/>
      <c r="E26" s="19"/>
      <c r="F26" s="21"/>
      <c r="G26" s="9"/>
      <c r="H26" s="9"/>
      <c r="I26" s="19"/>
      <c r="J26" s="21"/>
      <c r="K26" s="9"/>
      <c r="L26" s="9"/>
      <c r="M26" s="9"/>
      <c r="N26" s="9"/>
      <c r="O26" s="9"/>
      <c r="P26" s="9"/>
      <c r="Q26" s="9"/>
      <c r="R26" s="9"/>
      <c r="S26" s="9"/>
      <c r="T26" s="9"/>
      <c r="U26" s="9"/>
      <c r="V26" s="9"/>
      <c r="W26" s="9"/>
      <c r="X26" s="9"/>
      <c r="Y26" s="9"/>
      <c r="Z26" s="9"/>
    </row>
    <row r="27" ht="16.5" customHeight="1">
      <c r="A27" s="9"/>
      <c r="B27" s="16"/>
      <c r="C27" s="18"/>
      <c r="D27" s="9"/>
      <c r="E27" s="19"/>
      <c r="F27" s="21"/>
      <c r="G27" s="9"/>
      <c r="H27" s="9"/>
      <c r="I27" s="19"/>
      <c r="J27" s="21"/>
      <c r="K27" s="9"/>
      <c r="L27" s="9"/>
      <c r="M27" s="9"/>
      <c r="N27" s="9"/>
      <c r="O27" s="9"/>
      <c r="P27" s="9"/>
      <c r="Q27" s="9"/>
      <c r="R27" s="9"/>
      <c r="S27" s="9"/>
      <c r="T27" s="9"/>
      <c r="U27" s="9"/>
      <c r="V27" s="9"/>
      <c r="W27" s="9"/>
      <c r="X27" s="9"/>
      <c r="Y27" s="9"/>
      <c r="Z27" s="9"/>
    </row>
    <row r="28" ht="16.5" customHeight="1">
      <c r="A28" s="9"/>
      <c r="B28" s="19" t="s">
        <v>26</v>
      </c>
      <c r="C28" s="20">
        <v>1.0</v>
      </c>
      <c r="D28" s="9"/>
      <c r="E28" s="19" t="s">
        <v>26</v>
      </c>
      <c r="F28" s="24">
        <v>0.25</v>
      </c>
      <c r="G28" s="9"/>
      <c r="H28" s="9"/>
      <c r="I28" s="19"/>
      <c r="J28" s="21"/>
      <c r="K28" s="9"/>
      <c r="L28" s="9"/>
      <c r="M28" s="9"/>
      <c r="N28" s="9"/>
      <c r="O28" s="9"/>
      <c r="P28" s="9"/>
      <c r="Q28" s="9"/>
      <c r="R28" s="9"/>
      <c r="S28" s="9"/>
      <c r="T28" s="9"/>
      <c r="U28" s="9"/>
      <c r="V28" s="9"/>
      <c r="W28" s="9"/>
      <c r="X28" s="9"/>
      <c r="Y28" s="9"/>
      <c r="Z28" s="9"/>
    </row>
    <row r="29" ht="16.5" customHeight="1">
      <c r="A29" s="9"/>
      <c r="B29" s="22"/>
      <c r="C29" s="25"/>
      <c r="D29" s="9"/>
      <c r="E29" s="22"/>
      <c r="F29" s="25"/>
      <c r="G29" s="9"/>
      <c r="H29" s="9"/>
      <c r="I29" s="19"/>
      <c r="J29" s="21"/>
      <c r="K29" s="9"/>
      <c r="L29" s="9"/>
      <c r="M29" s="9"/>
      <c r="N29" s="9"/>
      <c r="O29" s="9"/>
      <c r="P29" s="9"/>
      <c r="Q29" s="9"/>
      <c r="R29" s="9"/>
      <c r="S29" s="9"/>
      <c r="T29" s="9"/>
      <c r="U29" s="9"/>
      <c r="V29" s="9"/>
      <c r="W29" s="9"/>
      <c r="X29" s="9"/>
      <c r="Y29" s="9"/>
      <c r="Z29" s="9"/>
    </row>
    <row r="30" ht="16.5" customHeight="1">
      <c r="A30" s="9"/>
      <c r="B30" s="9"/>
      <c r="C30" s="9"/>
      <c r="D30" s="9"/>
      <c r="E30" s="9"/>
      <c r="F30" s="9"/>
      <c r="G30" s="9"/>
      <c r="H30" s="9"/>
      <c r="I30" s="19"/>
      <c r="J30" s="21"/>
      <c r="K30" s="9"/>
      <c r="L30" s="9"/>
      <c r="M30" s="9"/>
      <c r="N30" s="9"/>
      <c r="O30" s="9"/>
      <c r="P30" s="9"/>
      <c r="Q30" s="9"/>
      <c r="R30" s="9"/>
      <c r="S30" s="9"/>
      <c r="T30" s="9"/>
      <c r="U30" s="9"/>
      <c r="V30" s="9"/>
      <c r="W30" s="9"/>
      <c r="X30" s="9"/>
      <c r="Y30" s="9"/>
      <c r="Z30" s="9"/>
    </row>
    <row r="31" ht="16.5" customHeight="1">
      <c r="A31" s="9"/>
      <c r="B31" s="16" t="s">
        <v>27</v>
      </c>
      <c r="C31" s="17">
        <v>0.25</v>
      </c>
      <c r="D31" s="9"/>
      <c r="E31" s="16"/>
      <c r="F31" s="18"/>
      <c r="G31" s="9"/>
      <c r="H31" s="9"/>
      <c r="I31" s="19"/>
      <c r="J31" s="21"/>
      <c r="K31" s="9"/>
      <c r="L31" s="9"/>
      <c r="M31" s="9"/>
      <c r="N31" s="9"/>
      <c r="O31" s="9"/>
      <c r="P31" s="9"/>
      <c r="Q31" s="9"/>
      <c r="R31" s="9"/>
      <c r="S31" s="9"/>
      <c r="T31" s="9"/>
      <c r="U31" s="9"/>
      <c r="V31" s="9"/>
      <c r="W31" s="9"/>
      <c r="X31" s="9"/>
      <c r="Y31" s="9"/>
      <c r="Z31" s="9"/>
    </row>
    <row r="32" ht="16.5" customHeight="1">
      <c r="A32" s="9"/>
      <c r="B32" s="19" t="s">
        <v>28</v>
      </c>
      <c r="C32" s="20">
        <v>0.25</v>
      </c>
      <c r="D32" s="9"/>
      <c r="E32" s="19" t="s">
        <v>29</v>
      </c>
      <c r="F32" s="20">
        <v>0.7</v>
      </c>
      <c r="G32" s="9"/>
      <c r="H32" s="9"/>
      <c r="I32" s="19"/>
      <c r="J32" s="21"/>
      <c r="K32" s="9"/>
      <c r="L32" s="9"/>
      <c r="M32" s="9"/>
      <c r="N32" s="9"/>
      <c r="O32" s="9"/>
      <c r="P32" s="9"/>
      <c r="Q32" s="9"/>
      <c r="R32" s="9"/>
      <c r="S32" s="9"/>
      <c r="T32" s="9"/>
      <c r="U32" s="9"/>
      <c r="V32" s="9"/>
      <c r="W32" s="9"/>
      <c r="X32" s="9"/>
      <c r="Y32" s="9"/>
      <c r="Z32" s="9"/>
    </row>
    <row r="33" ht="16.5" customHeight="1">
      <c r="A33" s="9"/>
      <c r="B33" s="19" t="s">
        <v>16</v>
      </c>
      <c r="C33" s="20">
        <v>0.25</v>
      </c>
      <c r="D33" s="9"/>
      <c r="E33" s="19"/>
      <c r="F33" s="21"/>
      <c r="G33" s="9"/>
      <c r="H33" s="9"/>
      <c r="I33" s="19"/>
      <c r="J33" s="21"/>
      <c r="K33" s="9"/>
      <c r="L33" s="9"/>
      <c r="M33" s="9"/>
      <c r="N33" s="9"/>
      <c r="O33" s="9"/>
      <c r="P33" s="9"/>
      <c r="Q33" s="9"/>
      <c r="R33" s="9"/>
      <c r="S33" s="9"/>
      <c r="T33" s="9"/>
      <c r="U33" s="9"/>
      <c r="V33" s="9"/>
      <c r="W33" s="9"/>
      <c r="X33" s="9"/>
      <c r="Y33" s="9"/>
      <c r="Z33" s="9"/>
    </row>
    <row r="34" ht="16.5" customHeight="1">
      <c r="A34" s="9"/>
      <c r="B34" s="22" t="s">
        <v>30</v>
      </c>
      <c r="C34" s="23">
        <v>0.25</v>
      </c>
      <c r="D34" s="9"/>
      <c r="E34" s="19"/>
      <c r="F34" s="21"/>
      <c r="G34" s="9"/>
      <c r="H34" s="9"/>
      <c r="I34" s="19" t="s">
        <v>31</v>
      </c>
      <c r="J34" s="20">
        <v>0.6</v>
      </c>
      <c r="K34" s="9"/>
      <c r="L34" s="9"/>
      <c r="M34" s="9"/>
      <c r="N34" s="9"/>
      <c r="O34" s="9"/>
      <c r="P34" s="9"/>
      <c r="Q34" s="9"/>
      <c r="R34" s="9"/>
      <c r="S34" s="9"/>
      <c r="T34" s="9"/>
      <c r="U34" s="9"/>
      <c r="V34" s="9"/>
      <c r="W34" s="9"/>
      <c r="X34" s="9"/>
      <c r="Y34" s="9"/>
      <c r="Z34" s="9"/>
    </row>
    <row r="35" ht="16.5" customHeight="1">
      <c r="A35" s="9"/>
      <c r="B35" s="9"/>
      <c r="C35" s="9"/>
      <c r="D35" s="9"/>
      <c r="E35" s="19"/>
      <c r="F35" s="21"/>
      <c r="G35" s="9"/>
      <c r="H35" s="9"/>
      <c r="I35" s="19"/>
      <c r="J35" s="21"/>
      <c r="K35" s="9"/>
      <c r="L35" s="9"/>
      <c r="M35" s="9"/>
      <c r="N35" s="9"/>
      <c r="O35" s="9"/>
      <c r="P35" s="9"/>
      <c r="Q35" s="9"/>
      <c r="R35" s="9"/>
      <c r="S35" s="9"/>
      <c r="T35" s="9"/>
      <c r="U35" s="9"/>
      <c r="V35" s="9"/>
      <c r="W35" s="9"/>
      <c r="X35" s="9"/>
      <c r="Y35" s="9"/>
      <c r="Z35" s="9"/>
    </row>
    <row r="36" ht="16.5" customHeight="1">
      <c r="A36" s="9"/>
      <c r="B36" s="16"/>
      <c r="C36" s="18"/>
      <c r="D36" s="9"/>
      <c r="E36" s="19"/>
      <c r="F36" s="21"/>
      <c r="G36" s="9"/>
      <c r="H36" s="9"/>
      <c r="I36" s="19"/>
      <c r="J36" s="21"/>
      <c r="K36" s="9"/>
      <c r="L36" s="9"/>
      <c r="M36" s="9"/>
      <c r="N36" s="9"/>
      <c r="O36" s="9"/>
      <c r="P36" s="9"/>
      <c r="Q36" s="9"/>
      <c r="R36" s="9"/>
      <c r="S36" s="9"/>
      <c r="T36" s="9"/>
      <c r="U36" s="9"/>
      <c r="V36" s="9"/>
      <c r="W36" s="9"/>
      <c r="X36" s="9"/>
      <c r="Y36" s="9"/>
      <c r="Z36" s="9"/>
    </row>
    <row r="37" ht="16.5" customHeight="1">
      <c r="A37" s="9"/>
      <c r="B37" s="19" t="s">
        <v>18</v>
      </c>
      <c r="C37" s="20">
        <v>1.0</v>
      </c>
      <c r="D37" s="9"/>
      <c r="E37" s="19" t="s">
        <v>18</v>
      </c>
      <c r="F37" s="24">
        <v>0.3</v>
      </c>
      <c r="G37" s="9"/>
      <c r="H37" s="9"/>
      <c r="I37" s="19"/>
      <c r="J37" s="21"/>
      <c r="K37" s="9"/>
      <c r="L37" s="9"/>
      <c r="M37" s="9"/>
      <c r="N37" s="9"/>
      <c r="O37" s="9"/>
      <c r="P37" s="9"/>
      <c r="Q37" s="9"/>
      <c r="R37" s="9"/>
      <c r="S37" s="9"/>
      <c r="T37" s="9"/>
      <c r="U37" s="9"/>
      <c r="V37" s="9"/>
      <c r="W37" s="9"/>
      <c r="X37" s="9"/>
      <c r="Y37" s="9"/>
      <c r="Z37" s="9"/>
    </row>
    <row r="38" ht="16.5" customHeight="1">
      <c r="A38" s="9"/>
      <c r="B38" s="22"/>
      <c r="C38" s="25"/>
      <c r="D38" s="9"/>
      <c r="E38" s="22"/>
      <c r="F38" s="25"/>
      <c r="G38" s="9"/>
      <c r="H38" s="9"/>
      <c r="I38" s="22"/>
      <c r="J38" s="25"/>
      <c r="K38" s="9"/>
      <c r="L38" s="9"/>
      <c r="M38" s="9"/>
      <c r="N38" s="9"/>
      <c r="O38" s="9"/>
      <c r="P38" s="9"/>
      <c r="Q38" s="9"/>
      <c r="R38" s="9"/>
      <c r="S38" s="9"/>
      <c r="T38" s="9"/>
      <c r="U38" s="9"/>
      <c r="V38" s="9"/>
      <c r="W38" s="9"/>
      <c r="X38" s="9"/>
      <c r="Y38" s="9"/>
      <c r="Z38" s="9"/>
    </row>
    <row r="39" ht="16.5" customHeight="1">
      <c r="A39" s="9"/>
      <c r="B39" s="9"/>
      <c r="C39" s="9"/>
      <c r="D39" s="9"/>
      <c r="E39" s="9"/>
      <c r="F39" s="9"/>
      <c r="G39" s="9"/>
      <c r="H39" s="9"/>
      <c r="I39" s="9"/>
      <c r="J39" s="9"/>
      <c r="K39" s="9"/>
      <c r="L39" s="9"/>
      <c r="M39" s="9"/>
      <c r="N39" s="9"/>
      <c r="O39" s="9"/>
      <c r="P39" s="9"/>
      <c r="Q39" s="9"/>
      <c r="R39" s="9"/>
      <c r="S39" s="9"/>
      <c r="T39" s="9"/>
      <c r="U39" s="9"/>
      <c r="V39" s="9"/>
      <c r="W39" s="9"/>
      <c r="X39" s="9"/>
      <c r="Y39" s="9"/>
      <c r="Z39" s="9"/>
    </row>
    <row r="40" ht="16.5" customHeight="1">
      <c r="A40" s="9"/>
      <c r="B40" s="9"/>
      <c r="C40" s="9"/>
      <c r="D40" s="9"/>
      <c r="E40" s="9"/>
      <c r="F40" s="9"/>
      <c r="G40" s="9"/>
      <c r="H40" s="9"/>
      <c r="I40" s="9"/>
      <c r="J40" s="9"/>
      <c r="K40" s="9"/>
      <c r="L40" s="9"/>
      <c r="M40" s="9"/>
      <c r="N40" s="9"/>
      <c r="O40" s="9"/>
      <c r="P40" s="9"/>
      <c r="Q40" s="9"/>
      <c r="R40" s="9"/>
      <c r="S40" s="9"/>
      <c r="T40" s="9"/>
      <c r="U40" s="9"/>
      <c r="V40" s="9"/>
      <c r="W40" s="9"/>
      <c r="X40" s="9"/>
      <c r="Y40" s="9"/>
      <c r="Z40" s="9"/>
    </row>
    <row r="41" ht="16.5" customHeight="1">
      <c r="A41" s="9"/>
      <c r="B41" s="10" t="s">
        <v>32</v>
      </c>
      <c r="C41" s="9"/>
      <c r="D41" s="9"/>
      <c r="E41" s="9"/>
      <c r="F41" s="9"/>
      <c r="G41" s="9"/>
      <c r="H41" s="9"/>
      <c r="I41" s="9"/>
      <c r="J41" s="9"/>
      <c r="K41" s="9"/>
      <c r="L41" s="9"/>
      <c r="M41" s="9"/>
      <c r="N41" s="9"/>
      <c r="O41" s="9"/>
      <c r="P41" s="9"/>
      <c r="Q41" s="9"/>
      <c r="R41" s="9"/>
      <c r="S41" s="9"/>
      <c r="T41" s="9"/>
      <c r="U41" s="9"/>
      <c r="V41" s="9"/>
      <c r="W41" s="9"/>
      <c r="X41" s="9"/>
      <c r="Y41" s="9"/>
      <c r="Z41" s="9"/>
    </row>
    <row r="42" ht="16.5" customHeight="1">
      <c r="A42" s="9"/>
      <c r="B42" s="10" t="s">
        <v>20</v>
      </c>
      <c r="C42" s="9"/>
      <c r="D42" s="9"/>
      <c r="E42" s="10" t="s">
        <v>21</v>
      </c>
      <c r="F42" s="9"/>
      <c r="G42" s="9"/>
      <c r="H42" s="9"/>
      <c r="I42" s="10" t="s">
        <v>22</v>
      </c>
      <c r="J42" s="9"/>
      <c r="K42" s="9"/>
      <c r="L42" s="9"/>
      <c r="M42" s="10" t="s">
        <v>33</v>
      </c>
      <c r="N42" s="9"/>
      <c r="O42" s="9"/>
      <c r="P42" s="9"/>
      <c r="Q42" s="9"/>
      <c r="R42" s="9"/>
      <c r="S42" s="9"/>
      <c r="T42" s="9"/>
      <c r="U42" s="9"/>
      <c r="V42" s="9"/>
      <c r="W42" s="9"/>
      <c r="X42" s="9"/>
      <c r="Y42" s="9"/>
      <c r="Z42" s="9"/>
    </row>
    <row r="43" ht="16.5" customHeight="1">
      <c r="A43" s="9"/>
      <c r="B43" s="9"/>
      <c r="C43" s="9"/>
      <c r="D43" s="9"/>
      <c r="E43" s="10"/>
      <c r="F43" s="9"/>
      <c r="G43" s="9"/>
      <c r="H43" s="9"/>
      <c r="I43" s="10"/>
      <c r="J43" s="9"/>
      <c r="K43" s="9"/>
      <c r="L43" s="9"/>
      <c r="M43" s="9"/>
      <c r="N43" s="9"/>
      <c r="O43" s="9"/>
      <c r="P43" s="9"/>
      <c r="Q43" s="9"/>
      <c r="R43" s="9"/>
      <c r="S43" s="9"/>
      <c r="T43" s="9"/>
      <c r="U43" s="9"/>
      <c r="V43" s="9"/>
      <c r="W43" s="9"/>
      <c r="X43" s="9"/>
      <c r="Y43" s="9"/>
      <c r="Z43" s="9"/>
    </row>
    <row r="44" ht="16.5" customHeight="1">
      <c r="A44" s="9"/>
      <c r="B44" s="16" t="s">
        <v>9</v>
      </c>
      <c r="C44" s="17">
        <v>0.33299999999999996</v>
      </c>
      <c r="D44" s="9"/>
      <c r="E44" s="16"/>
      <c r="F44" s="17">
        <v>0.5</v>
      </c>
      <c r="G44" s="9"/>
      <c r="H44" s="9"/>
      <c r="I44" s="16"/>
      <c r="J44" s="26">
        <v>0.4</v>
      </c>
      <c r="K44" s="9"/>
      <c r="L44" s="9"/>
      <c r="M44" s="14" t="str">
        <f t="shared" ref="M44:M46" si="1">PRODUCT(C44:J44)</f>
        <v>6.66%</v>
      </c>
      <c r="N44" s="9"/>
      <c r="O44" s="9"/>
      <c r="P44" s="9"/>
      <c r="Q44" s="9"/>
      <c r="R44" s="9"/>
      <c r="S44" s="9"/>
      <c r="T44" s="9"/>
      <c r="U44" s="9"/>
      <c r="V44" s="9"/>
      <c r="W44" s="9"/>
      <c r="X44" s="9"/>
      <c r="Y44" s="9"/>
      <c r="Z44" s="9"/>
    </row>
    <row r="45" ht="16.5" customHeight="1">
      <c r="A45" s="9"/>
      <c r="B45" s="19" t="s">
        <v>10</v>
      </c>
      <c r="C45" s="20">
        <v>0.33299999999999996</v>
      </c>
      <c r="D45" s="9"/>
      <c r="E45" s="19"/>
      <c r="F45" s="20">
        <v>0.5</v>
      </c>
      <c r="G45" s="9"/>
      <c r="H45" s="9"/>
      <c r="I45" s="19"/>
      <c r="J45" s="24">
        <v>0.4</v>
      </c>
      <c r="K45" s="9"/>
      <c r="L45" s="9"/>
      <c r="M45" s="14" t="str">
        <f t="shared" si="1"/>
        <v>6.66%</v>
      </c>
      <c r="N45" s="9"/>
      <c r="O45" s="9"/>
      <c r="P45" s="9"/>
      <c r="Q45" s="9"/>
      <c r="R45" s="9"/>
      <c r="S45" s="9"/>
      <c r="T45" s="9"/>
      <c r="U45" s="9"/>
      <c r="V45" s="9"/>
      <c r="W45" s="9"/>
      <c r="X45" s="9"/>
      <c r="Y45" s="9"/>
      <c r="Z45" s="9"/>
    </row>
    <row r="46" ht="16.5" customHeight="1">
      <c r="A46" s="9"/>
      <c r="B46" s="22" t="s">
        <v>11</v>
      </c>
      <c r="C46" s="23">
        <v>0.33299999999999996</v>
      </c>
      <c r="D46" s="9"/>
      <c r="E46" s="19"/>
      <c r="F46" s="20">
        <v>0.5</v>
      </c>
      <c r="G46" s="9"/>
      <c r="H46" s="9"/>
      <c r="I46" s="19"/>
      <c r="J46" s="24">
        <v>0.4</v>
      </c>
      <c r="K46" s="9"/>
      <c r="L46" s="9"/>
      <c r="M46" s="14" t="str">
        <f t="shared" si="1"/>
        <v>6.66%</v>
      </c>
      <c r="N46" s="9"/>
      <c r="O46" s="9"/>
      <c r="P46" s="9"/>
      <c r="Q46" s="9"/>
      <c r="R46" s="9"/>
      <c r="S46" s="9"/>
      <c r="T46" s="9"/>
      <c r="U46" s="9"/>
      <c r="V46" s="9"/>
      <c r="W46" s="9"/>
      <c r="X46" s="9"/>
      <c r="Y46" s="9"/>
      <c r="Z46" s="9"/>
    </row>
    <row r="47" ht="16.5" customHeight="1">
      <c r="A47" s="9"/>
      <c r="B47" s="9"/>
      <c r="C47" s="9"/>
      <c r="D47" s="9"/>
      <c r="E47" s="19"/>
      <c r="F47" s="21"/>
      <c r="G47" s="9"/>
      <c r="H47" s="9"/>
      <c r="I47" s="19"/>
      <c r="J47" s="21"/>
      <c r="K47" s="9"/>
      <c r="L47" s="9"/>
      <c r="M47" s="9"/>
      <c r="N47" s="9"/>
      <c r="O47" s="9"/>
      <c r="P47" s="9"/>
      <c r="Q47" s="9"/>
      <c r="R47" s="9"/>
      <c r="S47" s="9"/>
      <c r="T47" s="9"/>
      <c r="U47" s="9"/>
      <c r="V47" s="9"/>
      <c r="W47" s="9"/>
      <c r="X47" s="9"/>
      <c r="Y47" s="9"/>
      <c r="Z47" s="9"/>
    </row>
    <row r="48" ht="16.5" customHeight="1">
      <c r="A48" s="9"/>
      <c r="B48" s="9"/>
      <c r="C48" s="9"/>
      <c r="D48" s="9"/>
      <c r="E48" s="19"/>
      <c r="F48" s="21"/>
      <c r="G48" s="9"/>
      <c r="H48" s="9"/>
      <c r="I48" s="19"/>
      <c r="J48" s="21"/>
      <c r="K48" s="9"/>
      <c r="L48" s="9"/>
      <c r="M48" s="9"/>
      <c r="N48" s="9"/>
      <c r="O48" s="9"/>
      <c r="P48" s="9"/>
      <c r="Q48" s="9"/>
      <c r="R48" s="9"/>
      <c r="S48" s="9"/>
      <c r="T48" s="9"/>
      <c r="U48" s="9"/>
      <c r="V48" s="9"/>
      <c r="W48" s="9"/>
      <c r="X48" s="9"/>
      <c r="Y48" s="9"/>
      <c r="Z48" s="9"/>
    </row>
    <row r="49" ht="16.5" customHeight="1">
      <c r="A49" s="9"/>
      <c r="B49" s="16"/>
      <c r="C49" s="18"/>
      <c r="D49" s="9"/>
      <c r="E49" s="19"/>
      <c r="F49" s="21"/>
      <c r="G49" s="9"/>
      <c r="H49" s="9"/>
      <c r="I49" s="19"/>
      <c r="J49" s="21"/>
      <c r="K49" s="9"/>
      <c r="L49" s="9"/>
      <c r="M49" s="9"/>
      <c r="N49" s="9"/>
      <c r="O49" s="9"/>
      <c r="P49" s="9"/>
      <c r="Q49" s="9"/>
      <c r="R49" s="9"/>
      <c r="S49" s="9"/>
      <c r="T49" s="9"/>
      <c r="U49" s="9"/>
      <c r="V49" s="9"/>
      <c r="W49" s="9"/>
      <c r="X49" s="9"/>
      <c r="Y49" s="9"/>
      <c r="Z49" s="9"/>
    </row>
    <row r="50" ht="16.5" customHeight="1">
      <c r="A50" s="9"/>
      <c r="B50" s="19" t="s">
        <v>12</v>
      </c>
      <c r="C50" s="20">
        <v>1.0</v>
      </c>
      <c r="D50" s="9"/>
      <c r="E50" s="19"/>
      <c r="F50" s="24">
        <v>0.25</v>
      </c>
      <c r="G50" s="9"/>
      <c r="H50" s="9"/>
      <c r="I50" s="19"/>
      <c r="J50" s="24">
        <v>0.4</v>
      </c>
      <c r="K50" s="9"/>
      <c r="L50" s="9"/>
      <c r="M50" s="14" t="str">
        <f>PRODUCT(C50:J50)</f>
        <v>10.00%</v>
      </c>
      <c r="N50" s="9"/>
      <c r="O50" s="9"/>
      <c r="P50" s="9"/>
      <c r="Q50" s="9"/>
      <c r="R50" s="9"/>
      <c r="S50" s="9"/>
      <c r="T50" s="9"/>
      <c r="U50" s="9"/>
      <c r="V50" s="9"/>
      <c r="W50" s="9"/>
      <c r="X50" s="9"/>
      <c r="Y50" s="9"/>
      <c r="Z50" s="9"/>
    </row>
    <row r="51" ht="16.5" customHeight="1">
      <c r="A51" s="9"/>
      <c r="B51" s="22"/>
      <c r="C51" s="23"/>
      <c r="D51" s="9"/>
      <c r="E51" s="19"/>
      <c r="F51" s="21"/>
      <c r="G51" s="9"/>
      <c r="H51" s="9"/>
      <c r="I51" s="19"/>
      <c r="J51" s="21"/>
      <c r="K51" s="9"/>
      <c r="L51" s="9"/>
      <c r="M51" s="9"/>
      <c r="N51" s="9"/>
      <c r="O51" s="9"/>
      <c r="P51" s="9"/>
      <c r="Q51" s="9"/>
      <c r="R51" s="9"/>
      <c r="S51" s="9"/>
      <c r="T51" s="9"/>
      <c r="U51" s="9"/>
      <c r="V51" s="9"/>
      <c r="W51" s="9"/>
      <c r="X51" s="9"/>
      <c r="Y51" s="9"/>
      <c r="Z51" s="9"/>
    </row>
    <row r="52" ht="16.5" customHeight="1">
      <c r="A52" s="9"/>
      <c r="B52" s="9"/>
      <c r="C52" s="9"/>
      <c r="D52" s="9"/>
      <c r="E52" s="19"/>
      <c r="F52" s="21"/>
      <c r="G52" s="9"/>
      <c r="H52" s="9"/>
      <c r="I52" s="19"/>
      <c r="J52" s="21"/>
      <c r="K52" s="9"/>
      <c r="L52" s="9"/>
      <c r="M52" s="9"/>
      <c r="N52" s="9"/>
      <c r="O52" s="9"/>
      <c r="P52" s="9"/>
      <c r="Q52" s="9"/>
      <c r="R52" s="9"/>
      <c r="S52" s="9"/>
      <c r="T52" s="9"/>
      <c r="U52" s="9"/>
      <c r="V52" s="9"/>
      <c r="W52" s="9"/>
      <c r="X52" s="9"/>
      <c r="Y52" s="9"/>
      <c r="Z52" s="9"/>
    </row>
    <row r="53" ht="16.5" customHeight="1">
      <c r="A53" s="9"/>
      <c r="B53" s="16"/>
      <c r="C53" s="18"/>
      <c r="D53" s="9"/>
      <c r="E53" s="19"/>
      <c r="F53" s="21"/>
      <c r="G53" s="9"/>
      <c r="H53" s="9"/>
      <c r="I53" s="19"/>
      <c r="J53" s="21"/>
      <c r="K53" s="9"/>
      <c r="L53" s="9"/>
      <c r="M53" s="9"/>
      <c r="N53" s="9"/>
      <c r="O53" s="9"/>
      <c r="P53" s="9"/>
      <c r="Q53" s="9"/>
      <c r="R53" s="9"/>
      <c r="S53" s="9"/>
      <c r="T53" s="9"/>
      <c r="U53" s="9"/>
      <c r="V53" s="9"/>
      <c r="W53" s="9"/>
      <c r="X53" s="9"/>
      <c r="Y53" s="9"/>
      <c r="Z53" s="9"/>
    </row>
    <row r="54" ht="16.5" customHeight="1">
      <c r="A54" s="9"/>
      <c r="B54" s="19" t="s">
        <v>26</v>
      </c>
      <c r="C54" s="20">
        <v>1.0</v>
      </c>
      <c r="D54" s="9"/>
      <c r="E54" s="19"/>
      <c r="F54" s="24">
        <v>0.25</v>
      </c>
      <c r="G54" s="9"/>
      <c r="H54" s="9"/>
      <c r="I54" s="19"/>
      <c r="J54" s="24">
        <v>0.4</v>
      </c>
      <c r="K54" s="9"/>
      <c r="L54" s="9"/>
      <c r="M54" s="14" t="str">
        <f>PRODUCT(C54:J54)</f>
        <v>10.00%</v>
      </c>
      <c r="N54" s="9"/>
      <c r="O54" s="9"/>
      <c r="P54" s="9"/>
      <c r="Q54" s="9"/>
      <c r="R54" s="9"/>
      <c r="S54" s="9"/>
      <c r="T54" s="9"/>
      <c r="U54" s="9"/>
      <c r="V54" s="9"/>
      <c r="W54" s="9"/>
      <c r="X54" s="9"/>
      <c r="Y54" s="9"/>
      <c r="Z54" s="9"/>
    </row>
    <row r="55" ht="16.5" customHeight="1">
      <c r="A55" s="9"/>
      <c r="B55" s="22"/>
      <c r="C55" s="25"/>
      <c r="D55" s="9"/>
      <c r="E55" s="22"/>
      <c r="F55" s="25"/>
      <c r="G55" s="9"/>
      <c r="H55" s="9"/>
      <c r="I55" s="19"/>
      <c r="J55" s="21"/>
      <c r="K55" s="9"/>
      <c r="L55" s="9"/>
      <c r="M55" s="9"/>
      <c r="N55" s="9"/>
      <c r="O55" s="9"/>
      <c r="P55" s="9"/>
      <c r="Q55" s="9"/>
      <c r="R55" s="9"/>
      <c r="S55" s="9"/>
      <c r="T55" s="9"/>
      <c r="U55" s="9"/>
      <c r="V55" s="9"/>
      <c r="W55" s="9"/>
      <c r="X55" s="9"/>
      <c r="Y55" s="9"/>
      <c r="Z55" s="9"/>
    </row>
    <row r="56" ht="16.5" customHeight="1">
      <c r="A56" s="9"/>
      <c r="B56" s="9"/>
      <c r="C56" s="9"/>
      <c r="D56" s="9"/>
      <c r="E56" s="9"/>
      <c r="F56" s="9"/>
      <c r="G56" s="9"/>
      <c r="H56" s="9"/>
      <c r="I56" s="19"/>
      <c r="J56" s="21"/>
      <c r="K56" s="9"/>
      <c r="L56" s="9"/>
      <c r="M56" s="9"/>
      <c r="N56" s="9"/>
      <c r="O56" s="9"/>
      <c r="P56" s="9"/>
      <c r="Q56" s="9"/>
      <c r="R56" s="9"/>
      <c r="S56" s="9"/>
      <c r="T56" s="9"/>
      <c r="U56" s="9"/>
      <c r="V56" s="9"/>
      <c r="W56" s="9"/>
      <c r="X56" s="9"/>
      <c r="Y56" s="9"/>
      <c r="Z56" s="9"/>
    </row>
    <row r="57" ht="16.5" customHeight="1">
      <c r="A57" s="9"/>
      <c r="B57" s="16" t="s">
        <v>27</v>
      </c>
      <c r="C57" s="17">
        <v>0.25</v>
      </c>
      <c r="D57" s="9"/>
      <c r="E57" s="16"/>
      <c r="F57" s="17">
        <v>0.7</v>
      </c>
      <c r="G57" s="9"/>
      <c r="H57" s="9"/>
      <c r="I57" s="19"/>
      <c r="J57" s="20">
        <v>0.6</v>
      </c>
      <c r="K57" s="9"/>
      <c r="L57" s="9"/>
      <c r="M57" s="14" t="str">
        <f t="shared" ref="M57:M60" si="2">PRODUCT(C57:J57)</f>
        <v>10.50%</v>
      </c>
      <c r="N57" s="9"/>
      <c r="O57" s="9"/>
      <c r="P57" s="9"/>
      <c r="Q57" s="9"/>
      <c r="R57" s="9"/>
      <c r="S57" s="9"/>
      <c r="T57" s="9"/>
      <c r="U57" s="9"/>
      <c r="V57" s="9"/>
      <c r="W57" s="9"/>
      <c r="X57" s="9"/>
      <c r="Y57" s="9"/>
      <c r="Z57" s="9"/>
    </row>
    <row r="58" ht="16.5" customHeight="1">
      <c r="A58" s="9"/>
      <c r="B58" s="19" t="s">
        <v>28</v>
      </c>
      <c r="C58" s="20">
        <v>0.25</v>
      </c>
      <c r="D58" s="9"/>
      <c r="E58" s="19"/>
      <c r="F58" s="20">
        <v>0.7</v>
      </c>
      <c r="G58" s="9"/>
      <c r="H58" s="9"/>
      <c r="I58" s="19"/>
      <c r="J58" s="20">
        <v>0.6</v>
      </c>
      <c r="K58" s="9"/>
      <c r="L58" s="9"/>
      <c r="M58" s="14" t="str">
        <f t="shared" si="2"/>
        <v>10.50%</v>
      </c>
      <c r="N58" s="9"/>
      <c r="O58" s="9"/>
      <c r="P58" s="9"/>
      <c r="Q58" s="9"/>
      <c r="R58" s="9"/>
      <c r="S58" s="9"/>
      <c r="T58" s="9"/>
      <c r="U58" s="9"/>
      <c r="V58" s="9"/>
      <c r="W58" s="9"/>
      <c r="X58" s="9"/>
      <c r="Y58" s="9"/>
      <c r="Z58" s="9"/>
    </row>
    <row r="59" ht="16.5" customHeight="1">
      <c r="A59" s="9"/>
      <c r="B59" s="19" t="s">
        <v>16</v>
      </c>
      <c r="C59" s="20">
        <v>0.25</v>
      </c>
      <c r="D59" s="9"/>
      <c r="E59" s="19"/>
      <c r="F59" s="20">
        <v>0.7</v>
      </c>
      <c r="G59" s="9"/>
      <c r="H59" s="9"/>
      <c r="I59" s="19"/>
      <c r="J59" s="20">
        <v>0.6</v>
      </c>
      <c r="K59" s="9"/>
      <c r="L59" s="9"/>
      <c r="M59" s="14" t="str">
        <f t="shared" si="2"/>
        <v>10.50%</v>
      </c>
      <c r="N59" s="9"/>
      <c r="O59" s="9"/>
      <c r="P59" s="9"/>
      <c r="Q59" s="9"/>
      <c r="R59" s="9"/>
      <c r="S59" s="9"/>
      <c r="T59" s="9"/>
      <c r="U59" s="9"/>
      <c r="V59" s="9"/>
      <c r="W59" s="9"/>
      <c r="X59" s="9"/>
      <c r="Y59" s="9"/>
      <c r="Z59" s="9"/>
    </row>
    <row r="60" ht="16.5" customHeight="1">
      <c r="A60" s="9"/>
      <c r="B60" s="22" t="s">
        <v>30</v>
      </c>
      <c r="C60" s="23">
        <v>0.25</v>
      </c>
      <c r="D60" s="9"/>
      <c r="E60" s="19"/>
      <c r="F60" s="20">
        <v>0.7</v>
      </c>
      <c r="G60" s="9"/>
      <c r="H60" s="9"/>
      <c r="I60" s="19"/>
      <c r="J60" s="20">
        <v>0.6</v>
      </c>
      <c r="K60" s="9"/>
      <c r="L60" s="9"/>
      <c r="M60" s="14" t="str">
        <f t="shared" si="2"/>
        <v>10.50%</v>
      </c>
      <c r="N60" s="9"/>
      <c r="O60" s="9"/>
      <c r="P60" s="9"/>
      <c r="Q60" s="9"/>
      <c r="R60" s="9"/>
      <c r="S60" s="9"/>
      <c r="T60" s="9"/>
      <c r="U60" s="9"/>
      <c r="V60" s="9"/>
      <c r="W60" s="9"/>
      <c r="X60" s="9"/>
      <c r="Y60" s="9"/>
      <c r="Z60" s="9"/>
    </row>
    <row r="61" ht="16.5" customHeight="1">
      <c r="A61" s="9"/>
      <c r="B61" s="9"/>
      <c r="C61" s="9"/>
      <c r="D61" s="9"/>
      <c r="E61" s="19"/>
      <c r="F61" s="21"/>
      <c r="G61" s="9"/>
      <c r="H61" s="9"/>
      <c r="I61" s="19"/>
      <c r="J61" s="21"/>
      <c r="K61" s="9"/>
      <c r="L61" s="9"/>
      <c r="M61" s="9"/>
      <c r="N61" s="9"/>
      <c r="O61" s="9"/>
      <c r="P61" s="9"/>
      <c r="Q61" s="9"/>
      <c r="R61" s="9"/>
      <c r="S61" s="9"/>
      <c r="T61" s="9"/>
      <c r="U61" s="9"/>
      <c r="V61" s="9"/>
      <c r="W61" s="9"/>
      <c r="X61" s="9"/>
      <c r="Y61" s="9"/>
      <c r="Z61" s="9"/>
    </row>
    <row r="62" ht="16.5" customHeight="1">
      <c r="A62" s="9"/>
      <c r="B62" s="16"/>
      <c r="C62" s="18"/>
      <c r="D62" s="9"/>
      <c r="E62" s="19"/>
      <c r="F62" s="21"/>
      <c r="G62" s="9"/>
      <c r="H62" s="9"/>
      <c r="I62" s="19"/>
      <c r="J62" s="21"/>
      <c r="K62" s="9"/>
      <c r="L62" s="9"/>
      <c r="M62" s="9"/>
      <c r="N62" s="9"/>
      <c r="O62" s="9"/>
      <c r="P62" s="9"/>
      <c r="Q62" s="9"/>
      <c r="R62" s="9"/>
      <c r="S62" s="9"/>
      <c r="T62" s="9"/>
      <c r="U62" s="9"/>
      <c r="V62" s="9"/>
      <c r="W62" s="9"/>
      <c r="X62" s="9"/>
      <c r="Y62" s="9"/>
      <c r="Z62" s="9"/>
    </row>
    <row r="63" ht="16.5" customHeight="1">
      <c r="A63" s="9"/>
      <c r="B63" s="19" t="s">
        <v>18</v>
      </c>
      <c r="C63" s="20">
        <v>1.0</v>
      </c>
      <c r="D63" s="9"/>
      <c r="E63" s="19"/>
      <c r="F63" s="24">
        <v>0.3</v>
      </c>
      <c r="G63" s="9"/>
      <c r="H63" s="9"/>
      <c r="I63" s="19"/>
      <c r="J63" s="20">
        <v>0.6</v>
      </c>
      <c r="K63" s="9"/>
      <c r="L63" s="9"/>
      <c r="M63" s="14" t="str">
        <f>PRODUCT(C63:J63)</f>
        <v>18.00%</v>
      </c>
      <c r="N63" s="9"/>
      <c r="O63" s="9"/>
      <c r="P63" s="9"/>
      <c r="Q63" s="9"/>
      <c r="R63" s="9"/>
      <c r="S63" s="9"/>
      <c r="T63" s="9"/>
      <c r="U63" s="9"/>
      <c r="V63" s="9"/>
      <c r="W63" s="9"/>
      <c r="X63" s="9"/>
      <c r="Y63" s="9"/>
      <c r="Z63" s="9"/>
    </row>
    <row r="64" ht="16.5" customHeight="1">
      <c r="A64" s="9"/>
      <c r="B64" s="22"/>
      <c r="C64" s="25"/>
      <c r="D64" s="9"/>
      <c r="E64" s="22"/>
      <c r="F64" s="25"/>
      <c r="G64" s="9"/>
      <c r="H64" s="9"/>
      <c r="I64" s="22"/>
      <c r="J64" s="25"/>
      <c r="K64" s="9"/>
      <c r="L64" s="9"/>
      <c r="M64" s="9"/>
      <c r="N64" s="9"/>
      <c r="O64" s="9"/>
      <c r="P64" s="9"/>
      <c r="Q64" s="9"/>
      <c r="R64" s="9"/>
      <c r="S64" s="9"/>
      <c r="T64" s="9"/>
      <c r="U64" s="9"/>
      <c r="V64" s="9"/>
      <c r="W64" s="9"/>
      <c r="X64" s="9"/>
      <c r="Y64" s="9"/>
      <c r="Z64" s="9"/>
    </row>
    <row r="65" ht="16.5" customHeight="1">
      <c r="A65" s="9"/>
      <c r="B65" s="9"/>
      <c r="C65" s="9"/>
      <c r="D65" s="9"/>
      <c r="E65" s="9"/>
      <c r="F65" s="9"/>
      <c r="G65" s="9"/>
      <c r="H65" s="9"/>
      <c r="I65" s="9"/>
      <c r="J65" s="9"/>
      <c r="K65" s="9"/>
      <c r="L65" s="9"/>
      <c r="M65" s="9"/>
      <c r="N65" s="9"/>
      <c r="O65" s="9"/>
      <c r="P65" s="9"/>
      <c r="Q65" s="9"/>
      <c r="R65" s="9"/>
      <c r="S65" s="9"/>
      <c r="T65" s="9"/>
      <c r="U65" s="9"/>
      <c r="V65" s="9"/>
      <c r="W65" s="9"/>
      <c r="X65" s="9"/>
      <c r="Y65" s="9"/>
      <c r="Z65" s="9"/>
    </row>
    <row r="66" ht="16.5" customHeight="1">
      <c r="A66" s="9"/>
      <c r="B66" s="9"/>
      <c r="C66" s="9"/>
      <c r="D66" s="9"/>
      <c r="E66" s="9"/>
      <c r="F66" s="9"/>
      <c r="G66" s="9"/>
      <c r="H66" s="9"/>
      <c r="I66" s="9"/>
      <c r="J66" s="9"/>
      <c r="K66" s="9"/>
      <c r="L66" s="9"/>
      <c r="M66" s="9"/>
      <c r="N66" s="9"/>
      <c r="O66" s="9"/>
      <c r="P66" s="9"/>
      <c r="Q66" s="9"/>
      <c r="R66" s="9"/>
      <c r="S66" s="9"/>
      <c r="T66" s="9"/>
      <c r="U66" s="9"/>
      <c r="V66" s="9"/>
      <c r="W66" s="9"/>
      <c r="X66" s="9"/>
      <c r="Y66" s="9"/>
      <c r="Z66" s="9"/>
    </row>
    <row r="67" ht="16.5" customHeight="1">
      <c r="A67" s="9"/>
      <c r="B67" s="15" t="s">
        <v>34</v>
      </c>
      <c r="C67" s="9"/>
      <c r="D67" s="9"/>
      <c r="E67" s="27" t="str">
        <f t="array" ref="E67">1/SQRT(MMULT(TRANSPOSE(N70:N79),MMULT(C70:L79,N70:N79)))</f>
        <v>1.614706917</v>
      </c>
      <c r="F67" s="9"/>
      <c r="G67" s="9"/>
      <c r="H67" s="9"/>
      <c r="I67" s="9"/>
      <c r="J67" s="9"/>
      <c r="K67" s="9"/>
      <c r="L67" s="9"/>
      <c r="M67" s="9"/>
      <c r="N67" s="9"/>
      <c r="O67" s="9"/>
      <c r="P67" s="9"/>
      <c r="Q67" s="9"/>
      <c r="R67" s="9"/>
      <c r="S67" s="9"/>
      <c r="T67" s="9"/>
      <c r="U67" s="9"/>
      <c r="V67" s="9"/>
      <c r="W67" s="9"/>
      <c r="X67" s="9"/>
      <c r="Y67" s="9"/>
      <c r="Z67" s="9"/>
    </row>
    <row r="68" ht="16.5" customHeight="1">
      <c r="A68" s="9"/>
      <c r="B68" s="9"/>
      <c r="C68" s="9"/>
      <c r="D68" s="9"/>
      <c r="E68" s="9"/>
      <c r="F68" s="9"/>
      <c r="G68" s="9"/>
      <c r="H68" s="9"/>
      <c r="I68" s="9"/>
      <c r="J68" s="9"/>
      <c r="K68" s="9"/>
      <c r="L68" s="9"/>
      <c r="M68" s="9"/>
      <c r="N68" s="10" t="s">
        <v>35</v>
      </c>
      <c r="O68" s="9"/>
      <c r="P68" s="9"/>
      <c r="Q68" s="9"/>
      <c r="R68" s="9"/>
      <c r="S68" s="9"/>
      <c r="T68" s="9"/>
      <c r="U68" s="9"/>
      <c r="V68" s="9"/>
      <c r="W68" s="9"/>
      <c r="X68" s="9"/>
      <c r="Y68" s="9"/>
      <c r="Z68" s="9"/>
    </row>
    <row r="69" ht="16.5" customHeight="1">
      <c r="A69" s="9"/>
      <c r="B69" s="9"/>
      <c r="C69" s="28" t="s">
        <v>36</v>
      </c>
      <c r="D69" s="28" t="s">
        <v>37</v>
      </c>
      <c r="E69" s="28" t="s">
        <v>38</v>
      </c>
      <c r="F69" s="28" t="s">
        <v>39</v>
      </c>
      <c r="G69" s="28" t="s">
        <v>40</v>
      </c>
      <c r="H69" s="28" t="s">
        <v>41</v>
      </c>
      <c r="I69" s="28" t="s">
        <v>42</v>
      </c>
      <c r="J69" s="28" t="s">
        <v>43</v>
      </c>
      <c r="K69" s="9" t="s">
        <v>44</v>
      </c>
      <c r="L69" s="28" t="s">
        <v>45</v>
      </c>
      <c r="M69" s="9"/>
      <c r="N69" s="9"/>
      <c r="O69" s="9"/>
      <c r="P69" s="9"/>
      <c r="Q69" s="9"/>
      <c r="R69" s="9"/>
      <c r="S69" s="9"/>
      <c r="T69" s="9"/>
      <c r="U69" s="9"/>
      <c r="V69" s="9"/>
      <c r="W69" s="9"/>
      <c r="X69" s="9"/>
      <c r="Y69" s="9"/>
      <c r="Z69" s="9"/>
    </row>
    <row r="70" ht="16.5" customHeight="1">
      <c r="A70" s="9"/>
      <c r="B70" s="29" t="s">
        <v>46</v>
      </c>
      <c r="C70" s="30">
        <v>1.0</v>
      </c>
      <c r="D70" s="31">
        <v>0.75</v>
      </c>
      <c r="E70" s="31">
        <v>0.75</v>
      </c>
      <c r="F70" s="31">
        <v>0.35</v>
      </c>
      <c r="G70" s="31">
        <v>0.30000000000000004</v>
      </c>
      <c r="H70" s="31">
        <v>0.1</v>
      </c>
      <c r="I70" s="31">
        <v>0.1</v>
      </c>
      <c r="J70" s="31">
        <v>0.1</v>
      </c>
      <c r="K70" s="31">
        <v>0.1</v>
      </c>
      <c r="L70" s="32">
        <v>0.1</v>
      </c>
      <c r="M70" s="9"/>
      <c r="N70" s="14">
        <v>0.06659999999999999</v>
      </c>
      <c r="O70" s="9"/>
      <c r="P70" s="9"/>
      <c r="Q70" s="9"/>
      <c r="R70" s="9"/>
      <c r="S70" s="9"/>
      <c r="T70" s="9"/>
      <c r="U70" s="9"/>
      <c r="V70" s="9"/>
      <c r="W70" s="9"/>
      <c r="X70" s="9"/>
      <c r="Y70" s="9"/>
      <c r="Z70" s="9"/>
    </row>
    <row r="71" ht="16.5" customHeight="1">
      <c r="A71" s="9"/>
      <c r="B71" s="29" t="s">
        <v>47</v>
      </c>
      <c r="C71" s="33">
        <v>0.75</v>
      </c>
      <c r="D71" s="34">
        <v>1.0</v>
      </c>
      <c r="E71" s="34">
        <v>0.75</v>
      </c>
      <c r="F71" s="34">
        <v>0.35</v>
      </c>
      <c r="G71" s="34">
        <v>0.30000000000000004</v>
      </c>
      <c r="H71" s="34">
        <v>0.1</v>
      </c>
      <c r="I71" s="34">
        <v>0.1</v>
      </c>
      <c r="J71" s="34">
        <v>0.1</v>
      </c>
      <c r="K71" s="34">
        <v>0.1</v>
      </c>
      <c r="L71" s="35">
        <v>0.1</v>
      </c>
      <c r="M71" s="9"/>
      <c r="N71" s="14">
        <v>0.06659999999999999</v>
      </c>
      <c r="O71" s="9"/>
      <c r="P71" s="9"/>
      <c r="Q71" s="9"/>
      <c r="R71" s="9"/>
      <c r="S71" s="9"/>
      <c r="T71" s="9"/>
      <c r="U71" s="9"/>
      <c r="V71" s="9"/>
      <c r="W71" s="9"/>
      <c r="X71" s="9"/>
      <c r="Y71" s="9"/>
      <c r="Z71" s="9"/>
    </row>
    <row r="72" ht="16.5" customHeight="1">
      <c r="A72" s="9"/>
      <c r="B72" s="29" t="s">
        <v>48</v>
      </c>
      <c r="C72" s="33">
        <v>0.75</v>
      </c>
      <c r="D72" s="34">
        <v>0.75</v>
      </c>
      <c r="E72" s="34">
        <v>1.0</v>
      </c>
      <c r="F72" s="34">
        <v>0.35</v>
      </c>
      <c r="G72" s="34">
        <v>0.30000000000000004</v>
      </c>
      <c r="H72" s="34">
        <v>0.1</v>
      </c>
      <c r="I72" s="34">
        <v>0.1</v>
      </c>
      <c r="J72" s="34">
        <v>0.1</v>
      </c>
      <c r="K72" s="34">
        <v>0.1</v>
      </c>
      <c r="L72" s="35">
        <v>0.1</v>
      </c>
      <c r="M72" s="9"/>
      <c r="N72" s="14">
        <v>0.06659999999999999</v>
      </c>
      <c r="O72" s="9"/>
      <c r="P72" s="9"/>
      <c r="Q72" s="9"/>
      <c r="R72" s="9"/>
      <c r="S72" s="9"/>
      <c r="T72" s="9"/>
      <c r="U72" s="9"/>
      <c r="V72" s="9"/>
      <c r="W72" s="9"/>
      <c r="X72" s="9"/>
      <c r="Y72" s="9"/>
      <c r="Z72" s="9"/>
    </row>
    <row r="73" ht="16.5" customHeight="1">
      <c r="A73" s="9"/>
      <c r="B73" s="29" t="s">
        <v>49</v>
      </c>
      <c r="C73" s="33">
        <v>0.35</v>
      </c>
      <c r="D73" s="34">
        <v>0.35</v>
      </c>
      <c r="E73" s="34">
        <v>0.35</v>
      </c>
      <c r="F73" s="34">
        <v>1.0</v>
      </c>
      <c r="G73" s="34">
        <v>0.25</v>
      </c>
      <c r="H73" s="34">
        <v>0.1</v>
      </c>
      <c r="I73" s="34">
        <v>0.1</v>
      </c>
      <c r="J73" s="34">
        <v>0.1</v>
      </c>
      <c r="K73" s="34">
        <v>0.1</v>
      </c>
      <c r="L73" s="35">
        <v>0.1</v>
      </c>
      <c r="M73" s="9"/>
      <c r="N73" s="14">
        <v>0.1</v>
      </c>
      <c r="O73" s="9"/>
      <c r="P73" s="9"/>
      <c r="Q73" s="9"/>
      <c r="R73" s="9"/>
      <c r="S73" s="9"/>
      <c r="T73" s="9"/>
      <c r="U73" s="9"/>
      <c r="V73" s="9"/>
      <c r="W73" s="9"/>
      <c r="X73" s="9"/>
      <c r="Y73" s="9"/>
      <c r="Z73" s="9"/>
    </row>
    <row r="74" ht="16.5" customHeight="1">
      <c r="A74" s="9"/>
      <c r="B74" s="29" t="s">
        <v>50</v>
      </c>
      <c r="C74" s="33">
        <v>0.30000000000000004</v>
      </c>
      <c r="D74" s="34">
        <v>0.30000000000000004</v>
      </c>
      <c r="E74" s="34">
        <v>0.30000000000000004</v>
      </c>
      <c r="F74" s="34">
        <v>0.25</v>
      </c>
      <c r="G74" s="34">
        <v>1.0</v>
      </c>
      <c r="H74" s="34">
        <v>0.1</v>
      </c>
      <c r="I74" s="34">
        <v>0.1</v>
      </c>
      <c r="J74" s="34">
        <v>0.1</v>
      </c>
      <c r="K74" s="34">
        <v>0.1</v>
      </c>
      <c r="L74" s="35">
        <v>0.1</v>
      </c>
      <c r="M74" s="9"/>
      <c r="N74" s="14">
        <v>0.1</v>
      </c>
      <c r="O74" s="9"/>
      <c r="P74" s="9"/>
      <c r="Q74" s="9"/>
      <c r="R74" s="9"/>
      <c r="S74" s="9"/>
      <c r="T74" s="9"/>
      <c r="U74" s="9"/>
      <c r="V74" s="9"/>
      <c r="W74" s="9"/>
      <c r="X74" s="9"/>
      <c r="Y74" s="9"/>
      <c r="Z74" s="9"/>
    </row>
    <row r="75" ht="16.5" customHeight="1">
      <c r="A75" s="9"/>
      <c r="B75" s="29" t="s">
        <v>51</v>
      </c>
      <c r="C75" s="33">
        <v>0.1</v>
      </c>
      <c r="D75" s="34">
        <v>0.1</v>
      </c>
      <c r="E75" s="34">
        <v>0.1</v>
      </c>
      <c r="F75" s="34">
        <v>0.1</v>
      </c>
      <c r="G75" s="34">
        <v>0.1</v>
      </c>
      <c r="H75" s="34">
        <v>1.0</v>
      </c>
      <c r="I75" s="34">
        <v>0.75</v>
      </c>
      <c r="J75" s="34">
        <v>0.75</v>
      </c>
      <c r="K75" s="34">
        <v>0.75</v>
      </c>
      <c r="L75" s="35">
        <v>0.5</v>
      </c>
      <c r="M75" s="9"/>
      <c r="N75" s="14">
        <v>0.105</v>
      </c>
      <c r="O75" s="9"/>
      <c r="P75" s="9"/>
      <c r="Q75" s="9"/>
      <c r="R75" s="9"/>
      <c r="S75" s="9"/>
      <c r="T75" s="9"/>
      <c r="U75" s="9"/>
      <c r="V75" s="9"/>
      <c r="W75" s="9"/>
      <c r="X75" s="9"/>
      <c r="Y75" s="9"/>
      <c r="Z75" s="9"/>
    </row>
    <row r="76" ht="16.5" customHeight="1">
      <c r="A76" s="9"/>
      <c r="B76" s="29" t="s">
        <v>52</v>
      </c>
      <c r="C76" s="33">
        <v>0.1</v>
      </c>
      <c r="D76" s="34">
        <v>0.1</v>
      </c>
      <c r="E76" s="34">
        <v>0.1</v>
      </c>
      <c r="F76" s="34">
        <v>0.1</v>
      </c>
      <c r="G76" s="34">
        <v>0.1</v>
      </c>
      <c r="H76" s="34">
        <v>0.75</v>
      </c>
      <c r="I76" s="34">
        <v>1.0</v>
      </c>
      <c r="J76" s="34">
        <v>0.75</v>
      </c>
      <c r="K76" s="34">
        <v>0.75</v>
      </c>
      <c r="L76" s="35">
        <v>0.5</v>
      </c>
      <c r="M76" s="9"/>
      <c r="N76" s="14">
        <v>0.105</v>
      </c>
      <c r="O76" s="9"/>
      <c r="P76" s="9"/>
      <c r="Q76" s="9"/>
      <c r="R76" s="9"/>
      <c r="S76" s="9"/>
      <c r="T76" s="9"/>
      <c r="U76" s="9"/>
      <c r="V76" s="9"/>
      <c r="W76" s="9"/>
      <c r="X76" s="9"/>
      <c r="Y76" s="9"/>
      <c r="Z76" s="9"/>
    </row>
    <row r="77" ht="16.5" customHeight="1">
      <c r="A77" s="9"/>
      <c r="B77" s="29" t="s">
        <v>53</v>
      </c>
      <c r="C77" s="33">
        <v>0.1</v>
      </c>
      <c r="D77" s="34">
        <v>0.1</v>
      </c>
      <c r="E77" s="34">
        <v>0.1</v>
      </c>
      <c r="F77" s="34">
        <v>0.1</v>
      </c>
      <c r="G77" s="34">
        <v>0.1</v>
      </c>
      <c r="H77" s="34">
        <v>0.75</v>
      </c>
      <c r="I77" s="34">
        <v>0.75</v>
      </c>
      <c r="J77" s="34">
        <v>1.0</v>
      </c>
      <c r="K77" s="34">
        <v>0.75</v>
      </c>
      <c r="L77" s="35">
        <v>0.5</v>
      </c>
      <c r="M77" s="9"/>
      <c r="N77" s="14">
        <v>0.105</v>
      </c>
      <c r="O77" s="9"/>
      <c r="P77" s="9"/>
      <c r="Q77" s="9"/>
      <c r="R77" s="9"/>
      <c r="S77" s="9"/>
      <c r="T77" s="9"/>
      <c r="U77" s="9"/>
      <c r="V77" s="9"/>
      <c r="W77" s="9"/>
      <c r="X77" s="9"/>
      <c r="Y77" s="9"/>
      <c r="Z77" s="9"/>
    </row>
    <row r="78" ht="16.5" customHeight="1">
      <c r="A78" s="9"/>
      <c r="B78" s="29" t="s">
        <v>54</v>
      </c>
      <c r="C78" s="33">
        <v>0.1</v>
      </c>
      <c r="D78" s="34">
        <v>0.1</v>
      </c>
      <c r="E78" s="34">
        <v>0.1</v>
      </c>
      <c r="F78" s="34">
        <v>0.1</v>
      </c>
      <c r="G78" s="34">
        <v>0.1</v>
      </c>
      <c r="H78" s="34">
        <v>0.75</v>
      </c>
      <c r="I78" s="34">
        <v>0.75</v>
      </c>
      <c r="J78" s="34">
        <v>0.75</v>
      </c>
      <c r="K78" s="34">
        <v>1.0</v>
      </c>
      <c r="L78" s="35">
        <v>0.5</v>
      </c>
      <c r="M78" s="9"/>
      <c r="N78" s="14">
        <v>0.105</v>
      </c>
      <c r="O78" s="9"/>
      <c r="P78" s="9"/>
      <c r="Q78" s="9"/>
      <c r="R78" s="9"/>
      <c r="S78" s="9"/>
      <c r="T78" s="9"/>
      <c r="U78" s="9"/>
      <c r="V78" s="9"/>
      <c r="W78" s="9"/>
      <c r="X78" s="9"/>
      <c r="Y78" s="9"/>
      <c r="Z78" s="9"/>
    </row>
    <row r="79" ht="16.5" customHeight="1">
      <c r="A79" s="9"/>
      <c r="B79" s="29" t="s">
        <v>55</v>
      </c>
      <c r="C79" s="36">
        <v>0.1</v>
      </c>
      <c r="D79" s="37">
        <v>0.1</v>
      </c>
      <c r="E79" s="37">
        <v>0.1</v>
      </c>
      <c r="F79" s="37">
        <v>0.1</v>
      </c>
      <c r="G79" s="37">
        <v>0.1</v>
      </c>
      <c r="H79" s="37">
        <v>0.5</v>
      </c>
      <c r="I79" s="37">
        <v>0.5</v>
      </c>
      <c r="J79" s="37">
        <v>0.5</v>
      </c>
      <c r="K79" s="37">
        <v>0.5</v>
      </c>
      <c r="L79" s="38">
        <v>1.0</v>
      </c>
      <c r="M79" s="9"/>
      <c r="N79" s="14">
        <v>0.18</v>
      </c>
      <c r="O79" s="9"/>
      <c r="P79" s="9"/>
      <c r="Q79" s="9"/>
      <c r="R79" s="9"/>
      <c r="S79" s="9"/>
      <c r="T79" s="9"/>
      <c r="U79" s="9"/>
      <c r="V79" s="9"/>
      <c r="W79" s="9"/>
      <c r="X79" s="9"/>
      <c r="Y79" s="9"/>
      <c r="Z79" s="9"/>
    </row>
    <row r="80" ht="16.5" customHeight="1">
      <c r="A80" s="9"/>
      <c r="B80" s="9"/>
      <c r="C80" s="9"/>
      <c r="D80" s="9"/>
      <c r="E80" s="9"/>
      <c r="F80" s="9"/>
      <c r="G80" s="9"/>
      <c r="H80" s="9"/>
      <c r="I80" s="9"/>
      <c r="J80" s="9"/>
      <c r="K80" s="9"/>
      <c r="L80" s="9"/>
      <c r="M80" s="9"/>
      <c r="N80" s="9"/>
      <c r="O80" s="9"/>
      <c r="P80" s="9"/>
      <c r="Q80" s="9"/>
      <c r="R80" s="9"/>
      <c r="S80" s="9"/>
      <c r="T80" s="9"/>
      <c r="U80" s="9"/>
      <c r="V80" s="9"/>
      <c r="W80" s="9"/>
      <c r="X80" s="9"/>
      <c r="Y80" s="9"/>
      <c r="Z80" s="9"/>
    </row>
    <row r="81" ht="16.5" customHeight="1">
      <c r="A81" s="9"/>
      <c r="B81" s="9"/>
      <c r="C81" s="9"/>
      <c r="D81" s="9"/>
      <c r="E81" s="9"/>
      <c r="F81" s="9"/>
      <c r="G81" s="9"/>
      <c r="H81" s="9"/>
      <c r="I81" s="9"/>
      <c r="J81" s="9"/>
      <c r="K81" s="9"/>
      <c r="L81" s="9"/>
      <c r="M81" s="9"/>
      <c r="N81" s="9"/>
      <c r="O81" s="9"/>
      <c r="P81" s="9"/>
      <c r="Q81" s="9"/>
      <c r="R81" s="9"/>
      <c r="S81" s="9"/>
      <c r="T81" s="9"/>
      <c r="U81" s="9"/>
      <c r="V81" s="9"/>
      <c r="W81" s="9"/>
      <c r="X81" s="9"/>
      <c r="Y81" s="9"/>
      <c r="Z81" s="9"/>
    </row>
    <row r="82" ht="16.5" customHeight="1">
      <c r="A82" s="9"/>
      <c r="B82" s="9"/>
      <c r="C82" s="9"/>
      <c r="D82" s="9"/>
      <c r="E82" s="9"/>
      <c r="F82" s="9"/>
      <c r="G82" s="9"/>
      <c r="H82" s="9"/>
      <c r="I82" s="9"/>
      <c r="J82" s="9"/>
      <c r="K82" s="9"/>
      <c r="L82" s="9"/>
      <c r="M82" s="9"/>
      <c r="N82" s="9"/>
      <c r="O82" s="9"/>
      <c r="P82" s="9"/>
      <c r="Q82" s="9"/>
      <c r="R82" s="9"/>
      <c r="S82" s="9"/>
      <c r="T82" s="9"/>
      <c r="U82" s="9"/>
      <c r="V82" s="9"/>
      <c r="W82" s="9"/>
      <c r="X82" s="9"/>
      <c r="Y82" s="9"/>
      <c r="Z82" s="9"/>
    </row>
    <row r="83" ht="16.5" customHeight="1">
      <c r="A83" s="9"/>
      <c r="B83" s="9"/>
      <c r="C83" s="9"/>
      <c r="D83" s="9"/>
      <c r="E83" s="9"/>
      <c r="F83" s="9"/>
      <c r="G83" s="9"/>
      <c r="H83" s="9"/>
      <c r="I83" s="9"/>
      <c r="J83" s="9"/>
      <c r="K83" s="9"/>
      <c r="L83" s="9"/>
      <c r="M83" s="9"/>
      <c r="N83" s="9"/>
      <c r="O83" s="9"/>
      <c r="P83" s="9"/>
      <c r="Q83" s="9"/>
      <c r="R83" s="9"/>
      <c r="S83" s="9"/>
      <c r="T83" s="9"/>
      <c r="U83" s="9"/>
      <c r="V83" s="9"/>
      <c r="W83" s="9"/>
      <c r="X83" s="9"/>
      <c r="Y83" s="9"/>
      <c r="Z83" s="9"/>
    </row>
    <row r="84" ht="16.5" customHeight="1">
      <c r="A84" s="9"/>
      <c r="B84" s="9"/>
      <c r="C84" s="9"/>
      <c r="D84" s="9"/>
      <c r="E84" s="9"/>
      <c r="F84" s="9"/>
      <c r="G84" s="9"/>
      <c r="H84" s="9"/>
      <c r="I84" s="9"/>
      <c r="J84" s="9"/>
      <c r="K84" s="9"/>
      <c r="L84" s="9"/>
      <c r="M84" s="9"/>
      <c r="N84" s="9"/>
      <c r="O84" s="9"/>
      <c r="P84" s="9"/>
      <c r="Q84" s="9"/>
      <c r="R84" s="9"/>
      <c r="S84" s="9"/>
      <c r="T84" s="9"/>
      <c r="U84" s="9"/>
      <c r="V84" s="9"/>
      <c r="W84" s="9"/>
      <c r="X84" s="9"/>
      <c r="Y84" s="9"/>
      <c r="Z84" s="9"/>
    </row>
    <row r="85" ht="16.5" customHeight="1">
      <c r="A85" s="9"/>
      <c r="B85" s="9"/>
      <c r="C85" s="9"/>
      <c r="D85" s="9"/>
      <c r="E85" s="9"/>
      <c r="F85" s="9"/>
      <c r="G85" s="9"/>
      <c r="H85" s="9"/>
      <c r="I85" s="9"/>
      <c r="J85" s="9"/>
      <c r="K85" s="9"/>
      <c r="L85" s="9"/>
      <c r="M85" s="9"/>
      <c r="N85" s="9"/>
      <c r="O85" s="9"/>
      <c r="P85" s="9"/>
      <c r="Q85" s="9"/>
      <c r="R85" s="9"/>
      <c r="S85" s="9"/>
      <c r="T85" s="9"/>
      <c r="U85" s="9"/>
      <c r="V85" s="9"/>
      <c r="W85" s="9"/>
      <c r="X85" s="9"/>
      <c r="Y85" s="9"/>
      <c r="Z85" s="9"/>
    </row>
    <row r="86" ht="16.5" customHeight="1">
      <c r="A86" s="9"/>
      <c r="B86" s="9"/>
      <c r="C86" s="9"/>
      <c r="D86" s="9"/>
      <c r="E86" s="9"/>
      <c r="F86" s="9"/>
      <c r="G86" s="9"/>
      <c r="H86" s="9"/>
      <c r="I86" s="9"/>
      <c r="J86" s="9"/>
      <c r="K86" s="9"/>
      <c r="L86" s="9"/>
      <c r="M86" s="9"/>
      <c r="N86" s="9"/>
      <c r="O86" s="9"/>
      <c r="P86" s="9"/>
      <c r="Q86" s="9"/>
      <c r="R86" s="9"/>
      <c r="S86" s="9"/>
      <c r="T86" s="9"/>
      <c r="U86" s="9"/>
      <c r="V86" s="9"/>
      <c r="W86" s="9"/>
      <c r="X86" s="9"/>
      <c r="Y86" s="9"/>
      <c r="Z86" s="9"/>
    </row>
    <row r="87" ht="16.5" customHeight="1">
      <c r="A87" s="9"/>
      <c r="B87" s="9"/>
      <c r="C87" s="9"/>
      <c r="D87" s="9"/>
      <c r="E87" s="9"/>
      <c r="F87" s="9"/>
      <c r="G87" s="9"/>
      <c r="H87" s="9"/>
      <c r="I87" s="9"/>
      <c r="J87" s="9"/>
      <c r="K87" s="9"/>
      <c r="L87" s="9"/>
      <c r="M87" s="9"/>
      <c r="N87" s="9"/>
      <c r="O87" s="9"/>
      <c r="P87" s="9"/>
      <c r="Q87" s="9"/>
      <c r="R87" s="9"/>
      <c r="S87" s="9"/>
      <c r="T87" s="9"/>
      <c r="U87" s="9"/>
      <c r="V87" s="9"/>
      <c r="W87" s="9"/>
      <c r="X87" s="9"/>
      <c r="Y87" s="9"/>
      <c r="Z87" s="9"/>
    </row>
    <row r="88" ht="16.5" customHeight="1">
      <c r="A88" s="9"/>
      <c r="B88" s="9"/>
      <c r="C88" s="9"/>
      <c r="D88" s="9"/>
      <c r="E88" s="9"/>
      <c r="F88" s="9"/>
      <c r="G88" s="9"/>
      <c r="H88" s="9"/>
      <c r="I88" s="9"/>
      <c r="J88" s="9"/>
      <c r="K88" s="9"/>
      <c r="L88" s="9"/>
      <c r="M88" s="9"/>
      <c r="N88" s="9"/>
      <c r="O88" s="9"/>
      <c r="P88" s="9"/>
      <c r="Q88" s="9"/>
      <c r="R88" s="9"/>
      <c r="S88" s="9"/>
      <c r="T88" s="9"/>
      <c r="U88" s="9"/>
      <c r="V88" s="9"/>
      <c r="W88" s="9"/>
      <c r="X88" s="9"/>
      <c r="Y88" s="9"/>
      <c r="Z88" s="9"/>
    </row>
    <row r="89" ht="16.5" customHeight="1">
      <c r="A89" s="9"/>
      <c r="B89" s="9"/>
      <c r="C89" s="9"/>
      <c r="D89" s="9"/>
      <c r="E89" s="9"/>
      <c r="F89" s="9"/>
      <c r="G89" s="9"/>
      <c r="H89" s="9"/>
      <c r="I89" s="9"/>
      <c r="J89" s="9"/>
      <c r="K89" s="9"/>
      <c r="L89" s="9"/>
      <c r="M89" s="9"/>
      <c r="N89" s="9"/>
      <c r="O89" s="9"/>
      <c r="P89" s="9"/>
      <c r="Q89" s="9"/>
      <c r="R89" s="9"/>
      <c r="S89" s="9"/>
      <c r="T89" s="9"/>
      <c r="U89" s="9"/>
      <c r="V89" s="9"/>
      <c r="W89" s="9"/>
      <c r="X89" s="9"/>
      <c r="Y89" s="9"/>
      <c r="Z89" s="9"/>
    </row>
    <row r="90" ht="16.5" customHeight="1">
      <c r="A90" s="9"/>
      <c r="B90" s="9"/>
      <c r="C90" s="9"/>
      <c r="D90" s="9"/>
      <c r="E90" s="9"/>
      <c r="F90" s="9"/>
      <c r="G90" s="9"/>
      <c r="H90" s="9"/>
      <c r="I90" s="9"/>
      <c r="J90" s="9"/>
      <c r="K90" s="9"/>
      <c r="L90" s="9"/>
      <c r="M90" s="9"/>
      <c r="N90" s="9"/>
      <c r="O90" s="9"/>
      <c r="P90" s="9"/>
      <c r="Q90" s="9"/>
      <c r="R90" s="9"/>
      <c r="S90" s="9"/>
      <c r="T90" s="9"/>
      <c r="U90" s="9"/>
      <c r="V90" s="9"/>
      <c r="W90" s="9"/>
      <c r="X90" s="9"/>
      <c r="Y90" s="9"/>
      <c r="Z90" s="9"/>
    </row>
    <row r="91" ht="16.5" customHeight="1">
      <c r="A91" s="9"/>
      <c r="B91" s="9"/>
      <c r="C91" s="9"/>
      <c r="D91" s="9"/>
      <c r="E91" s="9"/>
      <c r="F91" s="9"/>
      <c r="G91" s="9"/>
      <c r="H91" s="9"/>
      <c r="I91" s="9"/>
      <c r="J91" s="9"/>
      <c r="K91" s="9"/>
      <c r="L91" s="9"/>
      <c r="M91" s="9"/>
      <c r="N91" s="9"/>
      <c r="O91" s="9"/>
      <c r="P91" s="9"/>
      <c r="Q91" s="9"/>
      <c r="R91" s="9"/>
      <c r="S91" s="9"/>
      <c r="T91" s="9"/>
      <c r="U91" s="9"/>
      <c r="V91" s="9"/>
      <c r="W91" s="9"/>
      <c r="X91" s="9"/>
      <c r="Y91" s="9"/>
      <c r="Z91" s="9"/>
    </row>
    <row r="92" ht="16.5" customHeight="1">
      <c r="A92" s="9"/>
      <c r="B92" s="9"/>
      <c r="C92" s="9"/>
      <c r="D92" s="9"/>
      <c r="E92" s="9"/>
      <c r="F92" s="9"/>
      <c r="G92" s="9"/>
      <c r="H92" s="9"/>
      <c r="I92" s="9"/>
      <c r="J92" s="9"/>
      <c r="K92" s="9"/>
      <c r="L92" s="9"/>
      <c r="M92" s="9"/>
      <c r="N92" s="9"/>
      <c r="O92" s="9"/>
      <c r="P92" s="9"/>
      <c r="Q92" s="9"/>
      <c r="R92" s="9"/>
      <c r="S92" s="9"/>
      <c r="T92" s="9"/>
      <c r="U92" s="9"/>
      <c r="V92" s="9"/>
      <c r="W92" s="9"/>
      <c r="X92" s="9"/>
      <c r="Y92" s="9"/>
      <c r="Z92" s="9"/>
    </row>
    <row r="93" ht="16.5" customHeight="1">
      <c r="A93" s="9"/>
      <c r="B93" s="9"/>
      <c r="C93" s="9"/>
      <c r="D93" s="9"/>
      <c r="E93" s="9"/>
      <c r="F93" s="9"/>
      <c r="G93" s="9"/>
      <c r="H93" s="9"/>
      <c r="I93" s="9"/>
      <c r="J93" s="9"/>
      <c r="K93" s="9"/>
      <c r="L93" s="9"/>
      <c r="M93" s="9"/>
      <c r="N93" s="9"/>
      <c r="O93" s="9"/>
      <c r="P93" s="9"/>
      <c r="Q93" s="9"/>
      <c r="R93" s="9"/>
      <c r="S93" s="9"/>
      <c r="T93" s="9"/>
      <c r="U93" s="9"/>
      <c r="V93" s="9"/>
      <c r="W93" s="9"/>
      <c r="X93" s="9"/>
      <c r="Y93" s="9"/>
      <c r="Z93" s="9"/>
    </row>
    <row r="94" ht="16.5" customHeight="1">
      <c r="A94" s="9"/>
      <c r="B94" s="9"/>
      <c r="C94" s="9"/>
      <c r="D94" s="9"/>
      <c r="E94" s="9"/>
      <c r="F94" s="9"/>
      <c r="G94" s="9"/>
      <c r="H94" s="9"/>
      <c r="I94" s="9"/>
      <c r="J94" s="9"/>
      <c r="K94" s="9"/>
      <c r="L94" s="9"/>
      <c r="M94" s="9"/>
      <c r="N94" s="9"/>
      <c r="O94" s="9"/>
      <c r="P94" s="9"/>
      <c r="Q94" s="9"/>
      <c r="R94" s="9"/>
      <c r="S94" s="9"/>
      <c r="T94" s="9"/>
      <c r="U94" s="9"/>
      <c r="V94" s="9"/>
      <c r="W94" s="9"/>
      <c r="X94" s="9"/>
      <c r="Y94" s="9"/>
      <c r="Z94" s="9"/>
    </row>
    <row r="95" ht="16.5" customHeight="1">
      <c r="A95" s="9"/>
      <c r="B95" s="9"/>
      <c r="C95" s="9"/>
      <c r="D95" s="9"/>
      <c r="E95" s="9"/>
      <c r="F95" s="9"/>
      <c r="G95" s="9"/>
      <c r="H95" s="9"/>
      <c r="I95" s="9"/>
      <c r="J95" s="9"/>
      <c r="K95" s="9"/>
      <c r="L95" s="9"/>
      <c r="M95" s="9"/>
      <c r="N95" s="9"/>
      <c r="O95" s="9"/>
      <c r="P95" s="9"/>
      <c r="Q95" s="9"/>
      <c r="R95" s="9"/>
      <c r="S95" s="9"/>
      <c r="T95" s="9"/>
      <c r="U95" s="9"/>
      <c r="V95" s="9"/>
      <c r="W95" s="9"/>
      <c r="X95" s="9"/>
      <c r="Y95" s="9"/>
      <c r="Z95" s="9"/>
    </row>
    <row r="96" ht="16.5" customHeight="1">
      <c r="A96" s="9"/>
      <c r="B96" s="9"/>
      <c r="C96" s="9"/>
      <c r="D96" s="9"/>
      <c r="E96" s="9"/>
      <c r="F96" s="9"/>
      <c r="G96" s="9"/>
      <c r="H96" s="9"/>
      <c r="I96" s="9"/>
      <c r="J96" s="9"/>
      <c r="K96" s="9"/>
      <c r="L96" s="9"/>
      <c r="M96" s="9"/>
      <c r="N96" s="9"/>
      <c r="O96" s="9"/>
      <c r="P96" s="9"/>
      <c r="Q96" s="9"/>
      <c r="R96" s="9"/>
      <c r="S96" s="9"/>
      <c r="T96" s="9"/>
      <c r="U96" s="9"/>
      <c r="V96" s="9"/>
      <c r="W96" s="9"/>
      <c r="X96" s="9"/>
      <c r="Y96" s="9"/>
      <c r="Z96" s="9"/>
    </row>
    <row r="97" ht="16.5" customHeight="1">
      <c r="A97" s="9"/>
      <c r="B97" s="9"/>
      <c r="C97" s="9"/>
      <c r="D97" s="9"/>
      <c r="E97" s="9"/>
      <c r="F97" s="9"/>
      <c r="G97" s="9"/>
      <c r="H97" s="9"/>
      <c r="I97" s="9"/>
      <c r="J97" s="9"/>
      <c r="K97" s="9"/>
      <c r="L97" s="9"/>
      <c r="M97" s="9"/>
      <c r="N97" s="9"/>
      <c r="O97" s="9"/>
      <c r="P97" s="9"/>
      <c r="Q97" s="9"/>
      <c r="R97" s="9"/>
      <c r="S97" s="9"/>
      <c r="T97" s="9"/>
      <c r="U97" s="9"/>
      <c r="V97" s="9"/>
      <c r="W97" s="9"/>
      <c r="X97" s="9"/>
      <c r="Y97" s="9"/>
      <c r="Z97" s="9"/>
    </row>
    <row r="98" ht="16.5" customHeight="1">
      <c r="A98" s="9"/>
      <c r="B98" s="9"/>
      <c r="C98" s="9"/>
      <c r="D98" s="9"/>
      <c r="E98" s="9"/>
      <c r="F98" s="9"/>
      <c r="G98" s="9"/>
      <c r="H98" s="9"/>
      <c r="I98" s="9"/>
      <c r="J98" s="9"/>
      <c r="K98" s="9"/>
      <c r="L98" s="9"/>
      <c r="M98" s="9"/>
      <c r="N98" s="9"/>
      <c r="O98" s="9"/>
      <c r="P98" s="9"/>
      <c r="Q98" s="9"/>
      <c r="R98" s="9"/>
      <c r="S98" s="9"/>
      <c r="T98" s="9"/>
      <c r="U98" s="9"/>
      <c r="V98" s="9"/>
      <c r="W98" s="9"/>
      <c r="X98" s="9"/>
      <c r="Y98" s="9"/>
      <c r="Z98" s="9"/>
    </row>
    <row r="99" ht="16.5" customHeight="1">
      <c r="A99" s="9"/>
      <c r="B99" s="9"/>
      <c r="C99" s="9"/>
      <c r="D99" s="9"/>
      <c r="E99" s="9"/>
      <c r="F99" s="9"/>
      <c r="G99" s="9"/>
      <c r="H99" s="9"/>
      <c r="I99" s="9"/>
      <c r="J99" s="9"/>
      <c r="K99" s="9"/>
      <c r="L99" s="9"/>
      <c r="M99" s="9"/>
      <c r="N99" s="9"/>
      <c r="O99" s="9"/>
      <c r="P99" s="9"/>
      <c r="Q99" s="9"/>
      <c r="R99" s="9"/>
      <c r="S99" s="9"/>
      <c r="T99" s="9"/>
      <c r="U99" s="9"/>
      <c r="V99" s="9"/>
      <c r="W99" s="9"/>
      <c r="X99" s="9"/>
      <c r="Y99" s="9"/>
      <c r="Z99" s="9"/>
    </row>
    <row r="100" ht="16.5" customHeight="1">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ht="16.5" customHeight="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ht="16.5" customHeight="1">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ht="16.5" customHeight="1">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ht="16.5" customHeight="1">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ht="16.5" customHeight="1">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ht="16.5" customHeight="1">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ht="16.5" customHeight="1">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ht="16.5" customHeight="1">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ht="16.5" customHeight="1">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ht="16.5" customHeight="1">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ht="16.5" customHeight="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ht="16.5" customHeight="1">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ht="16.5" customHeight="1">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ht="16.5" customHeight="1">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ht="16.5" customHeight="1">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ht="16.5" customHeight="1">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ht="16.5" customHeight="1">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ht="16.5" customHeight="1">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ht="16.5" customHeight="1">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ht="16.5" customHeight="1">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ht="16.5" customHeight="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ht="16.5" customHeight="1">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ht="16.5" customHeight="1">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ht="16.5" customHeight="1">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ht="16.5" customHeight="1">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ht="16.5" customHeight="1">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ht="16.5" customHeight="1">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ht="16.5" customHeight="1">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ht="16.5" customHeight="1">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ht="16.5" customHeight="1">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ht="16.5" customHeight="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ht="16.5" customHeight="1">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ht="16.5" customHeight="1">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ht="16.5" customHeight="1">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ht="16.5" customHeight="1">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ht="16.5" customHeight="1">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ht="16.5" customHeight="1">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ht="16.5" customHeight="1">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ht="16.5" customHeight="1">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ht="16.5" customHeight="1">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ht="16.5" customHeight="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ht="16.5" customHeight="1">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ht="16.5" customHeight="1">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ht="16.5" customHeight="1">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ht="16.5" customHeight="1">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ht="16.5" customHeight="1">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ht="16.5" customHeight="1">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ht="16.5" customHeight="1">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ht="16.5" customHeight="1">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ht="16.5" customHeight="1">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ht="16.5" customHeight="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ht="16.5" customHeight="1">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ht="16.5" customHeight="1">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ht="16.5" customHeight="1">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ht="16.5" customHeight="1">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ht="16.5" customHeight="1">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ht="16.5" customHeight="1">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ht="16.5" customHeight="1">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ht="16.5" customHeight="1">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ht="16.5" customHeight="1">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ht="16.5" customHeight="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ht="16.5" customHeight="1">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ht="16.5" customHeight="1">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ht="16.5" customHeight="1">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ht="16.5" customHeight="1">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ht="16.5" customHeight="1">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ht="16.5" customHeight="1">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ht="16.5" customHeight="1">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ht="16.5" customHeight="1">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ht="16.5" customHeight="1">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ht="16.5" customHeight="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ht="16.5" customHeight="1">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ht="16.5" customHeight="1">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ht="16.5" customHeight="1">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ht="16.5" customHeight="1">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ht="16.5" customHeight="1">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ht="16.5" customHeight="1">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ht="16.5" customHeight="1">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ht="16.5" customHeight="1">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ht="16.5" customHeight="1">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ht="16.5" customHeight="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ht="16.5" customHeight="1">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ht="16.5" customHeight="1">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ht="16.5" customHeight="1">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ht="16.5" customHeight="1">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ht="16.5" customHeight="1">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ht="16.5" customHeight="1">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ht="16.5" customHeight="1">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ht="16.5" customHeight="1">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ht="16.5" customHeight="1">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ht="16.5" customHeight="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ht="16.5" customHeight="1">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ht="16.5" customHeight="1">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ht="16.5" customHeight="1">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ht="16.5" customHeight="1">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ht="16.5" customHeight="1">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ht="16.5" customHeight="1">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ht="16.5" customHeight="1">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ht="16.5" customHeight="1">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ht="16.5" customHeight="1">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ht="16.5" customHeight="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ht="16.5" customHeight="1">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ht="16.5" customHeight="1">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ht="16.5" customHeight="1">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ht="16.5" customHeight="1">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ht="16.5" customHeight="1">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ht="16.5" customHeight="1">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ht="16.5" customHeight="1">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ht="16.5" customHeight="1">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ht="16.5" customHeight="1">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ht="16.5" customHeight="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ht="16.5" customHeight="1">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ht="16.5" customHeight="1">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ht="16.5" customHeight="1">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ht="16.5" customHeight="1">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ht="16.5" customHeight="1">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ht="16.5" customHeight="1">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ht="16.5" customHeight="1">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ht="16.5" customHeight="1">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ht="16.5" customHeight="1">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ht="16.5" customHeight="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ht="16.5" customHeight="1">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ht="16.5" customHeight="1">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ht="16.5" customHeight="1">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ht="16.5" customHeight="1">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ht="16.5" customHeight="1">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ht="16.5" customHeight="1">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ht="16.5" customHeight="1">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ht="16.5" customHeight="1">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ht="16.5" customHeight="1">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ht="16.5" customHeight="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ht="16.5" customHeight="1">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ht="16.5" customHeight="1">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ht="16.5" customHeight="1">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ht="16.5" customHeight="1">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ht="16.5" customHeight="1">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ht="16.5" customHeight="1">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ht="16.5" customHeight="1">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ht="16.5" customHeight="1">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ht="16.5" customHeight="1">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ht="16.5" customHeight="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ht="16.5" customHeight="1">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ht="16.5" customHeight="1">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ht="16.5" customHeight="1">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ht="16.5" customHeight="1">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ht="16.5" customHeight="1">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ht="16.5" customHeight="1">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ht="16.5" customHeight="1">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ht="16.5" customHeight="1">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ht="16.5" customHeight="1">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ht="16.5" customHeight="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ht="16.5" customHeight="1">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ht="16.5" customHeight="1">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ht="16.5" customHeight="1">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ht="16.5" customHeight="1">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ht="16.5" customHeight="1">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ht="16.5" customHeight="1">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ht="16.5" customHeight="1">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ht="16.5" customHeight="1">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ht="16.5" customHeight="1">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ht="16.5" customHeight="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ht="16.5" customHeight="1">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ht="16.5" customHeight="1">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ht="16.5" customHeight="1">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ht="16.5" customHeight="1">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ht="16.5" customHeight="1">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ht="16.5" customHeight="1">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ht="16.5" customHeight="1">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ht="16.5" customHeight="1">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ht="16.5" customHeight="1">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ht="16.5" customHeight="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ht="16.5" customHeight="1">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ht="16.5" customHeight="1">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ht="16.5" customHeight="1">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ht="16.5" customHeight="1">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ht="16.5" customHeight="1">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ht="16.5" customHeight="1">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ht="16.5" customHeight="1">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ht="16.5" customHeight="1">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ht="16.5" customHeight="1">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ht="16.5" customHeight="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ht="16.5" customHeight="1">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ht="16.5" customHeight="1">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ht="16.5" customHeight="1">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ht="16.5" customHeight="1">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ht="16.5" customHeight="1">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ht="16.5" customHeight="1">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ht="16.5" customHeight="1">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ht="16.5" customHeight="1">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ht="16.5" customHeight="1">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ht="16.5" customHeight="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ht="16.5" customHeight="1">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ht="16.5" customHeight="1">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ht="16.5" customHeight="1">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ht="16.5" customHeight="1">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ht="16.5" customHeight="1">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ht="16.5" customHeight="1">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ht="16.5" customHeight="1">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ht="16.5" customHeight="1">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ht="16.5" customHeight="1">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ht="16.5" customHeight="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ht="16.5" customHeight="1">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ht="16.5" customHeight="1">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ht="16.5" customHeight="1">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ht="16.5" customHeight="1">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ht="16.5" customHeight="1">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ht="16.5" customHeight="1">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ht="16.5" customHeight="1">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ht="16.5" customHeight="1">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ht="16.5" customHeight="1">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ht="16.5" customHeight="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ht="16.5" customHeight="1">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ht="16.5" customHeight="1">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ht="16.5" customHeight="1">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ht="16.5" customHeight="1">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ht="16.5" customHeight="1">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ht="16.5" customHeight="1">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ht="16.5" customHeight="1">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ht="16.5" customHeight="1">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ht="16.5" customHeight="1">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ht="16.5" customHeight="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ht="16.5" customHeight="1">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ht="16.5" customHeight="1">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ht="16.5" customHeight="1">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ht="16.5" customHeight="1">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ht="16.5" customHeight="1">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ht="16.5" customHeight="1">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ht="16.5" customHeight="1">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ht="16.5" customHeight="1">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ht="16.5" customHeight="1">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ht="16.5" customHeight="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ht="16.5" customHeight="1">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ht="16.5" customHeight="1">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ht="16.5" customHeight="1">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ht="16.5" customHeight="1">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ht="16.5" customHeight="1">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ht="16.5" customHeight="1">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ht="16.5" customHeight="1">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ht="16.5" customHeight="1">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ht="16.5" customHeight="1">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ht="16.5" customHeight="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ht="16.5" customHeight="1">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ht="16.5" customHeight="1">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ht="16.5" customHeight="1">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ht="16.5" customHeight="1">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ht="16.5" customHeight="1">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ht="16.5" customHeight="1">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ht="16.5" customHeight="1">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ht="16.5" customHeight="1">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ht="16.5" customHeight="1">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ht="16.5" customHeight="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ht="16.5" customHeight="1">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ht="16.5" customHeight="1">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ht="16.5" customHeight="1">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ht="16.5" customHeight="1">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ht="16.5" customHeight="1">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ht="16.5" customHeight="1">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ht="16.5" customHeight="1">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ht="16.5" customHeight="1">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ht="16.5" customHeight="1">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ht="16.5" customHeight="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ht="16.5" customHeight="1">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ht="16.5" customHeight="1">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ht="16.5" customHeight="1">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ht="16.5" customHeight="1">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ht="16.5" customHeight="1">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ht="16.5" customHeight="1">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ht="16.5" customHeight="1">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ht="16.5" customHeight="1">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ht="16.5" customHeight="1">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ht="16.5" customHeight="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ht="16.5" customHeight="1">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ht="16.5" customHeight="1">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ht="16.5" customHeight="1">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ht="16.5" customHeight="1">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ht="16.5" customHeight="1">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ht="16.5" customHeight="1">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ht="16.5" customHeight="1">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ht="16.5" customHeight="1">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ht="16.5" customHeight="1">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ht="16.5" customHeight="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ht="16.5" customHeight="1">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ht="16.5" customHeight="1">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ht="16.5" customHeight="1">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ht="16.5" customHeight="1">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ht="16.5" customHeight="1">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ht="16.5" customHeight="1">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ht="16.5" customHeight="1">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ht="16.5" customHeight="1">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ht="16.5" customHeight="1">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ht="16.5" customHeight="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ht="16.5" customHeight="1">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ht="16.5" customHeight="1">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ht="16.5" customHeight="1">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ht="16.5" customHeight="1">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ht="16.5" customHeight="1">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ht="16.5" customHeight="1">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ht="16.5" customHeight="1">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ht="16.5" customHeight="1">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ht="16.5" customHeight="1">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ht="16.5" customHeight="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ht="16.5" customHeight="1">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ht="16.5" customHeight="1">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ht="16.5" customHeight="1">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ht="16.5" customHeight="1">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ht="16.5" customHeight="1">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ht="16.5" customHeight="1">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ht="16.5" customHeight="1">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ht="16.5" customHeight="1">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ht="16.5" customHeight="1">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ht="16.5" customHeight="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ht="16.5" customHeight="1">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ht="16.5" customHeight="1">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ht="16.5" customHeight="1">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ht="16.5" customHeight="1">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ht="16.5" customHeight="1">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ht="16.5" customHeight="1">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ht="16.5" customHeight="1">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ht="16.5" customHeight="1">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ht="16.5" customHeight="1">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ht="16.5" customHeight="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ht="16.5" customHeight="1">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ht="16.5" customHeight="1">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ht="16.5" customHeight="1">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ht="16.5" customHeight="1">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ht="16.5" customHeight="1">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ht="16.5" customHeight="1">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ht="16.5" customHeight="1">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ht="16.5" customHeight="1">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ht="16.5" customHeight="1">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ht="16.5" customHeight="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ht="16.5" customHeight="1">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ht="16.5" customHeight="1">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ht="16.5" customHeight="1">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ht="16.5" customHeight="1">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ht="16.5" customHeight="1">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ht="16.5" customHeight="1">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ht="16.5" customHeight="1">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ht="16.5" customHeight="1">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ht="16.5" customHeight="1">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ht="16.5" customHeight="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ht="16.5" customHeight="1">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ht="16.5" customHeight="1">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ht="16.5" customHeight="1">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ht="16.5" customHeight="1">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ht="16.5" customHeight="1">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ht="16.5" customHeight="1">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ht="16.5" customHeight="1">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ht="16.5" customHeight="1">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ht="16.5" customHeight="1">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ht="16.5" customHeight="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ht="16.5" customHeight="1">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ht="16.5" customHeight="1">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ht="16.5" customHeight="1">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ht="16.5" customHeight="1">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ht="16.5" customHeight="1">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ht="16.5" customHeight="1">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ht="16.5" customHeight="1">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ht="16.5" customHeight="1">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ht="16.5" customHeight="1">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ht="16.5" customHeight="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ht="16.5" customHeight="1">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ht="16.5" customHeight="1">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ht="16.5" customHeight="1">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ht="16.5" customHeight="1">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ht="16.5" customHeight="1">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ht="16.5" customHeight="1">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ht="16.5" customHeight="1">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ht="16.5" customHeight="1">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ht="16.5" customHeight="1">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ht="16.5" customHeight="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ht="16.5" customHeight="1">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ht="16.5" customHeight="1">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ht="16.5" customHeight="1">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ht="16.5" customHeight="1">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ht="16.5" customHeight="1">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ht="16.5" customHeight="1">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ht="16.5" customHeight="1">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ht="16.5" customHeight="1">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ht="16.5" customHeight="1">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ht="16.5" customHeight="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ht="16.5" customHeight="1">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ht="16.5" customHeight="1">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ht="16.5" customHeight="1">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ht="16.5" customHeight="1">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ht="16.5" customHeight="1">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ht="16.5" customHeight="1">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ht="16.5" customHeight="1">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ht="16.5" customHeight="1">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ht="16.5" customHeight="1">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ht="16.5" customHeight="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ht="16.5" customHeight="1">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ht="16.5" customHeight="1">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ht="16.5" customHeight="1">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ht="16.5" customHeight="1">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ht="16.5" customHeight="1">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ht="16.5" customHeight="1">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ht="16.5" customHeight="1">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ht="16.5" customHeight="1">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ht="16.5" customHeight="1">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ht="16.5" customHeight="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ht="16.5" customHeight="1">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ht="16.5" customHeight="1">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ht="16.5" customHeight="1">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ht="16.5" customHeight="1">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ht="16.5" customHeight="1">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ht="16.5" customHeight="1">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ht="16.5" customHeight="1">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ht="16.5" customHeight="1">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ht="16.5" customHeight="1">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ht="16.5" customHeight="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ht="16.5" customHeight="1">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ht="16.5" customHeight="1">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ht="16.5" customHeight="1">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ht="16.5" customHeight="1">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ht="16.5" customHeight="1">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ht="16.5" customHeight="1">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ht="16.5" customHeight="1">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ht="16.5" customHeight="1">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ht="16.5" customHeight="1">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ht="16.5" customHeight="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ht="16.5" customHeight="1">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ht="16.5" customHeight="1">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ht="16.5" customHeight="1">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ht="16.5" customHeight="1">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ht="16.5" customHeight="1">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ht="16.5" customHeight="1">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ht="16.5" customHeight="1">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ht="16.5" customHeight="1">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ht="16.5" customHeight="1">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ht="16.5" customHeight="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ht="16.5" customHeight="1">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ht="16.5" customHeight="1">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ht="16.5" customHeight="1">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ht="16.5" customHeight="1">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ht="16.5" customHeight="1">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ht="16.5" customHeight="1">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ht="16.5" customHeight="1">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ht="16.5" customHeight="1">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ht="16.5" customHeight="1">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ht="16.5" customHeight="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ht="16.5" customHeight="1">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ht="16.5" customHeight="1">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ht="16.5" customHeight="1">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ht="16.5" customHeight="1">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ht="16.5" customHeight="1">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ht="16.5" customHeight="1">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ht="16.5" customHeight="1">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ht="16.5" customHeight="1">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ht="16.5" customHeight="1">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ht="16.5" customHeight="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ht="16.5" customHeight="1">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ht="16.5" customHeight="1">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ht="16.5" customHeight="1">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ht="16.5" customHeight="1">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ht="16.5" customHeight="1">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ht="16.5" customHeight="1">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ht="16.5" customHeight="1">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ht="16.5" customHeight="1">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ht="16.5" customHeight="1">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ht="16.5" customHeight="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ht="16.5" customHeight="1">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ht="16.5" customHeight="1">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ht="16.5" customHeight="1">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ht="16.5" customHeight="1">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ht="16.5" customHeight="1">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ht="16.5" customHeight="1">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ht="16.5" customHeight="1">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ht="16.5" customHeight="1">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ht="16.5" customHeight="1">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ht="16.5" customHeight="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ht="16.5" customHeight="1">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ht="16.5" customHeight="1">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ht="16.5" customHeight="1">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ht="16.5" customHeight="1">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ht="16.5" customHeight="1">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ht="16.5" customHeight="1">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ht="16.5" customHeight="1">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ht="16.5" customHeight="1">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ht="16.5" customHeight="1">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ht="16.5" customHeight="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ht="16.5" customHeight="1">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ht="16.5" customHeight="1">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ht="16.5" customHeight="1">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ht="16.5" customHeight="1">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ht="16.5" customHeight="1">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ht="16.5" customHeight="1">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ht="16.5" customHeight="1">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ht="16.5" customHeight="1">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ht="16.5" customHeight="1">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ht="16.5" customHeight="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ht="16.5" customHeight="1">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ht="16.5" customHeight="1">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ht="16.5" customHeight="1">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ht="16.5" customHeight="1">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ht="16.5" customHeight="1">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ht="16.5" customHeight="1">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ht="16.5" customHeight="1">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ht="16.5" customHeight="1">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ht="16.5" customHeight="1">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ht="16.5" customHeight="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ht="16.5" customHeight="1">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ht="16.5" customHeight="1">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ht="16.5" customHeight="1">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ht="16.5" customHeight="1">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ht="16.5" customHeight="1">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ht="16.5" customHeight="1">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ht="16.5" customHeight="1">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ht="16.5" customHeight="1">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ht="16.5" customHeight="1">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ht="16.5" customHeight="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ht="16.5" customHeight="1">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ht="16.5" customHeight="1">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ht="16.5" customHeight="1">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ht="16.5" customHeight="1">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ht="16.5" customHeight="1">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ht="16.5" customHeight="1">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ht="16.5" customHeight="1">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ht="16.5" customHeight="1">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ht="16.5" customHeight="1">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ht="16.5" customHeight="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ht="16.5" customHeight="1">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ht="16.5" customHeight="1">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ht="16.5" customHeight="1">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ht="16.5" customHeight="1">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ht="16.5" customHeight="1">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ht="16.5" customHeight="1">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ht="16.5" customHeight="1">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ht="16.5" customHeight="1">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ht="16.5" customHeight="1">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ht="16.5" customHeight="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ht="16.5" customHeight="1">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ht="16.5" customHeight="1">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ht="16.5" customHeight="1">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ht="16.5" customHeight="1">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ht="16.5" customHeight="1">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ht="16.5" customHeight="1">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ht="16.5" customHeight="1">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ht="16.5" customHeight="1">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ht="16.5" customHeight="1">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ht="16.5" customHeight="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ht="16.5" customHeight="1">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ht="16.5" customHeight="1">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ht="16.5" customHeight="1">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ht="16.5" customHeight="1">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ht="16.5" customHeight="1">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ht="16.5" customHeight="1">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ht="16.5" customHeight="1">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ht="16.5" customHeight="1">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ht="16.5" customHeight="1">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ht="16.5" customHeight="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ht="16.5" customHeight="1">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ht="16.5" customHeight="1">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ht="16.5" customHeight="1">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ht="16.5" customHeight="1">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ht="16.5" customHeight="1">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ht="16.5" customHeight="1">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ht="16.5" customHeight="1">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ht="16.5" customHeight="1">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ht="16.5" customHeight="1">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ht="16.5" customHeight="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ht="16.5" customHeight="1">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ht="16.5" customHeight="1">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ht="16.5" customHeight="1">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ht="16.5" customHeight="1">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ht="16.5" customHeight="1">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ht="16.5" customHeight="1">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ht="16.5" customHeight="1">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ht="16.5" customHeight="1">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ht="16.5" customHeight="1">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ht="16.5" customHeight="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ht="16.5" customHeight="1">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ht="16.5" customHeight="1">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ht="16.5" customHeight="1">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ht="16.5" customHeight="1">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ht="16.5" customHeight="1">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ht="16.5" customHeight="1">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ht="16.5" customHeight="1">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ht="16.5" customHeight="1">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ht="16.5" customHeight="1">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ht="16.5" customHeight="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ht="16.5" customHeight="1">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ht="16.5" customHeight="1">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ht="16.5" customHeight="1">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ht="16.5" customHeight="1">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ht="16.5" customHeight="1">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ht="16.5" customHeight="1">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ht="16.5" customHeight="1">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ht="16.5" customHeight="1">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ht="16.5" customHeight="1">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ht="16.5" customHeight="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ht="16.5" customHeight="1">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ht="16.5" customHeight="1">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ht="16.5" customHeight="1">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ht="16.5" customHeight="1">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ht="16.5" customHeight="1">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ht="16.5" customHeight="1">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ht="16.5" customHeight="1">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ht="16.5" customHeight="1">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ht="16.5" customHeight="1">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ht="16.5" customHeight="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ht="16.5" customHeight="1">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ht="16.5" customHeight="1">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ht="16.5" customHeight="1">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ht="16.5" customHeight="1">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ht="16.5" customHeight="1">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ht="16.5" customHeight="1">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ht="16.5" customHeight="1">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ht="16.5" customHeight="1">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ht="16.5" customHeight="1">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ht="16.5" customHeight="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ht="16.5" customHeight="1">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ht="16.5" customHeight="1">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ht="16.5" customHeight="1">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ht="16.5" customHeight="1">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ht="16.5" customHeight="1">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ht="16.5" customHeight="1">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ht="16.5" customHeight="1">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ht="16.5" customHeight="1">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ht="16.5" customHeight="1">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ht="16.5" customHeight="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ht="16.5" customHeight="1">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ht="16.5" customHeight="1">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ht="16.5" customHeight="1">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ht="16.5" customHeight="1">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ht="16.5" customHeight="1">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ht="16.5" customHeight="1">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ht="16.5" customHeight="1">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ht="16.5" customHeight="1">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ht="16.5" customHeight="1">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ht="16.5" customHeight="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ht="16.5" customHeight="1">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ht="16.5" customHeight="1">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ht="16.5" customHeight="1">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ht="16.5" customHeight="1">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ht="16.5" customHeight="1">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ht="16.5" customHeight="1">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ht="16.5" customHeight="1">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ht="16.5" customHeight="1">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ht="16.5" customHeight="1">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ht="16.5" customHeight="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ht="16.5" customHeight="1">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ht="16.5" customHeight="1">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ht="16.5" customHeight="1">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ht="16.5" customHeight="1">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ht="16.5" customHeight="1">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ht="16.5" customHeight="1">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ht="16.5" customHeight="1">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ht="16.5" customHeight="1">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ht="16.5" customHeight="1">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ht="16.5" customHeight="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ht="16.5" customHeight="1">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ht="16.5" customHeight="1">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ht="16.5" customHeight="1">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ht="16.5" customHeight="1">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ht="16.5" customHeight="1">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ht="16.5" customHeight="1">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ht="16.5" customHeight="1">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ht="16.5" customHeight="1">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ht="16.5" customHeight="1">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ht="16.5" customHeight="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ht="16.5" customHeight="1">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ht="16.5" customHeight="1">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ht="16.5" customHeight="1">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ht="16.5" customHeight="1">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ht="16.5" customHeight="1">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ht="16.5" customHeight="1">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ht="16.5" customHeight="1">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ht="16.5" customHeight="1">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ht="16.5" customHeight="1">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ht="16.5" customHeight="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ht="16.5" customHeight="1">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ht="16.5" customHeight="1">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ht="16.5" customHeight="1">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ht="16.5" customHeight="1">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ht="16.5" customHeight="1">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ht="16.5" customHeight="1">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ht="16.5" customHeight="1">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ht="16.5" customHeight="1">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ht="16.5" customHeight="1">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ht="16.5" customHeight="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ht="16.5" customHeight="1">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ht="16.5" customHeight="1">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ht="16.5" customHeight="1">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ht="16.5" customHeight="1">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ht="16.5" customHeight="1">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ht="16.5" customHeight="1">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ht="16.5" customHeight="1">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ht="16.5" customHeight="1">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ht="16.5" customHeight="1">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ht="16.5" customHeight="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ht="16.5" customHeight="1">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ht="16.5" customHeight="1">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ht="16.5" customHeight="1">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ht="16.5" customHeight="1">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ht="16.5" customHeight="1">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ht="16.5" customHeight="1">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ht="16.5" customHeight="1">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ht="16.5" customHeight="1">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ht="16.5" customHeight="1">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ht="16.5" customHeight="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ht="16.5" customHeight="1">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ht="16.5" customHeight="1">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ht="16.5" customHeight="1">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ht="16.5" customHeight="1">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ht="16.5" customHeight="1">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ht="16.5" customHeight="1">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ht="16.5" customHeight="1">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ht="16.5" customHeight="1">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ht="16.5" customHeight="1">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ht="16.5" customHeight="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ht="16.5" customHeight="1">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ht="16.5" customHeight="1">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ht="16.5" customHeight="1">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ht="16.5" customHeight="1">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ht="16.5" customHeight="1">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ht="16.5" customHeight="1">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ht="16.5" customHeight="1">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ht="16.5" customHeight="1">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ht="16.5" customHeight="1">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ht="16.5" customHeight="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ht="16.5" customHeight="1">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ht="16.5" customHeight="1">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ht="16.5" customHeight="1">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ht="16.5" customHeight="1">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ht="16.5" customHeight="1">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ht="16.5" customHeight="1">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ht="16.5" customHeight="1">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ht="16.5" customHeight="1">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ht="16.5" customHeight="1">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ht="16.5" customHeight="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ht="16.5" customHeight="1">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ht="16.5" customHeight="1">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ht="16.5" customHeight="1">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ht="16.5" customHeight="1">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ht="16.5" customHeight="1">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ht="16.5" customHeight="1">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ht="16.5" customHeight="1">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ht="16.5" customHeight="1">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ht="16.5" customHeight="1">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ht="16.5" customHeight="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ht="16.5" customHeight="1">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ht="16.5" customHeight="1">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ht="16.5" customHeight="1">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ht="16.5" customHeight="1">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ht="16.5" customHeight="1">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ht="16.5" customHeight="1">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ht="16.5" customHeight="1">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ht="16.5" customHeight="1">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ht="16.5" customHeight="1">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ht="16.5" customHeight="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ht="16.5" customHeight="1">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ht="16.5" customHeight="1">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ht="16.5" customHeight="1">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ht="16.5" customHeight="1">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ht="16.5" customHeight="1">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ht="16.5" customHeight="1">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ht="16.5" customHeight="1">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ht="16.5" customHeight="1">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ht="16.5" customHeight="1">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ht="16.5" customHeight="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ht="16.5" customHeight="1">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ht="16.5" customHeight="1">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ht="16.5" customHeight="1">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ht="16.5" customHeight="1">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ht="16.5" customHeight="1">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ht="16.5" customHeight="1">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ht="16.5" customHeight="1">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ht="16.5" customHeight="1">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ht="16.5" customHeight="1">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ht="16.5" customHeight="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ht="16.5" customHeight="1">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ht="16.5" customHeight="1">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ht="16.5" customHeight="1">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ht="16.5" customHeight="1">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ht="16.5" customHeight="1">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ht="16.5" customHeight="1">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ht="16.5" customHeight="1">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ht="16.5" customHeight="1">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ht="16.5" customHeight="1">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ht="16.5" customHeight="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ht="16.5" customHeight="1">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ht="16.5" customHeight="1">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ht="16.5" customHeight="1">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ht="16.5" customHeight="1">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ht="16.5" customHeight="1">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ht="16.5" customHeight="1">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ht="16.5" customHeight="1">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ht="16.5" customHeight="1">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ht="16.5" customHeight="1">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ht="16.5" customHeight="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ht="16.5" customHeight="1">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ht="16.5" customHeight="1">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ht="16.5" customHeight="1">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ht="16.5" customHeight="1">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ht="16.5" customHeight="1">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ht="16.5" customHeight="1">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ht="16.5" customHeight="1">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ht="16.5" customHeight="1">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ht="16.5" customHeight="1">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ht="16.5" customHeight="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ht="16.5" customHeight="1">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ht="16.5" customHeight="1">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ht="16.5" customHeight="1">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ht="16.5" customHeight="1">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ht="16.5" customHeight="1">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ht="16.5" customHeight="1">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ht="16.5" customHeight="1">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ht="16.5" customHeight="1">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ht="16.5" customHeight="1">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ht="16.5" customHeight="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ht="16.5" customHeight="1">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ht="16.5" customHeight="1">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ht="16.5" customHeight="1">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ht="16.5" customHeight="1">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ht="16.5" customHeight="1">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ht="16.5" customHeight="1">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ht="16.5" customHeight="1">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ht="16.5" customHeight="1">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ht="16.5" customHeight="1">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ht="16.5" customHeight="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ht="16.5" customHeight="1">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ht="16.5" customHeight="1">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ht="16.5" customHeight="1">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ht="16.5" customHeight="1">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ht="16.5" customHeight="1">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ht="16.5" customHeight="1">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ht="16.5" customHeight="1">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ht="16.5" customHeight="1">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ht="16.5" customHeight="1">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ht="16.5" customHeight="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ht="16.5" customHeight="1">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ht="16.5" customHeight="1">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ht="16.5" customHeight="1">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ht="16.5" customHeight="1">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ht="16.5" customHeight="1">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ht="16.5" customHeight="1">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ht="16.5" customHeight="1">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ht="16.5" customHeight="1">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ht="16.5" customHeight="1">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ht="16.5" customHeight="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ht="16.5" customHeight="1">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ht="16.5" customHeight="1">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ht="16.5" customHeight="1">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ht="16.5" customHeight="1">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ht="16.5" customHeight="1">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ht="16.5" customHeight="1">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ht="16.5" customHeight="1">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ht="16.5" customHeight="1">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ht="16.5" customHeight="1">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ht="16.5" customHeight="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ht="16.5" customHeight="1">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ht="16.5" customHeight="1">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ht="16.5" customHeight="1">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ht="16.5" customHeight="1">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ht="16.5" customHeight="1">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ht="16.5" customHeight="1">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ht="16.5" customHeight="1">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ht="16.5" customHeight="1">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ht="16.5" customHeight="1">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ht="16.5" customHeight="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ht="16.5" customHeight="1">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ht="16.5" customHeight="1">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ht="16.5" customHeight="1">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ht="16.5" customHeight="1">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ht="16.5" customHeight="1">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ht="16.5" customHeight="1">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ht="16.5" customHeight="1">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ht="16.5" customHeight="1">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ht="16.5" customHeight="1">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ht="16.5" customHeight="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ht="16.5" customHeight="1">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ht="16.5" customHeight="1">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ht="16.5" customHeight="1">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ht="16.5" customHeight="1">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ht="16.5" customHeight="1">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ht="16.5" customHeight="1">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ht="16.5" customHeight="1">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ht="16.5" customHeight="1">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ht="16.5" customHeight="1">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ht="16.5" customHeight="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ht="16.5" customHeight="1">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ht="16.5" customHeight="1">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ht="16.5" customHeight="1">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ht="16.5" customHeight="1">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ht="16.5" customHeight="1">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ht="16.5" customHeight="1">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ht="16.5" customHeight="1">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ht="16.5" customHeight="1">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ht="16.5" customHeight="1">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ht="16.5" customHeight="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ht="16.5" customHeight="1">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ht="16.5" customHeight="1">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ht="16.5" customHeight="1">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ht="16.5" customHeight="1">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ht="16.5" customHeight="1">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ht="16.5" customHeight="1">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ht="16.5" customHeight="1">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ht="16.5" customHeight="1">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ht="16.5" customHeight="1">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29"/>
    <col customWidth="1" min="2" max="2" width="31.57"/>
    <col customWidth="1" min="3" max="4" width="18.14"/>
    <col customWidth="1" min="5" max="5" width="25.14"/>
    <col customWidth="1" min="6" max="11" width="18.14"/>
    <col customWidth="1" min="12" max="21" width="11.57"/>
    <col customWidth="1" min="22" max="26" width="10.0"/>
  </cols>
  <sheetData>
    <row r="1" ht="21.0" customHeight="1">
      <c r="A1" s="39" t="s">
        <v>4</v>
      </c>
      <c r="B1" s="40"/>
      <c r="C1" s="40"/>
      <c r="D1" s="40"/>
      <c r="E1" s="40"/>
      <c r="F1" s="40"/>
      <c r="G1" s="41" t="s">
        <v>56</v>
      </c>
      <c r="H1" s="40"/>
      <c r="I1" s="40"/>
      <c r="J1" s="40"/>
      <c r="K1" s="40"/>
      <c r="L1" s="2"/>
      <c r="M1" s="2"/>
      <c r="N1" s="2"/>
      <c r="O1" s="2"/>
      <c r="P1" s="2"/>
      <c r="Q1" s="2"/>
      <c r="R1" s="2"/>
      <c r="S1" s="2"/>
      <c r="T1" s="2"/>
      <c r="U1" s="2"/>
      <c r="V1" s="2"/>
      <c r="W1" s="2"/>
      <c r="X1" s="2"/>
      <c r="Y1" s="2"/>
      <c r="Z1" s="2"/>
    </row>
    <row r="2" ht="18.75" customHeight="1">
      <c r="A2" s="42" t="s">
        <v>5</v>
      </c>
      <c r="B2" s="43" t="str">
        <f>Design!$D$3</f>
        <v>€10,000,000.00</v>
      </c>
      <c r="C2" s="44"/>
      <c r="D2" s="45" t="s">
        <v>57</v>
      </c>
      <c r="E2" s="46">
        <v>0.9</v>
      </c>
      <c r="F2" s="44"/>
      <c r="G2" s="45" t="s">
        <v>58</v>
      </c>
      <c r="H2" s="47">
        <v>1.0</v>
      </c>
      <c r="I2" s="44"/>
      <c r="J2" s="44"/>
      <c r="K2" s="44"/>
      <c r="L2" s="2"/>
      <c r="M2" s="2"/>
      <c r="N2" s="2"/>
      <c r="O2" s="2"/>
      <c r="P2" s="2"/>
      <c r="Q2" s="2"/>
      <c r="R2" s="2"/>
      <c r="S2" s="2"/>
      <c r="T2" s="2"/>
      <c r="U2" s="2"/>
      <c r="V2" s="2"/>
      <c r="W2" s="2"/>
      <c r="X2" s="2"/>
      <c r="Y2" s="2"/>
      <c r="Z2" s="2"/>
    </row>
    <row r="3" ht="18.75" customHeight="1">
      <c r="A3" s="42" t="s">
        <v>59</v>
      </c>
      <c r="B3" s="48" t="str">
        <f>MIN(B17:K17)</f>
        <v>6.88%</v>
      </c>
      <c r="C3" s="49"/>
      <c r="D3" s="50" t="s">
        <v>60</v>
      </c>
      <c r="E3" s="43" t="str">
        <f>SUM(B32:K32)</f>
        <v>€8,262,140.00</v>
      </c>
      <c r="F3" s="49"/>
      <c r="G3" s="50" t="s">
        <v>61</v>
      </c>
      <c r="H3" s="47">
        <v>1.2</v>
      </c>
      <c r="I3" s="49"/>
      <c r="J3" s="49"/>
      <c r="K3" s="49"/>
      <c r="L3" s="2"/>
      <c r="M3" s="2"/>
      <c r="N3" s="2"/>
      <c r="O3" s="2"/>
      <c r="P3" s="2"/>
      <c r="Q3" s="2"/>
      <c r="R3" s="2"/>
      <c r="S3" s="2"/>
      <c r="T3" s="2"/>
      <c r="U3" s="2"/>
      <c r="V3" s="2"/>
      <c r="W3" s="2"/>
      <c r="X3" s="2"/>
      <c r="Y3" s="2"/>
      <c r="Z3" s="2"/>
    </row>
    <row r="4" ht="18.75" customHeight="1">
      <c r="A4" s="42" t="s">
        <v>62</v>
      </c>
      <c r="B4" s="43" t="str">
        <f>B3*B2</f>
        <v>€688,000.00</v>
      </c>
      <c r="C4" s="51"/>
      <c r="D4" s="45" t="s">
        <v>63</v>
      </c>
      <c r="E4" s="46" t="str">
        <f>E3/B2</f>
        <v>82.62%</v>
      </c>
      <c r="F4" s="51"/>
      <c r="G4" s="52" t="s">
        <v>64</v>
      </c>
      <c r="H4" s="47">
        <v>0.9</v>
      </c>
      <c r="I4" s="51"/>
      <c r="J4" s="51"/>
      <c r="K4" s="51"/>
      <c r="L4" s="2"/>
      <c r="M4" s="2"/>
      <c r="N4" s="2"/>
      <c r="O4" s="2"/>
      <c r="P4" s="2"/>
      <c r="Q4" s="2"/>
      <c r="R4" s="2"/>
      <c r="S4" s="2"/>
      <c r="T4" s="2"/>
      <c r="U4" s="2"/>
      <c r="V4" s="2"/>
      <c r="W4" s="2"/>
      <c r="X4" s="2"/>
      <c r="Y4" s="2"/>
      <c r="Z4" s="2"/>
    </row>
    <row r="5" ht="18.75" customHeight="1">
      <c r="A5" s="42"/>
      <c r="B5" s="43"/>
      <c r="C5" s="51"/>
      <c r="D5" s="52"/>
      <c r="E5" s="53" t="str">
        <f>E2/E4</f>
        <v>1.089</v>
      </c>
      <c r="F5" s="54"/>
      <c r="G5" s="52"/>
      <c r="H5" s="54"/>
      <c r="I5" s="51"/>
      <c r="J5" s="51"/>
      <c r="K5" s="51"/>
      <c r="L5" s="2"/>
      <c r="M5" s="2"/>
      <c r="N5" s="2"/>
      <c r="O5" s="2"/>
      <c r="P5" s="2"/>
      <c r="Q5" s="2"/>
      <c r="R5" s="2"/>
      <c r="S5" s="2"/>
      <c r="T5" s="2"/>
      <c r="U5" s="2"/>
      <c r="V5" s="2"/>
      <c r="W5" s="2"/>
      <c r="X5" s="2"/>
      <c r="Y5" s="2"/>
      <c r="Z5" s="2"/>
    </row>
    <row r="6" ht="18.75" customHeight="1">
      <c r="A6" s="42"/>
      <c r="B6" s="43"/>
      <c r="C6" s="51"/>
      <c r="D6" s="52" t="s">
        <v>65</v>
      </c>
      <c r="E6" s="49" t="str">
        <f>B3*E5</f>
        <v>7.5%</v>
      </c>
      <c r="F6" s="51"/>
      <c r="G6" s="52"/>
      <c r="H6" s="54"/>
      <c r="I6" s="51"/>
      <c r="J6" s="51"/>
      <c r="K6" s="51"/>
      <c r="L6" s="2"/>
      <c r="M6" s="2"/>
      <c r="N6" s="2"/>
      <c r="O6" s="2"/>
      <c r="P6" s="2"/>
      <c r="Q6" s="2"/>
      <c r="R6" s="2"/>
      <c r="S6" s="2"/>
      <c r="T6" s="2"/>
      <c r="U6" s="2"/>
      <c r="V6" s="2"/>
      <c r="W6" s="2"/>
      <c r="X6" s="2"/>
      <c r="Y6" s="2"/>
      <c r="Z6" s="2"/>
    </row>
    <row r="7" ht="18.75" customHeight="1">
      <c r="A7" s="42"/>
      <c r="B7" s="43"/>
      <c r="C7" s="51"/>
      <c r="D7" s="52"/>
      <c r="E7" s="51"/>
      <c r="F7" s="51"/>
      <c r="G7" s="52"/>
      <c r="H7" s="54"/>
      <c r="I7" s="51"/>
      <c r="J7" s="51"/>
      <c r="K7" s="51"/>
      <c r="L7" s="2"/>
      <c r="M7" s="2"/>
      <c r="N7" s="2"/>
      <c r="O7" s="2"/>
      <c r="P7" s="2"/>
      <c r="Q7" s="2"/>
      <c r="R7" s="2"/>
      <c r="S7" s="2"/>
      <c r="T7" s="2"/>
      <c r="U7" s="2"/>
      <c r="V7" s="2"/>
      <c r="W7" s="2"/>
      <c r="X7" s="2"/>
      <c r="Y7" s="2"/>
      <c r="Z7" s="2"/>
    </row>
    <row r="8" ht="18.75" customHeight="1">
      <c r="A8" s="42"/>
      <c r="B8" s="40"/>
      <c r="C8" s="40"/>
      <c r="D8" s="40"/>
      <c r="E8" s="40"/>
      <c r="F8" s="40"/>
      <c r="G8" s="40"/>
      <c r="H8" s="40"/>
      <c r="I8" s="40"/>
      <c r="J8" s="40"/>
      <c r="K8" s="40"/>
      <c r="L8" s="2"/>
      <c r="M8" s="2"/>
      <c r="N8" s="2"/>
      <c r="O8" s="2"/>
      <c r="P8" s="2"/>
      <c r="Q8" s="2"/>
      <c r="R8" s="2"/>
      <c r="S8" s="2"/>
      <c r="T8" s="2"/>
      <c r="U8" s="2"/>
      <c r="V8" s="2"/>
      <c r="W8" s="2"/>
      <c r="X8" s="2"/>
      <c r="Y8" s="2"/>
      <c r="Z8" s="2"/>
    </row>
    <row r="9" ht="18.75" customHeight="1">
      <c r="A9" s="42"/>
      <c r="B9" s="40" t="s">
        <v>9</v>
      </c>
      <c r="C9" s="40" t="s">
        <v>10</v>
      </c>
      <c r="D9" s="40" t="s">
        <v>11</v>
      </c>
      <c r="E9" s="40" t="s">
        <v>12</v>
      </c>
      <c r="F9" s="40" t="s">
        <v>13</v>
      </c>
      <c r="G9" s="40" t="s">
        <v>14</v>
      </c>
      <c r="H9" s="40" t="s">
        <v>15</v>
      </c>
      <c r="I9" s="40" t="s">
        <v>16</v>
      </c>
      <c r="J9" s="40" t="s">
        <v>17</v>
      </c>
      <c r="K9" s="40" t="s">
        <v>18</v>
      </c>
      <c r="L9" s="2"/>
      <c r="M9" s="2"/>
      <c r="N9" s="2"/>
      <c r="O9" s="2"/>
      <c r="P9" s="2"/>
      <c r="Q9" s="2"/>
      <c r="R9" s="2"/>
      <c r="S9" s="2"/>
      <c r="T9" s="2"/>
      <c r="U9" s="2"/>
      <c r="V9" s="2"/>
      <c r="W9" s="2"/>
      <c r="X9" s="2"/>
      <c r="Y9" s="2"/>
      <c r="Z9" s="2"/>
    </row>
    <row r="10" ht="18.75" customHeight="1">
      <c r="A10" s="42"/>
      <c r="B10" s="42" t="s">
        <v>64</v>
      </c>
      <c r="C10" s="42" t="s">
        <v>58</v>
      </c>
      <c r="D10" s="42" t="s">
        <v>61</v>
      </c>
      <c r="E10" s="42" t="s">
        <v>64</v>
      </c>
      <c r="F10" s="42" t="s">
        <v>64</v>
      </c>
      <c r="G10" s="42" t="s">
        <v>58</v>
      </c>
      <c r="H10" s="42" t="s">
        <v>64</v>
      </c>
      <c r="I10" s="42" t="s">
        <v>61</v>
      </c>
      <c r="J10" s="42" t="s">
        <v>58</v>
      </c>
      <c r="K10" s="42" t="s">
        <v>64</v>
      </c>
      <c r="L10" s="2"/>
      <c r="M10" s="2"/>
      <c r="N10" s="2"/>
      <c r="O10" s="2"/>
      <c r="P10" s="2"/>
      <c r="Q10" s="2"/>
      <c r="R10" s="2"/>
      <c r="S10" s="2"/>
      <c r="T10" s="2"/>
      <c r="U10" s="2"/>
      <c r="V10" s="2"/>
      <c r="W10" s="2"/>
      <c r="X10" s="2"/>
      <c r="Y10" s="2"/>
      <c r="Z10" s="2"/>
    </row>
    <row r="11" ht="25.5" customHeight="1">
      <c r="A11" s="55" t="s">
        <v>66</v>
      </c>
      <c r="B11" s="56" t="str">
        <f t="shared" ref="B11:K11" si="1">$B$4/16</f>
        <v>€43,000.00</v>
      </c>
      <c r="C11" s="57" t="str">
        <f t="shared" si="1"/>
        <v>€43,000.00</v>
      </c>
      <c r="D11" s="57" t="str">
        <f t="shared" si="1"/>
        <v>€43,000.00</v>
      </c>
      <c r="E11" s="57" t="str">
        <f t="shared" si="1"/>
        <v>€43,000.00</v>
      </c>
      <c r="F11" s="57" t="str">
        <f t="shared" si="1"/>
        <v>€43,000.00</v>
      </c>
      <c r="G11" s="57" t="str">
        <f t="shared" si="1"/>
        <v>€43,000.00</v>
      </c>
      <c r="H11" s="57" t="str">
        <f t="shared" si="1"/>
        <v>€43,000.00</v>
      </c>
      <c r="I11" s="57" t="str">
        <f t="shared" si="1"/>
        <v>€43,000.00</v>
      </c>
      <c r="J11" s="57" t="str">
        <f t="shared" si="1"/>
        <v>€43,000.00</v>
      </c>
      <c r="K11" s="58" t="str">
        <f t="shared" si="1"/>
        <v>€43,000.00</v>
      </c>
      <c r="L11" s="2"/>
      <c r="M11" s="2"/>
      <c r="N11" s="2"/>
      <c r="O11" s="2"/>
      <c r="P11" s="2"/>
      <c r="Q11" s="2"/>
      <c r="R11" s="2"/>
      <c r="S11" s="2"/>
      <c r="T11" s="2"/>
      <c r="U11" s="2"/>
      <c r="V11" s="2"/>
      <c r="W11" s="2"/>
      <c r="X11" s="2"/>
      <c r="Y11" s="2"/>
      <c r="Z11" s="2"/>
    </row>
    <row r="12" ht="25.5" customHeight="1">
      <c r="A12" s="55" t="s">
        <v>67</v>
      </c>
      <c r="B12" s="59">
        <v>5.0</v>
      </c>
      <c r="C12" s="60">
        <v>150.0</v>
      </c>
      <c r="D12" s="60">
        <v>22.0</v>
      </c>
      <c r="E12" s="60">
        <v>75.0</v>
      </c>
      <c r="F12" s="60">
        <v>145.0</v>
      </c>
      <c r="G12" s="60">
        <v>37.0</v>
      </c>
      <c r="H12" s="60">
        <v>40.0</v>
      </c>
      <c r="I12" s="60">
        <v>7.0</v>
      </c>
      <c r="J12" s="60">
        <v>15.0</v>
      </c>
      <c r="K12" s="61">
        <v>54.0</v>
      </c>
      <c r="L12" s="2"/>
      <c r="M12" s="2"/>
      <c r="N12" s="2"/>
      <c r="O12" s="2"/>
      <c r="P12" s="2"/>
      <c r="Q12" s="2"/>
      <c r="R12" s="2"/>
      <c r="S12" s="2"/>
      <c r="T12" s="2"/>
      <c r="U12" s="2"/>
      <c r="V12" s="2"/>
      <c r="W12" s="2"/>
      <c r="X12" s="2"/>
      <c r="Y12" s="2"/>
      <c r="Z12" s="2"/>
    </row>
    <row r="13" ht="25.5" customHeight="1">
      <c r="A13" s="55" t="s">
        <v>68</v>
      </c>
      <c r="B13" s="62">
        <v>100.0</v>
      </c>
      <c r="C13" s="63">
        <v>100.0</v>
      </c>
      <c r="D13" s="63">
        <v>100.0</v>
      </c>
      <c r="E13" s="63">
        <v>100.0</v>
      </c>
      <c r="F13" s="63">
        <v>100.0</v>
      </c>
      <c r="G13" s="63">
        <v>100.0</v>
      </c>
      <c r="H13" s="63">
        <v>100.0</v>
      </c>
      <c r="I13" s="63">
        <v>100.0</v>
      </c>
      <c r="J13" s="63">
        <v>100.0</v>
      </c>
      <c r="K13" s="64">
        <v>100.0</v>
      </c>
      <c r="L13" s="2"/>
      <c r="M13" s="2"/>
      <c r="N13" s="2"/>
      <c r="O13" s="2"/>
      <c r="P13" s="2"/>
      <c r="Q13" s="2"/>
      <c r="R13" s="2"/>
      <c r="S13" s="2"/>
      <c r="T13" s="2"/>
      <c r="U13" s="2"/>
      <c r="V13" s="2"/>
      <c r="W13" s="2"/>
      <c r="X13" s="2"/>
      <c r="Y13" s="2"/>
      <c r="Z13" s="2"/>
    </row>
    <row r="14" ht="25.5" customHeight="1">
      <c r="A14" s="55" t="s">
        <v>69</v>
      </c>
      <c r="B14" s="65" t="str">
        <f t="shared" ref="B14:K14" si="2">VLOOKUP(B$10,$G$2:$H$4,2)</f>
        <v>0.9</v>
      </c>
      <c r="C14" s="66" t="str">
        <f t="shared" si="2"/>
        <v>1</v>
      </c>
      <c r="D14" s="66" t="str">
        <f t="shared" si="2"/>
        <v>1.2</v>
      </c>
      <c r="E14" s="66" t="str">
        <f t="shared" si="2"/>
        <v>0.9</v>
      </c>
      <c r="F14" s="66" t="str">
        <f t="shared" si="2"/>
        <v>0.9</v>
      </c>
      <c r="G14" s="66" t="str">
        <f t="shared" si="2"/>
        <v>1</v>
      </c>
      <c r="H14" s="66" t="str">
        <f t="shared" si="2"/>
        <v>0.9</v>
      </c>
      <c r="I14" s="66" t="str">
        <f t="shared" si="2"/>
        <v>1.2</v>
      </c>
      <c r="J14" s="66" t="str">
        <f t="shared" si="2"/>
        <v>1</v>
      </c>
      <c r="K14" s="67" t="str">
        <f t="shared" si="2"/>
        <v>0.9</v>
      </c>
      <c r="L14" s="2"/>
      <c r="M14" s="2"/>
      <c r="N14" s="2"/>
      <c r="O14" s="2"/>
      <c r="P14" s="2"/>
      <c r="Q14" s="2"/>
      <c r="R14" s="2"/>
      <c r="S14" s="2"/>
      <c r="T14" s="2"/>
      <c r="U14" s="2"/>
      <c r="V14" s="2"/>
      <c r="W14" s="2"/>
      <c r="X14" s="2"/>
      <c r="Y14" s="2"/>
      <c r="Z14" s="2"/>
    </row>
    <row r="15" ht="25.5" customHeight="1">
      <c r="A15" s="55" t="s">
        <v>70</v>
      </c>
      <c r="B15" s="68" t="str">
        <f t="shared" ref="B15:K15" si="3">B13*B12/100</f>
        <v>5.00</v>
      </c>
      <c r="C15" s="69" t="str">
        <f t="shared" si="3"/>
        <v>150.00</v>
      </c>
      <c r="D15" s="69" t="str">
        <f t="shared" si="3"/>
        <v>22.00</v>
      </c>
      <c r="E15" s="69" t="str">
        <f t="shared" si="3"/>
        <v>75.00</v>
      </c>
      <c r="F15" s="69" t="str">
        <f t="shared" si="3"/>
        <v>145.00</v>
      </c>
      <c r="G15" s="69" t="str">
        <f t="shared" si="3"/>
        <v>37.00</v>
      </c>
      <c r="H15" s="69" t="str">
        <f t="shared" si="3"/>
        <v>40.00</v>
      </c>
      <c r="I15" s="69" t="str">
        <f t="shared" si="3"/>
        <v>7.00</v>
      </c>
      <c r="J15" s="69" t="str">
        <f t="shared" si="3"/>
        <v>15.00</v>
      </c>
      <c r="K15" s="70" t="str">
        <f t="shared" si="3"/>
        <v>54.00</v>
      </c>
      <c r="L15" s="2"/>
      <c r="M15" s="2"/>
      <c r="N15" s="2"/>
      <c r="O15" s="2"/>
      <c r="P15" s="2"/>
      <c r="Q15" s="2"/>
      <c r="R15" s="2"/>
      <c r="S15" s="2"/>
      <c r="T15" s="2"/>
      <c r="U15" s="2"/>
      <c r="V15" s="2"/>
      <c r="W15" s="2"/>
      <c r="X15" s="2"/>
      <c r="Y15" s="2"/>
      <c r="Z15" s="2"/>
    </row>
    <row r="16" ht="25.5" customHeight="1">
      <c r="A16" s="55" t="s">
        <v>71</v>
      </c>
      <c r="B16" s="71">
        <v>0.009000000000000001</v>
      </c>
      <c r="C16" s="72">
        <v>0.006000000000000001</v>
      </c>
      <c r="D16" s="72">
        <v>0.0055000000000000005</v>
      </c>
      <c r="E16" s="72">
        <v>0.007000000000000001</v>
      </c>
      <c r="F16" s="73">
        <v>0.0043</v>
      </c>
      <c r="G16" s="72">
        <v>0.011000000000000001</v>
      </c>
      <c r="H16" s="72">
        <v>0.011000000000000001</v>
      </c>
      <c r="I16" s="72">
        <v>0.012</v>
      </c>
      <c r="J16" s="72">
        <v>0.01</v>
      </c>
      <c r="K16" s="74">
        <v>0.013999999999999999</v>
      </c>
      <c r="L16" s="2"/>
      <c r="M16" s="2"/>
      <c r="N16" s="2"/>
      <c r="O16" s="2"/>
      <c r="P16" s="2"/>
      <c r="Q16" s="2"/>
      <c r="R16" s="2"/>
      <c r="S16" s="2"/>
      <c r="T16" s="2"/>
      <c r="U16" s="2"/>
      <c r="V16" s="2"/>
      <c r="W16" s="2"/>
      <c r="X16" s="2"/>
      <c r="Y16" s="2"/>
      <c r="Z16" s="2"/>
    </row>
    <row r="17" ht="25.5" customHeight="1">
      <c r="A17" s="55" t="s">
        <v>72</v>
      </c>
      <c r="B17" s="75" t="str">
        <f t="shared" ref="B17:K17" si="4">B16*16</f>
        <v>14.40%</v>
      </c>
      <c r="C17" s="76" t="str">
        <f t="shared" si="4"/>
        <v>9.60%</v>
      </c>
      <c r="D17" s="76" t="str">
        <f t="shared" si="4"/>
        <v>8.80%</v>
      </c>
      <c r="E17" s="76" t="str">
        <f t="shared" si="4"/>
        <v>11.20%</v>
      </c>
      <c r="F17" s="76" t="str">
        <f t="shared" si="4"/>
        <v>6.88%</v>
      </c>
      <c r="G17" s="76" t="str">
        <f t="shared" si="4"/>
        <v>17.60%</v>
      </c>
      <c r="H17" s="76" t="str">
        <f t="shared" si="4"/>
        <v>17.60%</v>
      </c>
      <c r="I17" s="76" t="str">
        <f t="shared" si="4"/>
        <v>19.20%</v>
      </c>
      <c r="J17" s="76" t="str">
        <f t="shared" si="4"/>
        <v>16.00%</v>
      </c>
      <c r="K17" s="77" t="str">
        <f t="shared" si="4"/>
        <v>22.40%</v>
      </c>
      <c r="L17" s="2"/>
      <c r="M17" s="2"/>
      <c r="N17" s="2"/>
      <c r="O17" s="2"/>
      <c r="P17" s="2"/>
      <c r="Q17" s="2"/>
      <c r="R17" s="2"/>
      <c r="S17" s="2"/>
      <c r="T17" s="2"/>
      <c r="U17" s="2"/>
      <c r="V17" s="2"/>
      <c r="W17" s="2"/>
      <c r="X17" s="2"/>
      <c r="Y17" s="2"/>
      <c r="Z17" s="2"/>
    </row>
    <row r="18" ht="25.5" customHeight="1">
      <c r="A18" s="55" t="s">
        <v>73</v>
      </c>
      <c r="B18" s="65" t="str">
        <f t="shared" ref="B18:K18" si="5">B16*B15*100</f>
        <v>4.5</v>
      </c>
      <c r="C18" s="66" t="str">
        <f t="shared" si="5"/>
        <v>90</v>
      </c>
      <c r="D18" s="66" t="str">
        <f t="shared" si="5"/>
        <v>12.1</v>
      </c>
      <c r="E18" s="66" t="str">
        <f t="shared" si="5"/>
        <v>52.5</v>
      </c>
      <c r="F18" s="66" t="str">
        <f t="shared" si="5"/>
        <v>62.35</v>
      </c>
      <c r="G18" s="66" t="str">
        <f t="shared" si="5"/>
        <v>40.7</v>
      </c>
      <c r="H18" s="66" t="str">
        <f t="shared" si="5"/>
        <v>44</v>
      </c>
      <c r="I18" s="66" t="str">
        <f t="shared" si="5"/>
        <v>8.4</v>
      </c>
      <c r="J18" s="66" t="str">
        <f t="shared" si="5"/>
        <v>15</v>
      </c>
      <c r="K18" s="67" t="str">
        <f t="shared" si="5"/>
        <v>75.6</v>
      </c>
      <c r="L18" s="2"/>
      <c r="M18" s="2"/>
      <c r="N18" s="2"/>
      <c r="O18" s="2"/>
      <c r="P18" s="2"/>
      <c r="Q18" s="2"/>
      <c r="R18" s="2"/>
      <c r="S18" s="2"/>
      <c r="T18" s="2"/>
      <c r="U18" s="2"/>
      <c r="V18" s="2"/>
      <c r="W18" s="2"/>
      <c r="X18" s="2"/>
      <c r="Y18" s="2"/>
      <c r="Z18" s="2"/>
    </row>
    <row r="19" ht="25.5" customHeight="1">
      <c r="A19" s="55" t="s">
        <v>74</v>
      </c>
      <c r="B19" s="78" t="str">
        <f t="shared" ref="B19:K19" si="6">B18*B14</f>
        <v>€4.05</v>
      </c>
      <c r="C19" s="43" t="str">
        <f t="shared" si="6"/>
        <v>€90.00</v>
      </c>
      <c r="D19" s="43" t="str">
        <f t="shared" si="6"/>
        <v>€14.52</v>
      </c>
      <c r="E19" s="43" t="str">
        <f t="shared" si="6"/>
        <v>€47.25</v>
      </c>
      <c r="F19" s="43" t="str">
        <f t="shared" si="6"/>
        <v>€56.12</v>
      </c>
      <c r="G19" s="43" t="str">
        <f t="shared" si="6"/>
        <v>€40.70</v>
      </c>
      <c r="H19" s="43" t="str">
        <f t="shared" si="6"/>
        <v>€39.60</v>
      </c>
      <c r="I19" s="43" t="str">
        <f t="shared" si="6"/>
        <v>€10.08</v>
      </c>
      <c r="J19" s="43" t="str">
        <f t="shared" si="6"/>
        <v>€15.00</v>
      </c>
      <c r="K19" s="79" t="str">
        <f t="shared" si="6"/>
        <v>€68.04</v>
      </c>
      <c r="L19" s="2"/>
      <c r="M19" s="2"/>
      <c r="N19" s="2"/>
      <c r="O19" s="2"/>
      <c r="P19" s="2"/>
      <c r="Q19" s="2"/>
      <c r="R19" s="2"/>
      <c r="S19" s="2"/>
      <c r="T19" s="2"/>
      <c r="U19" s="2"/>
      <c r="V19" s="2"/>
      <c r="W19" s="2"/>
      <c r="X19" s="2"/>
      <c r="Y19" s="2"/>
      <c r="Z19" s="2"/>
    </row>
    <row r="20" ht="25.5" customHeight="1">
      <c r="A20" s="55" t="s">
        <v>75</v>
      </c>
      <c r="B20" s="80" t="str">
        <f t="shared" ref="B20:K20" si="7">B11/B19</f>
        <v>10617.28</v>
      </c>
      <c r="C20" s="81" t="str">
        <f t="shared" si="7"/>
        <v>477.78</v>
      </c>
      <c r="D20" s="81" t="str">
        <f t="shared" si="7"/>
        <v>2961.43</v>
      </c>
      <c r="E20" s="81" t="str">
        <f t="shared" si="7"/>
        <v>910.05</v>
      </c>
      <c r="F20" s="81" t="str">
        <f t="shared" si="7"/>
        <v>766.28</v>
      </c>
      <c r="G20" s="81" t="str">
        <f t="shared" si="7"/>
        <v>1056.51</v>
      </c>
      <c r="H20" s="81" t="str">
        <f t="shared" si="7"/>
        <v>1085.86</v>
      </c>
      <c r="I20" s="81" t="str">
        <f t="shared" si="7"/>
        <v>4265.87</v>
      </c>
      <c r="J20" s="81" t="str">
        <f t="shared" si="7"/>
        <v>2866.67</v>
      </c>
      <c r="K20" s="82" t="str">
        <f t="shared" si="7"/>
        <v>631.98</v>
      </c>
      <c r="L20" s="2"/>
      <c r="M20" s="2"/>
      <c r="N20" s="2"/>
      <c r="O20" s="2"/>
      <c r="P20" s="2"/>
      <c r="Q20" s="2"/>
      <c r="R20" s="2"/>
      <c r="S20" s="2"/>
      <c r="T20" s="2"/>
      <c r="U20" s="2"/>
      <c r="V20" s="2"/>
      <c r="W20" s="2"/>
      <c r="X20" s="2"/>
      <c r="Y20" s="2"/>
      <c r="Z20" s="2"/>
    </row>
    <row r="21" ht="25.5" customHeight="1">
      <c r="A21" s="55" t="s">
        <v>76</v>
      </c>
      <c r="B21" s="83">
        <v>10.0</v>
      </c>
      <c r="C21" s="84">
        <v>10.0</v>
      </c>
      <c r="D21" s="84">
        <v>10.0</v>
      </c>
      <c r="E21" s="84">
        <v>10.0</v>
      </c>
      <c r="F21" s="84">
        <v>10.0</v>
      </c>
      <c r="G21" s="84">
        <v>10.0</v>
      </c>
      <c r="H21" s="84">
        <v>10.0</v>
      </c>
      <c r="I21" s="84">
        <v>10.0</v>
      </c>
      <c r="J21" s="84">
        <v>10.0</v>
      </c>
      <c r="K21" s="85">
        <v>10.0</v>
      </c>
      <c r="L21" s="2"/>
      <c r="M21" s="2"/>
      <c r="N21" s="2"/>
      <c r="O21" s="2"/>
      <c r="P21" s="2"/>
      <c r="Q21" s="2"/>
      <c r="R21" s="2"/>
      <c r="S21" s="2"/>
      <c r="T21" s="2"/>
      <c r="U21" s="2"/>
      <c r="V21" s="2"/>
      <c r="W21" s="2"/>
      <c r="X21" s="2"/>
      <c r="Y21" s="2"/>
      <c r="Z21" s="2"/>
    </row>
    <row r="22" ht="25.5" customHeight="1">
      <c r="A22" s="55" t="s">
        <v>77</v>
      </c>
      <c r="B22" s="80" t="str">
        <f t="shared" ref="B22:K22" si="8">B21*B20/10</f>
        <v>10617.28</v>
      </c>
      <c r="C22" s="81" t="str">
        <f t="shared" si="8"/>
        <v>477.78</v>
      </c>
      <c r="D22" s="81" t="str">
        <f t="shared" si="8"/>
        <v>2961.43</v>
      </c>
      <c r="E22" s="81" t="str">
        <f t="shared" si="8"/>
        <v>910.05</v>
      </c>
      <c r="F22" s="81" t="str">
        <f t="shared" si="8"/>
        <v>766.28</v>
      </c>
      <c r="G22" s="81" t="str">
        <f t="shared" si="8"/>
        <v>1056.51</v>
      </c>
      <c r="H22" s="81" t="str">
        <f t="shared" si="8"/>
        <v>1085.86</v>
      </c>
      <c r="I22" s="81" t="str">
        <f t="shared" si="8"/>
        <v>4265.87</v>
      </c>
      <c r="J22" s="81" t="str">
        <f t="shared" si="8"/>
        <v>2866.67</v>
      </c>
      <c r="K22" s="82" t="str">
        <f t="shared" si="8"/>
        <v>631.98</v>
      </c>
      <c r="L22" s="2"/>
      <c r="M22" s="2"/>
      <c r="N22" s="2"/>
      <c r="O22" s="2"/>
      <c r="P22" s="2"/>
      <c r="Q22" s="2"/>
      <c r="R22" s="2"/>
      <c r="S22" s="2"/>
      <c r="T22" s="2"/>
      <c r="U22" s="2"/>
      <c r="V22" s="2"/>
      <c r="W22" s="2"/>
      <c r="X22" s="2"/>
      <c r="Y22" s="2"/>
      <c r="Z22" s="2"/>
    </row>
    <row r="23" ht="25.5" hidden="1" customHeight="1">
      <c r="A23" s="55" t="s">
        <v>78</v>
      </c>
      <c r="B23" s="75" t="str">
        <f>Design!B$9</f>
        <v>6.67%</v>
      </c>
      <c r="C23" s="76" t="str">
        <f>Design!C$9</f>
        <v>6.67%</v>
      </c>
      <c r="D23" s="76" t="str">
        <f>Design!D$9</f>
        <v>6.67%</v>
      </c>
      <c r="E23" s="76" t="str">
        <f>Design!E$9</f>
        <v>10.00%</v>
      </c>
      <c r="F23" s="76" t="str">
        <f>Design!F$9</f>
        <v>10.00%</v>
      </c>
      <c r="G23" s="76" t="str">
        <f>Design!G$9</f>
        <v>10.50%</v>
      </c>
      <c r="H23" s="76" t="str">
        <f>Design!H$9</f>
        <v>10.50%</v>
      </c>
      <c r="I23" s="76" t="str">
        <f>Design!I$9</f>
        <v>10.50%</v>
      </c>
      <c r="J23" s="76" t="str">
        <f>Design!J$9</f>
        <v>10.50%</v>
      </c>
      <c r="K23" s="77" t="str">
        <f>Design!K$9</f>
        <v>18.00%</v>
      </c>
      <c r="L23" s="2"/>
      <c r="M23" s="2"/>
      <c r="N23" s="2"/>
      <c r="O23" s="2"/>
      <c r="P23" s="2"/>
      <c r="Q23" s="2"/>
      <c r="R23" s="2"/>
      <c r="S23" s="2"/>
      <c r="T23" s="2"/>
      <c r="U23" s="2"/>
      <c r="V23" s="2"/>
      <c r="W23" s="2"/>
      <c r="X23" s="2"/>
      <c r="Y23" s="2"/>
      <c r="Z23" s="2"/>
    </row>
    <row r="24" ht="25.5" hidden="1" customHeight="1">
      <c r="A24" s="55" t="s">
        <v>79</v>
      </c>
      <c r="B24" s="59">
        <v>1.0</v>
      </c>
      <c r="C24" s="60">
        <v>1.0</v>
      </c>
      <c r="D24" s="60">
        <v>1.0</v>
      </c>
      <c r="E24" s="60">
        <v>1.0</v>
      </c>
      <c r="F24" s="60">
        <v>1.0</v>
      </c>
      <c r="G24" s="60">
        <v>1.0</v>
      </c>
      <c r="H24" s="60">
        <v>1.0</v>
      </c>
      <c r="I24" s="60">
        <v>1.0</v>
      </c>
      <c r="J24" s="60">
        <v>1.0</v>
      </c>
      <c r="K24" s="61">
        <v>1.0</v>
      </c>
      <c r="L24" s="2"/>
      <c r="M24" s="2"/>
      <c r="N24" s="2"/>
      <c r="O24" s="2"/>
      <c r="P24" s="2"/>
      <c r="Q24" s="2"/>
      <c r="R24" s="2"/>
      <c r="S24" s="2"/>
      <c r="T24" s="2"/>
      <c r="U24" s="2"/>
      <c r="V24" s="2"/>
      <c r="W24" s="2"/>
      <c r="X24" s="2"/>
      <c r="Y24" s="2"/>
      <c r="Z24" s="2"/>
    </row>
    <row r="25" ht="25.5" hidden="1" customHeight="1">
      <c r="A25" s="55" t="s">
        <v>80</v>
      </c>
      <c r="B25" s="75" t="str">
        <f t="shared" ref="B25:K25" si="9">B24*B23</f>
        <v>6.67%</v>
      </c>
      <c r="C25" s="76" t="str">
        <f t="shared" si="9"/>
        <v>6.67%</v>
      </c>
      <c r="D25" s="76" t="str">
        <f t="shared" si="9"/>
        <v>6.67%</v>
      </c>
      <c r="E25" s="76" t="str">
        <f t="shared" si="9"/>
        <v>10.00%</v>
      </c>
      <c r="F25" s="76" t="str">
        <f t="shared" si="9"/>
        <v>10.00%</v>
      </c>
      <c r="G25" s="76" t="str">
        <f t="shared" si="9"/>
        <v>10.50%</v>
      </c>
      <c r="H25" s="76" t="str">
        <f t="shared" si="9"/>
        <v>10.50%</v>
      </c>
      <c r="I25" s="76" t="str">
        <f t="shared" si="9"/>
        <v>10.50%</v>
      </c>
      <c r="J25" s="76" t="str">
        <f t="shared" si="9"/>
        <v>10.50%</v>
      </c>
      <c r="K25" s="77" t="str">
        <f t="shared" si="9"/>
        <v>18.00%</v>
      </c>
      <c r="L25" s="2"/>
      <c r="M25" s="2"/>
      <c r="N25" s="2"/>
      <c r="O25" s="2"/>
      <c r="P25" s="2"/>
      <c r="Q25" s="2"/>
      <c r="R25" s="2"/>
      <c r="S25" s="2"/>
      <c r="T25" s="2"/>
      <c r="U25" s="2"/>
      <c r="V25" s="2"/>
      <c r="W25" s="2"/>
      <c r="X25" s="2"/>
      <c r="Y25" s="2"/>
      <c r="Z25" s="2"/>
    </row>
    <row r="26" ht="25.5" customHeight="1">
      <c r="A26" s="55" t="s">
        <v>81</v>
      </c>
      <c r="B26" s="75" t="str">
        <f t="shared" ref="B26:K26" si="10">B25/SUM($B$25:$K$25)</f>
        <v>6.67%</v>
      </c>
      <c r="C26" s="76" t="str">
        <f t="shared" si="10"/>
        <v>6.67%</v>
      </c>
      <c r="D26" s="76" t="str">
        <f t="shared" si="10"/>
        <v>6.67%</v>
      </c>
      <c r="E26" s="76" t="str">
        <f t="shared" si="10"/>
        <v>10.00%</v>
      </c>
      <c r="F26" s="76" t="str">
        <f t="shared" si="10"/>
        <v>10.00%</v>
      </c>
      <c r="G26" s="76" t="str">
        <f t="shared" si="10"/>
        <v>10.50%</v>
      </c>
      <c r="H26" s="76" t="str">
        <f t="shared" si="10"/>
        <v>10.50%</v>
      </c>
      <c r="I26" s="76" t="str">
        <f t="shared" si="10"/>
        <v>10.50%</v>
      </c>
      <c r="J26" s="76" t="str">
        <f t="shared" si="10"/>
        <v>10.50%</v>
      </c>
      <c r="K26" s="77" t="str">
        <f t="shared" si="10"/>
        <v>18.00%</v>
      </c>
      <c r="L26" s="2"/>
      <c r="M26" s="2"/>
      <c r="N26" s="2"/>
      <c r="O26" s="2"/>
      <c r="P26" s="2"/>
      <c r="Q26" s="2"/>
      <c r="R26" s="2"/>
      <c r="S26" s="2"/>
      <c r="T26" s="2"/>
      <c r="U26" s="2"/>
      <c r="V26" s="2"/>
      <c r="W26" s="2"/>
      <c r="X26" s="2"/>
      <c r="Y26" s="2"/>
      <c r="Z26" s="2"/>
    </row>
    <row r="27" ht="25.5" customHeight="1">
      <c r="A27" s="55" t="s">
        <v>82</v>
      </c>
      <c r="B27" s="80" t="str">
        <f>Design!$I$3</f>
        <v>1.61</v>
      </c>
      <c r="C27" s="81" t="str">
        <f>Design!$I$3</f>
        <v>1.61</v>
      </c>
      <c r="D27" s="81" t="str">
        <f>Design!$I$3</f>
        <v>1.61</v>
      </c>
      <c r="E27" s="81" t="str">
        <f>Design!$I$3</f>
        <v>1.61</v>
      </c>
      <c r="F27" s="81" t="str">
        <f>Design!$I$3</f>
        <v>1.61</v>
      </c>
      <c r="G27" s="81" t="str">
        <f>Design!$I$3</f>
        <v>1.61</v>
      </c>
      <c r="H27" s="81" t="str">
        <f>Design!$I$3</f>
        <v>1.61</v>
      </c>
      <c r="I27" s="81" t="str">
        <f>Design!$I$3</f>
        <v>1.61</v>
      </c>
      <c r="J27" s="81" t="str">
        <f>Design!$I$3</f>
        <v>1.61</v>
      </c>
      <c r="K27" s="82" t="str">
        <f>Design!$I$3</f>
        <v>1.61</v>
      </c>
      <c r="L27" s="2"/>
      <c r="M27" s="2"/>
      <c r="N27" s="2"/>
      <c r="O27" s="2"/>
      <c r="P27" s="2"/>
      <c r="Q27" s="2"/>
      <c r="R27" s="2"/>
      <c r="S27" s="2"/>
      <c r="T27" s="2"/>
      <c r="U27" s="2"/>
      <c r="V27" s="2"/>
      <c r="W27" s="2"/>
      <c r="X27" s="2"/>
      <c r="Y27" s="2"/>
      <c r="Z27" s="2"/>
    </row>
    <row r="28" ht="25.5" customHeight="1">
      <c r="A28" s="55" t="s">
        <v>83</v>
      </c>
      <c r="B28" s="80" t="str">
        <f t="shared" ref="B28:K28" si="11">B22*B26*B27</f>
        <v>1139.58</v>
      </c>
      <c r="C28" s="81" t="str">
        <f t="shared" si="11"/>
        <v>51.28</v>
      </c>
      <c r="D28" s="81" t="str">
        <f t="shared" si="11"/>
        <v>317.86</v>
      </c>
      <c r="E28" s="81" t="str">
        <f t="shared" si="11"/>
        <v>146.52</v>
      </c>
      <c r="F28" s="81" t="str">
        <f t="shared" si="11"/>
        <v>123.37</v>
      </c>
      <c r="G28" s="81" t="str">
        <f t="shared" si="11"/>
        <v>178.60</v>
      </c>
      <c r="H28" s="81" t="str">
        <f t="shared" si="11"/>
        <v>183.56</v>
      </c>
      <c r="I28" s="81" t="str">
        <f t="shared" si="11"/>
        <v>721.15</v>
      </c>
      <c r="J28" s="81" t="str">
        <f t="shared" si="11"/>
        <v>484.61</v>
      </c>
      <c r="K28" s="82" t="str">
        <f t="shared" si="11"/>
        <v>183.15</v>
      </c>
      <c r="L28" s="2"/>
      <c r="M28" s="2"/>
      <c r="N28" s="2"/>
      <c r="O28" s="2"/>
      <c r="P28" s="2"/>
      <c r="Q28" s="2"/>
      <c r="R28" s="2"/>
      <c r="S28" s="2"/>
      <c r="T28" s="2"/>
      <c r="U28" s="2"/>
      <c r="V28" s="2"/>
      <c r="W28" s="2"/>
      <c r="X28" s="2"/>
      <c r="Y28" s="2"/>
      <c r="Z28" s="2"/>
    </row>
    <row r="29" ht="25.5" customHeight="1">
      <c r="A29" s="55" t="s">
        <v>84</v>
      </c>
      <c r="B29" s="80" t="str">
        <f t="shared" ref="B29:K29" si="12">ROUND(B28,0)</f>
        <v>1140.00</v>
      </c>
      <c r="C29" s="81" t="str">
        <f t="shared" si="12"/>
        <v>51.00</v>
      </c>
      <c r="D29" s="81" t="str">
        <f t="shared" si="12"/>
        <v>318.00</v>
      </c>
      <c r="E29" s="66" t="str">
        <f t="shared" si="12"/>
        <v>147</v>
      </c>
      <c r="F29" s="66" t="str">
        <f t="shared" si="12"/>
        <v>123</v>
      </c>
      <c r="G29" s="66" t="str">
        <f t="shared" si="12"/>
        <v>179</v>
      </c>
      <c r="H29" s="66" t="str">
        <f t="shared" si="12"/>
        <v>184</v>
      </c>
      <c r="I29" s="66" t="str">
        <f t="shared" si="12"/>
        <v>721</v>
      </c>
      <c r="J29" s="66" t="str">
        <f t="shared" si="12"/>
        <v>485</v>
      </c>
      <c r="K29" s="67" t="str">
        <f t="shared" si="12"/>
        <v>183</v>
      </c>
      <c r="L29" s="2"/>
      <c r="M29" s="2"/>
      <c r="N29" s="2"/>
      <c r="O29" s="2"/>
      <c r="P29" s="2"/>
      <c r="Q29" s="2"/>
      <c r="R29" s="2"/>
      <c r="S29" s="2"/>
      <c r="T29" s="2"/>
      <c r="U29" s="2"/>
      <c r="V29" s="2"/>
      <c r="W29" s="2"/>
      <c r="X29" s="2"/>
      <c r="Y29" s="2"/>
      <c r="Z29" s="2"/>
    </row>
    <row r="30" ht="25.5" hidden="1" customHeight="1">
      <c r="A30" s="55" t="s">
        <v>85</v>
      </c>
      <c r="B30" s="59">
        <v>0.0</v>
      </c>
      <c r="C30" s="60">
        <v>0.0</v>
      </c>
      <c r="D30" s="60">
        <v>0.0</v>
      </c>
      <c r="E30" s="60">
        <v>0.0</v>
      </c>
      <c r="F30" s="60">
        <v>0.0</v>
      </c>
      <c r="G30" s="60">
        <v>0.0</v>
      </c>
      <c r="H30" s="60">
        <v>0.0</v>
      </c>
      <c r="I30" s="60">
        <v>0.0</v>
      </c>
      <c r="J30" s="60">
        <v>0.0</v>
      </c>
      <c r="K30" s="61">
        <v>0.0</v>
      </c>
      <c r="L30" s="2"/>
      <c r="M30" s="2"/>
      <c r="N30" s="2"/>
      <c r="O30" s="2"/>
      <c r="P30" s="2"/>
      <c r="Q30" s="2"/>
      <c r="R30" s="2"/>
      <c r="S30" s="2"/>
      <c r="T30" s="2"/>
      <c r="U30" s="2"/>
      <c r="V30" s="2"/>
      <c r="W30" s="2"/>
      <c r="X30" s="2"/>
      <c r="Y30" s="2"/>
      <c r="Z30" s="2"/>
    </row>
    <row r="31" ht="25.5" hidden="1" customHeight="1">
      <c r="A31" s="55" t="s">
        <v>86</v>
      </c>
      <c r="B31" s="80" t="str">
        <f t="shared" ref="B31:K31" si="13">IF(B29=0,-B30,IF(ABS((B30-B29)/B29)&gt;0.1,B29-B30,0))</f>
        <v>1140.00</v>
      </c>
      <c r="C31" s="81" t="str">
        <f t="shared" si="13"/>
        <v>51.00</v>
      </c>
      <c r="D31" s="81" t="str">
        <f t="shared" si="13"/>
        <v>318.00</v>
      </c>
      <c r="E31" s="66" t="str">
        <f t="shared" si="13"/>
        <v>147</v>
      </c>
      <c r="F31" s="66" t="str">
        <f t="shared" si="13"/>
        <v>123</v>
      </c>
      <c r="G31" s="66" t="str">
        <f t="shared" si="13"/>
        <v>179</v>
      </c>
      <c r="H31" s="66" t="str">
        <f t="shared" si="13"/>
        <v>184</v>
      </c>
      <c r="I31" s="66" t="str">
        <f t="shared" si="13"/>
        <v>721</v>
      </c>
      <c r="J31" s="66" t="str">
        <f t="shared" si="13"/>
        <v>485</v>
      </c>
      <c r="K31" s="67" t="str">
        <f t="shared" si="13"/>
        <v>183</v>
      </c>
      <c r="L31" s="2"/>
      <c r="M31" s="2"/>
      <c r="N31" s="2"/>
      <c r="O31" s="2"/>
      <c r="P31" s="2"/>
      <c r="Q31" s="2"/>
      <c r="R31" s="2"/>
      <c r="S31" s="2"/>
      <c r="T31" s="2"/>
      <c r="U31" s="2"/>
      <c r="V31" s="2"/>
      <c r="W31" s="2"/>
      <c r="X31" s="2"/>
      <c r="Y31" s="2"/>
      <c r="Z31" s="2"/>
    </row>
    <row r="32" ht="25.5" customHeight="1">
      <c r="A32" s="55" t="s">
        <v>87</v>
      </c>
      <c r="B32" s="86" t="str">
        <f t="shared" ref="B32:K32" si="14">B29*B15*100*B14</f>
        <v>€513,000.00</v>
      </c>
      <c r="C32" s="87" t="str">
        <f t="shared" si="14"/>
        <v>€765,000.00</v>
      </c>
      <c r="D32" s="87" t="str">
        <f t="shared" si="14"/>
        <v>€839,520.00</v>
      </c>
      <c r="E32" s="87" t="str">
        <f t="shared" si="14"/>
        <v>€992,250.00</v>
      </c>
      <c r="F32" s="87" t="str">
        <f t="shared" si="14"/>
        <v>€1,605,150.00</v>
      </c>
      <c r="G32" s="87" t="str">
        <f t="shared" si="14"/>
        <v>€662,300.00</v>
      </c>
      <c r="H32" s="87" t="str">
        <f t="shared" si="14"/>
        <v>€662,400.00</v>
      </c>
      <c r="I32" s="87" t="str">
        <f t="shared" si="14"/>
        <v>€605,640.00</v>
      </c>
      <c r="J32" s="87" t="str">
        <f t="shared" si="14"/>
        <v>€727,500.00</v>
      </c>
      <c r="K32" s="88" t="str">
        <f t="shared" si="14"/>
        <v>€889,380.00</v>
      </c>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29"/>
    <col customWidth="1" min="2" max="2" width="31.57"/>
    <col customWidth="1" min="3" max="4" width="18.14"/>
    <col customWidth="1" min="5" max="5" width="25.14"/>
    <col customWidth="1" min="6" max="11" width="18.14"/>
    <col customWidth="1" min="12" max="21" width="11.57"/>
    <col customWidth="1" min="22" max="26" width="10.0"/>
  </cols>
  <sheetData>
    <row r="1" ht="21.0" customHeight="1">
      <c r="A1" s="39" t="s">
        <v>4</v>
      </c>
      <c r="B1" s="40"/>
      <c r="C1" s="40"/>
      <c r="D1" s="40"/>
      <c r="E1" s="40"/>
      <c r="F1" s="40"/>
      <c r="G1" s="41" t="s">
        <v>56</v>
      </c>
      <c r="H1" s="40"/>
      <c r="I1" s="40"/>
      <c r="J1" s="40"/>
      <c r="K1" s="40"/>
      <c r="L1" s="2"/>
      <c r="M1" s="2"/>
      <c r="N1" s="2"/>
      <c r="O1" s="2"/>
      <c r="P1" s="2"/>
      <c r="Q1" s="2"/>
      <c r="R1" s="2"/>
      <c r="S1" s="2"/>
      <c r="T1" s="2"/>
      <c r="U1" s="2"/>
      <c r="V1" s="2"/>
      <c r="W1" s="2"/>
      <c r="X1" s="2"/>
      <c r="Y1" s="2"/>
      <c r="Z1" s="2"/>
    </row>
    <row r="2" ht="18.75" customHeight="1">
      <c r="A2" s="42" t="s">
        <v>5</v>
      </c>
      <c r="B2" s="43">
        <v>9705000.0</v>
      </c>
      <c r="C2" s="40"/>
      <c r="D2" s="40"/>
      <c r="E2" s="40"/>
      <c r="F2" s="40"/>
      <c r="G2" s="45" t="s">
        <v>58</v>
      </c>
      <c r="H2" s="47">
        <v>1.0</v>
      </c>
      <c r="I2" s="44"/>
      <c r="J2" s="44"/>
      <c r="K2" s="44"/>
      <c r="L2" s="2"/>
      <c r="M2" s="2"/>
      <c r="N2" s="2"/>
      <c r="O2" s="2"/>
      <c r="P2" s="2"/>
      <c r="Q2" s="2"/>
      <c r="R2" s="2"/>
      <c r="S2" s="2"/>
      <c r="T2" s="2"/>
      <c r="U2" s="2"/>
      <c r="V2" s="2"/>
      <c r="W2" s="2"/>
      <c r="X2" s="2"/>
      <c r="Y2" s="2"/>
      <c r="Z2" s="2"/>
    </row>
    <row r="3" ht="18.75" customHeight="1">
      <c r="A3" s="42" t="s">
        <v>59</v>
      </c>
      <c r="B3" s="89" t="str">
        <f>Design!$O$3</f>
        <v>7.50%</v>
      </c>
      <c r="C3" s="40"/>
      <c r="D3" s="40"/>
      <c r="E3" s="40"/>
      <c r="F3" s="40"/>
      <c r="G3" s="50" t="s">
        <v>61</v>
      </c>
      <c r="H3" s="47">
        <v>1.2</v>
      </c>
      <c r="I3" s="49"/>
      <c r="J3" s="49"/>
      <c r="K3" s="49"/>
      <c r="L3" s="2"/>
      <c r="M3" s="2"/>
      <c r="N3" s="2"/>
      <c r="O3" s="2"/>
      <c r="P3" s="2"/>
      <c r="Q3" s="2"/>
      <c r="R3" s="2"/>
      <c r="S3" s="2"/>
      <c r="T3" s="2"/>
      <c r="U3" s="2"/>
      <c r="V3" s="2"/>
      <c r="W3" s="2"/>
      <c r="X3" s="2"/>
      <c r="Y3" s="2"/>
      <c r="Z3" s="2"/>
    </row>
    <row r="4" ht="18.75" customHeight="1">
      <c r="A4" s="42" t="s">
        <v>62</v>
      </c>
      <c r="B4" s="43" t="str">
        <f>B3*B2</f>
        <v>€727,875.00</v>
      </c>
      <c r="C4" s="40"/>
      <c r="D4" s="40"/>
      <c r="E4" s="40"/>
      <c r="F4" s="40"/>
      <c r="G4" s="52" t="s">
        <v>64</v>
      </c>
      <c r="H4" s="47">
        <v>0.9</v>
      </c>
      <c r="I4" s="51"/>
      <c r="J4" s="51"/>
      <c r="K4" s="51"/>
      <c r="L4" s="2"/>
      <c r="M4" s="2"/>
      <c r="N4" s="2"/>
      <c r="O4" s="2"/>
      <c r="P4" s="2"/>
      <c r="Q4" s="2"/>
      <c r="R4" s="2"/>
      <c r="S4" s="2"/>
      <c r="T4" s="2"/>
      <c r="U4" s="2"/>
      <c r="V4" s="2"/>
      <c r="W4" s="2"/>
      <c r="X4" s="2"/>
      <c r="Y4" s="2"/>
      <c r="Z4" s="2"/>
    </row>
    <row r="5" ht="18.75" customHeight="1">
      <c r="A5" s="42"/>
      <c r="B5" s="43"/>
      <c r="C5" s="40"/>
      <c r="D5" s="40"/>
      <c r="E5" s="40"/>
      <c r="F5" s="40"/>
      <c r="G5" s="52"/>
      <c r="H5" s="54"/>
      <c r="I5" s="51"/>
      <c r="J5" s="51"/>
      <c r="K5" s="51"/>
      <c r="L5" s="2"/>
      <c r="M5" s="2"/>
      <c r="N5" s="2"/>
      <c r="O5" s="2"/>
      <c r="P5" s="2"/>
      <c r="Q5" s="2"/>
      <c r="R5" s="2"/>
      <c r="S5" s="2"/>
      <c r="T5" s="2"/>
      <c r="U5" s="2"/>
      <c r="V5" s="2"/>
      <c r="W5" s="2"/>
      <c r="X5" s="2"/>
      <c r="Y5" s="2"/>
      <c r="Z5" s="2"/>
    </row>
    <row r="6" ht="18.75" customHeight="1">
      <c r="A6" s="42"/>
      <c r="B6" s="43"/>
      <c r="C6" s="40"/>
      <c r="D6" s="40"/>
      <c r="E6" s="40"/>
      <c r="F6" s="40"/>
      <c r="G6" s="52"/>
      <c r="H6" s="54"/>
      <c r="I6" s="51"/>
      <c r="J6" s="51"/>
      <c r="K6" s="51"/>
      <c r="L6" s="2"/>
      <c r="M6" s="2"/>
      <c r="N6" s="2"/>
      <c r="O6" s="2"/>
      <c r="P6" s="2"/>
      <c r="Q6" s="2"/>
      <c r="R6" s="2"/>
      <c r="S6" s="2"/>
      <c r="T6" s="2"/>
      <c r="U6" s="2"/>
      <c r="V6" s="2"/>
      <c r="W6" s="2"/>
      <c r="X6" s="2"/>
      <c r="Y6" s="2"/>
      <c r="Z6" s="2"/>
    </row>
    <row r="7" ht="18.75" customHeight="1">
      <c r="A7" s="42"/>
      <c r="B7" s="43"/>
      <c r="C7" s="51"/>
      <c r="D7" s="52"/>
      <c r="E7" s="51"/>
      <c r="F7" s="51"/>
      <c r="G7" s="52"/>
      <c r="H7" s="54"/>
      <c r="I7" s="51"/>
      <c r="J7" s="51"/>
      <c r="K7" s="51"/>
      <c r="L7" s="2"/>
      <c r="M7" s="2"/>
      <c r="N7" s="2"/>
      <c r="O7" s="2"/>
      <c r="P7" s="2"/>
      <c r="Q7" s="2"/>
      <c r="R7" s="2"/>
      <c r="S7" s="2"/>
      <c r="T7" s="2"/>
      <c r="U7" s="2"/>
      <c r="V7" s="2"/>
      <c r="W7" s="2"/>
      <c r="X7" s="2"/>
      <c r="Y7" s="2"/>
      <c r="Z7" s="2"/>
    </row>
    <row r="8" ht="18.75" customHeight="1">
      <c r="A8" s="42"/>
      <c r="B8" s="40"/>
      <c r="C8" s="40"/>
      <c r="D8" s="40"/>
      <c r="E8" s="40"/>
      <c r="F8" s="40"/>
      <c r="G8" s="40"/>
      <c r="H8" s="40"/>
      <c r="I8" s="40"/>
      <c r="J8" s="40"/>
      <c r="K8" s="40"/>
      <c r="L8" s="2"/>
      <c r="M8" s="2"/>
      <c r="N8" s="2"/>
      <c r="O8" s="2"/>
      <c r="P8" s="2"/>
      <c r="Q8" s="2"/>
      <c r="R8" s="2"/>
      <c r="S8" s="2"/>
      <c r="T8" s="2"/>
      <c r="U8" s="2"/>
      <c r="V8" s="2"/>
      <c r="W8" s="2"/>
      <c r="X8" s="2"/>
      <c r="Y8" s="2"/>
      <c r="Z8" s="2"/>
    </row>
    <row r="9" ht="18.75" customHeight="1">
      <c r="A9" s="42"/>
      <c r="B9" s="40" t="s">
        <v>9</v>
      </c>
      <c r="C9" s="40" t="s">
        <v>10</v>
      </c>
      <c r="D9" s="40" t="s">
        <v>11</v>
      </c>
      <c r="E9" s="40" t="s">
        <v>12</v>
      </c>
      <c r="F9" s="40" t="s">
        <v>13</v>
      </c>
      <c r="G9" s="40" t="s">
        <v>14</v>
      </c>
      <c r="H9" s="40" t="s">
        <v>15</v>
      </c>
      <c r="I9" s="40" t="s">
        <v>16</v>
      </c>
      <c r="J9" s="40" t="s">
        <v>17</v>
      </c>
      <c r="K9" s="40" t="s">
        <v>18</v>
      </c>
      <c r="L9" s="2"/>
      <c r="M9" s="2"/>
      <c r="N9" s="2"/>
      <c r="O9" s="2"/>
      <c r="P9" s="2"/>
      <c r="Q9" s="2"/>
      <c r="R9" s="2"/>
      <c r="S9" s="2"/>
      <c r="T9" s="2"/>
      <c r="U9" s="2"/>
      <c r="V9" s="2"/>
      <c r="W9" s="2"/>
      <c r="X9" s="2"/>
      <c r="Y9" s="2"/>
      <c r="Z9" s="2"/>
    </row>
    <row r="10" ht="18.75" customHeight="1">
      <c r="A10" s="42"/>
      <c r="B10" s="42" t="s">
        <v>64</v>
      </c>
      <c r="C10" s="42" t="s">
        <v>58</v>
      </c>
      <c r="D10" s="42" t="s">
        <v>61</v>
      </c>
      <c r="E10" s="42" t="s">
        <v>64</v>
      </c>
      <c r="F10" s="42" t="s">
        <v>64</v>
      </c>
      <c r="G10" s="42" t="s">
        <v>58</v>
      </c>
      <c r="H10" s="42" t="s">
        <v>64</v>
      </c>
      <c r="I10" s="42" t="s">
        <v>61</v>
      </c>
      <c r="J10" s="42" t="s">
        <v>58</v>
      </c>
      <c r="K10" s="42" t="s">
        <v>64</v>
      </c>
      <c r="L10" s="2"/>
      <c r="M10" s="2"/>
      <c r="N10" s="2"/>
      <c r="O10" s="2"/>
      <c r="P10" s="2"/>
      <c r="Q10" s="2"/>
      <c r="R10" s="2"/>
      <c r="S10" s="2"/>
      <c r="T10" s="2"/>
      <c r="U10" s="2"/>
      <c r="V10" s="2"/>
      <c r="W10" s="2"/>
      <c r="X10" s="2"/>
      <c r="Y10" s="2"/>
      <c r="Z10" s="2"/>
    </row>
    <row r="11" ht="25.5" customHeight="1">
      <c r="A11" s="55" t="s">
        <v>66</v>
      </c>
      <c r="B11" s="90" t="str">
        <f t="shared" ref="B11:K11" si="1">$B$4/16</f>
        <v>€45,492</v>
      </c>
      <c r="C11" s="91" t="str">
        <f t="shared" si="1"/>
        <v>€45,492</v>
      </c>
      <c r="D11" s="91" t="str">
        <f t="shared" si="1"/>
        <v>€45,492</v>
      </c>
      <c r="E11" s="91" t="str">
        <f t="shared" si="1"/>
        <v>€45,492</v>
      </c>
      <c r="F11" s="91" t="str">
        <f t="shared" si="1"/>
        <v>€45,492</v>
      </c>
      <c r="G11" s="91" t="str">
        <f t="shared" si="1"/>
        <v>€45,492</v>
      </c>
      <c r="H11" s="91" t="str">
        <f t="shared" si="1"/>
        <v>€45,492</v>
      </c>
      <c r="I11" s="91" t="str">
        <f t="shared" si="1"/>
        <v>€45,492</v>
      </c>
      <c r="J11" s="91" t="str">
        <f t="shared" si="1"/>
        <v>€45,492</v>
      </c>
      <c r="K11" s="92" t="str">
        <f t="shared" si="1"/>
        <v>€45,492</v>
      </c>
      <c r="L11" s="2"/>
      <c r="M11" s="2"/>
      <c r="N11" s="2"/>
      <c r="O11" s="2"/>
      <c r="P11" s="2"/>
      <c r="Q11" s="2"/>
      <c r="R11" s="2"/>
      <c r="S11" s="2"/>
      <c r="T11" s="2"/>
      <c r="U11" s="2"/>
      <c r="V11" s="2"/>
      <c r="W11" s="2"/>
      <c r="X11" s="2"/>
      <c r="Y11" s="2"/>
      <c r="Z11" s="2"/>
    </row>
    <row r="12" ht="25.5" customHeight="1">
      <c r="A12" s="55" t="s">
        <v>67</v>
      </c>
      <c r="B12" s="59">
        <v>5.1</v>
      </c>
      <c r="C12" s="60">
        <v>160.0</v>
      </c>
      <c r="D12" s="60">
        <v>22.15</v>
      </c>
      <c r="E12" s="60">
        <v>72.0</v>
      </c>
      <c r="F12" s="60">
        <v>140.0</v>
      </c>
      <c r="G12" s="60">
        <v>35.0</v>
      </c>
      <c r="H12" s="60">
        <v>37.0</v>
      </c>
      <c r="I12" s="60">
        <v>6.5</v>
      </c>
      <c r="J12" s="60">
        <v>14.0</v>
      </c>
      <c r="K12" s="61">
        <v>50.0</v>
      </c>
      <c r="L12" s="2"/>
      <c r="M12" s="2"/>
      <c r="N12" s="2"/>
      <c r="O12" s="2"/>
      <c r="P12" s="2"/>
      <c r="Q12" s="2"/>
      <c r="R12" s="2"/>
      <c r="S12" s="2"/>
      <c r="T12" s="2"/>
      <c r="U12" s="2"/>
      <c r="V12" s="2"/>
      <c r="W12" s="2"/>
      <c r="X12" s="2"/>
      <c r="Y12" s="2"/>
      <c r="Z12" s="2"/>
    </row>
    <row r="13" ht="25.5" customHeight="1">
      <c r="A13" s="55" t="s">
        <v>68</v>
      </c>
      <c r="B13" s="62">
        <v>100.0</v>
      </c>
      <c r="C13" s="63">
        <v>100.0</v>
      </c>
      <c r="D13" s="63">
        <v>100.0</v>
      </c>
      <c r="E13" s="63">
        <v>100.0</v>
      </c>
      <c r="F13" s="63">
        <v>100.0</v>
      </c>
      <c r="G13" s="63">
        <v>100.0</v>
      </c>
      <c r="H13" s="63">
        <v>100.0</v>
      </c>
      <c r="I13" s="63">
        <v>100.0</v>
      </c>
      <c r="J13" s="63">
        <v>100.0</v>
      </c>
      <c r="K13" s="64">
        <v>100.0</v>
      </c>
      <c r="L13" s="2"/>
      <c r="M13" s="2"/>
      <c r="N13" s="2"/>
      <c r="O13" s="2"/>
      <c r="P13" s="2"/>
      <c r="Q13" s="2"/>
      <c r="R13" s="2"/>
      <c r="S13" s="2"/>
      <c r="T13" s="2"/>
      <c r="U13" s="2"/>
      <c r="V13" s="2"/>
      <c r="W13" s="2"/>
      <c r="X13" s="2"/>
      <c r="Y13" s="2"/>
      <c r="Z13" s="2"/>
    </row>
    <row r="14" ht="25.5" customHeight="1">
      <c r="A14" s="55" t="s">
        <v>69</v>
      </c>
      <c r="B14" s="65" t="str">
        <f t="shared" ref="B14:K14" si="2">VLOOKUP(B$10,$G$2:$H$4,2)</f>
        <v>0.9</v>
      </c>
      <c r="C14" s="66" t="str">
        <f t="shared" si="2"/>
        <v>1</v>
      </c>
      <c r="D14" s="66" t="str">
        <f t="shared" si="2"/>
        <v>1.2</v>
      </c>
      <c r="E14" s="66" t="str">
        <f t="shared" si="2"/>
        <v>0.9</v>
      </c>
      <c r="F14" s="66" t="str">
        <f t="shared" si="2"/>
        <v>0.9</v>
      </c>
      <c r="G14" s="66" t="str">
        <f t="shared" si="2"/>
        <v>1</v>
      </c>
      <c r="H14" s="66" t="str">
        <f t="shared" si="2"/>
        <v>0.9</v>
      </c>
      <c r="I14" s="66" t="str">
        <f t="shared" si="2"/>
        <v>1.2</v>
      </c>
      <c r="J14" s="66" t="str">
        <f t="shared" si="2"/>
        <v>1</v>
      </c>
      <c r="K14" s="67" t="str">
        <f t="shared" si="2"/>
        <v>0.9</v>
      </c>
      <c r="L14" s="2"/>
      <c r="M14" s="2"/>
      <c r="N14" s="2"/>
      <c r="O14" s="2"/>
      <c r="P14" s="2"/>
      <c r="Q14" s="2"/>
      <c r="R14" s="2"/>
      <c r="S14" s="2"/>
      <c r="T14" s="2"/>
      <c r="U14" s="2"/>
      <c r="V14" s="2"/>
      <c r="W14" s="2"/>
      <c r="X14" s="2"/>
      <c r="Y14" s="2"/>
      <c r="Z14" s="2"/>
    </row>
    <row r="15" ht="25.5" customHeight="1">
      <c r="A15" s="55" t="s">
        <v>70</v>
      </c>
      <c r="B15" s="68" t="str">
        <f t="shared" ref="B15:K15" si="3">B13*B12/100</f>
        <v>5.10</v>
      </c>
      <c r="C15" s="69" t="str">
        <f t="shared" si="3"/>
        <v>160.00</v>
      </c>
      <c r="D15" s="69" t="str">
        <f t="shared" si="3"/>
        <v>22.15</v>
      </c>
      <c r="E15" s="69" t="str">
        <f t="shared" si="3"/>
        <v>72.00</v>
      </c>
      <c r="F15" s="69" t="str">
        <f t="shared" si="3"/>
        <v>140.00</v>
      </c>
      <c r="G15" s="69" t="str">
        <f t="shared" si="3"/>
        <v>35.00</v>
      </c>
      <c r="H15" s="69" t="str">
        <f t="shared" si="3"/>
        <v>37.00</v>
      </c>
      <c r="I15" s="69" t="str">
        <f t="shared" si="3"/>
        <v>6.50</v>
      </c>
      <c r="J15" s="69" t="str">
        <f t="shared" si="3"/>
        <v>14.00</v>
      </c>
      <c r="K15" s="70" t="str">
        <f t="shared" si="3"/>
        <v>50.00</v>
      </c>
      <c r="L15" s="2"/>
      <c r="M15" s="2"/>
      <c r="N15" s="2"/>
      <c r="O15" s="2"/>
      <c r="P15" s="2"/>
      <c r="Q15" s="2"/>
      <c r="R15" s="2"/>
      <c r="S15" s="2"/>
      <c r="T15" s="2"/>
      <c r="U15" s="2"/>
      <c r="V15" s="2"/>
      <c r="W15" s="2"/>
      <c r="X15" s="2"/>
      <c r="Y15" s="2"/>
      <c r="Z15" s="2"/>
    </row>
    <row r="16" ht="25.5" customHeight="1">
      <c r="A16" s="55" t="s">
        <v>71</v>
      </c>
      <c r="B16" s="71">
        <v>0.01</v>
      </c>
      <c r="C16" s="72">
        <v>0.006500000000000001</v>
      </c>
      <c r="D16" s="72">
        <v>0.0055000000000000005</v>
      </c>
      <c r="E16" s="72">
        <v>0.01</v>
      </c>
      <c r="F16" s="73">
        <v>0.0046</v>
      </c>
      <c r="G16" s="72">
        <v>0.012</v>
      </c>
      <c r="H16" s="72">
        <v>0.013000000000000001</v>
      </c>
      <c r="I16" s="72">
        <v>0.013000000000000001</v>
      </c>
      <c r="J16" s="72">
        <v>0.011000000000000001</v>
      </c>
      <c r="K16" s="74">
        <v>0.016</v>
      </c>
      <c r="L16" s="2"/>
      <c r="M16" s="2"/>
      <c r="N16" s="2"/>
      <c r="O16" s="2"/>
      <c r="P16" s="2"/>
      <c r="Q16" s="2"/>
      <c r="R16" s="2"/>
      <c r="S16" s="2"/>
      <c r="T16" s="2"/>
      <c r="U16" s="2"/>
      <c r="V16" s="2"/>
      <c r="W16" s="2"/>
      <c r="X16" s="2"/>
      <c r="Y16" s="2"/>
      <c r="Z16" s="2"/>
    </row>
    <row r="17" ht="25.5" hidden="1" customHeight="1">
      <c r="A17" s="55" t="s">
        <v>72</v>
      </c>
      <c r="B17" s="75" t="str">
        <f t="shared" ref="B17:K17" si="4">B16*16</f>
        <v>16.00%</v>
      </c>
      <c r="C17" s="76" t="str">
        <f t="shared" si="4"/>
        <v>10.40%</v>
      </c>
      <c r="D17" s="76" t="str">
        <f t="shared" si="4"/>
        <v>8.80%</v>
      </c>
      <c r="E17" s="76" t="str">
        <f t="shared" si="4"/>
        <v>16.00%</v>
      </c>
      <c r="F17" s="76" t="str">
        <f t="shared" si="4"/>
        <v>7.36%</v>
      </c>
      <c r="G17" s="76" t="str">
        <f t="shared" si="4"/>
        <v>19.20%</v>
      </c>
      <c r="H17" s="76" t="str">
        <f t="shared" si="4"/>
        <v>20.80%</v>
      </c>
      <c r="I17" s="76" t="str">
        <f t="shared" si="4"/>
        <v>20.80%</v>
      </c>
      <c r="J17" s="76" t="str">
        <f t="shared" si="4"/>
        <v>17.60%</v>
      </c>
      <c r="K17" s="77" t="str">
        <f t="shared" si="4"/>
        <v>25.60%</v>
      </c>
      <c r="L17" s="2"/>
      <c r="M17" s="2"/>
      <c r="N17" s="2"/>
      <c r="O17" s="2"/>
      <c r="P17" s="2"/>
      <c r="Q17" s="2"/>
      <c r="R17" s="2"/>
      <c r="S17" s="2"/>
      <c r="T17" s="2"/>
      <c r="U17" s="2"/>
      <c r="V17" s="2"/>
      <c r="W17" s="2"/>
      <c r="X17" s="2"/>
      <c r="Y17" s="2"/>
      <c r="Z17" s="2"/>
    </row>
    <row r="18" ht="25.5" customHeight="1">
      <c r="A18" s="55" t="s">
        <v>73</v>
      </c>
      <c r="B18" s="65" t="str">
        <f t="shared" ref="B18:K18" si="5">B16*B15*100</f>
        <v>5.1</v>
      </c>
      <c r="C18" s="66" t="str">
        <f t="shared" si="5"/>
        <v>104</v>
      </c>
      <c r="D18" s="66" t="str">
        <f t="shared" si="5"/>
        <v>12.1825</v>
      </c>
      <c r="E18" s="66" t="str">
        <f t="shared" si="5"/>
        <v>72</v>
      </c>
      <c r="F18" s="66" t="str">
        <f t="shared" si="5"/>
        <v>64.4</v>
      </c>
      <c r="G18" s="66" t="str">
        <f t="shared" si="5"/>
        <v>42</v>
      </c>
      <c r="H18" s="66" t="str">
        <f t="shared" si="5"/>
        <v>48.1</v>
      </c>
      <c r="I18" s="66" t="str">
        <f t="shared" si="5"/>
        <v>8.45</v>
      </c>
      <c r="J18" s="66" t="str">
        <f t="shared" si="5"/>
        <v>15.4</v>
      </c>
      <c r="K18" s="67" t="str">
        <f t="shared" si="5"/>
        <v>80</v>
      </c>
      <c r="L18" s="2"/>
      <c r="M18" s="2"/>
      <c r="N18" s="2"/>
      <c r="O18" s="2"/>
      <c r="P18" s="2"/>
      <c r="Q18" s="2"/>
      <c r="R18" s="2"/>
      <c r="S18" s="2"/>
      <c r="T18" s="2"/>
      <c r="U18" s="2"/>
      <c r="V18" s="2"/>
      <c r="W18" s="2"/>
      <c r="X18" s="2"/>
      <c r="Y18" s="2"/>
      <c r="Z18" s="2"/>
    </row>
    <row r="19" ht="25.5" customHeight="1">
      <c r="A19" s="55" t="s">
        <v>74</v>
      </c>
      <c r="B19" s="78" t="str">
        <f t="shared" ref="B19:K19" si="6">B18*B14</f>
        <v>€4.59</v>
      </c>
      <c r="C19" s="43" t="str">
        <f t="shared" si="6"/>
        <v>€104.00</v>
      </c>
      <c r="D19" s="43" t="str">
        <f t="shared" si="6"/>
        <v>€14.62</v>
      </c>
      <c r="E19" s="43" t="str">
        <f t="shared" si="6"/>
        <v>€64.80</v>
      </c>
      <c r="F19" s="43" t="str">
        <f t="shared" si="6"/>
        <v>€57.96</v>
      </c>
      <c r="G19" s="43" t="str">
        <f t="shared" si="6"/>
        <v>€42.00</v>
      </c>
      <c r="H19" s="43" t="str">
        <f t="shared" si="6"/>
        <v>€43.29</v>
      </c>
      <c r="I19" s="43" t="str">
        <f t="shared" si="6"/>
        <v>€10.14</v>
      </c>
      <c r="J19" s="43" t="str">
        <f t="shared" si="6"/>
        <v>€15.40</v>
      </c>
      <c r="K19" s="79" t="str">
        <f t="shared" si="6"/>
        <v>€72.00</v>
      </c>
      <c r="L19" s="2"/>
      <c r="M19" s="2"/>
      <c r="N19" s="2"/>
      <c r="O19" s="2"/>
      <c r="P19" s="2"/>
      <c r="Q19" s="2"/>
      <c r="R19" s="2"/>
      <c r="S19" s="2"/>
      <c r="T19" s="2"/>
      <c r="U19" s="2"/>
      <c r="V19" s="2"/>
      <c r="W19" s="2"/>
      <c r="X19" s="2"/>
      <c r="Y19" s="2"/>
      <c r="Z19" s="2"/>
    </row>
    <row r="20" ht="25.5" customHeight="1">
      <c r="A20" s="55" t="s">
        <v>75</v>
      </c>
      <c r="B20" s="80" t="str">
        <f t="shared" ref="B20:K20" si="7">B11/B19</f>
        <v>9911.15</v>
      </c>
      <c r="C20" s="81" t="str">
        <f t="shared" si="7"/>
        <v>437.42</v>
      </c>
      <c r="D20" s="81" t="str">
        <f t="shared" si="7"/>
        <v>3111.85</v>
      </c>
      <c r="E20" s="81" t="str">
        <f t="shared" si="7"/>
        <v>702.04</v>
      </c>
      <c r="F20" s="81" t="str">
        <f t="shared" si="7"/>
        <v>784.89</v>
      </c>
      <c r="G20" s="81" t="str">
        <f t="shared" si="7"/>
        <v>1083.15</v>
      </c>
      <c r="H20" s="81" t="str">
        <f t="shared" si="7"/>
        <v>1050.87</v>
      </c>
      <c r="I20" s="81" t="str">
        <f t="shared" si="7"/>
        <v>4486.41</v>
      </c>
      <c r="J20" s="81" t="str">
        <f t="shared" si="7"/>
        <v>2954.04</v>
      </c>
      <c r="K20" s="82" t="str">
        <f t="shared" si="7"/>
        <v>631.84</v>
      </c>
      <c r="L20" s="2"/>
      <c r="M20" s="2"/>
      <c r="N20" s="2"/>
      <c r="O20" s="2"/>
      <c r="P20" s="2"/>
      <c r="Q20" s="2"/>
      <c r="R20" s="2"/>
      <c r="S20" s="2"/>
      <c r="T20" s="2"/>
      <c r="U20" s="2"/>
      <c r="V20" s="2"/>
      <c r="W20" s="2"/>
      <c r="X20" s="2"/>
      <c r="Y20" s="2"/>
      <c r="Z20" s="2"/>
    </row>
    <row r="21" ht="25.5" customHeight="1">
      <c r="A21" s="55" t="s">
        <v>76</v>
      </c>
      <c r="B21" s="83">
        <v>10.0</v>
      </c>
      <c r="C21" s="84">
        <v>10.0</v>
      </c>
      <c r="D21" s="84">
        <v>10.0</v>
      </c>
      <c r="E21" s="84">
        <v>10.0</v>
      </c>
      <c r="F21" s="84">
        <v>10.0</v>
      </c>
      <c r="G21" s="84">
        <v>10.0</v>
      </c>
      <c r="H21" s="84">
        <v>10.0</v>
      </c>
      <c r="I21" s="84">
        <v>10.0</v>
      </c>
      <c r="J21" s="84">
        <v>10.0</v>
      </c>
      <c r="K21" s="85">
        <v>10.0</v>
      </c>
      <c r="L21" s="2"/>
      <c r="M21" s="2"/>
      <c r="N21" s="2"/>
      <c r="O21" s="2"/>
      <c r="P21" s="2"/>
      <c r="Q21" s="2"/>
      <c r="R21" s="2"/>
      <c r="S21" s="2"/>
      <c r="T21" s="2"/>
      <c r="U21" s="2"/>
      <c r="V21" s="2"/>
      <c r="W21" s="2"/>
      <c r="X21" s="2"/>
      <c r="Y21" s="2"/>
      <c r="Z21" s="2"/>
    </row>
    <row r="22" ht="25.5" customHeight="1">
      <c r="A22" s="55" t="s">
        <v>77</v>
      </c>
      <c r="B22" s="80" t="str">
        <f t="shared" ref="B22:K22" si="8">B21*B20/10</f>
        <v>9911.15</v>
      </c>
      <c r="C22" s="81" t="str">
        <f t="shared" si="8"/>
        <v>437.42</v>
      </c>
      <c r="D22" s="81" t="str">
        <f t="shared" si="8"/>
        <v>3111.85</v>
      </c>
      <c r="E22" s="81" t="str">
        <f t="shared" si="8"/>
        <v>702.04</v>
      </c>
      <c r="F22" s="81" t="str">
        <f t="shared" si="8"/>
        <v>784.89</v>
      </c>
      <c r="G22" s="81" t="str">
        <f t="shared" si="8"/>
        <v>1083.15</v>
      </c>
      <c r="H22" s="81" t="str">
        <f t="shared" si="8"/>
        <v>1050.87</v>
      </c>
      <c r="I22" s="81" t="str">
        <f t="shared" si="8"/>
        <v>4486.41</v>
      </c>
      <c r="J22" s="81" t="str">
        <f t="shared" si="8"/>
        <v>2954.04</v>
      </c>
      <c r="K22" s="82" t="str">
        <f t="shared" si="8"/>
        <v>631.84</v>
      </c>
      <c r="L22" s="2"/>
      <c r="M22" s="2"/>
      <c r="N22" s="2"/>
      <c r="O22" s="2"/>
      <c r="P22" s="2"/>
      <c r="Q22" s="2"/>
      <c r="R22" s="2"/>
      <c r="S22" s="2"/>
      <c r="T22" s="2"/>
      <c r="U22" s="2"/>
      <c r="V22" s="2"/>
      <c r="W22" s="2"/>
      <c r="X22" s="2"/>
      <c r="Y22" s="2"/>
      <c r="Z22" s="2"/>
    </row>
    <row r="23" ht="25.5" customHeight="1">
      <c r="A23" s="55" t="s">
        <v>78</v>
      </c>
      <c r="B23" s="75" t="str">
        <f>Design!B$9</f>
        <v>6.67%</v>
      </c>
      <c r="C23" s="76" t="str">
        <f>Design!C$9</f>
        <v>6.67%</v>
      </c>
      <c r="D23" s="76" t="str">
        <f>Design!D$9</f>
        <v>6.67%</v>
      </c>
      <c r="E23" s="76" t="str">
        <f>Design!E$9</f>
        <v>10.00%</v>
      </c>
      <c r="F23" s="76" t="str">
        <f>Design!F$9</f>
        <v>10.00%</v>
      </c>
      <c r="G23" s="76" t="str">
        <f>Design!G$9</f>
        <v>10.50%</v>
      </c>
      <c r="H23" s="76" t="str">
        <f>Design!H$9</f>
        <v>10.50%</v>
      </c>
      <c r="I23" s="76" t="str">
        <f>Design!I$9</f>
        <v>10.50%</v>
      </c>
      <c r="J23" s="76" t="str">
        <f>Design!J$9</f>
        <v>10.50%</v>
      </c>
      <c r="K23" s="77" t="str">
        <f>Design!K$9</f>
        <v>18.00%</v>
      </c>
      <c r="L23" s="2"/>
      <c r="M23" s="2"/>
      <c r="N23" s="2"/>
      <c r="O23" s="2"/>
      <c r="P23" s="2"/>
      <c r="Q23" s="2"/>
      <c r="R23" s="2"/>
      <c r="S23" s="2"/>
      <c r="T23" s="2"/>
      <c r="U23" s="2"/>
      <c r="V23" s="2"/>
      <c r="W23" s="2"/>
      <c r="X23" s="2"/>
      <c r="Y23" s="2"/>
      <c r="Z23" s="2"/>
    </row>
    <row r="24" ht="25.5" customHeight="1">
      <c r="A24" s="55" t="s">
        <v>79</v>
      </c>
      <c r="B24" s="59">
        <v>0.83</v>
      </c>
      <c r="C24" s="60">
        <v>0.83</v>
      </c>
      <c r="D24" s="60">
        <v>0.83</v>
      </c>
      <c r="E24" s="60">
        <v>0.83</v>
      </c>
      <c r="F24" s="60">
        <v>0.83</v>
      </c>
      <c r="G24" s="60">
        <v>1.17</v>
      </c>
      <c r="H24" s="60">
        <v>1.17</v>
      </c>
      <c r="I24" s="60">
        <v>1.17</v>
      </c>
      <c r="J24" s="60">
        <v>1.17</v>
      </c>
      <c r="K24" s="61">
        <v>1.17</v>
      </c>
      <c r="L24" s="2"/>
      <c r="M24" s="2"/>
      <c r="N24" s="2"/>
      <c r="O24" s="2"/>
      <c r="P24" s="2"/>
      <c r="Q24" s="2"/>
      <c r="R24" s="2"/>
      <c r="S24" s="2"/>
      <c r="T24" s="2"/>
      <c r="U24" s="2"/>
      <c r="V24" s="2"/>
      <c r="W24" s="2"/>
      <c r="X24" s="2"/>
      <c r="Y24" s="2"/>
      <c r="Z24" s="2"/>
    </row>
    <row r="25" ht="25.5" customHeight="1">
      <c r="A25" s="55" t="s">
        <v>80</v>
      </c>
      <c r="B25" s="75" t="str">
        <f t="shared" ref="B25:K25" si="9">B24*B23</f>
        <v>5.53%</v>
      </c>
      <c r="C25" s="76" t="str">
        <f t="shared" si="9"/>
        <v>5.53%</v>
      </c>
      <c r="D25" s="76" t="str">
        <f t="shared" si="9"/>
        <v>5.53%</v>
      </c>
      <c r="E25" s="76" t="str">
        <f t="shared" si="9"/>
        <v>8.30%</v>
      </c>
      <c r="F25" s="76" t="str">
        <f t="shared" si="9"/>
        <v>8.30%</v>
      </c>
      <c r="G25" s="76" t="str">
        <f t="shared" si="9"/>
        <v>12.29%</v>
      </c>
      <c r="H25" s="76" t="str">
        <f t="shared" si="9"/>
        <v>12.29%</v>
      </c>
      <c r="I25" s="76" t="str">
        <f t="shared" si="9"/>
        <v>12.29%</v>
      </c>
      <c r="J25" s="76" t="str">
        <f t="shared" si="9"/>
        <v>12.29%</v>
      </c>
      <c r="K25" s="77" t="str">
        <f t="shared" si="9"/>
        <v>21.06%</v>
      </c>
      <c r="L25" s="2"/>
      <c r="M25" s="2"/>
      <c r="N25" s="2"/>
      <c r="O25" s="2"/>
      <c r="P25" s="2"/>
      <c r="Q25" s="2"/>
      <c r="R25" s="2"/>
      <c r="S25" s="2"/>
      <c r="T25" s="2"/>
      <c r="U25" s="2"/>
      <c r="V25" s="2"/>
      <c r="W25" s="2"/>
      <c r="X25" s="2"/>
      <c r="Y25" s="2"/>
      <c r="Z25" s="2"/>
    </row>
    <row r="26" ht="25.5" customHeight="1">
      <c r="A26" s="55" t="s">
        <v>81</v>
      </c>
      <c r="B26" s="75" t="str">
        <f t="shared" ref="B26:K26" si="10">B25/SUM($B$25:$K$25)</f>
        <v>5.35%</v>
      </c>
      <c r="C26" s="76" t="str">
        <f t="shared" si="10"/>
        <v>5.35%</v>
      </c>
      <c r="D26" s="76" t="str">
        <f t="shared" si="10"/>
        <v>5.35%</v>
      </c>
      <c r="E26" s="76" t="str">
        <f t="shared" si="10"/>
        <v>8.03%</v>
      </c>
      <c r="F26" s="76" t="str">
        <f t="shared" si="10"/>
        <v>8.03%</v>
      </c>
      <c r="G26" s="76" t="str">
        <f t="shared" si="10"/>
        <v>11.88%</v>
      </c>
      <c r="H26" s="76" t="str">
        <f t="shared" si="10"/>
        <v>11.88%</v>
      </c>
      <c r="I26" s="76" t="str">
        <f t="shared" si="10"/>
        <v>11.88%</v>
      </c>
      <c r="J26" s="76" t="str">
        <f t="shared" si="10"/>
        <v>11.88%</v>
      </c>
      <c r="K26" s="77" t="str">
        <f t="shared" si="10"/>
        <v>20.37%</v>
      </c>
      <c r="L26" s="2"/>
      <c r="M26" s="2"/>
      <c r="N26" s="2"/>
      <c r="O26" s="2"/>
      <c r="P26" s="2"/>
      <c r="Q26" s="2"/>
      <c r="R26" s="2"/>
      <c r="S26" s="2"/>
      <c r="T26" s="2"/>
      <c r="U26" s="2"/>
      <c r="V26" s="2"/>
      <c r="W26" s="2"/>
      <c r="X26" s="2"/>
      <c r="Y26" s="2"/>
      <c r="Z26" s="2"/>
    </row>
    <row r="27" ht="25.5" customHeight="1">
      <c r="A27" s="55" t="s">
        <v>82</v>
      </c>
      <c r="B27" s="80" t="str">
        <f>Design!$I$3</f>
        <v>1.61</v>
      </c>
      <c r="C27" s="81" t="str">
        <f>Design!$I$3</f>
        <v>1.61</v>
      </c>
      <c r="D27" s="81" t="str">
        <f>Design!$I$3</f>
        <v>1.61</v>
      </c>
      <c r="E27" s="81" t="str">
        <f>Design!$I$3</f>
        <v>1.61</v>
      </c>
      <c r="F27" s="81" t="str">
        <f>Design!$I$3</f>
        <v>1.61</v>
      </c>
      <c r="G27" s="81" t="str">
        <f>Design!$I$3</f>
        <v>1.61</v>
      </c>
      <c r="H27" s="81" t="str">
        <f>Design!$I$3</f>
        <v>1.61</v>
      </c>
      <c r="I27" s="81" t="str">
        <f>Design!$I$3</f>
        <v>1.61</v>
      </c>
      <c r="J27" s="81" t="str">
        <f>Design!$I$3</f>
        <v>1.61</v>
      </c>
      <c r="K27" s="82" t="str">
        <f>Design!$I$3</f>
        <v>1.61</v>
      </c>
      <c r="L27" s="2"/>
      <c r="M27" s="2"/>
      <c r="N27" s="2"/>
      <c r="O27" s="2"/>
      <c r="P27" s="2"/>
      <c r="Q27" s="2"/>
      <c r="R27" s="2"/>
      <c r="S27" s="2"/>
      <c r="T27" s="2"/>
      <c r="U27" s="2"/>
      <c r="V27" s="2"/>
      <c r="W27" s="2"/>
      <c r="X27" s="2"/>
      <c r="Y27" s="2"/>
      <c r="Z27" s="2"/>
    </row>
    <row r="28" ht="25.5" customHeight="1">
      <c r="A28" s="55" t="s">
        <v>83</v>
      </c>
      <c r="B28" s="80" t="str">
        <f t="shared" ref="B28:K28" si="11">B22*B26*B27</f>
        <v>853.91</v>
      </c>
      <c r="C28" s="81" t="str">
        <f t="shared" si="11"/>
        <v>37.69</v>
      </c>
      <c r="D28" s="81" t="str">
        <f t="shared" si="11"/>
        <v>268.11</v>
      </c>
      <c r="E28" s="81" t="str">
        <f t="shared" si="11"/>
        <v>90.73</v>
      </c>
      <c r="F28" s="81" t="str">
        <f t="shared" si="11"/>
        <v>101.44</v>
      </c>
      <c r="G28" s="81" t="str">
        <f t="shared" si="11"/>
        <v>207.19</v>
      </c>
      <c r="H28" s="81" t="str">
        <f t="shared" si="11"/>
        <v>201.02</v>
      </c>
      <c r="I28" s="81" t="str">
        <f t="shared" si="11"/>
        <v>858.18</v>
      </c>
      <c r="J28" s="81" t="str">
        <f t="shared" si="11"/>
        <v>565.06</v>
      </c>
      <c r="K28" s="82" t="str">
        <f t="shared" si="11"/>
        <v>207.19</v>
      </c>
      <c r="L28" s="2"/>
      <c r="M28" s="2"/>
      <c r="N28" s="2"/>
      <c r="O28" s="2"/>
      <c r="P28" s="2"/>
      <c r="Q28" s="2"/>
      <c r="R28" s="2"/>
      <c r="S28" s="2"/>
      <c r="T28" s="2"/>
      <c r="U28" s="2"/>
      <c r="V28" s="2"/>
      <c r="W28" s="2"/>
      <c r="X28" s="2"/>
      <c r="Y28" s="2"/>
      <c r="Z28" s="2"/>
    </row>
    <row r="29" ht="25.5" customHeight="1">
      <c r="A29" s="55" t="s">
        <v>84</v>
      </c>
      <c r="B29" s="80" t="str">
        <f t="shared" ref="B29:K29" si="12">ROUND(B28,0)</f>
        <v>854.00</v>
      </c>
      <c r="C29" s="81" t="str">
        <f t="shared" si="12"/>
        <v>38.00</v>
      </c>
      <c r="D29" s="81" t="str">
        <f t="shared" si="12"/>
        <v>268.00</v>
      </c>
      <c r="E29" s="81" t="str">
        <f t="shared" si="12"/>
        <v>91.00</v>
      </c>
      <c r="F29" s="81" t="str">
        <f t="shared" si="12"/>
        <v>101.00</v>
      </c>
      <c r="G29" s="81" t="str">
        <f t="shared" si="12"/>
        <v>207.00</v>
      </c>
      <c r="H29" s="81" t="str">
        <f t="shared" si="12"/>
        <v>201.00</v>
      </c>
      <c r="I29" s="81" t="str">
        <f t="shared" si="12"/>
        <v>858.00</v>
      </c>
      <c r="J29" s="81" t="str">
        <f t="shared" si="12"/>
        <v>565.00</v>
      </c>
      <c r="K29" s="82" t="str">
        <f t="shared" si="12"/>
        <v>207.00</v>
      </c>
      <c r="L29" s="2"/>
      <c r="M29" s="2"/>
      <c r="N29" s="2"/>
      <c r="O29" s="2"/>
      <c r="P29" s="2"/>
      <c r="Q29" s="2"/>
      <c r="R29" s="2"/>
      <c r="S29" s="2"/>
      <c r="T29" s="2"/>
      <c r="U29" s="2"/>
      <c r="V29" s="2"/>
      <c r="W29" s="2"/>
      <c r="X29" s="2"/>
      <c r="Y29" s="2"/>
      <c r="Z29" s="2"/>
    </row>
    <row r="30" ht="25.5" customHeight="1">
      <c r="A30" s="55" t="s">
        <v>85</v>
      </c>
      <c r="B30" s="93" t="str">
        <f>'1 July 2008'!B31</f>
        <v>1242</v>
      </c>
      <c r="C30" s="94" t="str">
        <f>'1 July 2008'!C31</f>
        <v>56</v>
      </c>
      <c r="D30" s="94" t="str">
        <f>'1 July 2008'!D31</f>
        <v>347</v>
      </c>
      <c r="E30" s="94" t="str">
        <f>'1 July 2008'!E31</f>
        <v>160</v>
      </c>
      <c r="F30" s="94" t="str">
        <f>'1 July 2008'!F31</f>
        <v>134</v>
      </c>
      <c r="G30" s="94" t="str">
        <f>'1 July 2008'!G31</f>
        <v>195</v>
      </c>
      <c r="H30" s="94" t="str">
        <f>'1 July 2008'!H31</f>
        <v>200</v>
      </c>
      <c r="I30" s="94" t="str">
        <f>'1 July 2008'!I31</f>
        <v>786</v>
      </c>
      <c r="J30" s="94" t="str">
        <f>'1 July 2008'!J31</f>
        <v>528</v>
      </c>
      <c r="K30" s="94" t="str">
        <f>'1 July 2008'!K31</f>
        <v>200</v>
      </c>
      <c r="L30" s="2"/>
      <c r="M30" s="2"/>
      <c r="N30" s="2"/>
      <c r="O30" s="2"/>
      <c r="P30" s="2"/>
      <c r="Q30" s="2"/>
      <c r="R30" s="2"/>
      <c r="S30" s="2"/>
      <c r="T30" s="2"/>
      <c r="U30" s="2"/>
      <c r="V30" s="2"/>
      <c r="W30" s="2"/>
      <c r="X30" s="2"/>
      <c r="Y30" s="2"/>
      <c r="Z30" s="2"/>
    </row>
    <row r="31" ht="25.5" customHeight="1">
      <c r="A31" s="55" t="s">
        <v>86</v>
      </c>
      <c r="B31" s="80" t="str">
        <f t="shared" ref="B31:K31" si="13">IF(B29=0,-B30,IF(ABS((B30-B29)/B29)&gt;0.1,B29-B30,0))</f>
        <v>-388.00</v>
      </c>
      <c r="C31" s="81" t="str">
        <f t="shared" si="13"/>
        <v>-18.00</v>
      </c>
      <c r="D31" s="81" t="str">
        <f t="shared" si="13"/>
        <v>-79.00</v>
      </c>
      <c r="E31" s="81" t="str">
        <f t="shared" si="13"/>
        <v>-69.00</v>
      </c>
      <c r="F31" s="81" t="str">
        <f t="shared" si="13"/>
        <v>-33.00</v>
      </c>
      <c r="G31" s="84" t="str">
        <f t="shared" si="13"/>
        <v>0</v>
      </c>
      <c r="H31" s="84" t="str">
        <f t="shared" si="13"/>
        <v>0</v>
      </c>
      <c r="I31" s="84" t="str">
        <f t="shared" si="13"/>
        <v>0</v>
      </c>
      <c r="J31" s="84" t="str">
        <f t="shared" si="13"/>
        <v>0</v>
      </c>
      <c r="K31" s="85" t="str">
        <f t="shared" si="13"/>
        <v>0</v>
      </c>
      <c r="L31" s="2"/>
      <c r="M31" s="2"/>
      <c r="N31" s="2"/>
      <c r="O31" s="2"/>
      <c r="P31" s="2"/>
      <c r="Q31" s="2"/>
      <c r="R31" s="2"/>
      <c r="S31" s="2"/>
      <c r="T31" s="2"/>
      <c r="U31" s="2"/>
      <c r="V31" s="2"/>
      <c r="W31" s="2"/>
      <c r="X31" s="2"/>
      <c r="Y31" s="2"/>
      <c r="Z31" s="2"/>
    </row>
    <row r="32" ht="25.5" customHeight="1">
      <c r="A32" s="84"/>
      <c r="B32" s="84"/>
      <c r="C32" s="84"/>
      <c r="D32" s="84"/>
      <c r="E32" s="84"/>
      <c r="F32" s="84"/>
      <c r="G32" s="84"/>
      <c r="H32" s="84"/>
      <c r="I32" s="84"/>
      <c r="J32" s="84"/>
      <c r="K32" s="84"/>
      <c r="L32" s="2"/>
      <c r="M32" s="2"/>
      <c r="N32" s="2"/>
      <c r="O32" s="2"/>
      <c r="P32" s="2"/>
      <c r="Q32" s="2"/>
      <c r="R32" s="2"/>
      <c r="S32" s="2"/>
      <c r="T32" s="2"/>
      <c r="U32" s="2"/>
      <c r="V32" s="2"/>
      <c r="W32" s="2"/>
      <c r="X32" s="2"/>
      <c r="Y32" s="2"/>
      <c r="Z32" s="2"/>
    </row>
    <row r="33" ht="25.5" customHeight="1">
      <c r="A33" s="55" t="s">
        <v>88</v>
      </c>
      <c r="B33" s="95" t="str">
        <f>(B12-'1 July 2008'!B12)*'1 July 2008'!B13*B14*B30</f>
        <v>€11,178.00</v>
      </c>
      <c r="C33" s="95" t="str">
        <f>(C12-'1 July 2008'!C12)*'1 July 2008'!C13*C14*C30</f>
        <v>€56,000.00</v>
      </c>
      <c r="D33" s="95" t="str">
        <f>(D12-'1 July 2008'!D12)*'1 July 2008'!D13*D14*D30</f>
        <v>€6,246.00</v>
      </c>
      <c r="E33" s="96" t="str">
        <f>(E12-'1 July 2008'!E12)*'1 July 2008'!E13*E14*E30</f>
        <v>-€43,200.00</v>
      </c>
      <c r="F33" s="96" t="str">
        <f>(F12-'1 July 2008'!F12)*'1 July 2008'!F13*F14*F30</f>
        <v>-€60,300.00</v>
      </c>
      <c r="G33" s="96" t="str">
        <f>(G12-'1 July 2008'!G12)*'1 July 2008'!G13*G14*G30</f>
        <v>-€39,000.00</v>
      </c>
      <c r="H33" s="96" t="str">
        <f>(H12-'1 July 2008'!H12)*'1 July 2008'!H13*H14*H30</f>
        <v>-€54,000.00</v>
      </c>
      <c r="I33" s="96" t="str">
        <f>(I12-'1 July 2008'!I12)*'1 July 2008'!I13*I14*I30</f>
        <v>-€47,160.00</v>
      </c>
      <c r="J33" s="96" t="str">
        <f>(J12-'1 July 2008'!J12)*'1 July 2008'!J13*J14*J30</f>
        <v>-€52,800.00</v>
      </c>
      <c r="K33" s="96" t="str">
        <f>(K12-'1 July 2008'!K12)*'1 July 2008'!K13*K14*K30</f>
        <v>-€72,000.00</v>
      </c>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29"/>
    <col customWidth="1" min="2" max="2" width="31.57"/>
    <col customWidth="1" min="3" max="4" width="18.14"/>
    <col customWidth="1" min="5" max="5" width="25.14"/>
    <col customWidth="1" min="6" max="11" width="18.14"/>
    <col customWidth="1" min="12" max="21" width="11.57"/>
    <col customWidth="1" min="22" max="26" width="10.0"/>
  </cols>
  <sheetData>
    <row r="1" ht="21.0" customHeight="1">
      <c r="A1" s="39" t="s">
        <v>4</v>
      </c>
      <c r="B1" s="40"/>
      <c r="C1" s="40"/>
      <c r="D1" s="40"/>
      <c r="E1" s="40"/>
      <c r="F1" s="40"/>
      <c r="G1" s="41" t="s">
        <v>56</v>
      </c>
      <c r="H1" s="40"/>
      <c r="I1" s="40"/>
      <c r="J1" s="40"/>
      <c r="K1" s="40"/>
      <c r="L1" s="2"/>
      <c r="M1" s="2"/>
      <c r="N1" s="2"/>
      <c r="O1" s="2"/>
      <c r="P1" s="2"/>
      <c r="Q1" s="2"/>
      <c r="R1" s="2"/>
      <c r="S1" s="2"/>
      <c r="T1" s="2"/>
      <c r="U1" s="2"/>
      <c r="V1" s="2"/>
      <c r="W1" s="2"/>
      <c r="X1" s="2"/>
      <c r="Y1" s="2"/>
      <c r="Z1" s="2"/>
    </row>
    <row r="2" ht="18.75" customHeight="1">
      <c r="A2" s="42" t="s">
        <v>5</v>
      </c>
      <c r="B2" s="43" t="str">
        <f>Design!$D$3</f>
        <v>€10,000,000.00</v>
      </c>
      <c r="C2" s="40"/>
      <c r="D2" s="40"/>
      <c r="E2" s="40"/>
      <c r="F2" s="40"/>
      <c r="G2" s="45" t="s">
        <v>58</v>
      </c>
      <c r="H2" s="47">
        <v>1.0</v>
      </c>
      <c r="I2" s="44"/>
      <c r="J2" s="44"/>
      <c r="K2" s="44"/>
      <c r="L2" s="2"/>
      <c r="M2" s="2"/>
      <c r="N2" s="2"/>
      <c r="O2" s="2"/>
      <c r="P2" s="2"/>
      <c r="Q2" s="2"/>
      <c r="R2" s="2"/>
      <c r="S2" s="2"/>
      <c r="T2" s="2"/>
      <c r="U2" s="2"/>
      <c r="V2" s="2"/>
      <c r="W2" s="2"/>
      <c r="X2" s="2"/>
      <c r="Y2" s="2"/>
      <c r="Z2" s="2"/>
    </row>
    <row r="3" ht="18.75" customHeight="1">
      <c r="A3" s="42" t="s">
        <v>59</v>
      </c>
      <c r="B3" s="89" t="str">
        <f>Design!$O$3</f>
        <v>7.50%</v>
      </c>
      <c r="C3" s="40"/>
      <c r="D3" s="40"/>
      <c r="E3" s="40"/>
      <c r="F3" s="40"/>
      <c r="G3" s="50" t="s">
        <v>61</v>
      </c>
      <c r="H3" s="47">
        <v>1.2</v>
      </c>
      <c r="I3" s="49"/>
      <c r="J3" s="49"/>
      <c r="K3" s="49"/>
      <c r="L3" s="2"/>
      <c r="M3" s="2"/>
      <c r="N3" s="2"/>
      <c r="O3" s="2"/>
      <c r="P3" s="2"/>
      <c r="Q3" s="2"/>
      <c r="R3" s="2"/>
      <c r="S3" s="2"/>
      <c r="T3" s="2"/>
      <c r="U3" s="2"/>
      <c r="V3" s="2"/>
      <c r="W3" s="2"/>
      <c r="X3" s="2"/>
      <c r="Y3" s="2"/>
      <c r="Z3" s="2"/>
    </row>
    <row r="4" ht="18.75" customHeight="1">
      <c r="A4" s="42" t="s">
        <v>62</v>
      </c>
      <c r="B4" s="43" t="str">
        <f>B3*B2</f>
        <v>€750,000.00</v>
      </c>
      <c r="C4" s="40"/>
      <c r="D4" s="40"/>
      <c r="E4" s="40"/>
      <c r="F4" s="40"/>
      <c r="G4" s="52" t="s">
        <v>64</v>
      </c>
      <c r="H4" s="47">
        <v>0.9</v>
      </c>
      <c r="I4" s="51"/>
      <c r="J4" s="51"/>
      <c r="K4" s="51"/>
      <c r="L4" s="2"/>
      <c r="M4" s="2"/>
      <c r="N4" s="2"/>
      <c r="O4" s="2"/>
      <c r="P4" s="2"/>
      <c r="Q4" s="2"/>
      <c r="R4" s="2"/>
      <c r="S4" s="2"/>
      <c r="T4" s="2"/>
      <c r="U4" s="2"/>
      <c r="V4" s="2"/>
      <c r="W4" s="2"/>
      <c r="X4" s="2"/>
      <c r="Y4" s="2"/>
      <c r="Z4" s="2"/>
    </row>
    <row r="5" ht="18.75" customHeight="1">
      <c r="A5" s="42"/>
      <c r="B5" s="43"/>
      <c r="C5" s="40"/>
      <c r="D5" s="40"/>
      <c r="E5" s="40"/>
      <c r="F5" s="40"/>
      <c r="G5" s="52"/>
      <c r="H5" s="54"/>
      <c r="I5" s="51"/>
      <c r="J5" s="51"/>
      <c r="K5" s="51"/>
      <c r="L5" s="2"/>
      <c r="M5" s="2"/>
      <c r="N5" s="2"/>
      <c r="O5" s="2"/>
      <c r="P5" s="2"/>
      <c r="Q5" s="2"/>
      <c r="R5" s="2"/>
      <c r="S5" s="2"/>
      <c r="T5" s="2"/>
      <c r="U5" s="2"/>
      <c r="V5" s="2"/>
      <c r="W5" s="2"/>
      <c r="X5" s="2"/>
      <c r="Y5" s="2"/>
      <c r="Z5" s="2"/>
    </row>
    <row r="6" ht="18.75" customHeight="1">
      <c r="A6" s="42"/>
      <c r="B6" s="43"/>
      <c r="C6" s="40"/>
      <c r="D6" s="40"/>
      <c r="E6" s="40"/>
      <c r="F6" s="40"/>
      <c r="G6" s="52"/>
      <c r="H6" s="54"/>
      <c r="I6" s="51"/>
      <c r="J6" s="51"/>
      <c r="K6" s="51"/>
      <c r="L6" s="2"/>
      <c r="M6" s="2"/>
      <c r="N6" s="2"/>
      <c r="O6" s="2"/>
      <c r="P6" s="2"/>
      <c r="Q6" s="2"/>
      <c r="R6" s="2"/>
      <c r="S6" s="2"/>
      <c r="T6" s="2"/>
      <c r="U6" s="2"/>
      <c r="V6" s="2"/>
      <c r="W6" s="2"/>
      <c r="X6" s="2"/>
      <c r="Y6" s="2"/>
      <c r="Z6" s="2"/>
    </row>
    <row r="7" ht="18.75" customHeight="1">
      <c r="A7" s="42"/>
      <c r="B7" s="43"/>
      <c r="C7" s="51"/>
      <c r="D7" s="52"/>
      <c r="E7" s="51"/>
      <c r="F7" s="51"/>
      <c r="G7" s="52"/>
      <c r="H7" s="54"/>
      <c r="I7" s="51"/>
      <c r="J7" s="51"/>
      <c r="K7" s="51"/>
      <c r="L7" s="2"/>
      <c r="M7" s="2"/>
      <c r="N7" s="2"/>
      <c r="O7" s="2"/>
      <c r="P7" s="2"/>
      <c r="Q7" s="2"/>
      <c r="R7" s="2"/>
      <c r="S7" s="2"/>
      <c r="T7" s="2"/>
      <c r="U7" s="2"/>
      <c r="V7" s="2"/>
      <c r="W7" s="2"/>
      <c r="X7" s="2"/>
      <c r="Y7" s="2"/>
      <c r="Z7" s="2"/>
    </row>
    <row r="8" ht="18.75" customHeight="1">
      <c r="A8" s="42"/>
      <c r="B8" s="40"/>
      <c r="C8" s="40"/>
      <c r="D8" s="40"/>
      <c r="E8" s="40"/>
      <c r="F8" s="40"/>
      <c r="G8" s="40"/>
      <c r="H8" s="40"/>
      <c r="I8" s="40"/>
      <c r="J8" s="40"/>
      <c r="K8" s="40"/>
      <c r="L8" s="2"/>
      <c r="M8" s="2"/>
      <c r="N8" s="2"/>
      <c r="O8" s="2"/>
      <c r="P8" s="2"/>
      <c r="Q8" s="2"/>
      <c r="R8" s="2"/>
      <c r="S8" s="2"/>
      <c r="T8" s="2"/>
      <c r="U8" s="2"/>
      <c r="V8" s="2"/>
      <c r="W8" s="2"/>
      <c r="X8" s="2"/>
      <c r="Y8" s="2"/>
      <c r="Z8" s="2"/>
    </row>
    <row r="9" ht="18.75" customHeight="1">
      <c r="A9" s="42"/>
      <c r="B9" s="40" t="s">
        <v>9</v>
      </c>
      <c r="C9" s="40" t="s">
        <v>10</v>
      </c>
      <c r="D9" s="40" t="s">
        <v>11</v>
      </c>
      <c r="E9" s="40" t="s">
        <v>12</v>
      </c>
      <c r="F9" s="40" t="s">
        <v>13</v>
      </c>
      <c r="G9" s="40" t="s">
        <v>14</v>
      </c>
      <c r="H9" s="40" t="s">
        <v>15</v>
      </c>
      <c r="I9" s="40" t="s">
        <v>16</v>
      </c>
      <c r="J9" s="40" t="s">
        <v>17</v>
      </c>
      <c r="K9" s="40" t="s">
        <v>18</v>
      </c>
      <c r="L9" s="2"/>
      <c r="M9" s="2"/>
      <c r="N9" s="2"/>
      <c r="O9" s="2"/>
      <c r="P9" s="2"/>
      <c r="Q9" s="2"/>
      <c r="R9" s="2"/>
      <c r="S9" s="2"/>
      <c r="T9" s="2"/>
      <c r="U9" s="2"/>
      <c r="V9" s="2"/>
      <c r="W9" s="2"/>
      <c r="X9" s="2"/>
      <c r="Y9" s="2"/>
      <c r="Z9" s="2"/>
    </row>
    <row r="10" ht="18.75" customHeight="1">
      <c r="A10" s="42"/>
      <c r="B10" s="42" t="s">
        <v>64</v>
      </c>
      <c r="C10" s="42" t="s">
        <v>58</v>
      </c>
      <c r="D10" s="42" t="s">
        <v>61</v>
      </c>
      <c r="E10" s="42" t="s">
        <v>64</v>
      </c>
      <c r="F10" s="42" t="s">
        <v>64</v>
      </c>
      <c r="G10" s="42" t="s">
        <v>58</v>
      </c>
      <c r="H10" s="42" t="s">
        <v>64</v>
      </c>
      <c r="I10" s="42" t="s">
        <v>61</v>
      </c>
      <c r="J10" s="42" t="s">
        <v>58</v>
      </c>
      <c r="K10" s="42" t="s">
        <v>64</v>
      </c>
      <c r="L10" s="2"/>
      <c r="M10" s="2"/>
      <c r="N10" s="2"/>
      <c r="O10" s="2"/>
      <c r="P10" s="2"/>
      <c r="Q10" s="2"/>
      <c r="R10" s="2"/>
      <c r="S10" s="2"/>
      <c r="T10" s="2"/>
      <c r="U10" s="2"/>
      <c r="V10" s="2"/>
      <c r="W10" s="2"/>
      <c r="X10" s="2"/>
      <c r="Y10" s="2"/>
      <c r="Z10" s="2"/>
    </row>
    <row r="11" ht="25.5" customHeight="1">
      <c r="A11" s="55" t="s">
        <v>66</v>
      </c>
      <c r="B11" s="90" t="str">
        <f t="shared" ref="B11:K11" si="1">$B$4/16</f>
        <v>€46,875</v>
      </c>
      <c r="C11" s="91" t="str">
        <f t="shared" si="1"/>
        <v>€46,875</v>
      </c>
      <c r="D11" s="91" t="str">
        <f t="shared" si="1"/>
        <v>€46,875</v>
      </c>
      <c r="E11" s="91" t="str">
        <f t="shared" si="1"/>
        <v>€46,875</v>
      </c>
      <c r="F11" s="91" t="str">
        <f t="shared" si="1"/>
        <v>€46,875</v>
      </c>
      <c r="G11" s="91" t="str">
        <f t="shared" si="1"/>
        <v>€46,875</v>
      </c>
      <c r="H11" s="91" t="str">
        <f t="shared" si="1"/>
        <v>€46,875</v>
      </c>
      <c r="I11" s="91" t="str">
        <f t="shared" si="1"/>
        <v>€46,875</v>
      </c>
      <c r="J11" s="91" t="str">
        <f t="shared" si="1"/>
        <v>€46,875</v>
      </c>
      <c r="K11" s="92" t="str">
        <f t="shared" si="1"/>
        <v>€46,875</v>
      </c>
      <c r="L11" s="2"/>
      <c r="M11" s="2"/>
      <c r="N11" s="2"/>
      <c r="O11" s="2"/>
      <c r="P11" s="2"/>
      <c r="Q11" s="2"/>
      <c r="R11" s="2"/>
      <c r="S11" s="2"/>
      <c r="T11" s="2"/>
      <c r="U11" s="2"/>
      <c r="V11" s="2"/>
      <c r="W11" s="2"/>
      <c r="X11" s="2"/>
      <c r="Y11" s="2"/>
      <c r="Z11" s="2"/>
    </row>
    <row r="12" ht="25.5" customHeight="1">
      <c r="A12" s="55" t="s">
        <v>67</v>
      </c>
      <c r="B12" s="59">
        <v>5.0</v>
      </c>
      <c r="C12" s="60">
        <v>150.0</v>
      </c>
      <c r="D12" s="60">
        <v>22.0</v>
      </c>
      <c r="E12" s="60">
        <v>75.0</v>
      </c>
      <c r="F12" s="60">
        <v>145.0</v>
      </c>
      <c r="G12" s="60">
        <v>37.0</v>
      </c>
      <c r="H12" s="60">
        <v>40.0</v>
      </c>
      <c r="I12" s="60">
        <v>7.0</v>
      </c>
      <c r="J12" s="60">
        <v>15.0</v>
      </c>
      <c r="K12" s="61">
        <v>54.0</v>
      </c>
      <c r="L12" s="2"/>
      <c r="M12" s="2"/>
      <c r="N12" s="2"/>
      <c r="O12" s="2"/>
      <c r="P12" s="2"/>
      <c r="Q12" s="2"/>
      <c r="R12" s="2"/>
      <c r="S12" s="2"/>
      <c r="T12" s="2"/>
      <c r="U12" s="2"/>
      <c r="V12" s="2"/>
      <c r="W12" s="2"/>
      <c r="X12" s="2"/>
      <c r="Y12" s="2"/>
      <c r="Z12" s="2"/>
    </row>
    <row r="13" ht="25.5" customHeight="1">
      <c r="A13" s="55" t="s">
        <v>68</v>
      </c>
      <c r="B13" s="62">
        <v>100.0</v>
      </c>
      <c r="C13" s="63">
        <v>100.0</v>
      </c>
      <c r="D13" s="63">
        <v>100.0</v>
      </c>
      <c r="E13" s="63">
        <v>100.0</v>
      </c>
      <c r="F13" s="63">
        <v>100.0</v>
      </c>
      <c r="G13" s="63">
        <v>100.0</v>
      </c>
      <c r="H13" s="63">
        <v>100.0</v>
      </c>
      <c r="I13" s="63">
        <v>100.0</v>
      </c>
      <c r="J13" s="63">
        <v>100.0</v>
      </c>
      <c r="K13" s="64">
        <v>100.0</v>
      </c>
      <c r="L13" s="2"/>
      <c r="M13" s="2"/>
      <c r="N13" s="2"/>
      <c r="O13" s="2"/>
      <c r="P13" s="2"/>
      <c r="Q13" s="2"/>
      <c r="R13" s="2"/>
      <c r="S13" s="2"/>
      <c r="T13" s="2"/>
      <c r="U13" s="2"/>
      <c r="V13" s="2"/>
      <c r="W13" s="2"/>
      <c r="X13" s="2"/>
      <c r="Y13" s="2"/>
      <c r="Z13" s="2"/>
    </row>
    <row r="14" ht="25.5" customHeight="1">
      <c r="A14" s="55" t="s">
        <v>69</v>
      </c>
      <c r="B14" s="65" t="str">
        <f t="shared" ref="B14:K14" si="2">VLOOKUP(B$10,$G$2:$H$4,2)</f>
        <v>0.9</v>
      </c>
      <c r="C14" s="66" t="str">
        <f t="shared" si="2"/>
        <v>1</v>
      </c>
      <c r="D14" s="66" t="str">
        <f t="shared" si="2"/>
        <v>1.2</v>
      </c>
      <c r="E14" s="66" t="str">
        <f t="shared" si="2"/>
        <v>0.9</v>
      </c>
      <c r="F14" s="66" t="str">
        <f t="shared" si="2"/>
        <v>0.9</v>
      </c>
      <c r="G14" s="66" t="str">
        <f t="shared" si="2"/>
        <v>1</v>
      </c>
      <c r="H14" s="66" t="str">
        <f t="shared" si="2"/>
        <v>0.9</v>
      </c>
      <c r="I14" s="66" t="str">
        <f t="shared" si="2"/>
        <v>1.2</v>
      </c>
      <c r="J14" s="66" t="str">
        <f t="shared" si="2"/>
        <v>1</v>
      </c>
      <c r="K14" s="67" t="str">
        <f t="shared" si="2"/>
        <v>0.9</v>
      </c>
      <c r="L14" s="2"/>
      <c r="M14" s="2"/>
      <c r="N14" s="2"/>
      <c r="O14" s="2"/>
      <c r="P14" s="2"/>
      <c r="Q14" s="2"/>
      <c r="R14" s="2"/>
      <c r="S14" s="2"/>
      <c r="T14" s="2"/>
      <c r="U14" s="2"/>
      <c r="V14" s="2"/>
      <c r="W14" s="2"/>
      <c r="X14" s="2"/>
      <c r="Y14" s="2"/>
      <c r="Z14" s="2"/>
    </row>
    <row r="15" ht="25.5" customHeight="1">
      <c r="A15" s="55" t="s">
        <v>70</v>
      </c>
      <c r="B15" s="68" t="str">
        <f t="shared" ref="B15:K15" si="3">B13*B12/100</f>
        <v>5.00</v>
      </c>
      <c r="C15" s="69" t="str">
        <f t="shared" si="3"/>
        <v>150.00</v>
      </c>
      <c r="D15" s="69" t="str">
        <f t="shared" si="3"/>
        <v>22.00</v>
      </c>
      <c r="E15" s="69" t="str">
        <f t="shared" si="3"/>
        <v>75.00</v>
      </c>
      <c r="F15" s="69" t="str">
        <f t="shared" si="3"/>
        <v>145.00</v>
      </c>
      <c r="G15" s="69" t="str">
        <f t="shared" si="3"/>
        <v>37.00</v>
      </c>
      <c r="H15" s="69" t="str">
        <f t="shared" si="3"/>
        <v>40.00</v>
      </c>
      <c r="I15" s="69" t="str">
        <f t="shared" si="3"/>
        <v>7.00</v>
      </c>
      <c r="J15" s="69" t="str">
        <f t="shared" si="3"/>
        <v>15.00</v>
      </c>
      <c r="K15" s="70" t="str">
        <f t="shared" si="3"/>
        <v>54.00</v>
      </c>
      <c r="L15" s="2"/>
      <c r="M15" s="2"/>
      <c r="N15" s="2"/>
      <c r="O15" s="2"/>
      <c r="P15" s="2"/>
      <c r="Q15" s="2"/>
      <c r="R15" s="2"/>
      <c r="S15" s="2"/>
      <c r="T15" s="2"/>
      <c r="U15" s="2"/>
      <c r="V15" s="2"/>
      <c r="W15" s="2"/>
      <c r="X15" s="2"/>
      <c r="Y15" s="2"/>
      <c r="Z15" s="2"/>
    </row>
    <row r="16" ht="25.5" customHeight="1">
      <c r="A16" s="55" t="s">
        <v>71</v>
      </c>
      <c r="B16" s="97">
        <v>0.009000000000000001</v>
      </c>
      <c r="C16" s="72">
        <v>0.006000000000000001</v>
      </c>
      <c r="D16" s="72">
        <v>0.0055000000000000005</v>
      </c>
      <c r="E16" s="72">
        <v>0.007000000000000001</v>
      </c>
      <c r="F16" s="72">
        <v>0.0043</v>
      </c>
      <c r="G16" s="72">
        <v>0.011000000000000001</v>
      </c>
      <c r="H16" s="72">
        <v>0.011000000000000001</v>
      </c>
      <c r="I16" s="72">
        <v>0.012</v>
      </c>
      <c r="J16" s="72">
        <v>0.01</v>
      </c>
      <c r="K16" s="74">
        <v>0.013999999999999999</v>
      </c>
      <c r="L16" s="2"/>
      <c r="M16" s="2"/>
      <c r="N16" s="2"/>
      <c r="O16" s="2"/>
      <c r="P16" s="2"/>
      <c r="Q16" s="2"/>
      <c r="R16" s="2"/>
      <c r="S16" s="2"/>
      <c r="T16" s="2"/>
      <c r="U16" s="2"/>
      <c r="V16" s="2"/>
      <c r="W16" s="2"/>
      <c r="X16" s="2"/>
      <c r="Y16" s="2"/>
      <c r="Z16" s="2"/>
    </row>
    <row r="17" ht="25.5" hidden="1" customHeight="1">
      <c r="A17" s="55" t="s">
        <v>72</v>
      </c>
      <c r="B17" s="75" t="str">
        <f t="shared" ref="B17:K17" si="4">B16*16</f>
        <v>14.40%</v>
      </c>
      <c r="C17" s="76" t="str">
        <f t="shared" si="4"/>
        <v>9.60%</v>
      </c>
      <c r="D17" s="76" t="str">
        <f t="shared" si="4"/>
        <v>8.80%</v>
      </c>
      <c r="E17" s="76" t="str">
        <f t="shared" si="4"/>
        <v>11.20%</v>
      </c>
      <c r="F17" s="76" t="str">
        <f t="shared" si="4"/>
        <v>6.88%</v>
      </c>
      <c r="G17" s="76" t="str">
        <f t="shared" si="4"/>
        <v>17.60%</v>
      </c>
      <c r="H17" s="76" t="str">
        <f t="shared" si="4"/>
        <v>17.60%</v>
      </c>
      <c r="I17" s="76" t="str">
        <f t="shared" si="4"/>
        <v>19.20%</v>
      </c>
      <c r="J17" s="76" t="str">
        <f t="shared" si="4"/>
        <v>16.00%</v>
      </c>
      <c r="K17" s="77" t="str">
        <f t="shared" si="4"/>
        <v>22.40%</v>
      </c>
      <c r="L17" s="2"/>
      <c r="M17" s="2"/>
      <c r="N17" s="2"/>
      <c r="O17" s="2"/>
      <c r="P17" s="2"/>
      <c r="Q17" s="2"/>
      <c r="R17" s="2"/>
      <c r="S17" s="2"/>
      <c r="T17" s="2"/>
      <c r="U17" s="2"/>
      <c r="V17" s="2"/>
      <c r="W17" s="2"/>
      <c r="X17" s="2"/>
      <c r="Y17" s="2"/>
      <c r="Z17" s="2"/>
    </row>
    <row r="18" ht="25.5" customHeight="1">
      <c r="A18" s="55" t="s">
        <v>73</v>
      </c>
      <c r="B18" s="65" t="str">
        <f t="shared" ref="B18:K18" si="5">B16*B15*100</f>
        <v>4.5</v>
      </c>
      <c r="C18" s="66" t="str">
        <f t="shared" si="5"/>
        <v>90</v>
      </c>
      <c r="D18" s="66" t="str">
        <f t="shared" si="5"/>
        <v>12.1</v>
      </c>
      <c r="E18" s="66" t="str">
        <f t="shared" si="5"/>
        <v>52.5</v>
      </c>
      <c r="F18" s="66" t="str">
        <f t="shared" si="5"/>
        <v>62.35</v>
      </c>
      <c r="G18" s="66" t="str">
        <f t="shared" si="5"/>
        <v>40.7</v>
      </c>
      <c r="H18" s="66" t="str">
        <f t="shared" si="5"/>
        <v>44</v>
      </c>
      <c r="I18" s="66" t="str">
        <f t="shared" si="5"/>
        <v>8.4</v>
      </c>
      <c r="J18" s="66" t="str">
        <f t="shared" si="5"/>
        <v>15</v>
      </c>
      <c r="K18" s="67" t="str">
        <f t="shared" si="5"/>
        <v>75.6</v>
      </c>
      <c r="L18" s="2"/>
      <c r="M18" s="2"/>
      <c r="N18" s="2"/>
      <c r="O18" s="2"/>
      <c r="P18" s="2"/>
      <c r="Q18" s="2"/>
      <c r="R18" s="2"/>
      <c r="S18" s="2"/>
      <c r="T18" s="2"/>
      <c r="U18" s="2"/>
      <c r="V18" s="2"/>
      <c r="W18" s="2"/>
      <c r="X18" s="2"/>
      <c r="Y18" s="2"/>
      <c r="Z18" s="2"/>
    </row>
    <row r="19" ht="25.5" customHeight="1">
      <c r="A19" s="55" t="s">
        <v>74</v>
      </c>
      <c r="B19" s="78" t="str">
        <f t="shared" ref="B19:K19" si="6">B18*B14</f>
        <v>€4.05</v>
      </c>
      <c r="C19" s="43" t="str">
        <f t="shared" si="6"/>
        <v>€90.00</v>
      </c>
      <c r="D19" s="43" t="str">
        <f t="shared" si="6"/>
        <v>€14.52</v>
      </c>
      <c r="E19" s="43" t="str">
        <f t="shared" si="6"/>
        <v>€47.25</v>
      </c>
      <c r="F19" s="43" t="str">
        <f t="shared" si="6"/>
        <v>€56.12</v>
      </c>
      <c r="G19" s="43" t="str">
        <f t="shared" si="6"/>
        <v>€40.70</v>
      </c>
      <c r="H19" s="43" t="str">
        <f t="shared" si="6"/>
        <v>€39.60</v>
      </c>
      <c r="I19" s="43" t="str">
        <f t="shared" si="6"/>
        <v>€10.08</v>
      </c>
      <c r="J19" s="43" t="str">
        <f t="shared" si="6"/>
        <v>€15.00</v>
      </c>
      <c r="K19" s="79" t="str">
        <f t="shared" si="6"/>
        <v>€68.04</v>
      </c>
      <c r="L19" s="2"/>
      <c r="M19" s="2"/>
      <c r="N19" s="2"/>
      <c r="O19" s="2"/>
      <c r="P19" s="2"/>
      <c r="Q19" s="2"/>
      <c r="R19" s="2"/>
      <c r="S19" s="2"/>
      <c r="T19" s="2"/>
      <c r="U19" s="2"/>
      <c r="V19" s="2"/>
      <c r="W19" s="2"/>
      <c r="X19" s="2"/>
      <c r="Y19" s="2"/>
      <c r="Z19" s="2"/>
    </row>
    <row r="20" ht="25.5" customHeight="1">
      <c r="A20" s="55" t="s">
        <v>75</v>
      </c>
      <c r="B20" s="62" t="str">
        <f t="shared" ref="B20:K20" si="7">B11/B19</f>
        <v>11574</v>
      </c>
      <c r="C20" s="63" t="str">
        <f t="shared" si="7"/>
        <v>521</v>
      </c>
      <c r="D20" s="63" t="str">
        <f t="shared" si="7"/>
        <v>3228</v>
      </c>
      <c r="E20" s="63" t="str">
        <f t="shared" si="7"/>
        <v>992</v>
      </c>
      <c r="F20" s="63" t="str">
        <f t="shared" si="7"/>
        <v>835</v>
      </c>
      <c r="G20" s="63" t="str">
        <f t="shared" si="7"/>
        <v>1152</v>
      </c>
      <c r="H20" s="63" t="str">
        <f t="shared" si="7"/>
        <v>1184</v>
      </c>
      <c r="I20" s="63" t="str">
        <f t="shared" si="7"/>
        <v>4650</v>
      </c>
      <c r="J20" s="63" t="str">
        <f t="shared" si="7"/>
        <v>3125</v>
      </c>
      <c r="K20" s="64" t="str">
        <f t="shared" si="7"/>
        <v>689</v>
      </c>
      <c r="L20" s="2"/>
      <c r="M20" s="2"/>
      <c r="N20" s="2"/>
      <c r="O20" s="2"/>
      <c r="P20" s="2"/>
      <c r="Q20" s="2"/>
      <c r="R20" s="2"/>
      <c r="S20" s="2"/>
      <c r="T20" s="2"/>
      <c r="U20" s="2"/>
      <c r="V20" s="2"/>
      <c r="W20" s="2"/>
      <c r="X20" s="2"/>
      <c r="Y20" s="2"/>
      <c r="Z20" s="2"/>
    </row>
    <row r="21" ht="25.5" customHeight="1">
      <c r="A21" s="55" t="s">
        <v>76</v>
      </c>
      <c r="B21" s="83">
        <v>10.0</v>
      </c>
      <c r="C21" s="84">
        <v>10.0</v>
      </c>
      <c r="D21" s="84">
        <v>10.0</v>
      </c>
      <c r="E21" s="84">
        <v>10.0</v>
      </c>
      <c r="F21" s="84">
        <v>10.0</v>
      </c>
      <c r="G21" s="84">
        <v>10.0</v>
      </c>
      <c r="H21" s="84">
        <v>10.0</v>
      </c>
      <c r="I21" s="84">
        <v>10.0</v>
      </c>
      <c r="J21" s="84">
        <v>10.0</v>
      </c>
      <c r="K21" s="85">
        <v>10.0</v>
      </c>
      <c r="L21" s="2"/>
      <c r="M21" s="2"/>
      <c r="N21" s="2"/>
      <c r="O21" s="2"/>
      <c r="P21" s="2"/>
      <c r="Q21" s="2"/>
      <c r="R21" s="2"/>
      <c r="S21" s="2"/>
      <c r="T21" s="2"/>
      <c r="U21" s="2"/>
      <c r="V21" s="2"/>
      <c r="W21" s="2"/>
      <c r="X21" s="2"/>
      <c r="Y21" s="2"/>
      <c r="Z21" s="2"/>
    </row>
    <row r="22" ht="25.5" customHeight="1">
      <c r="A22" s="55" t="s">
        <v>77</v>
      </c>
      <c r="B22" s="62" t="str">
        <f t="shared" ref="B22:K22" si="8">B21*B20/10</f>
        <v>11574</v>
      </c>
      <c r="C22" s="63" t="str">
        <f t="shared" si="8"/>
        <v>521</v>
      </c>
      <c r="D22" s="63" t="str">
        <f t="shared" si="8"/>
        <v>3228</v>
      </c>
      <c r="E22" s="63" t="str">
        <f t="shared" si="8"/>
        <v>992</v>
      </c>
      <c r="F22" s="63" t="str">
        <f t="shared" si="8"/>
        <v>835</v>
      </c>
      <c r="G22" s="63" t="str">
        <f t="shared" si="8"/>
        <v>1152</v>
      </c>
      <c r="H22" s="63" t="str">
        <f t="shared" si="8"/>
        <v>1184</v>
      </c>
      <c r="I22" s="63" t="str">
        <f t="shared" si="8"/>
        <v>4650</v>
      </c>
      <c r="J22" s="63" t="str">
        <f t="shared" si="8"/>
        <v>3125</v>
      </c>
      <c r="K22" s="64" t="str">
        <f t="shared" si="8"/>
        <v>689</v>
      </c>
      <c r="L22" s="2"/>
      <c r="M22" s="2"/>
      <c r="N22" s="2"/>
      <c r="O22" s="2"/>
      <c r="P22" s="2"/>
      <c r="Q22" s="2"/>
      <c r="R22" s="2"/>
      <c r="S22" s="2"/>
      <c r="T22" s="2"/>
      <c r="U22" s="2"/>
      <c r="V22" s="2"/>
      <c r="W22" s="2"/>
      <c r="X22" s="2"/>
      <c r="Y22" s="2"/>
      <c r="Z22" s="2"/>
    </row>
    <row r="23" ht="25.5" hidden="1" customHeight="1">
      <c r="A23" s="55" t="s">
        <v>78</v>
      </c>
      <c r="B23" s="75" t="str">
        <f>Design!B$9</f>
        <v>6.67%</v>
      </c>
      <c r="C23" s="76" t="str">
        <f>Design!C$9</f>
        <v>6.67%</v>
      </c>
      <c r="D23" s="76" t="str">
        <f>Design!D$9</f>
        <v>6.67%</v>
      </c>
      <c r="E23" s="76" t="str">
        <f>Design!E$9</f>
        <v>10.00%</v>
      </c>
      <c r="F23" s="76" t="str">
        <f>Design!F$9</f>
        <v>10.00%</v>
      </c>
      <c r="G23" s="76" t="str">
        <f>Design!G$9</f>
        <v>10.50%</v>
      </c>
      <c r="H23" s="76" t="str">
        <f>Design!H$9</f>
        <v>10.50%</v>
      </c>
      <c r="I23" s="76" t="str">
        <f>Design!I$9</f>
        <v>10.50%</v>
      </c>
      <c r="J23" s="76" t="str">
        <f>Design!J$9</f>
        <v>10.50%</v>
      </c>
      <c r="K23" s="77" t="str">
        <f>Design!K$9</f>
        <v>18.00%</v>
      </c>
      <c r="L23" s="2"/>
      <c r="M23" s="2"/>
      <c r="N23" s="2"/>
      <c r="O23" s="2"/>
      <c r="P23" s="2"/>
      <c r="Q23" s="2"/>
      <c r="R23" s="2"/>
      <c r="S23" s="2"/>
      <c r="T23" s="2"/>
      <c r="U23" s="2"/>
      <c r="V23" s="2"/>
      <c r="W23" s="2"/>
      <c r="X23" s="2"/>
      <c r="Y23" s="2"/>
      <c r="Z23" s="2"/>
    </row>
    <row r="24" ht="25.5" hidden="1" customHeight="1">
      <c r="A24" s="55" t="s">
        <v>79</v>
      </c>
      <c r="B24" s="59">
        <v>1.0</v>
      </c>
      <c r="C24" s="60">
        <v>1.0</v>
      </c>
      <c r="D24" s="60">
        <v>1.0</v>
      </c>
      <c r="E24" s="60">
        <v>1.0</v>
      </c>
      <c r="F24" s="60">
        <v>1.0</v>
      </c>
      <c r="G24" s="60">
        <v>1.0</v>
      </c>
      <c r="H24" s="60">
        <v>1.0</v>
      </c>
      <c r="I24" s="60">
        <v>1.0</v>
      </c>
      <c r="J24" s="60">
        <v>1.0</v>
      </c>
      <c r="K24" s="61">
        <v>1.0</v>
      </c>
      <c r="L24" s="2"/>
      <c r="M24" s="2"/>
      <c r="N24" s="2"/>
      <c r="O24" s="2"/>
      <c r="P24" s="2"/>
      <c r="Q24" s="2"/>
      <c r="R24" s="2"/>
      <c r="S24" s="2"/>
      <c r="T24" s="2"/>
      <c r="U24" s="2"/>
      <c r="V24" s="2"/>
      <c r="W24" s="2"/>
      <c r="X24" s="2"/>
      <c r="Y24" s="2"/>
      <c r="Z24" s="2"/>
    </row>
    <row r="25" ht="25.5" hidden="1" customHeight="1">
      <c r="A25" s="55" t="s">
        <v>80</v>
      </c>
      <c r="B25" s="75" t="str">
        <f t="shared" ref="B25:K25" si="9">B24*B23</f>
        <v>6.67%</v>
      </c>
      <c r="C25" s="76" t="str">
        <f t="shared" si="9"/>
        <v>6.67%</v>
      </c>
      <c r="D25" s="76" t="str">
        <f t="shared" si="9"/>
        <v>6.67%</v>
      </c>
      <c r="E25" s="76" t="str">
        <f t="shared" si="9"/>
        <v>10.00%</v>
      </c>
      <c r="F25" s="76" t="str">
        <f t="shared" si="9"/>
        <v>10.00%</v>
      </c>
      <c r="G25" s="76" t="str">
        <f t="shared" si="9"/>
        <v>10.50%</v>
      </c>
      <c r="H25" s="76" t="str">
        <f t="shared" si="9"/>
        <v>10.50%</v>
      </c>
      <c r="I25" s="76" t="str">
        <f t="shared" si="9"/>
        <v>10.50%</v>
      </c>
      <c r="J25" s="76" t="str">
        <f t="shared" si="9"/>
        <v>10.50%</v>
      </c>
      <c r="K25" s="77" t="str">
        <f t="shared" si="9"/>
        <v>18.00%</v>
      </c>
      <c r="L25" s="2"/>
      <c r="M25" s="2"/>
      <c r="N25" s="2"/>
      <c r="O25" s="2"/>
      <c r="P25" s="2"/>
      <c r="Q25" s="2"/>
      <c r="R25" s="2"/>
      <c r="S25" s="2"/>
      <c r="T25" s="2"/>
      <c r="U25" s="2"/>
      <c r="V25" s="2"/>
      <c r="W25" s="2"/>
      <c r="X25" s="2"/>
      <c r="Y25" s="2"/>
      <c r="Z25" s="2"/>
    </row>
    <row r="26" ht="25.5" customHeight="1">
      <c r="A26" s="55" t="s">
        <v>81</v>
      </c>
      <c r="B26" s="75" t="str">
        <f t="shared" ref="B26:K26" si="10">B25/SUM($B$25:$K$25)</f>
        <v>6.67%</v>
      </c>
      <c r="C26" s="76" t="str">
        <f t="shared" si="10"/>
        <v>6.67%</v>
      </c>
      <c r="D26" s="76" t="str">
        <f t="shared" si="10"/>
        <v>6.67%</v>
      </c>
      <c r="E26" s="76" t="str">
        <f t="shared" si="10"/>
        <v>10.00%</v>
      </c>
      <c r="F26" s="76" t="str">
        <f t="shared" si="10"/>
        <v>10.00%</v>
      </c>
      <c r="G26" s="76" t="str">
        <f t="shared" si="10"/>
        <v>10.50%</v>
      </c>
      <c r="H26" s="76" t="str">
        <f t="shared" si="10"/>
        <v>10.50%</v>
      </c>
      <c r="I26" s="76" t="str">
        <f t="shared" si="10"/>
        <v>10.50%</v>
      </c>
      <c r="J26" s="76" t="str">
        <f t="shared" si="10"/>
        <v>10.50%</v>
      </c>
      <c r="K26" s="77" t="str">
        <f t="shared" si="10"/>
        <v>18.00%</v>
      </c>
      <c r="L26" s="2"/>
      <c r="M26" s="2"/>
      <c r="N26" s="2"/>
      <c r="O26" s="2"/>
      <c r="P26" s="2"/>
      <c r="Q26" s="2"/>
      <c r="R26" s="2"/>
      <c r="S26" s="2"/>
      <c r="T26" s="2"/>
      <c r="U26" s="2"/>
      <c r="V26" s="2"/>
      <c r="W26" s="2"/>
      <c r="X26" s="2"/>
      <c r="Y26" s="2"/>
      <c r="Z26" s="2"/>
    </row>
    <row r="27" ht="25.5" customHeight="1">
      <c r="A27" s="55" t="s">
        <v>82</v>
      </c>
      <c r="B27" s="80" t="str">
        <f>Design!$I$3</f>
        <v>1.61</v>
      </c>
      <c r="C27" s="81" t="str">
        <f>Design!$I$3</f>
        <v>1.61</v>
      </c>
      <c r="D27" s="81" t="str">
        <f>Design!$I$3</f>
        <v>1.61</v>
      </c>
      <c r="E27" s="81" t="str">
        <f>Design!$I$3</f>
        <v>1.61</v>
      </c>
      <c r="F27" s="81" t="str">
        <f>Design!$I$3</f>
        <v>1.61</v>
      </c>
      <c r="G27" s="81" t="str">
        <f>Design!$I$3</f>
        <v>1.61</v>
      </c>
      <c r="H27" s="81" t="str">
        <f>Design!$I$3</f>
        <v>1.61</v>
      </c>
      <c r="I27" s="81" t="str">
        <f>Design!$I$3</f>
        <v>1.61</v>
      </c>
      <c r="J27" s="81" t="str">
        <f>Design!$I$3</f>
        <v>1.61</v>
      </c>
      <c r="K27" s="82" t="str">
        <f>Design!$I$3</f>
        <v>1.61</v>
      </c>
      <c r="L27" s="2"/>
      <c r="M27" s="2"/>
      <c r="N27" s="2"/>
      <c r="O27" s="2"/>
      <c r="P27" s="2"/>
      <c r="Q27" s="2"/>
      <c r="R27" s="2"/>
      <c r="S27" s="2"/>
      <c r="T27" s="2"/>
      <c r="U27" s="2"/>
      <c r="V27" s="2"/>
      <c r="W27" s="2"/>
      <c r="X27" s="2"/>
      <c r="Y27" s="2"/>
      <c r="Z27" s="2"/>
    </row>
    <row r="28" ht="25.5" customHeight="1">
      <c r="A28" s="55" t="s">
        <v>83</v>
      </c>
      <c r="B28" s="98" t="str">
        <f t="shared" ref="B28:K28" si="11">B22*B26*B27</f>
        <v>1242.3</v>
      </c>
      <c r="C28" s="99" t="str">
        <f t="shared" si="11"/>
        <v>55.9</v>
      </c>
      <c r="D28" s="99" t="str">
        <f t="shared" si="11"/>
        <v>346.5</v>
      </c>
      <c r="E28" s="99" t="str">
        <f t="shared" si="11"/>
        <v>159.7</v>
      </c>
      <c r="F28" s="99" t="str">
        <f t="shared" si="11"/>
        <v>134.5</v>
      </c>
      <c r="G28" s="99" t="str">
        <f t="shared" si="11"/>
        <v>194.7</v>
      </c>
      <c r="H28" s="99" t="str">
        <f t="shared" si="11"/>
        <v>200.1</v>
      </c>
      <c r="I28" s="99" t="str">
        <f t="shared" si="11"/>
        <v>786.1</v>
      </c>
      <c r="J28" s="99" t="str">
        <f t="shared" si="11"/>
        <v>528.3</v>
      </c>
      <c r="K28" s="100" t="str">
        <f t="shared" si="11"/>
        <v>199.7</v>
      </c>
      <c r="L28" s="2"/>
      <c r="M28" s="2"/>
      <c r="N28" s="2"/>
      <c r="O28" s="2"/>
      <c r="P28" s="2"/>
      <c r="Q28" s="2"/>
      <c r="R28" s="2"/>
      <c r="S28" s="2"/>
      <c r="T28" s="2"/>
      <c r="U28" s="2"/>
      <c r="V28" s="2"/>
      <c r="W28" s="2"/>
      <c r="X28" s="2"/>
      <c r="Y28" s="2"/>
      <c r="Z28" s="2"/>
    </row>
    <row r="29" ht="25.5" customHeight="1">
      <c r="A29" s="55" t="s">
        <v>84</v>
      </c>
      <c r="B29" s="65" t="str">
        <f t="shared" ref="B29:K29" si="12">ROUND(B28,0)</f>
        <v>1242</v>
      </c>
      <c r="C29" s="66" t="str">
        <f t="shared" si="12"/>
        <v>56</v>
      </c>
      <c r="D29" s="66" t="str">
        <f t="shared" si="12"/>
        <v>347</v>
      </c>
      <c r="E29" s="66" t="str">
        <f t="shared" si="12"/>
        <v>160</v>
      </c>
      <c r="F29" s="66" t="str">
        <f t="shared" si="12"/>
        <v>134</v>
      </c>
      <c r="G29" s="66" t="str">
        <f t="shared" si="12"/>
        <v>195</v>
      </c>
      <c r="H29" s="66" t="str">
        <f t="shared" si="12"/>
        <v>200</v>
      </c>
      <c r="I29" s="66" t="str">
        <f t="shared" si="12"/>
        <v>786</v>
      </c>
      <c r="J29" s="66" t="str">
        <f t="shared" si="12"/>
        <v>528</v>
      </c>
      <c r="K29" s="67" t="str">
        <f t="shared" si="12"/>
        <v>200</v>
      </c>
      <c r="L29" s="2"/>
      <c r="M29" s="2"/>
      <c r="N29" s="2"/>
      <c r="O29" s="2"/>
      <c r="P29" s="2"/>
      <c r="Q29" s="2"/>
      <c r="R29" s="2"/>
      <c r="S29" s="2"/>
      <c r="T29" s="2"/>
      <c r="U29" s="2"/>
      <c r="V29" s="2"/>
      <c r="W29" s="2"/>
      <c r="X29" s="2"/>
      <c r="Y29" s="2"/>
      <c r="Z29" s="2"/>
    </row>
    <row r="30" ht="25.5" customHeight="1">
      <c r="A30" s="55" t="s">
        <v>85</v>
      </c>
      <c r="B30" s="59">
        <v>0.0</v>
      </c>
      <c r="C30" s="60">
        <v>0.0</v>
      </c>
      <c r="D30" s="60">
        <v>0.0</v>
      </c>
      <c r="E30" s="60">
        <v>0.0</v>
      </c>
      <c r="F30" s="60">
        <v>0.0</v>
      </c>
      <c r="G30" s="60">
        <v>0.0</v>
      </c>
      <c r="H30" s="60">
        <v>0.0</v>
      </c>
      <c r="I30" s="60">
        <v>0.0</v>
      </c>
      <c r="J30" s="60">
        <v>0.0</v>
      </c>
      <c r="K30" s="61">
        <v>0.0</v>
      </c>
      <c r="L30" s="2"/>
      <c r="M30" s="2"/>
      <c r="N30" s="2"/>
      <c r="O30" s="2"/>
      <c r="P30" s="2"/>
      <c r="Q30" s="2"/>
      <c r="R30" s="2"/>
      <c r="S30" s="2"/>
      <c r="T30" s="2"/>
      <c r="U30" s="2"/>
      <c r="V30" s="2"/>
      <c r="W30" s="2"/>
      <c r="X30" s="2"/>
      <c r="Y30" s="2"/>
      <c r="Z30" s="2"/>
    </row>
    <row r="31" ht="25.5" customHeight="1">
      <c r="A31" s="55" t="s">
        <v>86</v>
      </c>
      <c r="B31" s="65" t="str">
        <f t="shared" ref="B31:K31" si="13">IF(B29=0,-B30,IF(ABS((B30-B29)/B29)&gt;0.1,B29-B30,0))</f>
        <v>1242</v>
      </c>
      <c r="C31" s="66" t="str">
        <f t="shared" si="13"/>
        <v>56</v>
      </c>
      <c r="D31" s="66" t="str">
        <f t="shared" si="13"/>
        <v>347</v>
      </c>
      <c r="E31" s="66" t="str">
        <f t="shared" si="13"/>
        <v>160</v>
      </c>
      <c r="F31" s="66" t="str">
        <f t="shared" si="13"/>
        <v>134</v>
      </c>
      <c r="G31" s="66" t="str">
        <f t="shared" si="13"/>
        <v>195</v>
      </c>
      <c r="H31" s="66" t="str">
        <f t="shared" si="13"/>
        <v>200</v>
      </c>
      <c r="I31" s="66" t="str">
        <f t="shared" si="13"/>
        <v>786</v>
      </c>
      <c r="J31" s="66" t="str">
        <f t="shared" si="13"/>
        <v>528</v>
      </c>
      <c r="K31" s="67" t="str">
        <f t="shared" si="13"/>
        <v>200</v>
      </c>
      <c r="L31" s="2"/>
      <c r="M31" s="2"/>
      <c r="N31" s="2"/>
      <c r="O31" s="2"/>
      <c r="P31" s="2"/>
      <c r="Q31" s="2"/>
      <c r="R31" s="2"/>
      <c r="S31" s="2"/>
      <c r="T31" s="2"/>
      <c r="U31" s="2"/>
      <c r="V31" s="2"/>
      <c r="W31" s="2"/>
      <c r="X31" s="2"/>
      <c r="Y31" s="2"/>
      <c r="Z31" s="2"/>
    </row>
    <row r="32" ht="25.5" customHeight="1">
      <c r="A32" s="55" t="s">
        <v>87</v>
      </c>
      <c r="B32" s="86" t="str">
        <f t="shared" ref="B32:K32" si="14">B29*B15*100*B14</f>
        <v>€558,900.00</v>
      </c>
      <c r="C32" s="87" t="str">
        <f t="shared" si="14"/>
        <v>€840,000.00</v>
      </c>
      <c r="D32" s="87" t="str">
        <f t="shared" si="14"/>
        <v>€916,080.00</v>
      </c>
      <c r="E32" s="87" t="str">
        <f t="shared" si="14"/>
        <v>€1,080,000.00</v>
      </c>
      <c r="F32" s="87" t="str">
        <f t="shared" si="14"/>
        <v>€1,748,700.00</v>
      </c>
      <c r="G32" s="87" t="str">
        <f t="shared" si="14"/>
        <v>€721,500.00</v>
      </c>
      <c r="H32" s="87" t="str">
        <f t="shared" si="14"/>
        <v>€720,000.00</v>
      </c>
      <c r="I32" s="87" t="str">
        <f t="shared" si="14"/>
        <v>€660,240.00</v>
      </c>
      <c r="J32" s="87" t="str">
        <f t="shared" si="14"/>
        <v>€792,000.00</v>
      </c>
      <c r="K32" s="88" t="str">
        <f t="shared" si="14"/>
        <v>€972,000.00</v>
      </c>
      <c r="L32" s="2"/>
      <c r="M32" s="2"/>
      <c r="N32" s="2"/>
      <c r="O32" s="2"/>
      <c r="P32" s="2"/>
      <c r="Q32" s="2"/>
      <c r="R32" s="2"/>
      <c r="S32" s="2"/>
      <c r="T32" s="2"/>
      <c r="U32" s="2"/>
      <c r="V32" s="2"/>
      <c r="W32" s="2"/>
      <c r="X32" s="2"/>
      <c r="Y32" s="2"/>
      <c r="Z32" s="2"/>
    </row>
    <row r="33" ht="13.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8.29"/>
    <col customWidth="1" min="2" max="2" width="31.57"/>
    <col customWidth="1" min="3" max="4" width="18.14"/>
    <col customWidth="1" min="5" max="5" width="25.14"/>
    <col customWidth="1" min="6" max="11" width="18.14"/>
    <col customWidth="1" min="12" max="21" width="11.57"/>
    <col customWidth="1" min="22" max="26" width="10.0"/>
  </cols>
  <sheetData>
    <row r="1" ht="21.0" customHeight="1">
      <c r="A1" s="39" t="s">
        <v>4</v>
      </c>
      <c r="B1" s="40"/>
      <c r="C1" s="40"/>
      <c r="D1" s="40"/>
      <c r="E1" s="40"/>
      <c r="F1" s="40"/>
      <c r="G1" s="41" t="s">
        <v>56</v>
      </c>
      <c r="H1" s="40"/>
      <c r="I1" s="40"/>
      <c r="J1" s="40"/>
      <c r="K1" s="40"/>
      <c r="L1" s="2"/>
      <c r="M1" s="2"/>
      <c r="N1" s="2"/>
      <c r="O1" s="2"/>
      <c r="P1" s="2"/>
      <c r="Q1" s="2"/>
      <c r="R1" s="2"/>
      <c r="S1" s="2"/>
      <c r="T1" s="2"/>
      <c r="U1" s="2"/>
      <c r="V1" s="2"/>
      <c r="W1" s="2"/>
      <c r="X1" s="2"/>
      <c r="Y1" s="2"/>
      <c r="Z1" s="2"/>
    </row>
    <row r="2" ht="18.75" customHeight="1">
      <c r="A2" s="42" t="s">
        <v>5</v>
      </c>
      <c r="B2" s="43">
        <v>9126500.0</v>
      </c>
      <c r="C2" s="40"/>
      <c r="D2" s="40"/>
      <c r="E2" s="40"/>
      <c r="F2" s="40"/>
      <c r="G2" s="45" t="s">
        <v>58</v>
      </c>
      <c r="H2" s="47">
        <v>1.0</v>
      </c>
      <c r="I2" s="44"/>
      <c r="J2" s="44"/>
      <c r="K2" s="44"/>
      <c r="L2" s="2"/>
      <c r="M2" s="2"/>
      <c r="N2" s="2"/>
      <c r="O2" s="2"/>
      <c r="P2" s="2"/>
      <c r="Q2" s="2"/>
      <c r="R2" s="2"/>
      <c r="S2" s="2"/>
      <c r="T2" s="2"/>
      <c r="U2" s="2"/>
      <c r="V2" s="2"/>
      <c r="W2" s="2"/>
      <c r="X2" s="2"/>
      <c r="Y2" s="2"/>
      <c r="Z2" s="2"/>
    </row>
    <row r="3" ht="18.75" customHeight="1">
      <c r="A3" s="42" t="s">
        <v>59</v>
      </c>
      <c r="B3" s="89" t="str">
        <f>Design!$O$3</f>
        <v>7.50%</v>
      </c>
      <c r="C3" s="40"/>
      <c r="D3" s="40"/>
      <c r="E3" s="40"/>
      <c r="F3" s="40"/>
      <c r="G3" s="50" t="s">
        <v>61</v>
      </c>
      <c r="H3" s="47">
        <v>1.2</v>
      </c>
      <c r="I3" s="49"/>
      <c r="J3" s="49"/>
      <c r="K3" s="49"/>
      <c r="L3" s="2"/>
      <c r="M3" s="2"/>
      <c r="N3" s="2"/>
      <c r="O3" s="2"/>
      <c r="P3" s="2"/>
      <c r="Q3" s="2"/>
      <c r="R3" s="2"/>
      <c r="S3" s="2"/>
      <c r="T3" s="2"/>
      <c r="U3" s="2"/>
      <c r="V3" s="2"/>
      <c r="W3" s="2"/>
      <c r="X3" s="2"/>
      <c r="Y3" s="2"/>
      <c r="Z3" s="2"/>
    </row>
    <row r="4" ht="18.75" customHeight="1">
      <c r="A4" s="42" t="s">
        <v>62</v>
      </c>
      <c r="B4" s="43" t="str">
        <f>B3*B2</f>
        <v>€684,487.50</v>
      </c>
      <c r="C4" s="40"/>
      <c r="D4" s="40"/>
      <c r="E4" s="40"/>
      <c r="F4" s="40"/>
      <c r="G4" s="52" t="s">
        <v>64</v>
      </c>
      <c r="H4" s="47">
        <v>0.9</v>
      </c>
      <c r="I4" s="51"/>
      <c r="J4" s="51"/>
      <c r="K4" s="51"/>
      <c r="L4" s="2"/>
      <c r="M4" s="2"/>
      <c r="N4" s="2"/>
      <c r="O4" s="2"/>
      <c r="P4" s="2"/>
      <c r="Q4" s="2"/>
      <c r="R4" s="2"/>
      <c r="S4" s="2"/>
      <c r="T4" s="2"/>
      <c r="U4" s="2"/>
      <c r="V4" s="2"/>
      <c r="W4" s="2"/>
      <c r="X4" s="2"/>
      <c r="Y4" s="2"/>
      <c r="Z4" s="2"/>
    </row>
    <row r="5" ht="18.75" customHeight="1">
      <c r="A5" s="42"/>
      <c r="B5" s="43"/>
      <c r="C5" s="40"/>
      <c r="D5" s="40"/>
      <c r="E5" s="40"/>
      <c r="F5" s="40"/>
      <c r="G5" s="52"/>
      <c r="H5" s="54"/>
      <c r="I5" s="51"/>
      <c r="J5" s="51"/>
      <c r="K5" s="51"/>
      <c r="L5" s="2"/>
      <c r="M5" s="2"/>
      <c r="N5" s="2"/>
      <c r="O5" s="2"/>
      <c r="P5" s="2"/>
      <c r="Q5" s="2"/>
      <c r="R5" s="2"/>
      <c r="S5" s="2"/>
      <c r="T5" s="2"/>
      <c r="U5" s="2"/>
      <c r="V5" s="2"/>
      <c r="W5" s="2"/>
      <c r="X5" s="2"/>
      <c r="Y5" s="2"/>
      <c r="Z5" s="2"/>
    </row>
    <row r="6" ht="18.75" customHeight="1">
      <c r="A6" s="42"/>
      <c r="B6" s="43"/>
      <c r="C6" s="40"/>
      <c r="D6" s="40"/>
      <c r="E6" s="40"/>
      <c r="F6" s="40"/>
      <c r="G6" s="52"/>
      <c r="H6" s="54"/>
      <c r="I6" s="51"/>
      <c r="J6" s="51"/>
      <c r="K6" s="51"/>
      <c r="L6" s="2"/>
      <c r="M6" s="2"/>
      <c r="N6" s="2"/>
      <c r="O6" s="2"/>
      <c r="P6" s="2"/>
      <c r="Q6" s="2"/>
      <c r="R6" s="2"/>
      <c r="S6" s="2"/>
      <c r="T6" s="2"/>
      <c r="U6" s="2"/>
      <c r="V6" s="2"/>
      <c r="W6" s="2"/>
      <c r="X6" s="2"/>
      <c r="Y6" s="2"/>
      <c r="Z6" s="2"/>
    </row>
    <row r="7" ht="18.75" customHeight="1">
      <c r="A7" s="42"/>
      <c r="B7" s="43"/>
      <c r="C7" s="51"/>
      <c r="D7" s="52"/>
      <c r="E7" s="51"/>
      <c r="F7" s="51"/>
      <c r="G7" s="52"/>
      <c r="H7" s="54"/>
      <c r="I7" s="51"/>
      <c r="J7" s="51"/>
      <c r="K7" s="51"/>
      <c r="L7" s="2"/>
      <c r="M7" s="2"/>
      <c r="N7" s="2"/>
      <c r="O7" s="2"/>
      <c r="P7" s="2"/>
      <c r="Q7" s="2"/>
      <c r="R7" s="2"/>
      <c r="S7" s="2"/>
      <c r="T7" s="2"/>
      <c r="U7" s="2"/>
      <c r="V7" s="2"/>
      <c r="W7" s="2"/>
      <c r="X7" s="2"/>
      <c r="Y7" s="2"/>
      <c r="Z7" s="2"/>
    </row>
    <row r="8" ht="18.75" customHeight="1">
      <c r="A8" s="42"/>
      <c r="B8" s="40"/>
      <c r="C8" s="40"/>
      <c r="D8" s="40"/>
      <c r="E8" s="40"/>
      <c r="F8" s="40"/>
      <c r="G8" s="40"/>
      <c r="H8" s="40"/>
      <c r="I8" s="40"/>
      <c r="J8" s="40"/>
      <c r="K8" s="40"/>
      <c r="L8" s="2"/>
      <c r="M8" s="2"/>
      <c r="N8" s="2"/>
      <c r="O8" s="2"/>
      <c r="P8" s="2"/>
      <c r="Q8" s="2"/>
      <c r="R8" s="2"/>
      <c r="S8" s="2"/>
      <c r="T8" s="2"/>
      <c r="U8" s="2"/>
      <c r="V8" s="2"/>
      <c r="W8" s="2"/>
      <c r="X8" s="2"/>
      <c r="Y8" s="2"/>
      <c r="Z8" s="2"/>
    </row>
    <row r="9" ht="18.75" customHeight="1">
      <c r="A9" s="42"/>
      <c r="B9" s="40" t="s">
        <v>9</v>
      </c>
      <c r="C9" s="40" t="s">
        <v>10</v>
      </c>
      <c r="D9" s="40" t="s">
        <v>11</v>
      </c>
      <c r="E9" s="40" t="s">
        <v>12</v>
      </c>
      <c r="F9" s="40" t="s">
        <v>13</v>
      </c>
      <c r="G9" s="40" t="s">
        <v>14</v>
      </c>
      <c r="H9" s="40" t="s">
        <v>15</v>
      </c>
      <c r="I9" s="40" t="s">
        <v>16</v>
      </c>
      <c r="J9" s="40" t="s">
        <v>17</v>
      </c>
      <c r="K9" s="40" t="s">
        <v>18</v>
      </c>
      <c r="L9" s="2"/>
      <c r="M9" s="2"/>
      <c r="N9" s="2"/>
      <c r="O9" s="2"/>
      <c r="P9" s="2"/>
      <c r="Q9" s="2"/>
      <c r="R9" s="2"/>
      <c r="S9" s="2"/>
      <c r="T9" s="2"/>
      <c r="U9" s="2"/>
      <c r="V9" s="2"/>
      <c r="W9" s="2"/>
      <c r="X9" s="2"/>
      <c r="Y9" s="2"/>
      <c r="Z9" s="2"/>
    </row>
    <row r="10" ht="18.75" customHeight="1">
      <c r="A10" s="42"/>
      <c r="B10" s="42" t="s">
        <v>64</v>
      </c>
      <c r="C10" s="42" t="s">
        <v>58</v>
      </c>
      <c r="D10" s="42" t="s">
        <v>61</v>
      </c>
      <c r="E10" s="42" t="s">
        <v>64</v>
      </c>
      <c r="F10" s="42" t="s">
        <v>64</v>
      </c>
      <c r="G10" s="42" t="s">
        <v>58</v>
      </c>
      <c r="H10" s="42" t="s">
        <v>64</v>
      </c>
      <c r="I10" s="42" t="s">
        <v>61</v>
      </c>
      <c r="J10" s="42" t="s">
        <v>58</v>
      </c>
      <c r="K10" s="42" t="s">
        <v>64</v>
      </c>
      <c r="L10" s="2"/>
      <c r="M10" s="2"/>
      <c r="N10" s="2"/>
      <c r="O10" s="2"/>
      <c r="P10" s="2"/>
      <c r="Q10" s="2"/>
      <c r="R10" s="2"/>
      <c r="S10" s="2"/>
      <c r="T10" s="2"/>
      <c r="U10" s="2"/>
      <c r="V10" s="2"/>
      <c r="W10" s="2"/>
      <c r="X10" s="2"/>
      <c r="Y10" s="2"/>
      <c r="Z10" s="2"/>
    </row>
    <row r="11" ht="25.5" customHeight="1">
      <c r="A11" s="55" t="s">
        <v>66</v>
      </c>
      <c r="B11" s="56" t="str">
        <f t="shared" ref="B11:K11" si="1">$B$4/16</f>
        <v>€42,780.47</v>
      </c>
      <c r="C11" s="57" t="str">
        <f t="shared" si="1"/>
        <v>€42,780.47</v>
      </c>
      <c r="D11" s="57" t="str">
        <f t="shared" si="1"/>
        <v>€42,780.47</v>
      </c>
      <c r="E11" s="57" t="str">
        <f t="shared" si="1"/>
        <v>€42,780.47</v>
      </c>
      <c r="F11" s="57" t="str">
        <f t="shared" si="1"/>
        <v>€42,780.47</v>
      </c>
      <c r="G11" s="57" t="str">
        <f t="shared" si="1"/>
        <v>€42,780.47</v>
      </c>
      <c r="H11" s="57" t="str">
        <f t="shared" si="1"/>
        <v>€42,780.47</v>
      </c>
      <c r="I11" s="57" t="str">
        <f t="shared" si="1"/>
        <v>€42,780.47</v>
      </c>
      <c r="J11" s="57" t="str">
        <f t="shared" si="1"/>
        <v>€42,780.47</v>
      </c>
      <c r="K11" s="58" t="str">
        <f t="shared" si="1"/>
        <v>€42,780.47</v>
      </c>
      <c r="L11" s="2"/>
      <c r="M11" s="2"/>
      <c r="N11" s="2"/>
      <c r="O11" s="2"/>
      <c r="P11" s="2"/>
      <c r="Q11" s="2"/>
      <c r="R11" s="2"/>
      <c r="S11" s="2"/>
      <c r="T11" s="2"/>
      <c r="U11" s="2"/>
      <c r="V11" s="2"/>
      <c r="W11" s="2"/>
      <c r="X11" s="2"/>
      <c r="Y11" s="2"/>
      <c r="Z11" s="2"/>
    </row>
    <row r="12" ht="25.5" customHeight="1">
      <c r="A12" s="55" t="s">
        <v>67</v>
      </c>
      <c r="B12" s="59">
        <v>5.8</v>
      </c>
      <c r="C12" s="60">
        <v>170.0</v>
      </c>
      <c r="D12" s="60">
        <v>23.8</v>
      </c>
      <c r="E12" s="60">
        <v>70.0</v>
      </c>
      <c r="F12" s="60">
        <v>135.0</v>
      </c>
      <c r="G12" s="60">
        <v>27.0</v>
      </c>
      <c r="H12" s="60">
        <v>30.0</v>
      </c>
      <c r="I12" s="60">
        <v>5.0</v>
      </c>
      <c r="J12" s="60">
        <v>13.0</v>
      </c>
      <c r="K12" s="61">
        <v>38.0</v>
      </c>
      <c r="L12" s="2"/>
      <c r="M12" s="2"/>
      <c r="N12" s="2"/>
      <c r="O12" s="2"/>
      <c r="P12" s="2"/>
      <c r="Q12" s="2"/>
      <c r="R12" s="2"/>
      <c r="S12" s="2"/>
      <c r="T12" s="2"/>
      <c r="U12" s="2"/>
      <c r="V12" s="2"/>
      <c r="W12" s="2"/>
      <c r="X12" s="2"/>
      <c r="Y12" s="2"/>
      <c r="Z12" s="2"/>
    </row>
    <row r="13" ht="25.5" customHeight="1">
      <c r="A13" s="55" t="s">
        <v>68</v>
      </c>
      <c r="B13" s="62">
        <v>100.0</v>
      </c>
      <c r="C13" s="63">
        <v>100.0</v>
      </c>
      <c r="D13" s="63">
        <v>100.0</v>
      </c>
      <c r="E13" s="63">
        <v>100.0</v>
      </c>
      <c r="F13" s="63">
        <v>100.0</v>
      </c>
      <c r="G13" s="63">
        <v>100.0</v>
      </c>
      <c r="H13" s="63">
        <v>100.0</v>
      </c>
      <c r="I13" s="63">
        <v>100.0</v>
      </c>
      <c r="J13" s="63">
        <v>100.0</v>
      </c>
      <c r="K13" s="64">
        <v>100.0</v>
      </c>
      <c r="L13" s="2"/>
      <c r="M13" s="2"/>
      <c r="N13" s="2"/>
      <c r="O13" s="2"/>
      <c r="P13" s="2"/>
      <c r="Q13" s="2"/>
      <c r="R13" s="2"/>
      <c r="S13" s="2"/>
      <c r="T13" s="2"/>
      <c r="U13" s="2"/>
      <c r="V13" s="2"/>
      <c r="W13" s="2"/>
      <c r="X13" s="2"/>
      <c r="Y13" s="2"/>
      <c r="Z13" s="2"/>
    </row>
    <row r="14" ht="25.5" customHeight="1">
      <c r="A14" s="55" t="s">
        <v>69</v>
      </c>
      <c r="B14" s="65" t="str">
        <f t="shared" ref="B14:K14" si="2">VLOOKUP(B$10,$G$2:$H$4,2)</f>
        <v>0.9</v>
      </c>
      <c r="C14" s="66" t="str">
        <f t="shared" si="2"/>
        <v>1</v>
      </c>
      <c r="D14" s="66" t="str">
        <f t="shared" si="2"/>
        <v>1.2</v>
      </c>
      <c r="E14" s="66" t="str">
        <f t="shared" si="2"/>
        <v>0.9</v>
      </c>
      <c r="F14" s="66" t="str">
        <f t="shared" si="2"/>
        <v>0.9</v>
      </c>
      <c r="G14" s="66" t="str">
        <f t="shared" si="2"/>
        <v>1</v>
      </c>
      <c r="H14" s="66" t="str">
        <f t="shared" si="2"/>
        <v>0.9</v>
      </c>
      <c r="I14" s="66" t="str">
        <f t="shared" si="2"/>
        <v>1.2</v>
      </c>
      <c r="J14" s="66" t="str">
        <f t="shared" si="2"/>
        <v>1</v>
      </c>
      <c r="K14" s="67" t="str">
        <f t="shared" si="2"/>
        <v>0.9</v>
      </c>
      <c r="L14" s="2"/>
      <c r="M14" s="2"/>
      <c r="N14" s="2"/>
      <c r="O14" s="2"/>
      <c r="P14" s="2"/>
      <c r="Q14" s="2"/>
      <c r="R14" s="2"/>
      <c r="S14" s="2"/>
      <c r="T14" s="2"/>
      <c r="U14" s="2"/>
      <c r="V14" s="2"/>
      <c r="W14" s="2"/>
      <c r="X14" s="2"/>
      <c r="Y14" s="2"/>
      <c r="Z14" s="2"/>
    </row>
    <row r="15" ht="25.5" customHeight="1">
      <c r="A15" s="55" t="s">
        <v>70</v>
      </c>
      <c r="B15" s="68" t="str">
        <f t="shared" ref="B15:K15" si="3">B13*B12/100</f>
        <v>5.80</v>
      </c>
      <c r="C15" s="69" t="str">
        <f t="shared" si="3"/>
        <v>170.00</v>
      </c>
      <c r="D15" s="69" t="str">
        <f t="shared" si="3"/>
        <v>23.80</v>
      </c>
      <c r="E15" s="69" t="str">
        <f t="shared" si="3"/>
        <v>70.00</v>
      </c>
      <c r="F15" s="69" t="str">
        <f t="shared" si="3"/>
        <v>135.00</v>
      </c>
      <c r="G15" s="69" t="str">
        <f t="shared" si="3"/>
        <v>27.00</v>
      </c>
      <c r="H15" s="69" t="str">
        <f t="shared" si="3"/>
        <v>30.00</v>
      </c>
      <c r="I15" s="69" t="str">
        <f t="shared" si="3"/>
        <v>5.00</v>
      </c>
      <c r="J15" s="69" t="str">
        <f t="shared" si="3"/>
        <v>13.00</v>
      </c>
      <c r="K15" s="70" t="str">
        <f t="shared" si="3"/>
        <v>38.00</v>
      </c>
      <c r="L15" s="2"/>
      <c r="M15" s="2"/>
      <c r="N15" s="2"/>
      <c r="O15" s="2"/>
      <c r="P15" s="2"/>
      <c r="Q15" s="2"/>
      <c r="R15" s="2"/>
      <c r="S15" s="2"/>
      <c r="T15" s="2"/>
      <c r="U15" s="2"/>
      <c r="V15" s="2"/>
      <c r="W15" s="2"/>
      <c r="X15" s="2"/>
      <c r="Y15" s="2"/>
      <c r="Z15" s="2"/>
    </row>
    <row r="16" ht="25.5" customHeight="1">
      <c r="A16" s="55" t="s">
        <v>71</v>
      </c>
      <c r="B16" s="71">
        <v>0.01</v>
      </c>
      <c r="C16" s="72">
        <v>0.006500000000000001</v>
      </c>
      <c r="D16" s="72">
        <v>0.006000000000000001</v>
      </c>
      <c r="E16" s="72">
        <v>0.011000000000000001</v>
      </c>
      <c r="F16" s="73">
        <v>0.006000000000000001</v>
      </c>
      <c r="G16" s="72">
        <v>0.019000000000000003</v>
      </c>
      <c r="H16" s="72">
        <v>0.02</v>
      </c>
      <c r="I16" s="72">
        <v>0.02</v>
      </c>
      <c r="J16" s="72">
        <v>0.017</v>
      </c>
      <c r="K16" s="74">
        <v>0.025</v>
      </c>
      <c r="L16" s="2"/>
      <c r="M16" s="2"/>
      <c r="N16" s="2"/>
      <c r="O16" s="2"/>
      <c r="P16" s="2"/>
      <c r="Q16" s="2"/>
      <c r="R16" s="2"/>
      <c r="S16" s="2"/>
      <c r="T16" s="2"/>
      <c r="U16" s="2"/>
      <c r="V16" s="2"/>
      <c r="W16" s="2"/>
      <c r="X16" s="2"/>
      <c r="Y16" s="2"/>
      <c r="Z16" s="2"/>
    </row>
    <row r="17" ht="25.5" hidden="1" customHeight="1">
      <c r="A17" s="55" t="s">
        <v>72</v>
      </c>
      <c r="B17" s="75" t="str">
        <f t="shared" ref="B17:K17" si="4">B16*16</f>
        <v>16.00%</v>
      </c>
      <c r="C17" s="76" t="str">
        <f t="shared" si="4"/>
        <v>10.40%</v>
      </c>
      <c r="D17" s="76" t="str">
        <f t="shared" si="4"/>
        <v>9.60%</v>
      </c>
      <c r="E17" s="76" t="str">
        <f t="shared" si="4"/>
        <v>17.60%</v>
      </c>
      <c r="F17" s="76" t="str">
        <f t="shared" si="4"/>
        <v>9.60%</v>
      </c>
      <c r="G17" s="76" t="str">
        <f t="shared" si="4"/>
        <v>30.40%</v>
      </c>
      <c r="H17" s="76" t="str">
        <f t="shared" si="4"/>
        <v>32.00%</v>
      </c>
      <c r="I17" s="76" t="str">
        <f t="shared" si="4"/>
        <v>32.00%</v>
      </c>
      <c r="J17" s="76" t="str">
        <f t="shared" si="4"/>
        <v>27.20%</v>
      </c>
      <c r="K17" s="77" t="str">
        <f t="shared" si="4"/>
        <v>40.00%</v>
      </c>
      <c r="L17" s="2"/>
      <c r="M17" s="2"/>
      <c r="N17" s="2"/>
      <c r="O17" s="2"/>
      <c r="P17" s="2"/>
      <c r="Q17" s="2"/>
      <c r="R17" s="2"/>
      <c r="S17" s="2"/>
      <c r="T17" s="2"/>
      <c r="U17" s="2"/>
      <c r="V17" s="2"/>
      <c r="W17" s="2"/>
      <c r="X17" s="2"/>
      <c r="Y17" s="2"/>
      <c r="Z17" s="2"/>
    </row>
    <row r="18" ht="25.5" customHeight="1">
      <c r="A18" s="55" t="s">
        <v>73</v>
      </c>
      <c r="B18" s="65" t="str">
        <f t="shared" ref="B18:K18" si="5">B16*B15*100</f>
        <v>5.8</v>
      </c>
      <c r="C18" s="66" t="str">
        <f t="shared" si="5"/>
        <v>110.5</v>
      </c>
      <c r="D18" s="66" t="str">
        <f t="shared" si="5"/>
        <v>14.28</v>
      </c>
      <c r="E18" s="66" t="str">
        <f t="shared" si="5"/>
        <v>77</v>
      </c>
      <c r="F18" s="66" t="str">
        <f t="shared" si="5"/>
        <v>81</v>
      </c>
      <c r="G18" s="66" t="str">
        <f t="shared" si="5"/>
        <v>51.3</v>
      </c>
      <c r="H18" s="66" t="str">
        <f t="shared" si="5"/>
        <v>60</v>
      </c>
      <c r="I18" s="66" t="str">
        <f t="shared" si="5"/>
        <v>10</v>
      </c>
      <c r="J18" s="66" t="str">
        <f t="shared" si="5"/>
        <v>22.1</v>
      </c>
      <c r="K18" s="67" t="str">
        <f t="shared" si="5"/>
        <v>95</v>
      </c>
      <c r="L18" s="2"/>
      <c r="M18" s="2"/>
      <c r="N18" s="2"/>
      <c r="O18" s="2"/>
      <c r="P18" s="2"/>
      <c r="Q18" s="2"/>
      <c r="R18" s="2"/>
      <c r="S18" s="2"/>
      <c r="T18" s="2"/>
      <c r="U18" s="2"/>
      <c r="V18" s="2"/>
      <c r="W18" s="2"/>
      <c r="X18" s="2"/>
      <c r="Y18" s="2"/>
      <c r="Z18" s="2"/>
    </row>
    <row r="19" ht="25.5" customHeight="1">
      <c r="A19" s="55" t="s">
        <v>74</v>
      </c>
      <c r="B19" s="78" t="str">
        <f t="shared" ref="B19:K19" si="6">B18*B14</f>
        <v>€5.22</v>
      </c>
      <c r="C19" s="43" t="str">
        <f t="shared" si="6"/>
        <v>€110.50</v>
      </c>
      <c r="D19" s="43" t="str">
        <f t="shared" si="6"/>
        <v>€17.14</v>
      </c>
      <c r="E19" s="43" t="str">
        <f t="shared" si="6"/>
        <v>€69.30</v>
      </c>
      <c r="F19" s="43" t="str">
        <f t="shared" si="6"/>
        <v>€72.90</v>
      </c>
      <c r="G19" s="43" t="str">
        <f t="shared" si="6"/>
        <v>€51.30</v>
      </c>
      <c r="H19" s="43" t="str">
        <f t="shared" si="6"/>
        <v>€54.00</v>
      </c>
      <c r="I19" s="43" t="str">
        <f t="shared" si="6"/>
        <v>€12.00</v>
      </c>
      <c r="J19" s="43" t="str">
        <f t="shared" si="6"/>
        <v>€22.10</v>
      </c>
      <c r="K19" s="79" t="str">
        <f t="shared" si="6"/>
        <v>€85.50</v>
      </c>
      <c r="L19" s="2"/>
      <c r="M19" s="2"/>
      <c r="N19" s="2"/>
      <c r="O19" s="2"/>
      <c r="P19" s="2"/>
      <c r="Q19" s="2"/>
      <c r="R19" s="2"/>
      <c r="S19" s="2"/>
      <c r="T19" s="2"/>
      <c r="U19" s="2"/>
      <c r="V19" s="2"/>
      <c r="W19" s="2"/>
      <c r="X19" s="2"/>
      <c r="Y19" s="2"/>
      <c r="Z19" s="2"/>
    </row>
    <row r="20" ht="25.5" customHeight="1">
      <c r="A20" s="55" t="s">
        <v>75</v>
      </c>
      <c r="B20" s="80" t="str">
        <f t="shared" ref="B20:K20" si="7">B11/B19</f>
        <v>8195.49</v>
      </c>
      <c r="C20" s="81" t="str">
        <f t="shared" si="7"/>
        <v>387.15</v>
      </c>
      <c r="D20" s="81" t="str">
        <f t="shared" si="7"/>
        <v>2496.53</v>
      </c>
      <c r="E20" s="81" t="str">
        <f t="shared" si="7"/>
        <v>617.32</v>
      </c>
      <c r="F20" s="81" t="str">
        <f t="shared" si="7"/>
        <v>586.84</v>
      </c>
      <c r="G20" s="81" t="str">
        <f t="shared" si="7"/>
        <v>833.93</v>
      </c>
      <c r="H20" s="81" t="str">
        <f t="shared" si="7"/>
        <v>792.23</v>
      </c>
      <c r="I20" s="81" t="str">
        <f t="shared" si="7"/>
        <v>3565.04</v>
      </c>
      <c r="J20" s="81" t="str">
        <f t="shared" si="7"/>
        <v>1935.77</v>
      </c>
      <c r="K20" s="82" t="str">
        <f t="shared" si="7"/>
        <v>500.36</v>
      </c>
      <c r="L20" s="2"/>
      <c r="M20" s="2"/>
      <c r="N20" s="2"/>
      <c r="O20" s="2"/>
      <c r="P20" s="2"/>
      <c r="Q20" s="2"/>
      <c r="R20" s="2"/>
      <c r="S20" s="2"/>
      <c r="T20" s="2"/>
      <c r="U20" s="2"/>
      <c r="V20" s="2"/>
      <c r="W20" s="2"/>
      <c r="X20" s="2"/>
      <c r="Y20" s="2"/>
      <c r="Z20" s="2"/>
    </row>
    <row r="21" ht="25.5" customHeight="1">
      <c r="A21" s="55" t="s">
        <v>76</v>
      </c>
      <c r="B21" s="83">
        <v>10.0</v>
      </c>
      <c r="C21" s="84">
        <v>10.0</v>
      </c>
      <c r="D21" s="84">
        <v>10.0</v>
      </c>
      <c r="E21" s="84">
        <v>10.0</v>
      </c>
      <c r="F21" s="84">
        <v>10.0</v>
      </c>
      <c r="G21" s="84">
        <v>10.0</v>
      </c>
      <c r="H21" s="84">
        <v>10.0</v>
      </c>
      <c r="I21" s="84">
        <v>10.0</v>
      </c>
      <c r="J21" s="84">
        <v>10.0</v>
      </c>
      <c r="K21" s="85">
        <v>10.0</v>
      </c>
      <c r="L21" s="2"/>
      <c r="M21" s="2"/>
      <c r="N21" s="2"/>
      <c r="O21" s="2"/>
      <c r="P21" s="2"/>
      <c r="Q21" s="2"/>
      <c r="R21" s="2"/>
      <c r="S21" s="2"/>
      <c r="T21" s="2"/>
      <c r="U21" s="2"/>
      <c r="V21" s="2"/>
      <c r="W21" s="2"/>
      <c r="X21" s="2"/>
      <c r="Y21" s="2"/>
      <c r="Z21" s="2"/>
    </row>
    <row r="22" ht="25.5" customHeight="1">
      <c r="A22" s="55" t="s">
        <v>77</v>
      </c>
      <c r="B22" s="80" t="str">
        <f t="shared" ref="B22:K22" si="8">B21*B20/10</f>
        <v>8195.49</v>
      </c>
      <c r="C22" s="81" t="str">
        <f t="shared" si="8"/>
        <v>387.15</v>
      </c>
      <c r="D22" s="81" t="str">
        <f t="shared" si="8"/>
        <v>2496.53</v>
      </c>
      <c r="E22" s="81" t="str">
        <f t="shared" si="8"/>
        <v>617.32</v>
      </c>
      <c r="F22" s="81" t="str">
        <f t="shared" si="8"/>
        <v>586.84</v>
      </c>
      <c r="G22" s="81" t="str">
        <f t="shared" si="8"/>
        <v>833.93</v>
      </c>
      <c r="H22" s="81" t="str">
        <f t="shared" si="8"/>
        <v>792.23</v>
      </c>
      <c r="I22" s="81" t="str">
        <f t="shared" si="8"/>
        <v>3565.04</v>
      </c>
      <c r="J22" s="81" t="str">
        <f t="shared" si="8"/>
        <v>1935.77</v>
      </c>
      <c r="K22" s="82" t="str">
        <f t="shared" si="8"/>
        <v>500.36</v>
      </c>
      <c r="L22" s="2"/>
      <c r="M22" s="2"/>
      <c r="N22" s="2"/>
      <c r="O22" s="2"/>
      <c r="P22" s="2"/>
      <c r="Q22" s="2"/>
      <c r="R22" s="2"/>
      <c r="S22" s="2"/>
      <c r="T22" s="2"/>
      <c r="U22" s="2"/>
      <c r="V22" s="2"/>
      <c r="W22" s="2"/>
      <c r="X22" s="2"/>
      <c r="Y22" s="2"/>
      <c r="Z22" s="2"/>
    </row>
    <row r="23" ht="25.5" customHeight="1">
      <c r="A23" s="55" t="s">
        <v>78</v>
      </c>
      <c r="B23" s="75" t="str">
        <f>Design!B$9</f>
        <v>6.67%</v>
      </c>
      <c r="C23" s="76" t="str">
        <f>Design!C$9</f>
        <v>6.67%</v>
      </c>
      <c r="D23" s="76" t="str">
        <f>Design!D$9</f>
        <v>6.67%</v>
      </c>
      <c r="E23" s="76" t="str">
        <f>Design!E$9</f>
        <v>10.00%</v>
      </c>
      <c r="F23" s="76" t="str">
        <f>Design!F$9</f>
        <v>10.00%</v>
      </c>
      <c r="G23" s="76" t="str">
        <f>Design!G$9</f>
        <v>10.50%</v>
      </c>
      <c r="H23" s="76" t="str">
        <f>Design!H$9</f>
        <v>10.50%</v>
      </c>
      <c r="I23" s="76" t="str">
        <f>Design!I$9</f>
        <v>10.50%</v>
      </c>
      <c r="J23" s="76" t="str">
        <f>Design!J$9</f>
        <v>10.50%</v>
      </c>
      <c r="K23" s="77" t="str">
        <f>Design!K$9</f>
        <v>18.00%</v>
      </c>
      <c r="L23" s="2"/>
      <c r="M23" s="2"/>
      <c r="N23" s="2"/>
      <c r="O23" s="2"/>
      <c r="P23" s="2"/>
      <c r="Q23" s="2"/>
      <c r="R23" s="2"/>
      <c r="S23" s="2"/>
      <c r="T23" s="2"/>
      <c r="U23" s="2"/>
      <c r="V23" s="2"/>
      <c r="W23" s="2"/>
      <c r="X23" s="2"/>
      <c r="Y23" s="2"/>
      <c r="Z23" s="2"/>
    </row>
    <row r="24" ht="25.5" customHeight="1">
      <c r="A24" s="55" t="s">
        <v>79</v>
      </c>
      <c r="B24" s="59">
        <v>1.17</v>
      </c>
      <c r="C24" s="60">
        <v>1.17</v>
      </c>
      <c r="D24" s="60">
        <v>1.17</v>
      </c>
      <c r="E24" s="60">
        <v>1.17</v>
      </c>
      <c r="F24" s="60">
        <v>1.17</v>
      </c>
      <c r="G24" s="60">
        <v>0.83</v>
      </c>
      <c r="H24" s="60">
        <v>0.83</v>
      </c>
      <c r="I24" s="60">
        <v>0.83</v>
      </c>
      <c r="J24" s="60">
        <v>0.83</v>
      </c>
      <c r="K24" s="61">
        <v>0.83</v>
      </c>
      <c r="L24" s="2"/>
      <c r="M24" s="2"/>
      <c r="N24" s="2"/>
      <c r="O24" s="2"/>
      <c r="P24" s="2"/>
      <c r="Q24" s="2"/>
      <c r="R24" s="2"/>
      <c r="S24" s="2"/>
      <c r="T24" s="2"/>
      <c r="U24" s="2"/>
      <c r="V24" s="2"/>
      <c r="W24" s="2"/>
      <c r="X24" s="2"/>
      <c r="Y24" s="2"/>
      <c r="Z24" s="2"/>
    </row>
    <row r="25" ht="25.5" customHeight="1">
      <c r="A25" s="55" t="s">
        <v>80</v>
      </c>
      <c r="B25" s="75" t="str">
        <f t="shared" ref="B25:K25" si="9">B24*B23</f>
        <v>7.80%</v>
      </c>
      <c r="C25" s="76" t="str">
        <f t="shared" si="9"/>
        <v>7.80%</v>
      </c>
      <c r="D25" s="76" t="str">
        <f t="shared" si="9"/>
        <v>7.80%</v>
      </c>
      <c r="E25" s="76" t="str">
        <f t="shared" si="9"/>
        <v>11.70%</v>
      </c>
      <c r="F25" s="76" t="str">
        <f t="shared" si="9"/>
        <v>11.70%</v>
      </c>
      <c r="G25" s="76" t="str">
        <f t="shared" si="9"/>
        <v>8.72%</v>
      </c>
      <c r="H25" s="76" t="str">
        <f t="shared" si="9"/>
        <v>8.72%</v>
      </c>
      <c r="I25" s="76" t="str">
        <f t="shared" si="9"/>
        <v>8.72%</v>
      </c>
      <c r="J25" s="76" t="str">
        <f t="shared" si="9"/>
        <v>8.72%</v>
      </c>
      <c r="K25" s="77" t="str">
        <f t="shared" si="9"/>
        <v>14.94%</v>
      </c>
      <c r="L25" s="2"/>
      <c r="M25" s="2"/>
      <c r="N25" s="2"/>
      <c r="O25" s="2"/>
      <c r="P25" s="2"/>
      <c r="Q25" s="2"/>
      <c r="R25" s="2"/>
      <c r="S25" s="2"/>
      <c r="T25" s="2"/>
      <c r="U25" s="2"/>
      <c r="V25" s="2"/>
      <c r="W25" s="2"/>
      <c r="X25" s="2"/>
      <c r="Y25" s="2"/>
      <c r="Z25" s="2"/>
    </row>
    <row r="26" ht="25.5" customHeight="1">
      <c r="A26" s="55" t="s">
        <v>81</v>
      </c>
      <c r="B26" s="75" t="str">
        <f t="shared" ref="B26:K26" si="10">B25/SUM($B$25:$K$25)</f>
        <v>8.07%</v>
      </c>
      <c r="C26" s="76" t="str">
        <f t="shared" si="10"/>
        <v>8.07%</v>
      </c>
      <c r="D26" s="76" t="str">
        <f t="shared" si="10"/>
        <v>8.07%</v>
      </c>
      <c r="E26" s="76" t="str">
        <f t="shared" si="10"/>
        <v>12.11%</v>
      </c>
      <c r="F26" s="76" t="str">
        <f t="shared" si="10"/>
        <v>12.11%</v>
      </c>
      <c r="G26" s="76" t="str">
        <f t="shared" si="10"/>
        <v>9.02%</v>
      </c>
      <c r="H26" s="76" t="str">
        <f t="shared" si="10"/>
        <v>9.02%</v>
      </c>
      <c r="I26" s="76" t="str">
        <f t="shared" si="10"/>
        <v>9.02%</v>
      </c>
      <c r="J26" s="76" t="str">
        <f t="shared" si="10"/>
        <v>9.02%</v>
      </c>
      <c r="K26" s="77" t="str">
        <f t="shared" si="10"/>
        <v>15.47%</v>
      </c>
      <c r="L26" s="2"/>
      <c r="M26" s="2"/>
      <c r="N26" s="2"/>
      <c r="O26" s="2"/>
      <c r="P26" s="2"/>
      <c r="Q26" s="2"/>
      <c r="R26" s="2"/>
      <c r="S26" s="2"/>
      <c r="T26" s="2"/>
      <c r="U26" s="2"/>
      <c r="V26" s="2"/>
      <c r="W26" s="2"/>
      <c r="X26" s="2"/>
      <c r="Y26" s="2"/>
      <c r="Z26" s="2"/>
    </row>
    <row r="27" ht="25.5" customHeight="1">
      <c r="A27" s="55" t="s">
        <v>82</v>
      </c>
      <c r="B27" s="80" t="str">
        <f>Design!$I$3</f>
        <v>1.61</v>
      </c>
      <c r="C27" s="81" t="str">
        <f>Design!$I$3</f>
        <v>1.61</v>
      </c>
      <c r="D27" s="81" t="str">
        <f>Design!$I$3</f>
        <v>1.61</v>
      </c>
      <c r="E27" s="81" t="str">
        <f>Design!$I$3</f>
        <v>1.61</v>
      </c>
      <c r="F27" s="81" t="str">
        <f>Design!$I$3</f>
        <v>1.61</v>
      </c>
      <c r="G27" s="81" t="str">
        <f>Design!$I$3</f>
        <v>1.61</v>
      </c>
      <c r="H27" s="81" t="str">
        <f>Design!$I$3</f>
        <v>1.61</v>
      </c>
      <c r="I27" s="81" t="str">
        <f>Design!$I$3</f>
        <v>1.61</v>
      </c>
      <c r="J27" s="81" t="str">
        <f>Design!$I$3</f>
        <v>1.61</v>
      </c>
      <c r="K27" s="82" t="str">
        <f>Design!$I$3</f>
        <v>1.61</v>
      </c>
      <c r="L27" s="2"/>
      <c r="M27" s="2"/>
      <c r="N27" s="2"/>
      <c r="O27" s="2"/>
      <c r="P27" s="2"/>
      <c r="Q27" s="2"/>
      <c r="R27" s="2"/>
      <c r="S27" s="2"/>
      <c r="T27" s="2"/>
      <c r="U27" s="2"/>
      <c r="V27" s="2"/>
      <c r="W27" s="2"/>
      <c r="X27" s="2"/>
      <c r="Y27" s="2"/>
      <c r="Z27" s="2"/>
    </row>
    <row r="28" ht="25.5" customHeight="1">
      <c r="A28" s="55" t="s">
        <v>83</v>
      </c>
      <c r="B28" s="80" t="str">
        <f t="shared" ref="B28:K28" si="11">B22*B26*B27</f>
        <v>1065.41</v>
      </c>
      <c r="C28" s="81" t="str">
        <f t="shared" si="11"/>
        <v>50.33</v>
      </c>
      <c r="D28" s="81" t="str">
        <f t="shared" si="11"/>
        <v>324.55</v>
      </c>
      <c r="E28" s="81" t="str">
        <f t="shared" si="11"/>
        <v>120.38</v>
      </c>
      <c r="F28" s="81" t="str">
        <f t="shared" si="11"/>
        <v>114.43</v>
      </c>
      <c r="G28" s="81" t="str">
        <f t="shared" si="11"/>
        <v>121.13</v>
      </c>
      <c r="H28" s="81" t="str">
        <f t="shared" si="11"/>
        <v>115.07</v>
      </c>
      <c r="I28" s="81" t="str">
        <f t="shared" si="11"/>
        <v>517.82</v>
      </c>
      <c r="J28" s="81" t="str">
        <f t="shared" si="11"/>
        <v>281.17</v>
      </c>
      <c r="K28" s="82" t="str">
        <f t="shared" si="11"/>
        <v>124.59</v>
      </c>
      <c r="L28" s="2"/>
      <c r="M28" s="2"/>
      <c r="N28" s="2"/>
      <c r="O28" s="2"/>
      <c r="P28" s="2"/>
      <c r="Q28" s="2"/>
      <c r="R28" s="2"/>
      <c r="S28" s="2"/>
      <c r="T28" s="2"/>
      <c r="U28" s="2"/>
      <c r="V28" s="2"/>
      <c r="W28" s="2"/>
      <c r="X28" s="2"/>
      <c r="Y28" s="2"/>
      <c r="Z28" s="2"/>
    </row>
    <row r="29" ht="25.5" customHeight="1">
      <c r="A29" s="55" t="s">
        <v>84</v>
      </c>
      <c r="B29" s="80" t="str">
        <f t="shared" ref="B29:K29" si="12">ROUND(B28,0)</f>
        <v>1065.00</v>
      </c>
      <c r="C29" s="81" t="str">
        <f t="shared" si="12"/>
        <v>50.00</v>
      </c>
      <c r="D29" s="81" t="str">
        <f t="shared" si="12"/>
        <v>325.00</v>
      </c>
      <c r="E29" s="81" t="str">
        <f t="shared" si="12"/>
        <v>120.00</v>
      </c>
      <c r="F29" s="81" t="str">
        <f t="shared" si="12"/>
        <v>114.00</v>
      </c>
      <c r="G29" s="81" t="str">
        <f t="shared" si="12"/>
        <v>121.00</v>
      </c>
      <c r="H29" s="81" t="str">
        <f t="shared" si="12"/>
        <v>115.00</v>
      </c>
      <c r="I29" s="81" t="str">
        <f t="shared" si="12"/>
        <v>518.00</v>
      </c>
      <c r="J29" s="81" t="str">
        <f t="shared" si="12"/>
        <v>281.00</v>
      </c>
      <c r="K29" s="82" t="str">
        <f t="shared" si="12"/>
        <v>125.00</v>
      </c>
      <c r="L29" s="2"/>
      <c r="M29" s="2"/>
      <c r="N29" s="2"/>
      <c r="O29" s="2"/>
      <c r="P29" s="2"/>
      <c r="Q29" s="2"/>
      <c r="R29" s="2"/>
      <c r="S29" s="2"/>
      <c r="T29" s="2"/>
      <c r="U29" s="2"/>
      <c r="V29" s="2"/>
      <c r="W29" s="2"/>
      <c r="X29" s="2"/>
      <c r="Y29" s="2"/>
      <c r="Z29" s="2"/>
    </row>
    <row r="30" ht="25.5" customHeight="1">
      <c r="A30" s="55" t="s">
        <v>85</v>
      </c>
      <c r="B30" s="101" t="str">
        <f>'1 October 2008'!B30+'1 October 2008'!B31</f>
        <v>854.00</v>
      </c>
      <c r="C30" s="102" t="str">
        <f>'1 October 2008'!C30+'1 October 2008'!C31</f>
        <v>38.00</v>
      </c>
      <c r="D30" s="102" t="str">
        <f>'1 October 2008'!D30+'1 October 2008'!D31</f>
        <v>268.00</v>
      </c>
      <c r="E30" s="102" t="str">
        <f>'1 October 2008'!E30+'1 October 2008'!E31</f>
        <v>91.00</v>
      </c>
      <c r="F30" s="102" t="str">
        <f>'1 October 2008'!F30+'1 October 2008'!F31</f>
        <v>101.00</v>
      </c>
      <c r="G30" s="94" t="str">
        <f>'1 October 2008'!G30+'1 October 2008'!G31</f>
        <v>195</v>
      </c>
      <c r="H30" s="94" t="str">
        <f>'1 October 2008'!H30+'1 October 2008'!H31</f>
        <v>200</v>
      </c>
      <c r="I30" s="94" t="str">
        <f>'1 October 2008'!I30+'1 October 2008'!I31</f>
        <v>786</v>
      </c>
      <c r="J30" s="94" t="str">
        <f>'1 October 2008'!J30+'1 October 2008'!J31</f>
        <v>528</v>
      </c>
      <c r="K30" s="94" t="str">
        <f>'1 October 2008'!K30+'1 October 2008'!K31</f>
        <v>200</v>
      </c>
      <c r="L30" s="2"/>
      <c r="M30" s="2"/>
      <c r="N30" s="2"/>
      <c r="O30" s="2"/>
      <c r="P30" s="2"/>
      <c r="Q30" s="2"/>
      <c r="R30" s="2"/>
      <c r="S30" s="2"/>
      <c r="T30" s="2"/>
      <c r="U30" s="2"/>
      <c r="V30" s="2"/>
      <c r="W30" s="2"/>
      <c r="X30" s="2"/>
      <c r="Y30" s="2"/>
      <c r="Z30" s="2"/>
    </row>
    <row r="31" ht="25.5" customHeight="1">
      <c r="A31" s="55" t="s">
        <v>86</v>
      </c>
      <c r="B31" s="80" t="str">
        <f t="shared" ref="B31:K31" si="13">IF(B29=0,-B30,IF(ABS((B30-B29)/B29)&gt;0.1,B29-B30,0))</f>
        <v>211.00</v>
      </c>
      <c r="C31" s="81" t="str">
        <f t="shared" si="13"/>
        <v>12.00</v>
      </c>
      <c r="D31" s="81" t="str">
        <f t="shared" si="13"/>
        <v>57.00</v>
      </c>
      <c r="E31" s="81" t="str">
        <f t="shared" si="13"/>
        <v>29.00</v>
      </c>
      <c r="F31" s="81" t="str">
        <f t="shared" si="13"/>
        <v>13.00</v>
      </c>
      <c r="G31" s="81" t="str">
        <f t="shared" si="13"/>
        <v>-74.00</v>
      </c>
      <c r="H31" s="81" t="str">
        <f t="shared" si="13"/>
        <v>-85.00</v>
      </c>
      <c r="I31" s="81" t="str">
        <f t="shared" si="13"/>
        <v>-268.00</v>
      </c>
      <c r="J31" s="81" t="str">
        <f t="shared" si="13"/>
        <v>-247.00</v>
      </c>
      <c r="K31" s="82" t="str">
        <f t="shared" si="13"/>
        <v>-75.00</v>
      </c>
      <c r="L31" s="2"/>
      <c r="M31" s="2"/>
      <c r="N31" s="2"/>
      <c r="O31" s="2"/>
      <c r="P31" s="2"/>
      <c r="Q31" s="2"/>
      <c r="R31" s="2"/>
      <c r="S31" s="2"/>
      <c r="T31" s="2"/>
      <c r="U31" s="2"/>
      <c r="V31" s="2"/>
      <c r="W31" s="2"/>
      <c r="X31" s="2"/>
      <c r="Y31" s="2"/>
      <c r="Z31" s="2"/>
    </row>
    <row r="32" ht="25.5" customHeight="1">
      <c r="A32" s="84"/>
      <c r="B32" s="84"/>
      <c r="C32" s="84"/>
      <c r="D32" s="84"/>
      <c r="E32" s="84"/>
      <c r="F32" s="84"/>
      <c r="G32" s="84"/>
      <c r="H32" s="84"/>
      <c r="I32" s="84"/>
      <c r="J32" s="84"/>
      <c r="K32" s="84"/>
      <c r="L32" s="2"/>
      <c r="M32" s="2"/>
      <c r="N32" s="2"/>
      <c r="O32" s="2"/>
      <c r="P32" s="2"/>
      <c r="Q32" s="2"/>
      <c r="R32" s="2"/>
      <c r="S32" s="2"/>
      <c r="T32" s="2"/>
      <c r="U32" s="2"/>
      <c r="V32" s="2"/>
      <c r="W32" s="2"/>
      <c r="X32" s="2"/>
      <c r="Y32" s="2"/>
      <c r="Z32" s="2"/>
    </row>
    <row r="33" ht="25.5" customHeight="1">
      <c r="A33" s="55" t="s">
        <v>88</v>
      </c>
      <c r="B33" s="95" t="str">
        <f>(B12-'1 October 2008'!B12)*'1 October 2008'!B13*B14*B30</f>
        <v>€53,802.00</v>
      </c>
      <c r="C33" s="95" t="str">
        <f>(C12-'1 October 2008'!C12)*'1 October 2008'!C13*C14*C30</f>
        <v>€38,000.00</v>
      </c>
      <c r="D33" s="95" t="str">
        <f>(D12-'1 October 2008'!D12)*'1 October 2008'!D13*D14*D30</f>
        <v>€53,064.00</v>
      </c>
      <c r="E33" s="96" t="str">
        <f>(E12-'1 October 2008'!E12)*'1 October 2008'!E13*E14*E30</f>
        <v>-€16,380.00</v>
      </c>
      <c r="F33" s="96" t="str">
        <f>(F12-'1 October 2008'!F12)*'1 October 2008'!F13*F14*F30</f>
        <v>-€45,450.00</v>
      </c>
      <c r="G33" s="96" t="str">
        <f>(G12-'1 October 2008'!G12)*'1 October 2008'!G13*G14*G30</f>
        <v>-€156,000.00</v>
      </c>
      <c r="H33" s="96" t="str">
        <f>(H12-'1 October 2008'!H12)*'1 October 2008'!H13*H14*H30</f>
        <v>-€126,000.00</v>
      </c>
      <c r="I33" s="96" t="str">
        <f>(I12-'1 October 2008'!I12)*'1 October 2008'!I13*I14*I30</f>
        <v>-€141,480.00</v>
      </c>
      <c r="J33" s="96" t="str">
        <f>(J12-'1 October 2008'!J12)*'1 October 2008'!J13*J14*J30</f>
        <v>-€52,800.00</v>
      </c>
      <c r="K33" s="96" t="str">
        <f>(K12-'1 October 2008'!K12)*'1 October 2008'!K13*K14*K30</f>
        <v>-€216,000.00</v>
      </c>
      <c r="L33" s="2"/>
      <c r="M33" s="2"/>
      <c r="N33" s="2"/>
      <c r="O33" s="2"/>
      <c r="P33" s="2"/>
      <c r="Q33" s="2"/>
      <c r="R33" s="2"/>
      <c r="S33" s="2"/>
      <c r="T33" s="2"/>
      <c r="U33" s="2"/>
      <c r="V33" s="2"/>
      <c r="W33" s="2"/>
      <c r="X33" s="2"/>
      <c r="Y33" s="2"/>
      <c r="Z33" s="2"/>
    </row>
    <row r="34" ht="13.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3.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3.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3.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3.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3.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3.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3.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3.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3.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3.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3.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3.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3.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3.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3.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3.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3.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3.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3.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3.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3.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3.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3.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3.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3.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3.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3.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3.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3.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3.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3.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3.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3.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3.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3.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3.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3.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3.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3.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3.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3.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3.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3.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3.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3.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3.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3.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3.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3.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3.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3.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3.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3.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3.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3.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3.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3.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3.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3.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3.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3.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3.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3.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3.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3.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3.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3.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3.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3.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3.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3.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3.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3.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3.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3.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3.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3.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3.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3.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3.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3.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3.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3.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3.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3.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3.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3.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3.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3.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3.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3.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3.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3.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3.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3.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3.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3.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3.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3.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3.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3.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3.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3.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3.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3.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3.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3.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3.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3.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3.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3.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3.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3.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3.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3.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3.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3.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3.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3.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3.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3.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3.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3.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3.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3.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3.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3.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3.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3.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3.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3.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3.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3.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3.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3.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3.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3.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3.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3.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3.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3.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3.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3.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3.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3.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3.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3.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3.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3.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3.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3.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3.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3.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3.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3.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3.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3.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3.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3.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3.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3.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3.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3.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3.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3.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3.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3.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3.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3.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3.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3.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3.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3.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3.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3.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3.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3.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3.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3.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3.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3.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3.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3.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3.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3.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3.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3.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3.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3.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3.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3.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3.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3.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3.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3.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3.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3.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3.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3.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3.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3.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3.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3.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3.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3.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3.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3.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3.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3.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3.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3.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3.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3.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3.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3.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3.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3.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3.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3.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3.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3.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3.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3.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3.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3.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3.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3.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3.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3.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3.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3.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3.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3.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3.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3.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3.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3.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3.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3.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3.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3.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3.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3.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3.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3.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3.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3.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3.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3.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3.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3.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3.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3.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3.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3.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3.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3.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3.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3.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3.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3.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3.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3.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3.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3.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3.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3.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3.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3.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3.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3.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3.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3.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3.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3.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3.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3.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3.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3.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3.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3.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3.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3.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3.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3.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3.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3.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3.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3.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3.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3.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3.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3.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3.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3.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3.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3.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3.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3.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3.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3.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3.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3.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3.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3.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3.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3.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3.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3.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3.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3.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3.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3.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3.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3.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3.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3.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3.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3.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3.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3.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3.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3.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3.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3.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3.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3.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3.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3.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3.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3.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3.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3.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3.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3.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3.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3.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3.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3.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3.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3.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3.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3.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3.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3.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3.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3.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3.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3.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3.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3.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3.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3.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3.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3.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3.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3.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3.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3.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3.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3.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3.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3.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3.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3.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3.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3.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3.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3.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3.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3.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3.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3.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3.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3.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3.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3.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3.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3.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3.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3.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3.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3.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3.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3.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3.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3.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3.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3.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3.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3.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3.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3.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3.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3.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3.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3.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3.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3.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3.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3.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3.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3.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3.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3.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3.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3.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3.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3.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3.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3.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3.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3.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3.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3.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3.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3.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3.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3.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3.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3.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3.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3.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3.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3.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3.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3.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3.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3.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3.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3.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3.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3.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3.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3.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3.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3.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3.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3.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3.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3.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3.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3.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3.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3.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3.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3.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3.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3.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3.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3.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3.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3.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3.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3.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3.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3.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3.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3.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3.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3.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3.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3.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3.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3.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3.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3.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3.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3.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3.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3.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3.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3.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3.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3.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3.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3.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3.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3.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3.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3.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3.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3.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3.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3.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3.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3.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3.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3.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3.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3.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3.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3.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3.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3.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3.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3.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3.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3.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3.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3.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3.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3.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3.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3.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3.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3.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3.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3.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3.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3.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3.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3.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3.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3.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3.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3.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3.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3.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3.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3.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3.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3.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3.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3.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3.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3.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3.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3.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3.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3.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3.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3.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3.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3.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3.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3.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3.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3.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3.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3.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3.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3.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3.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3.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3.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3.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3.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3.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3.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3.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3.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3.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3.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3.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3.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3.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3.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3.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3.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3.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3.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3.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3.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3.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3.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3.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3.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3.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3.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3.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3.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3.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3.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3.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3.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3.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3.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3.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3.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3.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3.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3.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3.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3.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3.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3.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3.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3.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3.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3.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3.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3.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3.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3.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3.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3.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3.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3.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3.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3.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3.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3.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3.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3.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3.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3.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3.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3.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3.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3.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3.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3.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3.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3.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3.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3.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3.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3.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3.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3.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3.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3.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3.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3.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3.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3.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3.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3.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3.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3.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3.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3.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3.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3.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3.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3.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3.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3.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3.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3.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3.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3.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3.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3.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3.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3.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3.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3.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3.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3.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3.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3.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3.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3.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3.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3.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3.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3.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3.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3.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3.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3.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3.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3.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3.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3.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3.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3.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3.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3.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3.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3.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3.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3.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3.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3.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3.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3.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3.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3.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3.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3.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3.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3.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3.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3.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3.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3.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3.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3.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3.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3.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3.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3.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3.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3.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3.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3.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3.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3.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3.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3.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3.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3.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3.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3.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3.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3.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3.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3.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3.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3.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3.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3.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3.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3.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3.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3.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3.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3.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3.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3.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3.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3.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3.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3.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3.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3.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3.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3.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3.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3.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3.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3.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3.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3.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3.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3.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3.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3.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3.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3.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3.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3.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3.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3.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3.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3.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3.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3.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3.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3.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3.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3.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3.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3.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3.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3.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3.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3.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3.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3.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3.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