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esign" sheetId="2" r:id="rId4"/>
    <sheet state="visible" name="15th Oct 2014" sheetId="3" r:id="rId5"/>
    <sheet state="visible" name="29th Oct 2014" sheetId="4" r:id="rId6"/>
    <sheet state="visible" name="4th Nov 2014" sheetId="5" r:id="rId7"/>
    <sheet state="visible" name="13th Nov 2014" sheetId="6" r:id="rId8"/>
    <sheet state="visible" name="21st Nov 2014" sheetId="7" r:id="rId9"/>
    <sheet state="visible" name="28th Nov 2014" sheetId="8" r:id="rId10"/>
  </sheets>
  <definedNames/>
  <calcPr/>
</workbook>
</file>

<file path=xl/sharedStrings.xml><?xml version="1.0" encoding="utf-8"?>
<sst xmlns="http://schemas.openxmlformats.org/spreadsheetml/2006/main" count="228" uniqueCount="59">
  <si>
    <t>This spreadsheet forms part of additional material for the following book:</t>
  </si>
  <si>
    <t>Systematic Trading: A unique new method for designing trading and investing systems</t>
  </si>
  <si>
    <t>Sheet name: Semi-automatic trader (Chapter thirteen)</t>
  </si>
  <si>
    <t>Instructions: This sheet shows how the semi-automatic trader system was designed. Subsequent sheets show the calculations for each day of the trading diary.</t>
  </si>
  <si>
    <t>INSTRUCTION: Alter values in yellow if desired</t>
  </si>
  <si>
    <t>Value of X</t>
  </si>
  <si>
    <t>Avg holding period days</t>
  </si>
  <si>
    <t>Turnover</t>
  </si>
  <si>
    <t>Maximum cost SR</t>
  </si>
  <si>
    <t>Maximum number of bets</t>
  </si>
  <si>
    <t>Average number of bets</t>
  </si>
  <si>
    <t>Instrument diversification mult.</t>
  </si>
  <si>
    <t>Average % of capital at risk</t>
  </si>
  <si>
    <t>Max % of capital at risk</t>
  </si>
  <si>
    <t>Instrument weight</t>
  </si>
  <si>
    <t>X</t>
  </si>
  <si>
    <t>Standardised cost to use</t>
  </si>
  <si>
    <t>Max cost</t>
  </si>
  <si>
    <t>Turnover to use</t>
  </si>
  <si>
    <t>Annual percentage vol target</t>
  </si>
  <si>
    <t>Trading capital</t>
  </si>
  <si>
    <t>GBP</t>
  </si>
  <si>
    <t>Performance drag</t>
  </si>
  <si>
    <t>Annual percentage volatility target</t>
  </si>
  <si>
    <t>Annual cash volatility target</t>
  </si>
  <si>
    <t>Crude</t>
  </si>
  <si>
    <t>S&amp;P 500</t>
  </si>
  <si>
    <t>Eurostoxx</t>
  </si>
  <si>
    <t>NEW</t>
  </si>
  <si>
    <t>Daily volatility target (A)</t>
  </si>
  <si>
    <t>Price (B)</t>
  </si>
  <si>
    <t>Bet size, per point ( C )</t>
  </si>
  <si>
    <t>FX rate (D)</t>
  </si>
  <si>
    <t>Block value (E)</t>
  </si>
  <si>
    <t>Price volatility, points (F)</t>
  </si>
  <si>
    <t>Price volatility, % (G)</t>
  </si>
  <si>
    <t>Instrument currency volatility (H)</t>
  </si>
  <si>
    <t>Instrument value volatility (I)</t>
  </si>
  <si>
    <t>Volatility scalar (J)</t>
  </si>
  <si>
    <t>Forecast (K)</t>
  </si>
  <si>
    <t>Subsystem position, blocks (L)</t>
  </si>
  <si>
    <t>Instrument weight (M)</t>
  </si>
  <si>
    <t>Instrument diversification multiplier (N)</t>
  </si>
  <si>
    <t>Portfolio instrument position, blocks (O)</t>
  </si>
  <si>
    <t>Rounded target position, blocks (P)</t>
  </si>
  <si>
    <t>Position, blocks</t>
  </si>
  <si>
    <t xml:space="preserve">Trade </t>
  </si>
  <si>
    <t>Entry price (Q)</t>
  </si>
  <si>
    <t>Stop loss offset ( R )</t>
  </si>
  <si>
    <t>High (Low) since entry (T)</t>
  </si>
  <si>
    <t>Stop loss (S)</t>
  </si>
  <si>
    <t>Current price</t>
  </si>
  <si>
    <t>Gain (Loss)</t>
  </si>
  <si>
    <t>S&amp;P 500 (1)</t>
  </si>
  <si>
    <t>S&amp;P 500 (2)</t>
  </si>
  <si>
    <t>Closed</t>
  </si>
  <si>
    <t>Crude (1)</t>
  </si>
  <si>
    <t>Crude (2)</t>
  </si>
  <si>
    <t>STOPPED  OUT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</si>
</sst>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
    <numFmt numFmtId="165" formatCode="#,###"/>
    <numFmt numFmtId="166" formatCode="[$£-809]#,##0.00;[RED]\-[$£-809]#,##0.00"/>
    <numFmt numFmtId="167" formatCode="0.0%"/>
    <numFmt numFmtId="168" formatCode="[$£-809]#,##0;[RED]\-[$£-809]#,##0"/>
    <numFmt numFmtId="169" formatCode="0.0"/>
  </numFmts>
  <fonts count="15">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2.0"/>
      <color rgb="FFDC2300"/>
      <name val="Arial"/>
    </font>
    <font>
      <sz val="12.0"/>
      <name val="Arial"/>
    </font>
    <font>
      <b/>
      <sz val="12.0"/>
      <color rgb="FFFF0000"/>
      <name val="Arial"/>
    </font>
    <font>
      <b/>
      <sz val="10.0"/>
      <color rgb="FFFF0000"/>
      <name val="Arial"/>
    </font>
    <font>
      <b/>
      <sz val="16.0"/>
      <color rgb="FFDC2300"/>
      <name val="Arial"/>
    </font>
    <font>
      <sz val="14.0"/>
      <color rgb="FFFF0000"/>
      <name val="Arial"/>
    </font>
    <font>
      <b/>
      <sz val="14.0"/>
      <color rgb="FFDC2300"/>
      <name val="Arial"/>
    </font>
  </fonts>
  <fills count="3">
    <fill>
      <patternFill patternType="none"/>
    </fill>
    <fill>
      <patternFill patternType="lightGray"/>
    </fill>
    <fill>
      <patternFill patternType="solid">
        <fgColor rgb="FFFFFF00"/>
        <bgColor rgb="FFFFFF0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74">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0" fillId="2" fontId="9" numFmtId="0" xfId="0" applyBorder="1" applyFill="1" applyFont="1"/>
    <xf borderId="0" fillId="0" fontId="9" numFmtId="164" xfId="0" applyFont="1" applyNumberFormat="1"/>
    <xf borderId="0" fillId="0" fontId="9" numFmtId="0" xfId="0" applyFont="1"/>
    <xf borderId="0" fillId="0" fontId="10" numFmtId="0" xfId="0" applyFont="1"/>
    <xf borderId="0" fillId="0" fontId="9" numFmtId="10" xfId="0" applyFont="1" applyNumberFormat="1"/>
    <xf borderId="0" fillId="0" fontId="11" numFmtId="0" xfId="0" applyFont="1"/>
    <xf borderId="0" fillId="2" fontId="9" numFmtId="10" xfId="0" applyBorder="1" applyFont="1" applyNumberFormat="1"/>
    <xf borderId="0" fillId="2" fontId="9" numFmtId="165" xfId="0" applyBorder="1" applyFont="1" applyNumberFormat="1"/>
    <xf borderId="0" fillId="0" fontId="12" numFmtId="0" xfId="0" applyAlignment="1" applyFont="1">
      <alignment horizontal="left" vertical="center"/>
    </xf>
    <xf borderId="0" fillId="0" fontId="7" numFmtId="0" xfId="0" applyAlignment="1" applyFont="1">
      <alignment horizontal="center"/>
    </xf>
    <xf borderId="0" fillId="0" fontId="1" numFmtId="0" xfId="0" applyFont="1"/>
    <xf borderId="0" fillId="0" fontId="7" numFmtId="0" xfId="0" applyFont="1"/>
    <xf borderId="0" fillId="0" fontId="1" numFmtId="166" xfId="0" applyAlignment="1" applyFont="1" applyNumberFormat="1">
      <alignment horizontal="center"/>
    </xf>
    <xf borderId="0" fillId="0" fontId="1" numFmtId="167" xfId="0" applyAlignment="1" applyFont="1" applyNumberFormat="1">
      <alignment horizontal="center"/>
    </xf>
    <xf borderId="0" fillId="0" fontId="1" numFmtId="168" xfId="0" applyAlignment="1" applyFont="1" applyNumberFormat="1">
      <alignment horizontal="center"/>
    </xf>
    <xf borderId="0" fillId="0" fontId="7" numFmtId="0" xfId="0" applyAlignment="1" applyFont="1">
      <alignment wrapText="1"/>
    </xf>
    <xf borderId="1" fillId="2" fontId="1" numFmtId="166" xfId="0" applyBorder="1" applyFont="1" applyNumberFormat="1"/>
    <xf borderId="2" fillId="2" fontId="1" numFmtId="166" xfId="0" applyBorder="1" applyFont="1" applyNumberFormat="1"/>
    <xf borderId="3" fillId="2" fontId="1" numFmtId="166" xfId="0" applyBorder="1" applyFont="1" applyNumberFormat="1"/>
    <xf borderId="4" fillId="2" fontId="1" numFmtId="0" xfId="0" applyBorder="1" applyFont="1"/>
    <xf borderId="0" fillId="2" fontId="1" numFmtId="0" xfId="0" applyBorder="1" applyFont="1"/>
    <xf borderId="5" fillId="2" fontId="1" numFmtId="0" xfId="0" applyBorder="1" applyFont="1"/>
    <xf borderId="4" fillId="2" fontId="1" numFmtId="166" xfId="0" applyBorder="1" applyFont="1" applyNumberFormat="1"/>
    <xf borderId="0" fillId="2" fontId="1" numFmtId="166" xfId="0" applyBorder="1" applyFont="1" applyNumberFormat="1"/>
    <xf borderId="5" fillId="2" fontId="1" numFmtId="166" xfId="0" applyBorder="1" applyFont="1" applyNumberFormat="1"/>
    <xf borderId="4" fillId="2" fontId="1" numFmtId="2" xfId="0" applyBorder="1" applyFont="1" applyNumberFormat="1"/>
    <xf borderId="0" fillId="2" fontId="1" numFmtId="2" xfId="0" applyBorder="1" applyFont="1" applyNumberFormat="1"/>
    <xf borderId="5" fillId="2" fontId="1" numFmtId="2" xfId="0" applyBorder="1" applyFont="1" applyNumberFormat="1"/>
    <xf borderId="4" fillId="0" fontId="1" numFmtId="166" xfId="0" applyBorder="1" applyFont="1" applyNumberFormat="1"/>
    <xf borderId="0" fillId="0" fontId="1" numFmtId="166" xfId="0" applyFont="1" applyNumberFormat="1"/>
    <xf borderId="5" fillId="0" fontId="1" numFmtId="166" xfId="0" applyBorder="1" applyFont="1" applyNumberFormat="1"/>
    <xf borderId="4" fillId="0" fontId="1" numFmtId="10" xfId="0" applyBorder="1" applyFont="1" applyNumberFormat="1"/>
    <xf borderId="0" fillId="0" fontId="1" numFmtId="10" xfId="0" applyFont="1" applyNumberFormat="1"/>
    <xf borderId="5" fillId="0" fontId="1" numFmtId="10" xfId="0" applyBorder="1" applyFont="1" applyNumberFormat="1"/>
    <xf borderId="4" fillId="0" fontId="1" numFmtId="0" xfId="0" applyBorder="1" applyFont="1"/>
    <xf borderId="0" fillId="0" fontId="1" numFmtId="0" xfId="0" applyFont="1"/>
    <xf borderId="5" fillId="0" fontId="1" numFmtId="0" xfId="0" applyBorder="1" applyFont="1"/>
    <xf borderId="0" fillId="0" fontId="1" numFmtId="2" xfId="0" applyFont="1" applyNumberFormat="1"/>
    <xf borderId="4" fillId="0" fontId="1" numFmtId="2" xfId="0" applyBorder="1" applyFont="1" applyNumberFormat="1"/>
    <xf borderId="5" fillId="0" fontId="1" numFmtId="2" xfId="0" applyBorder="1" applyFont="1" applyNumberFormat="1"/>
    <xf borderId="6" fillId="0" fontId="1" numFmtId="168" xfId="0" applyBorder="1" applyFont="1" applyNumberFormat="1"/>
    <xf borderId="7" fillId="0" fontId="1" numFmtId="168" xfId="0" applyBorder="1" applyFont="1" applyNumberFormat="1"/>
    <xf borderId="8" fillId="0" fontId="1" numFmtId="168" xfId="0" applyBorder="1" applyFont="1" applyNumberFormat="1"/>
    <xf borderId="4" fillId="2" fontId="1" numFmtId="1" xfId="0" applyBorder="1" applyFont="1" applyNumberFormat="1"/>
    <xf borderId="0" fillId="2" fontId="1" numFmtId="1" xfId="0" applyBorder="1" applyFont="1" applyNumberFormat="1"/>
    <xf borderId="5" fillId="2" fontId="1" numFmtId="1" xfId="0" applyBorder="1" applyFont="1" applyNumberFormat="1"/>
    <xf borderId="4" fillId="2" fontId="1" numFmtId="0" xfId="0" applyAlignment="1" applyBorder="1" applyFont="1">
      <alignment/>
    </xf>
    <xf borderId="4" fillId="0" fontId="1" numFmtId="169" xfId="0" applyBorder="1" applyFont="1" applyNumberFormat="1"/>
    <xf borderId="0" fillId="0" fontId="1" numFmtId="169" xfId="0" applyFont="1" applyNumberFormat="1"/>
    <xf borderId="5" fillId="0" fontId="1" numFmtId="169" xfId="0" applyBorder="1" applyFont="1" applyNumberFormat="1"/>
    <xf borderId="4" fillId="0" fontId="1" numFmtId="0" xfId="0" applyBorder="1" applyFont="1"/>
    <xf borderId="5" fillId="0" fontId="1" numFmtId="1" xfId="0" applyBorder="1" applyFont="1" applyNumberFormat="1"/>
    <xf borderId="6" fillId="0" fontId="13" numFmtId="168" xfId="0" applyBorder="1" applyFont="1" applyNumberFormat="1"/>
    <xf borderId="7" fillId="0" fontId="13" numFmtId="168" xfId="0" applyBorder="1" applyFont="1" applyNumberFormat="1"/>
    <xf borderId="4" fillId="0" fontId="7" numFmtId="0" xfId="0" applyBorder="1" applyFont="1"/>
    <xf borderId="0" fillId="0" fontId="1" numFmtId="1" xfId="0" applyFont="1" applyNumberFormat="1"/>
    <xf borderId="1" fillId="0" fontId="1" numFmtId="166" xfId="0" applyBorder="1" applyFont="1" applyNumberFormat="1"/>
    <xf borderId="4" fillId="0" fontId="1" numFmtId="1" xfId="0" applyBorder="1" applyFont="1" applyNumberFormat="1"/>
    <xf borderId="5" fillId="0" fontId="7" numFmtId="0" xfId="0" applyBorder="1" applyFont="1"/>
    <xf borderId="8" fillId="0" fontId="13" numFmtId="168" xfId="0" applyBorder="1" applyFont="1" applyNumberFormat="1"/>
    <xf borderId="3" fillId="0" fontId="1" numFmtId="166" xfId="0" applyBorder="1" applyFont="1" applyNumberFormat="1"/>
    <xf borderId="0" fillId="0" fontId="14" numFmtId="2" xfId="0" applyFont="1" applyNumberFormat="1"/>
    <xf borderId="5" fillId="0" fontId="1" numFmtId="0" xfId="0" applyBorder="1" applyFont="1"/>
    <xf borderId="0" fillId="0" fontId="1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4" width="11.57"/>
    <col customWidth="1" min="5" max="5" width="18.14"/>
    <col customWidth="1" min="6" max="23" width="11.57"/>
    <col customWidth="1" min="24" max="26" width="10.0"/>
  </cols>
  <sheetData>
    <row r="1" ht="16.5" customHeight="1">
      <c r="A1" s="8" t="s">
        <v>4</v>
      </c>
      <c r="B1" s="9"/>
      <c r="C1" s="9"/>
      <c r="D1" s="9"/>
      <c r="E1" s="9"/>
      <c r="F1" s="9"/>
      <c r="G1" s="9"/>
      <c r="H1" s="9"/>
      <c r="I1" s="9"/>
      <c r="J1" s="9"/>
      <c r="K1" s="9"/>
      <c r="L1" s="9"/>
      <c r="M1" s="9"/>
      <c r="N1" s="9"/>
      <c r="O1" s="9"/>
      <c r="P1" s="9"/>
      <c r="Q1" s="9"/>
      <c r="R1" s="9"/>
      <c r="S1" s="9"/>
      <c r="T1" s="9"/>
      <c r="U1" s="9"/>
      <c r="V1" s="9"/>
      <c r="W1" s="9"/>
      <c r="X1" s="9"/>
      <c r="Y1" s="9"/>
      <c r="Z1" s="9"/>
    </row>
    <row r="2" ht="16.5" customHeight="1">
      <c r="A2" s="9"/>
      <c r="B2" s="9"/>
      <c r="C2" s="9"/>
      <c r="D2" s="9"/>
      <c r="E2" s="9"/>
      <c r="F2" s="9"/>
      <c r="G2" s="9"/>
      <c r="H2" s="9"/>
      <c r="I2" s="9"/>
      <c r="J2" s="9"/>
      <c r="K2" s="9"/>
      <c r="L2" s="9"/>
      <c r="M2" s="9"/>
      <c r="N2" s="9"/>
      <c r="O2" s="9"/>
      <c r="P2" s="9"/>
      <c r="Q2" s="9"/>
      <c r="R2" s="9"/>
      <c r="S2" s="9"/>
      <c r="T2" s="9"/>
      <c r="U2" s="9"/>
      <c r="V2" s="9"/>
      <c r="W2" s="9"/>
      <c r="X2" s="9"/>
      <c r="Y2" s="9"/>
      <c r="Z2" s="9"/>
    </row>
    <row r="3" ht="16.5" customHeight="1">
      <c r="A3" s="9"/>
      <c r="B3" s="9"/>
      <c r="C3" s="9"/>
      <c r="D3" s="9"/>
      <c r="E3" s="9"/>
      <c r="F3" s="9"/>
      <c r="G3" s="9"/>
      <c r="H3" s="9"/>
      <c r="I3" s="9"/>
      <c r="J3" s="9"/>
      <c r="K3" s="9"/>
      <c r="L3" s="9"/>
      <c r="M3" s="9"/>
      <c r="N3" s="9"/>
      <c r="O3" s="9"/>
      <c r="P3" s="9"/>
      <c r="Q3" s="9"/>
      <c r="R3" s="9"/>
      <c r="S3" s="9"/>
      <c r="T3" s="9"/>
      <c r="U3" s="9"/>
      <c r="V3" s="9"/>
      <c r="W3" s="9"/>
      <c r="X3" s="9"/>
      <c r="Y3" s="9"/>
      <c r="Z3" s="9"/>
    </row>
    <row r="4" ht="16.5" customHeight="1">
      <c r="A4" s="9"/>
      <c r="B4" s="9"/>
      <c r="C4" s="9"/>
      <c r="D4" s="9"/>
      <c r="E4" s="9"/>
      <c r="F4" s="9"/>
      <c r="G4" s="9"/>
      <c r="H4" s="9"/>
      <c r="I4" s="9"/>
      <c r="J4" s="9"/>
      <c r="K4" s="9"/>
      <c r="L4" s="9"/>
      <c r="M4" s="9"/>
      <c r="N4" s="9"/>
      <c r="O4" s="9"/>
      <c r="P4" s="9"/>
      <c r="Q4" s="9"/>
      <c r="R4" s="9"/>
      <c r="S4" s="9"/>
      <c r="T4" s="9"/>
      <c r="U4" s="9"/>
      <c r="V4" s="9"/>
      <c r="W4" s="9"/>
      <c r="X4" s="9"/>
      <c r="Y4" s="9"/>
      <c r="Z4" s="9"/>
    </row>
    <row r="5" ht="16.5" customHeight="1">
      <c r="A5" s="9"/>
      <c r="B5" s="9" t="s">
        <v>5</v>
      </c>
      <c r="C5" s="9" t="s">
        <v>6</v>
      </c>
      <c r="D5" s="9" t="s">
        <v>7</v>
      </c>
      <c r="E5" s="9" t="s">
        <v>8</v>
      </c>
      <c r="F5" s="9"/>
      <c r="G5" s="9"/>
      <c r="H5" s="9"/>
      <c r="I5" s="9" t="s">
        <v>9</v>
      </c>
      <c r="J5" s="9"/>
      <c r="K5" s="9"/>
      <c r="L5" s="10">
        <v>4.0</v>
      </c>
      <c r="M5" s="9"/>
      <c r="N5" s="9"/>
      <c r="O5" s="9"/>
      <c r="P5" s="9"/>
      <c r="Q5" s="9"/>
      <c r="R5" s="9"/>
      <c r="S5" s="9"/>
      <c r="T5" s="9"/>
      <c r="U5" s="9"/>
      <c r="V5" s="9"/>
      <c r="W5" s="9"/>
      <c r="X5" s="9"/>
      <c r="Y5" s="9"/>
      <c r="Z5" s="9"/>
    </row>
    <row r="6" ht="16.5" customHeight="1">
      <c r="A6" s="9"/>
      <c r="B6" s="9"/>
      <c r="C6" s="9"/>
      <c r="D6" s="9"/>
      <c r="E6" s="9"/>
      <c r="F6" s="9"/>
      <c r="G6" s="9"/>
      <c r="H6" s="9"/>
      <c r="I6" s="9" t="s">
        <v>10</v>
      </c>
      <c r="J6" s="9"/>
      <c r="K6" s="9"/>
      <c r="L6" s="10">
        <v>3.0</v>
      </c>
      <c r="M6" s="9"/>
      <c r="N6" s="9"/>
      <c r="O6" s="9"/>
      <c r="P6" s="9"/>
      <c r="Q6" s="9"/>
      <c r="R6" s="9"/>
      <c r="S6" s="9"/>
      <c r="T6" s="9"/>
      <c r="U6" s="9"/>
      <c r="V6" s="9"/>
      <c r="W6" s="9"/>
      <c r="X6" s="9"/>
      <c r="Y6" s="9"/>
      <c r="Z6" s="9"/>
    </row>
    <row r="7" ht="16.5" customHeight="1">
      <c r="A7" s="9"/>
      <c r="B7" s="9">
        <v>1.0</v>
      </c>
      <c r="C7" s="9">
        <v>4.0</v>
      </c>
      <c r="D7" s="9">
        <v>64.0</v>
      </c>
      <c r="E7" s="11" t="str">
        <f t="shared" ref="E7:E16" si="1">0.08/D7</f>
        <v>0.0013</v>
      </c>
      <c r="F7" s="9"/>
      <c r="G7" s="9"/>
      <c r="H7" s="9"/>
      <c r="I7" s="9"/>
      <c r="J7" s="9"/>
      <c r="K7" s="9"/>
      <c r="L7" s="9"/>
      <c r="M7" s="9"/>
      <c r="N7" s="9"/>
      <c r="O7" s="9"/>
      <c r="P7" s="9"/>
      <c r="Q7" s="9"/>
      <c r="R7" s="9"/>
      <c r="S7" s="9"/>
      <c r="T7" s="9"/>
      <c r="U7" s="9"/>
      <c r="V7" s="9"/>
      <c r="W7" s="9"/>
      <c r="X7" s="9"/>
      <c r="Y7" s="9"/>
      <c r="Z7" s="9"/>
    </row>
    <row r="8" ht="16.5" customHeight="1">
      <c r="A8" s="9"/>
      <c r="B8" s="9">
        <v>2.0</v>
      </c>
      <c r="C8" s="9">
        <v>9.0</v>
      </c>
      <c r="D8" s="9">
        <v>29.0</v>
      </c>
      <c r="E8" s="11" t="str">
        <f t="shared" si="1"/>
        <v>0.0028</v>
      </c>
      <c r="F8" s="9"/>
      <c r="G8" s="9"/>
      <c r="H8" s="9"/>
      <c r="I8" s="9" t="s">
        <v>11</v>
      </c>
      <c r="J8" s="9"/>
      <c r="K8" s="9"/>
      <c r="L8" s="12" t="str">
        <f>L5/L6</f>
        <v>1.333333333</v>
      </c>
      <c r="M8" s="13" t="str">
        <f>IF(L8&gt;2.5,"TOO HIGH! MAX 2.5","")</f>
        <v/>
      </c>
      <c r="N8" s="9"/>
      <c r="O8" s="9"/>
      <c r="P8" s="9"/>
      <c r="Q8" s="9"/>
      <c r="R8" s="9"/>
      <c r="S8" s="9"/>
      <c r="T8" s="9"/>
      <c r="U8" s="9"/>
      <c r="V8" s="9"/>
      <c r="W8" s="9"/>
      <c r="X8" s="9"/>
      <c r="Y8" s="9"/>
      <c r="Z8" s="9"/>
    </row>
    <row r="9" ht="16.5" customHeight="1">
      <c r="A9" s="9"/>
      <c r="B9" s="9">
        <v>3.0</v>
      </c>
      <c r="C9" s="9">
        <v>17.0</v>
      </c>
      <c r="D9" s="9">
        <v>15.0</v>
      </c>
      <c r="E9" s="11" t="str">
        <f t="shared" si="1"/>
        <v>0.0053</v>
      </c>
      <c r="F9" s="9"/>
      <c r="G9" s="9"/>
      <c r="H9" s="9"/>
      <c r="I9" s="9"/>
      <c r="J9" s="9"/>
      <c r="K9" s="9"/>
      <c r="L9" s="9"/>
      <c r="M9" s="9"/>
      <c r="N9" s="9"/>
      <c r="O9" s="9"/>
      <c r="P9" s="9"/>
      <c r="Q9" s="9"/>
      <c r="R9" s="9"/>
      <c r="S9" s="9"/>
      <c r="T9" s="9"/>
      <c r="U9" s="9"/>
      <c r="V9" s="9"/>
      <c r="W9" s="9"/>
      <c r="X9" s="9"/>
      <c r="Y9" s="9"/>
      <c r="Z9" s="9"/>
    </row>
    <row r="10" ht="16.5" customHeight="1">
      <c r="A10" s="9"/>
      <c r="B10" s="9">
        <v>4.0</v>
      </c>
      <c r="C10" s="9">
        <v>32.0</v>
      </c>
      <c r="D10" s="9">
        <v>8.0</v>
      </c>
      <c r="E10" s="11" t="str">
        <f t="shared" si="1"/>
        <v>0.0100</v>
      </c>
      <c r="F10" s="9"/>
      <c r="G10" s="9"/>
      <c r="H10" s="9"/>
      <c r="I10" s="9"/>
      <c r="J10" s="9"/>
      <c r="K10" s="9"/>
      <c r="L10" s="9"/>
      <c r="M10" s="9"/>
      <c r="N10" s="9"/>
      <c r="O10" s="9"/>
      <c r="P10" s="9"/>
      <c r="Q10" s="9"/>
      <c r="R10" s="9"/>
      <c r="S10" s="9"/>
      <c r="T10" s="9"/>
      <c r="U10" s="9"/>
      <c r="V10" s="9"/>
      <c r="W10" s="9"/>
      <c r="X10" s="9"/>
      <c r="Y10" s="9"/>
      <c r="Z10" s="9"/>
    </row>
    <row r="11" ht="16.5" customHeight="1">
      <c r="A11" s="9"/>
      <c r="B11" s="9">
        <v>5.0</v>
      </c>
      <c r="C11" s="9">
        <v>40.0</v>
      </c>
      <c r="D11" s="9" t="str">
        <f>256/40</f>
        <v>6.4</v>
      </c>
      <c r="E11" s="11" t="str">
        <f t="shared" si="1"/>
        <v>0.0125</v>
      </c>
      <c r="F11" s="9"/>
      <c r="G11" s="9"/>
      <c r="H11" s="9"/>
      <c r="I11" s="9" t="s">
        <v>12</v>
      </c>
      <c r="J11" s="9"/>
      <c r="K11" s="9"/>
      <c r="L11" s="14" t="str">
        <f>E19*10*E24/(10*16*L6)</f>
        <v>1.25%</v>
      </c>
      <c r="M11" s="9"/>
      <c r="N11" s="9"/>
      <c r="O11" s="9"/>
      <c r="P11" s="9"/>
      <c r="Q11" s="9"/>
      <c r="R11" s="9"/>
      <c r="S11" s="9"/>
      <c r="T11" s="9"/>
      <c r="U11" s="9"/>
      <c r="V11" s="9"/>
      <c r="W11" s="9"/>
      <c r="X11" s="9"/>
      <c r="Y11" s="9"/>
      <c r="Z11" s="9"/>
    </row>
    <row r="12" ht="16.5" customHeight="1">
      <c r="A12" s="9"/>
      <c r="B12" s="9">
        <v>6.0</v>
      </c>
      <c r="C12" s="9">
        <v>48.0</v>
      </c>
      <c r="D12" s="9">
        <v>5.3</v>
      </c>
      <c r="E12" s="11" t="str">
        <f t="shared" si="1"/>
        <v>0.0151</v>
      </c>
      <c r="F12" s="9"/>
      <c r="G12" s="9"/>
      <c r="H12" s="9"/>
      <c r="I12" s="9" t="s">
        <v>13</v>
      </c>
      <c r="J12" s="9"/>
      <c r="K12" s="9"/>
      <c r="L12" s="14" t="str">
        <f>L11*2</f>
        <v>2.50%</v>
      </c>
      <c r="M12" s="9"/>
      <c r="N12" s="9"/>
      <c r="O12" s="9"/>
      <c r="P12" s="9"/>
      <c r="Q12" s="9"/>
      <c r="R12" s="9"/>
      <c r="S12" s="9"/>
      <c r="T12" s="9"/>
      <c r="U12" s="9"/>
      <c r="V12" s="9"/>
      <c r="W12" s="9"/>
      <c r="X12" s="9"/>
      <c r="Y12" s="9"/>
      <c r="Z12" s="9"/>
    </row>
    <row r="13" ht="16.5" customHeight="1">
      <c r="A13" s="9"/>
      <c r="B13" s="9">
        <v>7.0</v>
      </c>
      <c r="C13" s="9">
        <v>56.0</v>
      </c>
      <c r="D13" s="9">
        <v>4.5</v>
      </c>
      <c r="E13" s="11" t="str">
        <f t="shared" si="1"/>
        <v>0.0178</v>
      </c>
      <c r="F13" s="9"/>
      <c r="G13" s="9"/>
      <c r="H13" s="9"/>
      <c r="I13" s="9"/>
      <c r="J13" s="9"/>
      <c r="K13" s="9"/>
      <c r="L13" s="9"/>
      <c r="M13" s="9"/>
      <c r="N13" s="9"/>
      <c r="O13" s="9"/>
      <c r="P13" s="9"/>
      <c r="Q13" s="9"/>
      <c r="R13" s="9"/>
      <c r="S13" s="9"/>
      <c r="T13" s="9"/>
      <c r="U13" s="9"/>
      <c r="V13" s="9"/>
      <c r="W13" s="9"/>
      <c r="X13" s="9"/>
      <c r="Y13" s="9"/>
      <c r="Z13" s="9"/>
    </row>
    <row r="14" ht="16.5" customHeight="1">
      <c r="A14" s="9"/>
      <c r="B14" s="9">
        <v>8.0</v>
      </c>
      <c r="C14" s="9">
        <v>64.0</v>
      </c>
      <c r="D14" s="9">
        <v>4.0</v>
      </c>
      <c r="E14" s="11" t="str">
        <f t="shared" si="1"/>
        <v>0.0200</v>
      </c>
      <c r="F14" s="9"/>
      <c r="G14" s="9"/>
      <c r="H14" s="9"/>
      <c r="I14" s="9"/>
      <c r="J14" s="9"/>
      <c r="K14" s="9"/>
      <c r="L14" s="9"/>
      <c r="M14" s="9"/>
      <c r="N14" s="9"/>
      <c r="O14" s="9"/>
      <c r="P14" s="9"/>
      <c r="Q14" s="9"/>
      <c r="R14" s="9"/>
      <c r="S14" s="9"/>
      <c r="T14" s="9"/>
      <c r="U14" s="9"/>
      <c r="V14" s="9"/>
      <c r="W14" s="9"/>
      <c r="X14" s="9"/>
      <c r="Y14" s="9"/>
      <c r="Z14" s="9"/>
    </row>
    <row r="15" ht="16.5" customHeight="1">
      <c r="A15" s="9"/>
      <c r="B15" s="9">
        <v>9.0</v>
      </c>
      <c r="C15" s="9">
        <v>85.0</v>
      </c>
      <c r="D15" s="9">
        <v>3.0</v>
      </c>
      <c r="E15" s="11" t="str">
        <f t="shared" si="1"/>
        <v>0.0267</v>
      </c>
      <c r="F15" s="9"/>
      <c r="G15" s="9"/>
      <c r="H15" s="9"/>
      <c r="I15" s="9" t="s">
        <v>14</v>
      </c>
      <c r="J15" s="9"/>
      <c r="K15" s="9"/>
      <c r="L15" s="14" t="str">
        <f>1/L5</f>
        <v>25.00%</v>
      </c>
      <c r="M15" s="9"/>
      <c r="N15" s="9"/>
      <c r="O15" s="9"/>
      <c r="P15" s="9"/>
      <c r="Q15" s="9"/>
      <c r="R15" s="9"/>
      <c r="S15" s="9"/>
      <c r="T15" s="9"/>
      <c r="U15" s="9"/>
      <c r="V15" s="9"/>
      <c r="W15" s="9"/>
      <c r="X15" s="9"/>
      <c r="Y15" s="9"/>
      <c r="Z15" s="9"/>
    </row>
    <row r="16" ht="16.5" customHeight="1">
      <c r="A16" s="9"/>
      <c r="B16" s="9">
        <v>10.0</v>
      </c>
      <c r="C16" s="9" t="str">
        <f>256/2</f>
        <v>128</v>
      </c>
      <c r="D16" s="9">
        <v>2.0</v>
      </c>
      <c r="E16" s="11" t="str">
        <f t="shared" si="1"/>
        <v>0.0400</v>
      </c>
      <c r="F16" s="9"/>
      <c r="G16" s="9"/>
      <c r="H16" s="9"/>
      <c r="I16" s="9"/>
      <c r="J16" s="9"/>
      <c r="K16" s="9"/>
      <c r="L16" s="9"/>
      <c r="M16" s="9"/>
      <c r="N16" s="9"/>
      <c r="O16" s="9"/>
      <c r="P16" s="9"/>
      <c r="Q16" s="9"/>
      <c r="R16" s="9"/>
      <c r="S16" s="9"/>
      <c r="T16" s="9"/>
      <c r="U16" s="9"/>
      <c r="V16" s="9"/>
      <c r="W16" s="9"/>
      <c r="X16" s="9"/>
      <c r="Y16" s="9"/>
      <c r="Z16" s="9"/>
    </row>
    <row r="17" ht="16.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6.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6.5" customHeight="1">
      <c r="A19" s="9"/>
      <c r="B19" s="9" t="s">
        <v>15</v>
      </c>
      <c r="C19" s="9"/>
      <c r="D19" s="9"/>
      <c r="E19" s="10">
        <v>4.0</v>
      </c>
      <c r="F19" s="9"/>
      <c r="G19" s="9"/>
      <c r="H19" s="9"/>
      <c r="I19" s="9"/>
      <c r="J19" s="9"/>
      <c r="K19" s="9"/>
      <c r="L19" s="9"/>
      <c r="M19" s="9"/>
      <c r="N19" s="9"/>
      <c r="O19" s="9"/>
      <c r="P19" s="9"/>
      <c r="Q19" s="9"/>
      <c r="R19" s="9"/>
      <c r="S19" s="9"/>
      <c r="T19" s="9"/>
      <c r="U19" s="9"/>
      <c r="V19" s="9"/>
      <c r="W19" s="9"/>
      <c r="X19" s="9"/>
      <c r="Y19" s="9"/>
      <c r="Z19" s="9"/>
    </row>
    <row r="20" ht="16.5" customHeight="1">
      <c r="A20" s="9"/>
      <c r="B20" s="9" t="s">
        <v>16</v>
      </c>
      <c r="C20" s="9"/>
      <c r="D20" s="9"/>
      <c r="E20" s="10">
        <v>0.01</v>
      </c>
      <c r="F20" s="9"/>
      <c r="G20" s="9"/>
      <c r="H20" s="9"/>
      <c r="I20" s="9"/>
      <c r="J20" s="9"/>
      <c r="K20" s="9"/>
      <c r="L20" s="9"/>
      <c r="M20" s="9"/>
      <c r="N20" s="9"/>
      <c r="O20" s="9"/>
      <c r="P20" s="9"/>
      <c r="Q20" s="9"/>
      <c r="R20" s="9"/>
      <c r="S20" s="9"/>
      <c r="T20" s="9"/>
      <c r="U20" s="9"/>
      <c r="V20" s="9"/>
      <c r="W20" s="9"/>
      <c r="X20" s="9"/>
      <c r="Y20" s="9"/>
      <c r="Z20" s="9"/>
    </row>
    <row r="21" ht="16.5" customHeight="1">
      <c r="A21" s="9"/>
      <c r="B21" s="9" t="s">
        <v>17</v>
      </c>
      <c r="C21" s="2"/>
      <c r="D21" s="2"/>
      <c r="E21" s="11" t="str">
        <f>VLOOKUP(E19,B7:E16,4)</f>
        <v>0.0100</v>
      </c>
      <c r="F21" s="15" t="str">
        <f>IF(E20&gt;E21,"TOO EXPENSIVE!","")</f>
        <v/>
      </c>
      <c r="G21" s="9"/>
      <c r="H21" s="9"/>
      <c r="I21" s="9"/>
      <c r="J21" s="9"/>
      <c r="K21" s="9"/>
      <c r="L21" s="9"/>
      <c r="M21" s="9"/>
      <c r="N21" s="9"/>
      <c r="O21" s="9"/>
      <c r="P21" s="9"/>
      <c r="Q21" s="9"/>
      <c r="R21" s="9"/>
      <c r="S21" s="9"/>
      <c r="T21" s="9"/>
      <c r="U21" s="9"/>
      <c r="V21" s="9"/>
      <c r="W21" s="9"/>
      <c r="X21" s="9"/>
      <c r="Y21" s="9"/>
      <c r="Z21" s="9"/>
    </row>
    <row r="22" ht="16.5" customHeight="1">
      <c r="A22" s="9"/>
      <c r="B22" s="9" t="s">
        <v>18</v>
      </c>
      <c r="C22" s="9"/>
      <c r="D22" s="9"/>
      <c r="E22" s="12" t="str">
        <f>VLOOKUP(E19,B7:D16,3)</f>
        <v>8</v>
      </c>
      <c r="F22" s="9"/>
      <c r="G22" s="9"/>
      <c r="H22" s="9"/>
      <c r="I22" s="9"/>
      <c r="J22" s="9"/>
      <c r="K22" s="9"/>
      <c r="L22" s="9"/>
      <c r="M22" s="9"/>
      <c r="N22" s="9"/>
      <c r="O22" s="9"/>
      <c r="P22" s="9"/>
      <c r="Q22" s="9"/>
      <c r="R22" s="9"/>
      <c r="S22" s="9"/>
      <c r="T22" s="9"/>
      <c r="U22" s="9"/>
      <c r="V22" s="9"/>
      <c r="W22" s="9"/>
      <c r="X22" s="9"/>
      <c r="Y22" s="9"/>
      <c r="Z22" s="9"/>
    </row>
    <row r="23" ht="16.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6.5" customHeight="1">
      <c r="A24" s="9"/>
      <c r="B24" s="9" t="s">
        <v>19</v>
      </c>
      <c r="C24" s="9"/>
      <c r="D24" s="9"/>
      <c r="E24" s="16">
        <v>0.15</v>
      </c>
      <c r="F24" s="9"/>
      <c r="G24" s="9"/>
      <c r="H24" s="9"/>
      <c r="I24" s="9"/>
      <c r="J24" s="9"/>
      <c r="K24" s="9"/>
      <c r="L24" s="9"/>
      <c r="M24" s="9"/>
      <c r="N24" s="9"/>
      <c r="O24" s="9"/>
      <c r="P24" s="9"/>
      <c r="Q24" s="9"/>
      <c r="R24" s="9"/>
      <c r="S24" s="9"/>
      <c r="T24" s="9"/>
      <c r="U24" s="9"/>
      <c r="V24" s="9"/>
      <c r="W24" s="9"/>
      <c r="X24" s="9"/>
      <c r="Y24" s="9"/>
      <c r="Z24" s="9"/>
    </row>
    <row r="25" ht="16.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6.5" customHeight="1">
      <c r="A26" s="9"/>
      <c r="B26" s="9" t="s">
        <v>20</v>
      </c>
      <c r="C26" s="9"/>
      <c r="D26" s="9" t="s">
        <v>21</v>
      </c>
      <c r="E26" s="17">
        <v>100000.0</v>
      </c>
      <c r="F26" s="9"/>
      <c r="G26" s="9"/>
      <c r="H26" s="9"/>
      <c r="I26" s="9"/>
      <c r="J26" s="9"/>
      <c r="K26" s="9"/>
      <c r="L26" s="9"/>
      <c r="M26" s="9"/>
      <c r="N26" s="9"/>
      <c r="O26" s="9"/>
      <c r="P26" s="9"/>
      <c r="Q26" s="9"/>
      <c r="R26" s="9"/>
      <c r="S26" s="9"/>
      <c r="T26" s="9"/>
      <c r="U26" s="9"/>
      <c r="V26" s="9"/>
      <c r="W26" s="9"/>
      <c r="X26" s="9"/>
      <c r="Y26" s="9"/>
      <c r="Z26" s="9"/>
    </row>
    <row r="27" ht="16.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6.5" customHeight="1">
      <c r="A28" s="9"/>
      <c r="B28" s="9" t="s">
        <v>22</v>
      </c>
      <c r="C28" s="9"/>
      <c r="D28" s="9"/>
      <c r="E28" s="14" t="str">
        <f>E24*E20*E22</f>
        <v>1.20%</v>
      </c>
      <c r="F28" s="9"/>
      <c r="G28" s="9"/>
      <c r="H28" s="9"/>
      <c r="I28" s="9"/>
      <c r="J28" s="9"/>
      <c r="K28" s="9"/>
      <c r="L28" s="9"/>
      <c r="M28" s="9"/>
      <c r="N28" s="9"/>
      <c r="O28" s="9"/>
      <c r="P28" s="9"/>
      <c r="Q28" s="9"/>
      <c r="R28" s="9"/>
      <c r="S28" s="9"/>
      <c r="T28" s="9"/>
      <c r="U28" s="9"/>
      <c r="V28" s="9"/>
      <c r="W28" s="9"/>
      <c r="X28" s="9"/>
      <c r="Y28" s="9"/>
      <c r="Z28" s="9"/>
    </row>
    <row r="29" ht="16.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6.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6.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6.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6.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6.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6.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6.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6.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6.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6.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6.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6.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6.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6.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6.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6.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6.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6.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6.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6.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6.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6.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6.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6.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6.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6.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6.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6.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6.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6.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6.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6.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6.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6.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6.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6.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6.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6.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6.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6.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6.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6.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6.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6.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6.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6.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6.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6.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6.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6.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6.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6.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6.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6.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6.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6.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6.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6.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6.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6.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6.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6.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6.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6.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6.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6.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6.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6.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6.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6.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6.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6.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6.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6.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6.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6.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6.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6.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6.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6.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6.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6.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6.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6.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6.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6.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6.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6.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6.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6.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6.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6.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6.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6.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6.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6.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6.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6.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6.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6.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6.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6.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6.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6.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6.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6.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6.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6.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6.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6.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6.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6.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6.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6.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6.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6.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6.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6.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6.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6.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6.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6.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6.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6.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6.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6.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6.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6.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6.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6.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6.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6.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6.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6.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6.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6.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6.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6.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6.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6.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6.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6.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6.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6.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6.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6.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6.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6.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6.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6.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6.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6.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6.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6.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6.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6.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6.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6.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6.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6.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6.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6.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6.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6.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6.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6.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6.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6.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6.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6.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6.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6.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6.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6.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6.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6.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6.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6.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6.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6.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6.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6.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6.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6.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6.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6.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6.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6.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6.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6.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6.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6.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6.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6.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6.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6.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6.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6.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6.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6.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6.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6.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6.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6.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6.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6.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6.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6.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6.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6.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6.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6.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6.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6.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6.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6.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6.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6.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6.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6.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6.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6.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6.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6.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6.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6.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6.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6.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6.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6.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6.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6.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6.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6.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6.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6.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6.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6.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6.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6.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6.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6.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6.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6.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6.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6.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6.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6.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6.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6.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6.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6.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6.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6.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6.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6.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6.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6.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6.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6.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6.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6.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6.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6.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6.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6.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6.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6.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6.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6.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6.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6.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6.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6.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6.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6.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6.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6.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6.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6.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6.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6.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6.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6.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6.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6.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6.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6.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6.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6.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6.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6.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6.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6.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6.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6.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6.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6.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6.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6.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6.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6.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6.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6.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6.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6.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6.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6.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6.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6.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6.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6.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6.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6.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6.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6.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6.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6.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6.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6.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6.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6.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6.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6.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6.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6.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6.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6.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6.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6.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6.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6.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6.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6.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6.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6.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6.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6.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6.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6.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6.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6.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6.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6.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6.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6.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6.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6.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6.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6.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6.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6.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6.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6.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6.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6.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6.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6.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6.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6.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6.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6.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6.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6.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6.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6.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6.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6.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6.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6.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6.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6.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6.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6.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6.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6.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6.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6.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6.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6.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6.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6.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6.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6.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6.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6.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6.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6.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6.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6.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6.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6.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6.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6.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6.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6.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6.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6.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6.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6.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6.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6.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6.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6.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6.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6.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6.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6.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6.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6.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6.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6.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6.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6.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6.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6.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6.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6.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6.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6.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6.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6.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6.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6.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6.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6.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6.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6.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6.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6.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6.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6.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6.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6.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6.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6.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6.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6.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6.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6.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6.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6.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6.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6.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6.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6.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6.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6.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6.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6.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6.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6.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6.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6.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6.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6.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6.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6.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6.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6.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6.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6.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6.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6.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6.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6.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6.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6.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6.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6.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6.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6.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6.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6.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6.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6.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6.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6.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6.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6.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6.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6.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6.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6.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6.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6.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6.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6.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6.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6.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6.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6.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6.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6.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6.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6.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6.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6.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6.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6.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6.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6.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6.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6.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6.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6.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6.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6.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6.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6.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6.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6.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6.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6.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6.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6.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6.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6.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6.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6.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6.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6.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6.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6.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6.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6.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6.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6.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6.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6.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6.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6.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6.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6.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6.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6.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6.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6.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6.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6.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6.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6.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6.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6.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6.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6.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6.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6.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6.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6.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6.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6.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6.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6.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6.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6.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6.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6.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6.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6.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6.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6.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6.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6.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6.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6.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6.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6.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6.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6.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6.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6.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6.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6.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6.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6.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6.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6.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6.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6.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6.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6.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6.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6.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6.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6.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6.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6.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6.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6.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6.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6.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6.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6.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6.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6.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6.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6.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6.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6.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6.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6.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6.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6.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6.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6.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6.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6.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6.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6.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6.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6.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6.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6.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6.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6.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6.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6.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6.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6.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6.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6.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6.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6.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6.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6.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6.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6.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6.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6.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6.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6.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6.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6.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6.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6.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6.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6.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6.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6.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6.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6.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6.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6.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6.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6.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6.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6.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6.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6.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6.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6.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6.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6.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6.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6.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6.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6.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6.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6.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6.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6.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6.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6.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6.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6.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6.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6.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6.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6.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6.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6.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6.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6.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6.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6.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6.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6.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6.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6.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6.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6.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6.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6.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6.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6.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6.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6.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6.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6.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6.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6.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6.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6.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6.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6.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6.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6.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6.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6.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6.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6.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6.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6.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6.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6.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6.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6.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6.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6.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6.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6.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6.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6.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6.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6.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6.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6.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6.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6.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6.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6.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6.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6.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6.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6.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6.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6.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6.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6.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6.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6.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6.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6.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6.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6.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6.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6.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6.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6.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6.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6.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6.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6.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6.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6.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6.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min="3" max="3" width="24.86"/>
    <col customWidth="1" min="4" max="4" width="24.29"/>
    <col customWidth="1" min="5" max="14" width="11.57"/>
    <col customWidth="1" min="15" max="26" width="10.0"/>
  </cols>
  <sheetData>
    <row r="1" ht="21.0" customHeight="1">
      <c r="A1" s="18" t="s">
        <v>4</v>
      </c>
      <c r="B1" s="19"/>
      <c r="C1" s="19"/>
      <c r="D1" s="19"/>
      <c r="E1" s="20"/>
      <c r="F1" s="2"/>
      <c r="G1" s="2"/>
      <c r="H1" s="2"/>
      <c r="I1" s="2"/>
      <c r="J1" s="2"/>
      <c r="K1" s="2"/>
      <c r="L1" s="2"/>
      <c r="M1" s="2"/>
      <c r="N1" s="2"/>
      <c r="O1" s="2"/>
      <c r="P1" s="2"/>
      <c r="Q1" s="2"/>
      <c r="R1" s="2"/>
      <c r="S1" s="2"/>
      <c r="T1" s="2"/>
      <c r="U1" s="2"/>
      <c r="V1" s="2"/>
      <c r="W1" s="2"/>
      <c r="X1" s="2"/>
      <c r="Y1" s="2"/>
      <c r="Z1" s="2"/>
    </row>
    <row r="2" ht="18.75" customHeight="1">
      <c r="A2" s="21" t="s">
        <v>20</v>
      </c>
      <c r="B2" s="22" t="str">
        <f>Design!E26</f>
        <v>£100,000.00</v>
      </c>
      <c r="C2" s="19"/>
      <c r="D2" s="19"/>
      <c r="E2" s="20"/>
      <c r="F2" s="2"/>
      <c r="G2" s="2"/>
      <c r="H2" s="2"/>
      <c r="I2" s="2"/>
      <c r="J2" s="2"/>
      <c r="K2" s="2"/>
      <c r="L2" s="2"/>
      <c r="M2" s="2"/>
      <c r="N2" s="2"/>
      <c r="O2" s="2"/>
      <c r="P2" s="2"/>
      <c r="Q2" s="2"/>
      <c r="R2" s="2"/>
      <c r="S2" s="2"/>
      <c r="T2" s="2"/>
      <c r="U2" s="2"/>
      <c r="V2" s="2"/>
      <c r="W2" s="2"/>
      <c r="X2" s="2"/>
      <c r="Y2" s="2"/>
      <c r="Z2" s="2"/>
    </row>
    <row r="3" ht="18.75" customHeight="1">
      <c r="A3" s="21" t="s">
        <v>23</v>
      </c>
      <c r="B3" s="23" t="str">
        <f>Design!E24</f>
        <v>15.0%</v>
      </c>
      <c r="C3" s="19"/>
      <c r="D3" s="19"/>
      <c r="E3" s="20"/>
      <c r="F3" s="2"/>
      <c r="G3" s="2"/>
      <c r="H3" s="2"/>
      <c r="I3" s="2"/>
      <c r="J3" s="2"/>
      <c r="K3" s="2"/>
      <c r="L3" s="2"/>
      <c r="M3" s="2"/>
      <c r="N3" s="2"/>
      <c r="O3" s="2"/>
      <c r="P3" s="2"/>
      <c r="Q3" s="2"/>
      <c r="R3" s="2"/>
      <c r="S3" s="2"/>
      <c r="T3" s="2"/>
      <c r="U3" s="2"/>
      <c r="V3" s="2"/>
      <c r="W3" s="2"/>
      <c r="X3" s="2"/>
      <c r="Y3" s="2"/>
      <c r="Z3" s="2"/>
    </row>
    <row r="4" ht="18.75" customHeight="1">
      <c r="A4" s="21" t="s">
        <v>24</v>
      </c>
      <c r="B4" s="24" t="str">
        <f>B3*B2</f>
        <v>£15,000</v>
      </c>
      <c r="C4" s="19"/>
      <c r="D4" s="19"/>
      <c r="E4" s="20"/>
      <c r="F4" s="2"/>
      <c r="G4" s="2"/>
      <c r="H4" s="2"/>
      <c r="I4" s="2"/>
      <c r="J4" s="2"/>
      <c r="K4" s="2"/>
      <c r="L4" s="2"/>
      <c r="M4" s="2"/>
      <c r="N4" s="2"/>
      <c r="O4" s="2"/>
      <c r="P4" s="2"/>
      <c r="Q4" s="2"/>
      <c r="R4" s="2"/>
      <c r="S4" s="2"/>
      <c r="T4" s="2"/>
      <c r="U4" s="2"/>
      <c r="V4" s="2"/>
      <c r="W4" s="2"/>
      <c r="X4" s="2"/>
      <c r="Y4" s="2"/>
      <c r="Z4" s="2"/>
    </row>
    <row r="5" ht="18.75" customHeight="1">
      <c r="A5" s="21"/>
      <c r="B5" s="19"/>
      <c r="C5" s="19"/>
      <c r="D5" s="19"/>
      <c r="E5" s="20"/>
      <c r="F5" s="2"/>
      <c r="G5" s="2"/>
      <c r="H5" s="2"/>
      <c r="I5" s="2"/>
      <c r="J5" s="2"/>
      <c r="K5" s="2"/>
      <c r="L5" s="2"/>
      <c r="M5" s="2"/>
      <c r="N5" s="2"/>
      <c r="O5" s="2"/>
      <c r="P5" s="2"/>
      <c r="Q5" s="2"/>
      <c r="R5" s="2"/>
      <c r="S5" s="2"/>
      <c r="T5" s="2"/>
      <c r="U5" s="2"/>
      <c r="V5" s="2"/>
      <c r="W5" s="2"/>
      <c r="X5" s="2"/>
      <c r="Y5" s="2"/>
      <c r="Z5" s="2"/>
    </row>
    <row r="6" ht="18.75" customHeight="1">
      <c r="A6" s="21"/>
      <c r="B6" s="19" t="s">
        <v>25</v>
      </c>
      <c r="C6" s="19" t="s">
        <v>26</v>
      </c>
      <c r="D6" s="19" t="s">
        <v>27</v>
      </c>
      <c r="E6" s="20"/>
      <c r="F6" s="2"/>
      <c r="G6" s="2"/>
      <c r="H6" s="2"/>
      <c r="I6" s="2"/>
      <c r="J6" s="2"/>
      <c r="K6" s="2"/>
      <c r="L6" s="2"/>
      <c r="M6" s="2"/>
      <c r="N6" s="2"/>
      <c r="O6" s="2"/>
      <c r="P6" s="2"/>
      <c r="Q6" s="2"/>
      <c r="R6" s="2"/>
      <c r="S6" s="2"/>
      <c r="T6" s="2"/>
      <c r="U6" s="2"/>
      <c r="V6" s="2"/>
      <c r="W6" s="2"/>
      <c r="X6" s="2"/>
      <c r="Y6" s="2"/>
      <c r="Z6" s="2"/>
    </row>
    <row r="7" ht="18.75" customHeight="1">
      <c r="A7" s="21"/>
      <c r="B7" s="21" t="s">
        <v>28</v>
      </c>
      <c r="C7" s="21" t="s">
        <v>28</v>
      </c>
      <c r="D7" s="21" t="s">
        <v>28</v>
      </c>
      <c r="E7" s="20"/>
      <c r="F7" s="2"/>
      <c r="G7" s="2"/>
      <c r="H7" s="2"/>
      <c r="I7" s="2"/>
      <c r="J7" s="2"/>
      <c r="K7" s="2"/>
      <c r="L7" s="2"/>
      <c r="M7" s="2"/>
      <c r="N7" s="2"/>
      <c r="O7" s="2"/>
      <c r="P7" s="2"/>
      <c r="Q7" s="2"/>
      <c r="R7" s="2"/>
      <c r="S7" s="2"/>
      <c r="T7" s="2"/>
      <c r="U7" s="2"/>
      <c r="V7" s="2"/>
      <c r="W7" s="2"/>
      <c r="X7" s="2"/>
      <c r="Y7" s="2"/>
      <c r="Z7" s="2"/>
    </row>
    <row r="8" ht="25.5" customHeight="1">
      <c r="A8" s="25" t="s">
        <v>29</v>
      </c>
      <c r="B8" s="26" t="str">
        <f>B4/16</f>
        <v>£937.50</v>
      </c>
      <c r="C8" s="27" t="str">
        <f t="shared" ref="C8:D8" si="1">$B$4/16</f>
        <v>£937.50</v>
      </c>
      <c r="D8" s="28" t="str">
        <f t="shared" si="1"/>
        <v>£937.50</v>
      </c>
      <c r="E8" s="20"/>
      <c r="F8" s="2"/>
      <c r="G8" s="2"/>
      <c r="H8" s="2"/>
      <c r="I8" s="2"/>
      <c r="J8" s="2"/>
      <c r="K8" s="2"/>
      <c r="L8" s="2"/>
      <c r="M8" s="2"/>
      <c r="N8" s="2"/>
      <c r="O8" s="2"/>
      <c r="P8" s="2"/>
      <c r="Q8" s="2"/>
      <c r="R8" s="2"/>
      <c r="S8" s="2"/>
      <c r="T8" s="2"/>
      <c r="U8" s="2"/>
      <c r="V8" s="2"/>
      <c r="W8" s="2"/>
      <c r="X8" s="2"/>
      <c r="Y8" s="2"/>
      <c r="Z8" s="2"/>
    </row>
    <row r="9" ht="25.5" customHeight="1">
      <c r="A9" s="25" t="s">
        <v>30</v>
      </c>
      <c r="B9" s="29">
        <v>83.0</v>
      </c>
      <c r="C9" s="30">
        <v>1880.0</v>
      </c>
      <c r="D9" s="31">
        <v>2900.0</v>
      </c>
      <c r="E9" s="20"/>
      <c r="F9" s="2"/>
      <c r="G9" s="2"/>
      <c r="H9" s="2"/>
      <c r="I9" s="2"/>
      <c r="J9" s="2"/>
      <c r="K9" s="2"/>
      <c r="L9" s="2"/>
      <c r="M9" s="2"/>
      <c r="N9" s="2"/>
      <c r="O9" s="2"/>
      <c r="P9" s="2"/>
      <c r="Q9" s="2"/>
      <c r="R9" s="2"/>
      <c r="S9" s="2"/>
      <c r="T9" s="2"/>
      <c r="U9" s="2"/>
      <c r="V9" s="2"/>
      <c r="W9" s="2"/>
      <c r="X9" s="2"/>
      <c r="Y9" s="2"/>
      <c r="Z9" s="2"/>
    </row>
    <row r="10" ht="25.5" customHeight="1">
      <c r="A10" s="25" t="s">
        <v>31</v>
      </c>
      <c r="B10" s="32">
        <v>10.0</v>
      </c>
      <c r="C10" s="33">
        <v>5.0</v>
      </c>
      <c r="D10" s="34">
        <v>1.0</v>
      </c>
      <c r="E10" s="20"/>
      <c r="F10" s="2"/>
      <c r="G10" s="2"/>
      <c r="H10" s="2"/>
      <c r="I10" s="2"/>
      <c r="J10" s="2"/>
      <c r="K10" s="2"/>
      <c r="L10" s="2"/>
      <c r="M10" s="2"/>
      <c r="N10" s="2"/>
      <c r="O10" s="2"/>
      <c r="P10" s="2"/>
      <c r="Q10" s="2"/>
      <c r="R10" s="2"/>
      <c r="S10" s="2"/>
      <c r="T10" s="2"/>
      <c r="U10" s="2"/>
      <c r="V10" s="2"/>
      <c r="W10" s="2"/>
      <c r="X10" s="2"/>
      <c r="Y10" s="2"/>
      <c r="Z10" s="2"/>
    </row>
    <row r="11" ht="25.5" customHeight="1">
      <c r="A11" s="25" t="s">
        <v>32</v>
      </c>
      <c r="B11" s="35">
        <v>1.0</v>
      </c>
      <c r="C11" s="36">
        <v>1.0</v>
      </c>
      <c r="D11" s="37">
        <v>1.0</v>
      </c>
      <c r="E11" s="20"/>
      <c r="F11" s="2"/>
      <c r="G11" s="2"/>
      <c r="H11" s="2"/>
      <c r="I11" s="2"/>
      <c r="J11" s="2"/>
      <c r="K11" s="2"/>
      <c r="L11" s="2"/>
      <c r="M11" s="2"/>
      <c r="N11" s="2"/>
      <c r="O11" s="2"/>
      <c r="P11" s="2"/>
      <c r="Q11" s="2"/>
      <c r="R11" s="2"/>
      <c r="S11" s="2"/>
      <c r="T11" s="2"/>
      <c r="U11" s="2"/>
      <c r="V11" s="2"/>
      <c r="W11" s="2"/>
      <c r="X11" s="2"/>
      <c r="Y11" s="2"/>
      <c r="Z11" s="2"/>
    </row>
    <row r="12" ht="25.5" customHeight="1">
      <c r="A12" s="25" t="s">
        <v>33</v>
      </c>
      <c r="B12" s="38" t="str">
        <f>B10*B9/100</f>
        <v>£8.30</v>
      </c>
      <c r="C12" s="39" t="str">
        <f t="shared" ref="C12:D12" si="2">C9*C10/100</f>
        <v>£94.00</v>
      </c>
      <c r="D12" s="40" t="str">
        <f t="shared" si="2"/>
        <v>£29.00</v>
      </c>
      <c r="E12" s="20"/>
      <c r="F12" s="2"/>
      <c r="G12" s="2"/>
      <c r="H12" s="2"/>
      <c r="I12" s="2"/>
      <c r="J12" s="2"/>
      <c r="K12" s="2"/>
      <c r="L12" s="2"/>
      <c r="M12" s="2"/>
      <c r="N12" s="2"/>
      <c r="O12" s="2"/>
      <c r="P12" s="2"/>
      <c r="Q12" s="2"/>
      <c r="R12" s="2"/>
      <c r="S12" s="2"/>
      <c r="T12" s="2"/>
      <c r="U12" s="2"/>
      <c r="V12" s="2"/>
      <c r="W12" s="2"/>
      <c r="X12" s="2"/>
      <c r="Y12" s="2"/>
      <c r="Z12" s="2"/>
    </row>
    <row r="13" ht="25.5" customHeight="1">
      <c r="A13" s="25" t="s">
        <v>34</v>
      </c>
      <c r="B13" s="29">
        <v>1.0</v>
      </c>
      <c r="C13" s="30">
        <v>20.0</v>
      </c>
      <c r="D13" s="31">
        <v>50.0</v>
      </c>
      <c r="E13" s="20"/>
      <c r="F13" s="2"/>
      <c r="G13" s="2"/>
      <c r="H13" s="2"/>
      <c r="I13" s="2"/>
      <c r="J13" s="2"/>
      <c r="K13" s="2"/>
      <c r="L13" s="2"/>
      <c r="M13" s="2"/>
      <c r="N13" s="2"/>
      <c r="O13" s="2"/>
      <c r="P13" s="2"/>
      <c r="Q13" s="2"/>
      <c r="R13" s="2"/>
      <c r="S13" s="2"/>
      <c r="T13" s="2"/>
      <c r="U13" s="2"/>
      <c r="V13" s="2"/>
      <c r="W13" s="2"/>
      <c r="X13" s="2"/>
      <c r="Y13" s="2"/>
      <c r="Z13" s="2"/>
    </row>
    <row r="14" ht="25.5" customHeight="1">
      <c r="A14" s="25" t="s">
        <v>35</v>
      </c>
      <c r="B14" s="41" t="str">
        <f t="shared" ref="B14:D14" si="3">B13/B9</f>
        <v>1.20%</v>
      </c>
      <c r="C14" s="42" t="str">
        <f t="shared" si="3"/>
        <v>1.06%</v>
      </c>
      <c r="D14" s="43" t="str">
        <f t="shared" si="3"/>
        <v>1.72%</v>
      </c>
      <c r="E14" s="20"/>
      <c r="F14" s="2"/>
      <c r="G14" s="2"/>
      <c r="H14" s="2"/>
      <c r="I14" s="2"/>
      <c r="J14" s="2"/>
      <c r="K14" s="2"/>
      <c r="L14" s="2"/>
      <c r="M14" s="2"/>
      <c r="N14" s="2"/>
      <c r="O14" s="2"/>
      <c r="P14" s="2"/>
      <c r="Q14" s="2"/>
      <c r="R14" s="2"/>
      <c r="S14" s="2"/>
      <c r="T14" s="2"/>
      <c r="U14" s="2"/>
      <c r="V14" s="2"/>
      <c r="W14" s="2"/>
      <c r="X14" s="2"/>
      <c r="Y14" s="2"/>
      <c r="Z14" s="2"/>
    </row>
    <row r="15" ht="25.5" customHeight="1">
      <c r="A15" s="25" t="s">
        <v>36</v>
      </c>
      <c r="B15" s="38" t="str">
        <f t="shared" ref="B15:D15" si="4">B14*B12*100</f>
        <v>£10.00</v>
      </c>
      <c r="C15" s="39" t="str">
        <f t="shared" si="4"/>
        <v>£100.00</v>
      </c>
      <c r="D15" s="40" t="str">
        <f t="shared" si="4"/>
        <v>£50.00</v>
      </c>
      <c r="E15" s="20"/>
      <c r="F15" s="2"/>
      <c r="G15" s="2"/>
      <c r="H15" s="2"/>
      <c r="I15" s="2"/>
      <c r="J15" s="2"/>
      <c r="K15" s="2"/>
      <c r="L15" s="2"/>
      <c r="M15" s="2"/>
      <c r="N15" s="2"/>
      <c r="O15" s="2"/>
      <c r="P15" s="2"/>
      <c r="Q15" s="2"/>
      <c r="R15" s="2"/>
      <c r="S15" s="2"/>
      <c r="T15" s="2"/>
      <c r="U15" s="2"/>
      <c r="V15" s="2"/>
      <c r="W15" s="2"/>
      <c r="X15" s="2"/>
      <c r="Y15" s="2"/>
      <c r="Z15" s="2"/>
    </row>
    <row r="16" ht="25.5" customHeight="1">
      <c r="A16" s="25" t="s">
        <v>37</v>
      </c>
      <c r="B16" s="38" t="str">
        <f t="shared" ref="B16:D16" si="5">B15*B11</f>
        <v>£10.00</v>
      </c>
      <c r="C16" s="39" t="str">
        <f t="shared" si="5"/>
        <v>£100.00</v>
      </c>
      <c r="D16" s="40" t="str">
        <f t="shared" si="5"/>
        <v>£50.00</v>
      </c>
      <c r="E16" s="20"/>
      <c r="F16" s="2"/>
      <c r="G16" s="2"/>
      <c r="H16" s="2"/>
      <c r="I16" s="2"/>
      <c r="J16" s="2"/>
      <c r="K16" s="2"/>
      <c r="L16" s="2"/>
      <c r="M16" s="2"/>
      <c r="N16" s="2"/>
      <c r="O16" s="2"/>
      <c r="P16" s="2"/>
      <c r="Q16" s="2"/>
      <c r="R16" s="2"/>
      <c r="S16" s="2"/>
      <c r="T16" s="2"/>
      <c r="U16" s="2"/>
      <c r="V16" s="2"/>
      <c r="W16" s="2"/>
      <c r="X16" s="2"/>
      <c r="Y16" s="2"/>
      <c r="Z16" s="2"/>
    </row>
    <row r="17" ht="25.5" customHeight="1">
      <c r="A17" s="25" t="s">
        <v>38</v>
      </c>
      <c r="B17" s="44" t="str">
        <f t="shared" ref="B17:D17" si="6">B8/B16</f>
        <v>93.75</v>
      </c>
      <c r="C17" s="45" t="str">
        <f t="shared" si="6"/>
        <v>9.375</v>
      </c>
      <c r="D17" s="46" t="str">
        <f t="shared" si="6"/>
        <v>18.75</v>
      </c>
      <c r="E17" s="20"/>
      <c r="F17" s="2"/>
      <c r="G17" s="2"/>
      <c r="H17" s="2"/>
      <c r="I17" s="2"/>
      <c r="J17" s="2"/>
      <c r="K17" s="2"/>
      <c r="L17" s="2"/>
      <c r="M17" s="2"/>
      <c r="N17" s="2"/>
      <c r="O17" s="2"/>
      <c r="P17" s="2"/>
      <c r="Q17" s="2"/>
      <c r="R17" s="2"/>
      <c r="S17" s="2"/>
      <c r="T17" s="2"/>
      <c r="U17" s="2"/>
      <c r="V17" s="2"/>
      <c r="W17" s="2"/>
      <c r="X17" s="2"/>
      <c r="Y17" s="2"/>
      <c r="Z17" s="2"/>
    </row>
    <row r="18" ht="25.5" customHeight="1">
      <c r="A18" s="25" t="s">
        <v>39</v>
      </c>
      <c r="B18" s="29">
        <v>10.0</v>
      </c>
      <c r="C18" s="30">
        <v>15.0</v>
      </c>
      <c r="D18" s="31">
        <v>-10.0</v>
      </c>
      <c r="E18" s="20"/>
      <c r="F18" s="2"/>
      <c r="G18" s="2"/>
      <c r="H18" s="2"/>
      <c r="I18" s="2"/>
      <c r="J18" s="2"/>
      <c r="K18" s="2"/>
      <c r="L18" s="2"/>
      <c r="M18" s="2"/>
      <c r="N18" s="2"/>
      <c r="O18" s="2"/>
      <c r="P18" s="2"/>
      <c r="Q18" s="2"/>
      <c r="R18" s="2"/>
      <c r="S18" s="2"/>
      <c r="T18" s="2"/>
      <c r="U18" s="2"/>
      <c r="V18" s="2"/>
      <c r="W18" s="2"/>
      <c r="X18" s="2"/>
      <c r="Y18" s="2"/>
      <c r="Z18" s="2"/>
    </row>
    <row r="19" ht="25.5" customHeight="1">
      <c r="A19" s="25" t="s">
        <v>40</v>
      </c>
      <c r="B19" s="44" t="str">
        <f t="shared" ref="B19:D19" si="7">B18*B17/10</f>
        <v>93.75</v>
      </c>
      <c r="C19" s="47" t="str">
        <f t="shared" si="7"/>
        <v>14.06</v>
      </c>
      <c r="D19" s="46" t="str">
        <f t="shared" si="7"/>
        <v>-18.75</v>
      </c>
      <c r="E19" s="20"/>
      <c r="F19" s="2"/>
      <c r="G19" s="2"/>
      <c r="H19" s="2"/>
      <c r="I19" s="2"/>
      <c r="J19" s="2"/>
      <c r="K19" s="2"/>
      <c r="L19" s="2"/>
      <c r="M19" s="2"/>
      <c r="N19" s="2"/>
      <c r="O19" s="2"/>
      <c r="P19" s="2"/>
      <c r="Q19" s="2"/>
      <c r="R19" s="2"/>
      <c r="S19" s="2"/>
      <c r="T19" s="2"/>
      <c r="U19" s="2"/>
      <c r="V19" s="2"/>
      <c r="W19" s="2"/>
      <c r="X19" s="2"/>
      <c r="Y19" s="2"/>
      <c r="Z19" s="2"/>
    </row>
    <row r="20" ht="25.5" customHeight="1">
      <c r="A20" s="25" t="s">
        <v>41</v>
      </c>
      <c r="B20" s="41" t="str">
        <f>Design!$L$15</f>
        <v>25.00%</v>
      </c>
      <c r="C20" s="42" t="str">
        <f>Design!$L$15</f>
        <v>25.00%</v>
      </c>
      <c r="D20" s="43" t="str">
        <f>Design!$L$15</f>
        <v>25.00%</v>
      </c>
      <c r="E20" s="20"/>
      <c r="F20" s="2"/>
      <c r="G20" s="2"/>
      <c r="H20" s="2"/>
      <c r="I20" s="2"/>
      <c r="J20" s="2"/>
      <c r="K20" s="2"/>
      <c r="L20" s="2"/>
      <c r="M20" s="2"/>
      <c r="N20" s="2"/>
      <c r="O20" s="2"/>
      <c r="P20" s="2"/>
      <c r="Q20" s="2"/>
      <c r="R20" s="2"/>
      <c r="S20" s="2"/>
      <c r="T20" s="2"/>
      <c r="U20" s="2"/>
      <c r="V20" s="2"/>
      <c r="W20" s="2"/>
      <c r="X20" s="2"/>
      <c r="Y20" s="2"/>
      <c r="Z20" s="2"/>
    </row>
    <row r="21" ht="25.5" customHeight="1">
      <c r="A21" s="25" t="s">
        <v>42</v>
      </c>
      <c r="B21" s="48" t="str">
        <f>Design!L8</f>
        <v>1.33</v>
      </c>
      <c r="C21" s="47" t="str">
        <f>Design!$L$8</f>
        <v>1.33</v>
      </c>
      <c r="D21" s="49" t="str">
        <f>Design!$L$8</f>
        <v>1.33</v>
      </c>
      <c r="E21" s="20"/>
      <c r="F21" s="2"/>
      <c r="G21" s="2"/>
      <c r="H21" s="2"/>
      <c r="I21" s="2"/>
      <c r="J21" s="2"/>
      <c r="K21" s="2"/>
      <c r="L21" s="2"/>
      <c r="M21" s="2"/>
      <c r="N21" s="2"/>
      <c r="O21" s="2"/>
      <c r="P21" s="2"/>
      <c r="Q21" s="2"/>
      <c r="R21" s="2"/>
      <c r="S21" s="2"/>
      <c r="T21" s="2"/>
      <c r="U21" s="2"/>
      <c r="V21" s="2"/>
      <c r="W21" s="2"/>
      <c r="X21" s="2"/>
      <c r="Y21" s="2"/>
      <c r="Z21" s="2"/>
    </row>
    <row r="22" ht="25.5" customHeight="1">
      <c r="A22" s="25" t="s">
        <v>43</v>
      </c>
      <c r="B22" s="44" t="str">
        <f t="shared" ref="B22:D22" si="8">B19*B20*B21</f>
        <v>31.25</v>
      </c>
      <c r="C22" s="45" t="str">
        <f t="shared" si="8"/>
        <v>4.6875</v>
      </c>
      <c r="D22" s="46" t="str">
        <f t="shared" si="8"/>
        <v>-6.25</v>
      </c>
      <c r="E22" s="20"/>
      <c r="F22" s="2"/>
      <c r="G22" s="2"/>
      <c r="H22" s="2"/>
      <c r="I22" s="2"/>
      <c r="J22" s="2"/>
      <c r="K22" s="2"/>
      <c r="L22" s="2"/>
      <c r="M22" s="2"/>
      <c r="N22" s="2"/>
      <c r="O22" s="2"/>
      <c r="P22" s="2"/>
      <c r="Q22" s="2"/>
      <c r="R22" s="2"/>
      <c r="S22" s="2"/>
      <c r="T22" s="2"/>
      <c r="U22" s="2"/>
      <c r="V22" s="2"/>
      <c r="W22" s="2"/>
      <c r="X22" s="2"/>
      <c r="Y22" s="2"/>
      <c r="Z22" s="2"/>
    </row>
    <row r="23" ht="25.5" customHeight="1">
      <c r="A23" s="25" t="s">
        <v>44</v>
      </c>
      <c r="B23" s="44" t="str">
        <f t="shared" ref="B23:D23" si="9">ROUND(B22,0)</f>
        <v>31</v>
      </c>
      <c r="C23" s="45" t="str">
        <f t="shared" si="9"/>
        <v>5</v>
      </c>
      <c r="D23" s="46" t="str">
        <f t="shared" si="9"/>
        <v>-6</v>
      </c>
      <c r="E23" s="20"/>
      <c r="F23" s="2"/>
      <c r="G23" s="2"/>
      <c r="H23" s="2"/>
      <c r="I23" s="2"/>
      <c r="J23" s="2"/>
      <c r="K23" s="2"/>
      <c r="L23" s="2"/>
      <c r="M23" s="2"/>
      <c r="N23" s="2"/>
      <c r="O23" s="2"/>
      <c r="P23" s="2"/>
      <c r="Q23" s="2"/>
      <c r="R23" s="2"/>
      <c r="S23" s="2"/>
      <c r="T23" s="2"/>
      <c r="U23" s="2"/>
      <c r="V23" s="2"/>
      <c r="W23" s="2"/>
      <c r="X23" s="2"/>
      <c r="Y23" s="2"/>
      <c r="Z23" s="2"/>
    </row>
    <row r="24" ht="25.5" customHeight="1">
      <c r="A24" s="25" t="s">
        <v>45</v>
      </c>
      <c r="B24" s="29">
        <v>0.0</v>
      </c>
      <c r="C24" s="30">
        <v>0.0</v>
      </c>
      <c r="D24" s="31">
        <v>0.0</v>
      </c>
      <c r="E24" s="20"/>
      <c r="F24" s="2"/>
      <c r="G24" s="2"/>
      <c r="H24" s="2"/>
      <c r="I24" s="2"/>
      <c r="J24" s="2"/>
      <c r="K24" s="2"/>
      <c r="L24" s="2"/>
      <c r="M24" s="2"/>
      <c r="N24" s="2"/>
      <c r="O24" s="2"/>
      <c r="P24" s="2"/>
      <c r="Q24" s="2"/>
      <c r="R24" s="2"/>
      <c r="S24" s="2"/>
      <c r="T24" s="2"/>
      <c r="U24" s="2"/>
      <c r="V24" s="2"/>
      <c r="W24" s="2"/>
      <c r="X24" s="2"/>
      <c r="Y24" s="2"/>
      <c r="Z24" s="2"/>
    </row>
    <row r="25" ht="25.5" customHeight="1">
      <c r="A25" s="25" t="s">
        <v>46</v>
      </c>
      <c r="B25" s="44" t="str">
        <f t="shared" ref="B25:D25" si="10">B23</f>
        <v>31</v>
      </c>
      <c r="C25" s="45" t="str">
        <f t="shared" si="10"/>
        <v>5</v>
      </c>
      <c r="D25" s="46" t="str">
        <f t="shared" si="10"/>
        <v>-6</v>
      </c>
      <c r="E25" s="20"/>
      <c r="F25" s="2"/>
      <c r="G25" s="2"/>
      <c r="H25" s="2"/>
      <c r="I25" s="2"/>
      <c r="J25" s="2"/>
      <c r="K25" s="2"/>
      <c r="L25" s="2"/>
      <c r="M25" s="2"/>
      <c r="N25" s="2"/>
      <c r="O25" s="2"/>
      <c r="P25" s="2"/>
      <c r="Q25" s="2"/>
      <c r="R25" s="2"/>
      <c r="S25" s="2"/>
      <c r="T25" s="2"/>
      <c r="U25" s="2"/>
      <c r="V25" s="2"/>
      <c r="W25" s="2"/>
      <c r="X25" s="2"/>
      <c r="Y25" s="2"/>
      <c r="Z25" s="2"/>
    </row>
    <row r="26" ht="25.5" customHeight="1">
      <c r="A26" s="25" t="s">
        <v>47</v>
      </c>
      <c r="B26" s="44" t="str">
        <f t="shared" ref="B26:D26" si="11">B9</f>
        <v>83</v>
      </c>
      <c r="C26" s="45" t="str">
        <f t="shared" si="11"/>
        <v>1880</v>
      </c>
      <c r="D26" s="46" t="str">
        <f t="shared" si="11"/>
        <v>2900</v>
      </c>
      <c r="E26" s="20"/>
      <c r="F26" s="2"/>
      <c r="G26" s="2"/>
      <c r="H26" s="2"/>
      <c r="I26" s="2"/>
      <c r="J26" s="2"/>
      <c r="K26" s="2"/>
      <c r="L26" s="2"/>
      <c r="M26" s="2"/>
      <c r="N26" s="2"/>
      <c r="O26" s="2"/>
      <c r="P26" s="2"/>
      <c r="Q26" s="2"/>
      <c r="R26" s="2"/>
      <c r="S26" s="2"/>
      <c r="T26" s="2"/>
      <c r="U26" s="2"/>
      <c r="V26" s="2"/>
      <c r="W26" s="2"/>
      <c r="X26" s="2"/>
      <c r="Y26" s="2"/>
      <c r="Z26" s="2"/>
    </row>
    <row r="27" ht="25.5" customHeight="1">
      <c r="A27" s="25" t="s">
        <v>48</v>
      </c>
      <c r="B27" s="44" t="str">
        <f>Design!$E$19*B13</f>
        <v>4</v>
      </c>
      <c r="C27" s="45" t="str">
        <f>Design!$E$19*C13</f>
        <v>80</v>
      </c>
      <c r="D27" s="46" t="str">
        <f>Design!$E$19*D13</f>
        <v>200</v>
      </c>
      <c r="E27" s="20"/>
      <c r="F27" s="2"/>
      <c r="G27" s="2"/>
      <c r="H27" s="2"/>
      <c r="I27" s="2"/>
      <c r="J27" s="2"/>
      <c r="K27" s="2"/>
      <c r="L27" s="2"/>
      <c r="M27" s="2"/>
      <c r="N27" s="2"/>
      <c r="O27" s="2"/>
      <c r="P27" s="2"/>
      <c r="Q27" s="2"/>
      <c r="R27" s="2"/>
      <c r="S27" s="2"/>
      <c r="T27" s="2"/>
      <c r="U27" s="2"/>
      <c r="V27" s="2"/>
      <c r="W27" s="2"/>
      <c r="X27" s="2"/>
      <c r="Y27" s="2"/>
      <c r="Z27" s="2"/>
    </row>
    <row r="28" ht="25.5" customHeight="1">
      <c r="A28" s="25" t="s">
        <v>49</v>
      </c>
      <c r="B28" s="44" t="str">
        <f t="shared" ref="B28:D28" si="12">B26</f>
        <v>83</v>
      </c>
      <c r="C28" s="45" t="str">
        <f t="shared" si="12"/>
        <v>1880</v>
      </c>
      <c r="D28" s="46" t="str">
        <f t="shared" si="12"/>
        <v>2900</v>
      </c>
      <c r="E28" s="20"/>
      <c r="F28" s="2"/>
      <c r="G28" s="2"/>
      <c r="H28" s="2"/>
      <c r="I28" s="2"/>
      <c r="J28" s="2"/>
      <c r="K28" s="2"/>
      <c r="L28" s="2"/>
      <c r="M28" s="2"/>
      <c r="N28" s="2"/>
      <c r="O28" s="2"/>
      <c r="P28" s="2"/>
      <c r="Q28" s="2"/>
      <c r="R28" s="2"/>
      <c r="S28" s="2"/>
      <c r="T28" s="2"/>
      <c r="U28" s="2"/>
      <c r="V28" s="2"/>
      <c r="W28" s="2"/>
      <c r="X28" s="2"/>
      <c r="Y28" s="2"/>
      <c r="Z28" s="2"/>
    </row>
    <row r="29" ht="25.5" customHeight="1">
      <c r="A29" s="25" t="s">
        <v>50</v>
      </c>
      <c r="B29" s="44" t="str">
        <f t="shared" ref="B29:D29" si="13">IF(B23&gt;0,B28-B27,B28+B27)</f>
        <v>79</v>
      </c>
      <c r="C29" s="45" t="str">
        <f t="shared" si="13"/>
        <v>1800</v>
      </c>
      <c r="D29" s="46" t="str">
        <f t="shared" si="13"/>
        <v>3100</v>
      </c>
      <c r="E29" s="20"/>
      <c r="F29" s="2"/>
      <c r="G29" s="2"/>
      <c r="H29" s="2"/>
      <c r="I29" s="2"/>
      <c r="J29" s="2"/>
      <c r="K29" s="2"/>
      <c r="L29" s="2"/>
      <c r="M29" s="2"/>
      <c r="N29" s="2"/>
      <c r="O29" s="2"/>
      <c r="P29" s="2"/>
      <c r="Q29" s="2"/>
      <c r="R29" s="2"/>
      <c r="S29" s="2"/>
      <c r="T29" s="2"/>
      <c r="U29" s="2"/>
      <c r="V29" s="2"/>
      <c r="W29" s="2"/>
      <c r="X29" s="2"/>
      <c r="Y29" s="2"/>
      <c r="Z29" s="2"/>
    </row>
    <row r="30" ht="25.5" customHeight="1">
      <c r="A30" s="25" t="s">
        <v>51</v>
      </c>
      <c r="B30" s="44" t="str">
        <f t="shared" ref="B30:D30" si="14">B26</f>
        <v>83</v>
      </c>
      <c r="C30" s="45" t="str">
        <f t="shared" si="14"/>
        <v>1880</v>
      </c>
      <c r="D30" s="46" t="str">
        <f t="shared" si="14"/>
        <v>2900</v>
      </c>
      <c r="E30" s="20"/>
      <c r="F30" s="2"/>
      <c r="G30" s="2"/>
      <c r="H30" s="2"/>
      <c r="I30" s="2"/>
      <c r="J30" s="2"/>
      <c r="K30" s="2"/>
      <c r="L30" s="2"/>
      <c r="M30" s="2"/>
      <c r="N30" s="2"/>
      <c r="O30" s="2"/>
      <c r="P30" s="2"/>
      <c r="Q30" s="2"/>
      <c r="R30" s="2"/>
      <c r="S30" s="2"/>
      <c r="T30" s="2"/>
      <c r="U30" s="2"/>
      <c r="V30" s="2"/>
      <c r="W30" s="2"/>
      <c r="X30" s="2"/>
      <c r="Y30" s="2"/>
      <c r="Z30" s="2"/>
    </row>
    <row r="31" ht="25.5" customHeight="1">
      <c r="A31" s="25" t="s">
        <v>52</v>
      </c>
      <c r="B31" s="50">
        <v>0.0</v>
      </c>
      <c r="C31" s="51">
        <v>0.0</v>
      </c>
      <c r="D31" s="52">
        <v>0.0</v>
      </c>
      <c r="E31" s="20"/>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min="3" max="3" width="24.86"/>
    <col customWidth="1" min="4" max="4" width="24.29"/>
    <col customWidth="1" min="5" max="5" width="21.14"/>
    <col customWidth="1" min="6" max="15" width="11.57"/>
    <col customWidth="1" min="16" max="26" width="10.0"/>
  </cols>
  <sheetData>
    <row r="1" ht="21.0" customHeight="1">
      <c r="A1" s="18" t="s">
        <v>4</v>
      </c>
      <c r="B1" s="19"/>
      <c r="C1" s="19"/>
      <c r="D1" s="19"/>
      <c r="E1" s="20"/>
      <c r="F1" s="2"/>
      <c r="G1" s="2"/>
      <c r="H1" s="2"/>
      <c r="I1" s="2"/>
      <c r="J1" s="2"/>
      <c r="K1" s="2"/>
      <c r="L1" s="2"/>
      <c r="M1" s="2"/>
      <c r="N1" s="2"/>
      <c r="O1" s="2"/>
      <c r="P1" s="2"/>
      <c r="Q1" s="2"/>
      <c r="R1" s="2"/>
      <c r="S1" s="2"/>
      <c r="T1" s="2"/>
      <c r="U1" s="2"/>
      <c r="V1" s="2"/>
      <c r="W1" s="2"/>
      <c r="X1" s="2"/>
      <c r="Y1" s="2"/>
      <c r="Z1" s="2"/>
    </row>
    <row r="2" ht="18.75" customHeight="1">
      <c r="A2" s="21" t="s">
        <v>20</v>
      </c>
      <c r="B2" s="22">
        <v>101160.0</v>
      </c>
      <c r="C2" s="19"/>
      <c r="D2" s="19"/>
      <c r="E2" s="20"/>
      <c r="F2" s="2"/>
      <c r="G2" s="2"/>
      <c r="H2" s="2"/>
      <c r="I2" s="2"/>
      <c r="J2" s="2"/>
      <c r="K2" s="2"/>
      <c r="L2" s="2"/>
      <c r="M2" s="2"/>
      <c r="N2" s="2"/>
      <c r="O2" s="2"/>
      <c r="P2" s="2"/>
      <c r="Q2" s="2"/>
      <c r="R2" s="2"/>
      <c r="S2" s="2"/>
      <c r="T2" s="2"/>
      <c r="U2" s="2"/>
      <c r="V2" s="2"/>
      <c r="W2" s="2"/>
      <c r="X2" s="2"/>
      <c r="Y2" s="2"/>
      <c r="Z2" s="2"/>
    </row>
    <row r="3" ht="18.75" customHeight="1">
      <c r="A3" s="21" t="s">
        <v>23</v>
      </c>
      <c r="B3" s="23" t="str">
        <f>Design!$E$24</f>
        <v>15.0%</v>
      </c>
      <c r="C3" s="19"/>
      <c r="D3" s="19"/>
      <c r="E3" s="20"/>
      <c r="F3" s="2"/>
      <c r="G3" s="2"/>
      <c r="H3" s="2"/>
      <c r="I3" s="2"/>
      <c r="J3" s="2"/>
      <c r="K3" s="2"/>
      <c r="L3" s="2"/>
      <c r="M3" s="2"/>
      <c r="N3" s="2"/>
      <c r="O3" s="2"/>
      <c r="P3" s="2"/>
      <c r="Q3" s="2"/>
      <c r="R3" s="2"/>
      <c r="S3" s="2"/>
      <c r="T3" s="2"/>
      <c r="U3" s="2"/>
      <c r="V3" s="2"/>
      <c r="W3" s="2"/>
      <c r="X3" s="2"/>
      <c r="Y3" s="2"/>
      <c r="Z3" s="2"/>
    </row>
    <row r="4" ht="18.75" customHeight="1">
      <c r="A4" s="21" t="s">
        <v>24</v>
      </c>
      <c r="B4" s="24" t="str">
        <f>B3*B2</f>
        <v>£15,174</v>
      </c>
      <c r="C4" s="19"/>
      <c r="D4" s="19"/>
      <c r="E4" s="20"/>
      <c r="F4" s="2"/>
      <c r="G4" s="2"/>
      <c r="H4" s="2"/>
      <c r="I4" s="2"/>
      <c r="J4" s="2"/>
      <c r="K4" s="2"/>
      <c r="L4" s="2"/>
      <c r="M4" s="2"/>
      <c r="N4" s="2"/>
      <c r="O4" s="2"/>
      <c r="P4" s="2"/>
      <c r="Q4" s="2"/>
      <c r="R4" s="2"/>
      <c r="S4" s="2"/>
      <c r="T4" s="2"/>
      <c r="U4" s="2"/>
      <c r="V4" s="2"/>
      <c r="W4" s="2"/>
      <c r="X4" s="2"/>
      <c r="Y4" s="2"/>
      <c r="Z4" s="2"/>
    </row>
    <row r="5" ht="18.75" customHeight="1">
      <c r="A5" s="21"/>
      <c r="B5" s="19"/>
      <c r="C5" s="19"/>
      <c r="D5" s="19"/>
      <c r="E5" s="21"/>
      <c r="F5" s="2"/>
      <c r="G5" s="2"/>
      <c r="H5" s="2"/>
      <c r="I5" s="2"/>
      <c r="J5" s="2"/>
      <c r="K5" s="2"/>
      <c r="L5" s="2"/>
      <c r="M5" s="2"/>
      <c r="N5" s="2"/>
      <c r="O5" s="2"/>
      <c r="P5" s="2"/>
      <c r="Q5" s="2"/>
      <c r="R5" s="2"/>
      <c r="S5" s="2"/>
      <c r="T5" s="2"/>
      <c r="U5" s="2"/>
      <c r="V5" s="2"/>
      <c r="W5" s="2"/>
      <c r="X5" s="2"/>
      <c r="Y5" s="2"/>
      <c r="Z5" s="2"/>
    </row>
    <row r="6" ht="18.75" customHeight="1">
      <c r="A6" s="21"/>
      <c r="B6" s="19" t="s">
        <v>25</v>
      </c>
      <c r="C6" s="19" t="s">
        <v>53</v>
      </c>
      <c r="D6" s="19" t="s">
        <v>27</v>
      </c>
      <c r="E6" s="21" t="s">
        <v>54</v>
      </c>
      <c r="F6" s="2"/>
      <c r="G6" s="2"/>
      <c r="H6" s="2"/>
      <c r="I6" s="2"/>
      <c r="J6" s="2"/>
      <c r="K6" s="2"/>
      <c r="L6" s="2"/>
      <c r="M6" s="2"/>
      <c r="N6" s="2"/>
      <c r="O6" s="2"/>
      <c r="P6" s="2"/>
      <c r="Q6" s="2"/>
      <c r="R6" s="2"/>
      <c r="S6" s="2"/>
      <c r="T6" s="2"/>
      <c r="U6" s="2"/>
      <c r="V6" s="2"/>
      <c r="W6" s="2"/>
      <c r="X6" s="2"/>
      <c r="Y6" s="2"/>
      <c r="Z6" s="2"/>
    </row>
    <row r="7" ht="18.75" customHeight="1">
      <c r="A7" s="21"/>
      <c r="B7" s="21"/>
      <c r="C7" s="21"/>
      <c r="D7" s="21"/>
      <c r="E7" s="21" t="s">
        <v>28</v>
      </c>
      <c r="F7" s="2"/>
      <c r="G7" s="2"/>
      <c r="H7" s="2"/>
      <c r="I7" s="2"/>
      <c r="J7" s="2"/>
      <c r="K7" s="2"/>
      <c r="L7" s="2"/>
      <c r="M7" s="2"/>
      <c r="N7" s="2"/>
      <c r="O7" s="2"/>
      <c r="P7" s="2"/>
      <c r="Q7" s="2"/>
      <c r="R7" s="2"/>
      <c r="S7" s="2"/>
      <c r="T7" s="2"/>
      <c r="U7" s="2"/>
      <c r="V7" s="2"/>
      <c r="W7" s="2"/>
      <c r="X7" s="2"/>
      <c r="Y7" s="2"/>
      <c r="Z7" s="2"/>
    </row>
    <row r="8" ht="25.5" customHeight="1">
      <c r="A8" s="25" t="s">
        <v>29</v>
      </c>
      <c r="B8" s="26" t="str">
        <f>B4/16</f>
        <v>£948.38</v>
      </c>
      <c r="C8" s="27" t="str">
        <f t="shared" ref="C8:E8" si="1">$B$4/16</f>
        <v>£948.38</v>
      </c>
      <c r="D8" s="27" t="str">
        <f t="shared" si="1"/>
        <v>£948.38</v>
      </c>
      <c r="E8" s="28" t="str">
        <f t="shared" si="1"/>
        <v>£948.38</v>
      </c>
      <c r="F8" s="2"/>
      <c r="G8" s="2"/>
      <c r="H8" s="2"/>
      <c r="I8" s="2"/>
      <c r="J8" s="2"/>
      <c r="K8" s="2"/>
      <c r="L8" s="2"/>
      <c r="M8" s="2"/>
      <c r="N8" s="2"/>
      <c r="O8" s="2"/>
      <c r="P8" s="2"/>
      <c r="Q8" s="2"/>
      <c r="R8" s="2"/>
      <c r="S8" s="2"/>
      <c r="T8" s="2"/>
      <c r="U8" s="2"/>
      <c r="V8" s="2"/>
      <c r="W8" s="2"/>
      <c r="X8" s="2"/>
      <c r="Y8" s="2"/>
      <c r="Z8" s="2"/>
    </row>
    <row r="9" ht="25.5" customHeight="1">
      <c r="A9" s="25" t="s">
        <v>30</v>
      </c>
      <c r="B9" s="29">
        <v>81.0</v>
      </c>
      <c r="C9" s="30">
        <v>1980.0</v>
      </c>
      <c r="D9" s="30">
        <v>3020.0</v>
      </c>
      <c r="E9" s="31">
        <v>1980.0</v>
      </c>
      <c r="F9" s="2"/>
      <c r="G9" s="2"/>
      <c r="H9" s="2"/>
      <c r="I9" s="2"/>
      <c r="J9" s="2"/>
      <c r="K9" s="2"/>
      <c r="L9" s="2"/>
      <c r="M9" s="2"/>
      <c r="N9" s="2"/>
      <c r="O9" s="2"/>
      <c r="P9" s="2"/>
      <c r="Q9" s="2"/>
      <c r="R9" s="2"/>
      <c r="S9" s="2"/>
      <c r="T9" s="2"/>
      <c r="U9" s="2"/>
      <c r="V9" s="2"/>
      <c r="W9" s="2"/>
      <c r="X9" s="2"/>
      <c r="Y9" s="2"/>
      <c r="Z9" s="2"/>
    </row>
    <row r="10" ht="25.5" customHeight="1">
      <c r="A10" s="25" t="s">
        <v>31</v>
      </c>
      <c r="B10" s="32">
        <v>10.0</v>
      </c>
      <c r="C10" s="33">
        <v>5.0</v>
      </c>
      <c r="D10" s="33">
        <v>1.0</v>
      </c>
      <c r="E10" s="34">
        <v>5.0</v>
      </c>
      <c r="F10" s="2"/>
      <c r="G10" s="2"/>
      <c r="H10" s="2"/>
      <c r="I10" s="2"/>
      <c r="J10" s="2"/>
      <c r="K10" s="2"/>
      <c r="L10" s="2"/>
      <c r="M10" s="2"/>
      <c r="N10" s="2"/>
      <c r="O10" s="2"/>
      <c r="P10" s="2"/>
      <c r="Q10" s="2"/>
      <c r="R10" s="2"/>
      <c r="S10" s="2"/>
      <c r="T10" s="2"/>
      <c r="U10" s="2"/>
      <c r="V10" s="2"/>
      <c r="W10" s="2"/>
      <c r="X10" s="2"/>
      <c r="Y10" s="2"/>
      <c r="Z10" s="2"/>
    </row>
    <row r="11" ht="25.5" customHeight="1">
      <c r="A11" s="25" t="s">
        <v>32</v>
      </c>
      <c r="B11" s="35">
        <v>1.0</v>
      </c>
      <c r="C11" s="36">
        <v>1.0</v>
      </c>
      <c r="D11" s="36">
        <v>1.0</v>
      </c>
      <c r="E11" s="37">
        <v>1.0</v>
      </c>
      <c r="F11" s="2"/>
      <c r="G11" s="2"/>
      <c r="H11" s="2"/>
      <c r="I11" s="2"/>
      <c r="J11" s="2"/>
      <c r="K11" s="2"/>
      <c r="L11" s="2"/>
      <c r="M11" s="2"/>
      <c r="N11" s="2"/>
      <c r="O11" s="2"/>
      <c r="P11" s="2"/>
      <c r="Q11" s="2"/>
      <c r="R11" s="2"/>
      <c r="S11" s="2"/>
      <c r="T11" s="2"/>
      <c r="U11" s="2"/>
      <c r="V11" s="2"/>
      <c r="W11" s="2"/>
      <c r="X11" s="2"/>
      <c r="Y11" s="2"/>
      <c r="Z11" s="2"/>
    </row>
    <row r="12" ht="25.5" customHeight="1">
      <c r="A12" s="25" t="s">
        <v>33</v>
      </c>
      <c r="B12" s="38" t="str">
        <f>B10*B9/100</f>
        <v>£8.10</v>
      </c>
      <c r="C12" s="39" t="str">
        <f t="shared" ref="C12:E12" si="2">C9*C10/100</f>
        <v>£99.00</v>
      </c>
      <c r="D12" s="39" t="str">
        <f t="shared" si="2"/>
        <v>£30.20</v>
      </c>
      <c r="E12" s="40" t="str">
        <f t="shared" si="2"/>
        <v>£99.00</v>
      </c>
      <c r="F12" s="2"/>
      <c r="G12" s="2"/>
      <c r="H12" s="2"/>
      <c r="I12" s="2"/>
      <c r="J12" s="2"/>
      <c r="K12" s="2"/>
      <c r="L12" s="2"/>
      <c r="M12" s="2"/>
      <c r="N12" s="2"/>
      <c r="O12" s="2"/>
      <c r="P12" s="2"/>
      <c r="Q12" s="2"/>
      <c r="R12" s="2"/>
      <c r="S12" s="2"/>
      <c r="T12" s="2"/>
      <c r="U12" s="2"/>
      <c r="V12" s="2"/>
      <c r="W12" s="2"/>
      <c r="X12" s="2"/>
      <c r="Y12" s="2"/>
      <c r="Z12" s="2"/>
    </row>
    <row r="13" ht="25.5" customHeight="1">
      <c r="A13" s="25" t="s">
        <v>34</v>
      </c>
      <c r="B13" s="53">
        <v>1.004</v>
      </c>
      <c r="C13" s="54">
        <v>20.05</v>
      </c>
      <c r="D13" s="30">
        <v>50.0</v>
      </c>
      <c r="E13" s="55">
        <v>20.05</v>
      </c>
      <c r="F13" s="2"/>
      <c r="G13" s="2"/>
      <c r="H13" s="2"/>
      <c r="I13" s="2"/>
      <c r="J13" s="2"/>
      <c r="K13" s="2"/>
      <c r="L13" s="2"/>
      <c r="M13" s="2"/>
      <c r="N13" s="2"/>
      <c r="O13" s="2"/>
      <c r="P13" s="2"/>
      <c r="Q13" s="2"/>
      <c r="R13" s="2"/>
      <c r="S13" s="2"/>
      <c r="T13" s="2"/>
      <c r="U13" s="2"/>
      <c r="V13" s="2"/>
      <c r="W13" s="2"/>
      <c r="X13" s="2"/>
      <c r="Y13" s="2"/>
      <c r="Z13" s="2"/>
    </row>
    <row r="14" ht="25.5" customHeight="1">
      <c r="A14" s="25" t="s">
        <v>35</v>
      </c>
      <c r="B14" s="41" t="str">
        <f t="shared" ref="B14:E14" si="3">B13/B9</f>
        <v>1.24%</v>
      </c>
      <c r="C14" s="42" t="str">
        <f t="shared" si="3"/>
        <v>1.01%</v>
      </c>
      <c r="D14" s="42" t="str">
        <f t="shared" si="3"/>
        <v>1.66%</v>
      </c>
      <c r="E14" s="43" t="str">
        <f t="shared" si="3"/>
        <v>1.01%</v>
      </c>
      <c r="F14" s="2"/>
      <c r="G14" s="2"/>
      <c r="H14" s="2"/>
      <c r="I14" s="2"/>
      <c r="J14" s="2"/>
      <c r="K14" s="2"/>
      <c r="L14" s="2"/>
      <c r="M14" s="2"/>
      <c r="N14" s="2"/>
      <c r="O14" s="2"/>
      <c r="P14" s="2"/>
      <c r="Q14" s="2"/>
      <c r="R14" s="2"/>
      <c r="S14" s="2"/>
      <c r="T14" s="2"/>
      <c r="U14" s="2"/>
      <c r="V14" s="2"/>
      <c r="W14" s="2"/>
      <c r="X14" s="2"/>
      <c r="Y14" s="2"/>
      <c r="Z14" s="2"/>
    </row>
    <row r="15" ht="25.5" customHeight="1">
      <c r="A15" s="25" t="s">
        <v>36</v>
      </c>
      <c r="B15" s="38" t="str">
        <f t="shared" ref="B15:E15" si="4">B14*B12*100</f>
        <v>£10.04</v>
      </c>
      <c r="C15" s="39" t="str">
        <f t="shared" si="4"/>
        <v>£100.25</v>
      </c>
      <c r="D15" s="39" t="str">
        <f t="shared" si="4"/>
        <v>£50.00</v>
      </c>
      <c r="E15" s="40" t="str">
        <f t="shared" si="4"/>
        <v>£100.25</v>
      </c>
      <c r="F15" s="2"/>
      <c r="G15" s="2"/>
      <c r="H15" s="2"/>
      <c r="I15" s="2"/>
      <c r="J15" s="2"/>
      <c r="K15" s="2"/>
      <c r="L15" s="2"/>
      <c r="M15" s="2"/>
      <c r="N15" s="2"/>
      <c r="O15" s="2"/>
      <c r="P15" s="2"/>
      <c r="Q15" s="2"/>
      <c r="R15" s="2"/>
      <c r="S15" s="2"/>
      <c r="T15" s="2"/>
      <c r="U15" s="2"/>
      <c r="V15" s="2"/>
      <c r="W15" s="2"/>
      <c r="X15" s="2"/>
      <c r="Y15" s="2"/>
      <c r="Z15" s="2"/>
    </row>
    <row r="16" ht="25.5" customHeight="1">
      <c r="A16" s="25" t="s">
        <v>37</v>
      </c>
      <c r="B16" s="38" t="str">
        <f t="shared" ref="B16:E16" si="5">B15*B11</f>
        <v>£10.04</v>
      </c>
      <c r="C16" s="39" t="str">
        <f t="shared" si="5"/>
        <v>£100.25</v>
      </c>
      <c r="D16" s="39" t="str">
        <f t="shared" si="5"/>
        <v>£50.00</v>
      </c>
      <c r="E16" s="40" t="str">
        <f t="shared" si="5"/>
        <v>£100.25</v>
      </c>
      <c r="F16" s="2"/>
      <c r="G16" s="2"/>
      <c r="H16" s="2"/>
      <c r="I16" s="2"/>
      <c r="J16" s="2"/>
      <c r="K16" s="2"/>
      <c r="L16" s="2"/>
      <c r="M16" s="2"/>
      <c r="N16" s="2"/>
      <c r="O16" s="2"/>
      <c r="P16" s="2"/>
      <c r="Q16" s="2"/>
      <c r="R16" s="2"/>
      <c r="S16" s="2"/>
      <c r="T16" s="2"/>
      <c r="U16" s="2"/>
      <c r="V16" s="2"/>
      <c r="W16" s="2"/>
      <c r="X16" s="2"/>
      <c r="Y16" s="2"/>
      <c r="Z16" s="2"/>
    </row>
    <row r="17" ht="25.5" customHeight="1">
      <c r="A17" s="25" t="s">
        <v>38</v>
      </c>
      <c r="B17" s="44" t="str">
        <f t="shared" ref="B17:E17" si="6">B8/B16</f>
        <v>94.45966135</v>
      </c>
      <c r="C17" s="45" t="str">
        <f t="shared" si="6"/>
        <v>9.460099751</v>
      </c>
      <c r="D17" s="45" t="str">
        <f t="shared" si="6"/>
        <v>18.9675</v>
      </c>
      <c r="E17" s="46" t="str">
        <f t="shared" si="6"/>
        <v>9.460099751</v>
      </c>
      <c r="F17" s="2"/>
      <c r="G17" s="2"/>
      <c r="H17" s="2"/>
      <c r="I17" s="2"/>
      <c r="J17" s="2"/>
      <c r="K17" s="2"/>
      <c r="L17" s="2"/>
      <c r="M17" s="2"/>
      <c r="N17" s="2"/>
      <c r="O17" s="2"/>
      <c r="P17" s="2"/>
      <c r="Q17" s="2"/>
      <c r="R17" s="2"/>
      <c r="S17" s="2"/>
      <c r="T17" s="2"/>
      <c r="U17" s="2"/>
      <c r="V17" s="2"/>
      <c r="W17" s="2"/>
      <c r="X17" s="2"/>
      <c r="Y17" s="2"/>
      <c r="Z17" s="2"/>
    </row>
    <row r="18" ht="25.5" customHeight="1">
      <c r="A18" s="25" t="s">
        <v>39</v>
      </c>
      <c r="B18" s="56">
        <v>10.0</v>
      </c>
      <c r="C18" s="30">
        <v>15.0</v>
      </c>
      <c r="D18" s="30">
        <v>-10.0</v>
      </c>
      <c r="E18" s="31">
        <v>25.0</v>
      </c>
      <c r="F18" s="2"/>
      <c r="G18" s="2"/>
      <c r="H18" s="2"/>
      <c r="I18" s="2"/>
      <c r="J18" s="2"/>
      <c r="K18" s="2"/>
      <c r="L18" s="2"/>
      <c r="M18" s="2"/>
      <c r="N18" s="2"/>
      <c r="O18" s="2"/>
      <c r="P18" s="2"/>
      <c r="Q18" s="2"/>
      <c r="R18" s="2"/>
      <c r="S18" s="2"/>
      <c r="T18" s="2"/>
      <c r="U18" s="2"/>
      <c r="V18" s="2"/>
      <c r="W18" s="2"/>
      <c r="X18" s="2"/>
      <c r="Y18" s="2"/>
      <c r="Z18" s="2"/>
    </row>
    <row r="19" ht="25.5" customHeight="1">
      <c r="A19" s="25" t="s">
        <v>40</v>
      </c>
      <c r="B19" s="57" t="str">
        <f t="shared" ref="B19:E19" si="7">B18*B17/10</f>
        <v>94.5</v>
      </c>
      <c r="C19" s="58" t="str">
        <f t="shared" si="7"/>
        <v>14.2</v>
      </c>
      <c r="D19" s="58" t="str">
        <f t="shared" si="7"/>
        <v>-19.0</v>
      </c>
      <c r="E19" s="59" t="str">
        <f t="shared" si="7"/>
        <v>23.7</v>
      </c>
      <c r="F19" s="2"/>
      <c r="G19" s="2"/>
      <c r="H19" s="2"/>
      <c r="I19" s="2"/>
      <c r="J19" s="2"/>
      <c r="K19" s="2"/>
      <c r="L19" s="2"/>
      <c r="M19" s="2"/>
      <c r="N19" s="2"/>
      <c r="O19" s="2"/>
      <c r="P19" s="2"/>
      <c r="Q19" s="2"/>
      <c r="R19" s="2"/>
      <c r="S19" s="2"/>
      <c r="T19" s="2"/>
      <c r="U19" s="2"/>
      <c r="V19" s="2"/>
      <c r="W19" s="2"/>
      <c r="X19" s="2"/>
      <c r="Y19" s="2"/>
      <c r="Z19" s="2"/>
    </row>
    <row r="20" ht="25.5" customHeight="1">
      <c r="A20" s="25" t="s">
        <v>41</v>
      </c>
      <c r="B20" s="41" t="str">
        <f>Design!$L$15</f>
        <v>25.00%</v>
      </c>
      <c r="C20" s="42" t="str">
        <f>Design!$L$15</f>
        <v>25.00%</v>
      </c>
      <c r="D20" s="42" t="str">
        <f>Design!$L$15</f>
        <v>25.00%</v>
      </c>
      <c r="E20" s="43" t="str">
        <f>Design!$L$15</f>
        <v>25.00%</v>
      </c>
      <c r="F20" s="2"/>
      <c r="G20" s="2"/>
      <c r="H20" s="2"/>
      <c r="I20" s="2"/>
      <c r="J20" s="2"/>
      <c r="K20" s="2"/>
      <c r="L20" s="2"/>
      <c r="M20" s="2"/>
      <c r="N20" s="2"/>
      <c r="O20" s="2"/>
      <c r="P20" s="2"/>
      <c r="Q20" s="2"/>
      <c r="R20" s="2"/>
      <c r="S20" s="2"/>
      <c r="T20" s="2"/>
      <c r="U20" s="2"/>
      <c r="V20" s="2"/>
      <c r="W20" s="2"/>
      <c r="X20" s="2"/>
      <c r="Y20" s="2"/>
      <c r="Z20" s="2"/>
    </row>
    <row r="21" ht="25.5" customHeight="1">
      <c r="A21" s="25" t="s">
        <v>42</v>
      </c>
      <c r="B21" s="48" t="str">
        <f>Design!$L$8</f>
        <v>1.33</v>
      </c>
      <c r="C21" s="47" t="str">
        <f>Design!$L$8</f>
        <v>1.33</v>
      </c>
      <c r="D21" s="47" t="str">
        <f>Design!$L$8</f>
        <v>1.33</v>
      </c>
      <c r="E21" s="49" t="str">
        <f>Design!$L$8</f>
        <v>1.33</v>
      </c>
      <c r="F21" s="2"/>
      <c r="G21" s="2"/>
      <c r="H21" s="2"/>
      <c r="I21" s="2"/>
      <c r="J21" s="2"/>
      <c r="K21" s="2"/>
      <c r="L21" s="2"/>
      <c r="M21" s="2"/>
      <c r="N21" s="2"/>
      <c r="O21" s="2"/>
      <c r="P21" s="2"/>
      <c r="Q21" s="2"/>
      <c r="R21" s="2"/>
      <c r="S21" s="2"/>
      <c r="T21" s="2"/>
      <c r="U21" s="2"/>
      <c r="V21" s="2"/>
      <c r="W21" s="2"/>
      <c r="X21" s="2"/>
      <c r="Y21" s="2"/>
      <c r="Z21" s="2"/>
    </row>
    <row r="22" ht="25.5" customHeight="1">
      <c r="A22" s="25" t="s">
        <v>43</v>
      </c>
      <c r="B22" s="48" t="str">
        <f t="shared" ref="B22:E22" si="8">B19*B20*B21</f>
        <v>31.49</v>
      </c>
      <c r="C22" s="47" t="str">
        <f t="shared" si="8"/>
        <v>4.73</v>
      </c>
      <c r="D22" s="47" t="str">
        <f t="shared" si="8"/>
        <v>-6.32</v>
      </c>
      <c r="E22" s="49" t="str">
        <f t="shared" si="8"/>
        <v>7.88</v>
      </c>
      <c r="F22" s="2"/>
      <c r="G22" s="2"/>
      <c r="H22" s="2"/>
      <c r="I22" s="2"/>
      <c r="J22" s="2"/>
      <c r="K22" s="2"/>
      <c r="L22" s="2"/>
      <c r="M22" s="2"/>
      <c r="N22" s="2"/>
      <c r="O22" s="2"/>
      <c r="P22" s="2"/>
      <c r="Q22" s="2"/>
      <c r="R22" s="2"/>
      <c r="S22" s="2"/>
      <c r="T22" s="2"/>
      <c r="U22" s="2"/>
      <c r="V22" s="2"/>
      <c r="W22" s="2"/>
      <c r="X22" s="2"/>
      <c r="Y22" s="2"/>
      <c r="Z22" s="2"/>
    </row>
    <row r="23" ht="25.5" customHeight="1">
      <c r="A23" s="25" t="s">
        <v>44</v>
      </c>
      <c r="B23" s="48" t="str">
        <f t="shared" ref="B23:E23" si="9">ROUND(B22,0)</f>
        <v>31.00</v>
      </c>
      <c r="C23" s="47" t="str">
        <f t="shared" si="9"/>
        <v>5.00</v>
      </c>
      <c r="D23" s="47" t="str">
        <f t="shared" si="9"/>
        <v>-6.00</v>
      </c>
      <c r="E23" s="49" t="str">
        <f t="shared" si="9"/>
        <v>8.00</v>
      </c>
      <c r="F23" s="2"/>
      <c r="G23" s="2"/>
      <c r="H23" s="2"/>
      <c r="I23" s="2"/>
      <c r="J23" s="2"/>
      <c r="K23" s="2"/>
      <c r="L23" s="2"/>
      <c r="M23" s="2"/>
      <c r="N23" s="2"/>
      <c r="O23" s="2"/>
      <c r="P23" s="2"/>
      <c r="Q23" s="2"/>
      <c r="R23" s="2"/>
      <c r="S23" s="2"/>
      <c r="T23" s="2"/>
      <c r="U23" s="2"/>
      <c r="V23" s="2"/>
      <c r="W23" s="2"/>
      <c r="X23" s="2"/>
      <c r="Y23" s="2"/>
      <c r="Z23" s="2"/>
    </row>
    <row r="24" ht="25.5" customHeight="1">
      <c r="A24" s="25" t="s">
        <v>45</v>
      </c>
      <c r="B24" s="29">
        <v>31.0</v>
      </c>
      <c r="C24" s="30">
        <v>5.0</v>
      </c>
      <c r="D24" s="30">
        <v>-6.0</v>
      </c>
      <c r="E24" s="31">
        <v>0.0</v>
      </c>
      <c r="F24" s="2"/>
      <c r="G24" s="2"/>
      <c r="H24" s="2"/>
      <c r="I24" s="2"/>
      <c r="J24" s="2"/>
      <c r="K24" s="2"/>
      <c r="L24" s="2"/>
      <c r="M24" s="2"/>
      <c r="N24" s="2"/>
      <c r="O24" s="2"/>
      <c r="P24" s="2"/>
      <c r="Q24" s="2"/>
      <c r="R24" s="2"/>
      <c r="S24" s="2"/>
      <c r="T24" s="2"/>
      <c r="U24" s="2"/>
      <c r="V24" s="2"/>
      <c r="W24" s="2"/>
      <c r="X24" s="2"/>
      <c r="Y24" s="2"/>
      <c r="Z24" s="2"/>
    </row>
    <row r="25" ht="25.5" customHeight="1">
      <c r="A25" s="25" t="s">
        <v>46</v>
      </c>
      <c r="B25" s="60" t="str">
        <f t="shared" ref="B25:E25" si="10">IF(B23=0,-B24,IF(ABS((B24-B23)/B23)&gt;0.1,B23-B24,0))</f>
        <v>0</v>
      </c>
      <c r="C25" s="20" t="str">
        <f t="shared" si="10"/>
        <v>0</v>
      </c>
      <c r="D25" s="20" t="str">
        <f t="shared" si="10"/>
        <v>0</v>
      </c>
      <c r="E25" s="49" t="str">
        <f t="shared" si="10"/>
        <v>8.00</v>
      </c>
      <c r="F25" s="2"/>
      <c r="G25" s="2"/>
      <c r="H25" s="2"/>
      <c r="I25" s="2"/>
      <c r="J25" s="2"/>
      <c r="K25" s="2"/>
      <c r="L25" s="2"/>
      <c r="M25" s="2"/>
      <c r="N25" s="2"/>
      <c r="O25" s="2"/>
      <c r="P25" s="2"/>
      <c r="Q25" s="2"/>
      <c r="R25" s="2"/>
      <c r="S25" s="2"/>
      <c r="T25" s="2"/>
      <c r="U25" s="2"/>
      <c r="V25" s="2"/>
      <c r="W25" s="2"/>
      <c r="X25" s="2"/>
      <c r="Y25" s="2"/>
      <c r="Z25" s="2"/>
    </row>
    <row r="26" ht="25.5" customHeight="1">
      <c r="A26" s="25" t="s">
        <v>47</v>
      </c>
      <c r="B26" s="44" t="str">
        <f>'15th Oct 2014'!B26</f>
        <v>83</v>
      </c>
      <c r="C26" s="45" t="str">
        <f>'15th Oct 2014'!C26</f>
        <v>1880</v>
      </c>
      <c r="D26" s="45" t="str">
        <f>'15th Oct 2014'!D26</f>
        <v>2900</v>
      </c>
      <c r="E26" s="46" t="str">
        <f>E9</f>
        <v>1980</v>
      </c>
      <c r="F26" s="2"/>
      <c r="G26" s="2"/>
      <c r="H26" s="2"/>
      <c r="I26" s="2"/>
      <c r="J26" s="2"/>
      <c r="K26" s="2"/>
      <c r="L26" s="2"/>
      <c r="M26" s="2"/>
      <c r="N26" s="2"/>
      <c r="O26" s="2"/>
      <c r="P26" s="2"/>
      <c r="Q26" s="2"/>
      <c r="R26" s="2"/>
      <c r="S26" s="2"/>
      <c r="T26" s="2"/>
      <c r="U26" s="2"/>
      <c r="V26" s="2"/>
      <c r="W26" s="2"/>
      <c r="X26" s="2"/>
      <c r="Y26" s="2"/>
      <c r="Z26" s="2"/>
    </row>
    <row r="27" ht="25.5" customHeight="1">
      <c r="A27" s="25" t="s">
        <v>48</v>
      </c>
      <c r="B27" s="44" t="str">
        <f>Design!$E$19*B13</f>
        <v>4.016</v>
      </c>
      <c r="C27" s="45" t="str">
        <f>Design!$E$19*C13</f>
        <v>80.2</v>
      </c>
      <c r="D27" s="45" t="str">
        <f>Design!$E$19*D13</f>
        <v>200</v>
      </c>
      <c r="E27" s="61" t="str">
        <f>Design!$E$19*E13</f>
        <v>80</v>
      </c>
      <c r="F27" s="2"/>
      <c r="G27" s="2"/>
      <c r="H27" s="2"/>
      <c r="I27" s="2"/>
      <c r="J27" s="2"/>
      <c r="K27" s="2"/>
      <c r="L27" s="2"/>
      <c r="M27" s="2"/>
      <c r="N27" s="2"/>
      <c r="O27" s="2"/>
      <c r="P27" s="2"/>
      <c r="Q27" s="2"/>
      <c r="R27" s="2"/>
      <c r="S27" s="2"/>
      <c r="T27" s="2"/>
      <c r="U27" s="2"/>
      <c r="V27" s="2"/>
      <c r="W27" s="2"/>
      <c r="X27" s="2"/>
      <c r="Y27" s="2"/>
      <c r="Z27" s="2"/>
    </row>
    <row r="28" ht="25.5" customHeight="1">
      <c r="A28" s="25" t="s">
        <v>49</v>
      </c>
      <c r="B28" s="29">
        <v>83.0</v>
      </c>
      <c r="C28" s="30">
        <v>1980.0</v>
      </c>
      <c r="D28" s="30">
        <v>2900.0</v>
      </c>
      <c r="E28" s="46" t="str">
        <f>E9</f>
        <v>1980</v>
      </c>
      <c r="F28" s="2"/>
      <c r="G28" s="2"/>
      <c r="H28" s="2"/>
      <c r="I28" s="2"/>
      <c r="J28" s="2"/>
      <c r="K28" s="2"/>
      <c r="L28" s="2"/>
      <c r="M28" s="2"/>
      <c r="N28" s="2"/>
      <c r="O28" s="2"/>
      <c r="P28" s="2"/>
      <c r="Q28" s="2"/>
      <c r="R28" s="2"/>
      <c r="S28" s="2"/>
      <c r="T28" s="2"/>
      <c r="U28" s="2"/>
      <c r="V28" s="2"/>
      <c r="W28" s="2"/>
      <c r="X28" s="2"/>
      <c r="Y28" s="2"/>
      <c r="Z28" s="2"/>
    </row>
    <row r="29" ht="25.5" customHeight="1">
      <c r="A29" s="25" t="s">
        <v>50</v>
      </c>
      <c r="B29" s="44" t="str">
        <f t="shared" ref="B29:E29" si="11">IF(B23&gt;0,B28-B27,B28+B27)</f>
        <v>78.984</v>
      </c>
      <c r="C29" s="45" t="str">
        <f t="shared" si="11"/>
        <v>1899.8</v>
      </c>
      <c r="D29" s="45" t="str">
        <f t="shared" si="11"/>
        <v>3100</v>
      </c>
      <c r="E29" s="61" t="str">
        <f t="shared" si="11"/>
        <v>1900</v>
      </c>
      <c r="F29" s="2"/>
      <c r="G29" s="2"/>
      <c r="H29" s="2"/>
      <c r="I29" s="2"/>
      <c r="J29" s="2"/>
      <c r="K29" s="2"/>
      <c r="L29" s="2"/>
      <c r="M29" s="2"/>
      <c r="N29" s="2"/>
      <c r="O29" s="2"/>
      <c r="P29" s="2"/>
      <c r="Q29" s="2"/>
      <c r="R29" s="2"/>
      <c r="S29" s="2"/>
      <c r="T29" s="2"/>
      <c r="U29" s="2"/>
      <c r="V29" s="2"/>
      <c r="W29" s="2"/>
      <c r="X29" s="2"/>
      <c r="Y29" s="2"/>
      <c r="Z29" s="2"/>
    </row>
    <row r="30" ht="25.5" customHeight="1">
      <c r="A30" s="25" t="s">
        <v>51</v>
      </c>
      <c r="B30" s="44" t="str">
        <f t="shared" ref="B30:E30" si="12">B9</f>
        <v>81</v>
      </c>
      <c r="C30" s="45" t="str">
        <f t="shared" si="12"/>
        <v>1980</v>
      </c>
      <c r="D30" s="45" t="str">
        <f t="shared" si="12"/>
        <v>3020</v>
      </c>
      <c r="E30" s="46" t="str">
        <f t="shared" si="12"/>
        <v>1980</v>
      </c>
      <c r="F30" s="2"/>
      <c r="G30" s="2"/>
      <c r="H30" s="2"/>
      <c r="I30" s="2"/>
      <c r="J30" s="2"/>
      <c r="K30" s="2"/>
      <c r="L30" s="2"/>
      <c r="M30" s="2"/>
      <c r="N30" s="2"/>
      <c r="O30" s="2"/>
      <c r="P30" s="2"/>
      <c r="Q30" s="2"/>
      <c r="R30" s="2"/>
      <c r="S30" s="2"/>
      <c r="T30" s="2"/>
      <c r="U30" s="2"/>
      <c r="V30" s="2"/>
      <c r="W30" s="2"/>
      <c r="X30" s="2"/>
      <c r="Y30" s="2"/>
      <c r="Z30" s="2"/>
    </row>
    <row r="31" ht="25.5" customHeight="1">
      <c r="A31" s="25" t="s">
        <v>52</v>
      </c>
      <c r="B31" s="62" t="str">
        <f t="shared" ref="B31:E31" si="13">(B30-B26)*B24*B10</f>
        <v>-£620</v>
      </c>
      <c r="C31" s="51" t="str">
        <f t="shared" si="13"/>
        <v>£2,500</v>
      </c>
      <c r="D31" s="63" t="str">
        <f t="shared" si="13"/>
        <v>-£720</v>
      </c>
      <c r="E31" s="52" t="str">
        <f t="shared" si="13"/>
        <v>£0</v>
      </c>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min="3" max="3" width="24.86"/>
    <col customWidth="1" min="4" max="5" width="24.29"/>
    <col customWidth="1" min="6" max="6" width="21.14"/>
    <col customWidth="1" min="7" max="15" width="11.57"/>
    <col customWidth="1" min="16" max="26" width="10.0"/>
  </cols>
  <sheetData>
    <row r="1" ht="21.0" customHeight="1">
      <c r="A1" s="18" t="s">
        <v>4</v>
      </c>
      <c r="B1" s="19"/>
      <c r="C1" s="19"/>
      <c r="D1" s="19"/>
      <c r="E1" s="19"/>
      <c r="F1" s="20"/>
      <c r="G1" s="2"/>
      <c r="H1" s="2"/>
      <c r="I1" s="2"/>
      <c r="J1" s="2"/>
      <c r="K1" s="2"/>
      <c r="L1" s="2"/>
      <c r="M1" s="2"/>
      <c r="N1" s="2"/>
      <c r="O1" s="2"/>
      <c r="P1" s="2"/>
      <c r="Q1" s="2"/>
      <c r="R1" s="2"/>
      <c r="S1" s="2"/>
      <c r="T1" s="2"/>
      <c r="U1" s="2"/>
      <c r="V1" s="2"/>
      <c r="W1" s="2"/>
      <c r="X1" s="2"/>
      <c r="Y1" s="2"/>
      <c r="Z1" s="2"/>
    </row>
    <row r="2" ht="18.75" customHeight="1">
      <c r="A2" s="21" t="s">
        <v>20</v>
      </c>
      <c r="B2" s="22">
        <v>102833.0</v>
      </c>
      <c r="C2" s="19"/>
      <c r="D2" s="19"/>
      <c r="E2" s="19"/>
      <c r="F2" s="20"/>
      <c r="G2" s="2"/>
      <c r="H2" s="2"/>
      <c r="I2" s="2"/>
      <c r="J2" s="2"/>
      <c r="K2" s="2"/>
      <c r="L2" s="2"/>
      <c r="M2" s="2"/>
      <c r="N2" s="2"/>
      <c r="O2" s="2"/>
      <c r="P2" s="2"/>
      <c r="Q2" s="2"/>
      <c r="R2" s="2"/>
      <c r="S2" s="2"/>
      <c r="T2" s="2"/>
      <c r="U2" s="2"/>
      <c r="V2" s="2"/>
      <c r="W2" s="2"/>
      <c r="X2" s="2"/>
      <c r="Y2" s="2"/>
      <c r="Z2" s="2"/>
    </row>
    <row r="3" ht="18.75" customHeight="1">
      <c r="A3" s="21" t="s">
        <v>23</v>
      </c>
      <c r="B3" s="23" t="str">
        <f>Design!$E$24</f>
        <v>15.0%</v>
      </c>
      <c r="C3" s="19"/>
      <c r="D3" s="19"/>
      <c r="E3" s="19"/>
      <c r="F3" s="20"/>
      <c r="G3" s="2"/>
      <c r="H3" s="2"/>
      <c r="I3" s="2"/>
      <c r="J3" s="2"/>
      <c r="K3" s="2"/>
      <c r="L3" s="2"/>
      <c r="M3" s="2"/>
      <c r="N3" s="2"/>
      <c r="O3" s="2"/>
      <c r="P3" s="2"/>
      <c r="Q3" s="2"/>
      <c r="R3" s="2"/>
      <c r="S3" s="2"/>
      <c r="T3" s="2"/>
      <c r="U3" s="2"/>
      <c r="V3" s="2"/>
      <c r="W3" s="2"/>
      <c r="X3" s="2"/>
      <c r="Y3" s="2"/>
      <c r="Z3" s="2"/>
    </row>
    <row r="4" ht="18.75" customHeight="1">
      <c r="A4" s="21" t="s">
        <v>24</v>
      </c>
      <c r="B4" s="24" t="str">
        <f>B3*B2</f>
        <v>£15,425</v>
      </c>
      <c r="C4" s="19"/>
      <c r="D4" s="19"/>
      <c r="E4" s="19"/>
      <c r="F4" s="20"/>
      <c r="G4" s="2"/>
      <c r="H4" s="2"/>
      <c r="I4" s="2"/>
      <c r="J4" s="2"/>
      <c r="K4" s="2"/>
      <c r="L4" s="2"/>
      <c r="M4" s="2"/>
      <c r="N4" s="2"/>
      <c r="O4" s="2"/>
      <c r="P4" s="2"/>
      <c r="Q4" s="2"/>
      <c r="R4" s="2"/>
      <c r="S4" s="2"/>
      <c r="T4" s="2"/>
      <c r="U4" s="2"/>
      <c r="V4" s="2"/>
      <c r="W4" s="2"/>
      <c r="X4" s="2"/>
      <c r="Y4" s="2"/>
      <c r="Z4" s="2"/>
    </row>
    <row r="5" ht="18.75" customHeight="1">
      <c r="A5" s="21"/>
      <c r="B5" s="19"/>
      <c r="C5" s="19"/>
      <c r="D5" s="19"/>
      <c r="E5" s="19"/>
      <c r="F5" s="20"/>
      <c r="G5" s="2"/>
      <c r="H5" s="2"/>
      <c r="I5" s="2"/>
      <c r="J5" s="2"/>
      <c r="K5" s="2"/>
      <c r="L5" s="2"/>
      <c r="M5" s="2"/>
      <c r="N5" s="2"/>
      <c r="O5" s="2"/>
      <c r="P5" s="2"/>
      <c r="Q5" s="2"/>
      <c r="R5" s="2"/>
      <c r="S5" s="2"/>
      <c r="T5" s="2"/>
      <c r="U5" s="2"/>
      <c r="V5" s="2"/>
      <c r="W5" s="2"/>
      <c r="X5" s="2"/>
      <c r="Y5" s="2"/>
      <c r="Z5" s="2"/>
    </row>
    <row r="6" ht="18.75" customHeight="1">
      <c r="A6" s="21"/>
      <c r="B6" s="19" t="s">
        <v>25</v>
      </c>
      <c r="C6" s="19" t="s">
        <v>53</v>
      </c>
      <c r="D6" s="21" t="s">
        <v>54</v>
      </c>
      <c r="E6" s="19" t="s">
        <v>27</v>
      </c>
      <c r="F6" s="20"/>
      <c r="G6" s="2"/>
      <c r="H6" s="2"/>
      <c r="I6" s="2"/>
      <c r="J6" s="2"/>
      <c r="K6" s="2"/>
      <c r="L6" s="2"/>
      <c r="M6" s="2"/>
      <c r="N6" s="2"/>
      <c r="O6" s="2"/>
      <c r="P6" s="2"/>
      <c r="Q6" s="2"/>
      <c r="R6" s="2"/>
      <c r="S6" s="2"/>
      <c r="T6" s="2"/>
      <c r="U6" s="2"/>
      <c r="V6" s="2"/>
      <c r="W6" s="2"/>
      <c r="X6" s="2"/>
      <c r="Y6" s="2"/>
      <c r="Z6" s="2"/>
    </row>
    <row r="7" ht="18.75" customHeight="1">
      <c r="A7" s="21"/>
      <c r="B7" s="21" t="s">
        <v>55</v>
      </c>
      <c r="C7" s="21"/>
      <c r="D7" s="21"/>
      <c r="E7" s="21"/>
      <c r="F7" s="20"/>
      <c r="G7" s="2"/>
      <c r="H7" s="2"/>
      <c r="I7" s="2"/>
      <c r="J7" s="2"/>
      <c r="K7" s="2"/>
      <c r="L7" s="2"/>
      <c r="M7" s="2"/>
      <c r="N7" s="2"/>
      <c r="O7" s="2"/>
      <c r="P7" s="2"/>
      <c r="Q7" s="2"/>
      <c r="R7" s="2"/>
      <c r="S7" s="2"/>
      <c r="T7" s="2"/>
      <c r="U7" s="2"/>
      <c r="V7" s="2"/>
      <c r="W7" s="2"/>
      <c r="X7" s="2"/>
      <c r="Y7" s="2"/>
      <c r="Z7" s="2"/>
    </row>
    <row r="8" ht="25.5" customHeight="1">
      <c r="A8" s="25" t="s">
        <v>29</v>
      </c>
      <c r="B8" s="26" t="str">
        <f>B4/16</f>
        <v>£964.06</v>
      </c>
      <c r="C8" s="27" t="str">
        <f t="shared" ref="C8:E8" si="1">$B$4/16</f>
        <v>£964.06</v>
      </c>
      <c r="D8" s="28" t="str">
        <f t="shared" si="1"/>
        <v>£964.06</v>
      </c>
      <c r="E8" s="27" t="str">
        <f t="shared" si="1"/>
        <v>£964.06</v>
      </c>
      <c r="F8" s="20"/>
      <c r="G8" s="2"/>
      <c r="H8" s="2"/>
      <c r="I8" s="2"/>
      <c r="J8" s="2"/>
      <c r="K8" s="2"/>
      <c r="L8" s="2"/>
      <c r="M8" s="2"/>
      <c r="N8" s="2"/>
      <c r="O8" s="2"/>
      <c r="P8" s="2"/>
      <c r="Q8" s="2"/>
      <c r="R8" s="2"/>
      <c r="S8" s="2"/>
      <c r="T8" s="2"/>
      <c r="U8" s="2"/>
      <c r="V8" s="2"/>
      <c r="W8" s="2"/>
      <c r="X8" s="2"/>
      <c r="Y8" s="2"/>
      <c r="Z8" s="2"/>
    </row>
    <row r="9" ht="25.5" customHeight="1">
      <c r="A9" s="25" t="s">
        <v>30</v>
      </c>
      <c r="B9" s="29">
        <v>78.7</v>
      </c>
      <c r="C9" s="30">
        <v>2018.0</v>
      </c>
      <c r="D9" s="31">
        <v>2018.0</v>
      </c>
      <c r="E9" s="30">
        <v>3034.0</v>
      </c>
      <c r="F9" s="20"/>
      <c r="G9" s="2"/>
      <c r="H9" s="2"/>
      <c r="I9" s="2"/>
      <c r="J9" s="2"/>
      <c r="K9" s="2"/>
      <c r="L9" s="2"/>
      <c r="M9" s="2"/>
      <c r="N9" s="2"/>
      <c r="O9" s="2"/>
      <c r="P9" s="2"/>
      <c r="Q9" s="2"/>
      <c r="R9" s="2"/>
      <c r="S9" s="2"/>
      <c r="T9" s="2"/>
      <c r="U9" s="2"/>
      <c r="V9" s="2"/>
      <c r="W9" s="2"/>
      <c r="X9" s="2"/>
      <c r="Y9" s="2"/>
      <c r="Z9" s="2"/>
    </row>
    <row r="10" ht="25.5" customHeight="1">
      <c r="A10" s="25" t="s">
        <v>31</v>
      </c>
      <c r="B10" s="32">
        <v>10.0</v>
      </c>
      <c r="C10" s="33">
        <v>5.0</v>
      </c>
      <c r="D10" s="34">
        <v>5.0</v>
      </c>
      <c r="E10" s="33">
        <v>1.0</v>
      </c>
      <c r="F10" s="20"/>
      <c r="G10" s="2"/>
      <c r="H10" s="2"/>
      <c r="I10" s="2"/>
      <c r="J10" s="2"/>
      <c r="K10" s="2"/>
      <c r="L10" s="2"/>
      <c r="M10" s="2"/>
      <c r="N10" s="2"/>
      <c r="O10" s="2"/>
      <c r="P10" s="2"/>
      <c r="Q10" s="2"/>
      <c r="R10" s="2"/>
      <c r="S10" s="2"/>
      <c r="T10" s="2"/>
      <c r="U10" s="2"/>
      <c r="V10" s="2"/>
      <c r="W10" s="2"/>
      <c r="X10" s="2"/>
      <c r="Y10" s="2"/>
      <c r="Z10" s="2"/>
    </row>
    <row r="11" ht="25.5" customHeight="1">
      <c r="A11" s="25" t="s">
        <v>32</v>
      </c>
      <c r="B11" s="35">
        <v>1.0</v>
      </c>
      <c r="C11" s="36">
        <v>1.0</v>
      </c>
      <c r="D11" s="37">
        <v>1.0</v>
      </c>
      <c r="E11" s="36">
        <v>1.0</v>
      </c>
      <c r="F11" s="20"/>
      <c r="G11" s="2"/>
      <c r="H11" s="2"/>
      <c r="I11" s="2"/>
      <c r="J11" s="2"/>
      <c r="K11" s="2"/>
      <c r="L11" s="2"/>
      <c r="M11" s="2"/>
      <c r="N11" s="2"/>
      <c r="O11" s="2"/>
      <c r="P11" s="2"/>
      <c r="Q11" s="2"/>
      <c r="R11" s="2"/>
      <c r="S11" s="2"/>
      <c r="T11" s="2"/>
      <c r="U11" s="2"/>
      <c r="V11" s="2"/>
      <c r="W11" s="2"/>
      <c r="X11" s="2"/>
      <c r="Y11" s="2"/>
      <c r="Z11" s="2"/>
    </row>
    <row r="12" ht="25.5" customHeight="1">
      <c r="A12" s="25" t="s">
        <v>33</v>
      </c>
      <c r="B12" s="38" t="str">
        <f>B10*B9/100</f>
        <v>£7.87</v>
      </c>
      <c r="C12" s="39" t="str">
        <f t="shared" ref="C12:E12" si="2">C9*C10/100</f>
        <v>£100.90</v>
      </c>
      <c r="D12" s="40" t="str">
        <f t="shared" si="2"/>
        <v>£100.90</v>
      </c>
      <c r="E12" s="39" t="str">
        <f t="shared" si="2"/>
        <v>£30.34</v>
      </c>
      <c r="F12" s="20"/>
      <c r="G12" s="2"/>
      <c r="H12" s="2"/>
      <c r="I12" s="2"/>
      <c r="J12" s="2"/>
      <c r="K12" s="2"/>
      <c r="L12" s="2"/>
      <c r="M12" s="2"/>
      <c r="N12" s="2"/>
      <c r="O12" s="2"/>
      <c r="P12" s="2"/>
      <c r="Q12" s="2"/>
      <c r="R12" s="2"/>
      <c r="S12" s="2"/>
      <c r="T12" s="2"/>
      <c r="U12" s="2"/>
      <c r="V12" s="2"/>
      <c r="W12" s="2"/>
      <c r="X12" s="2"/>
      <c r="Y12" s="2"/>
      <c r="Z12" s="2"/>
    </row>
    <row r="13" ht="25.5" customHeight="1">
      <c r="A13" s="25" t="s">
        <v>34</v>
      </c>
      <c r="B13" s="53">
        <v>1.004</v>
      </c>
      <c r="C13" s="54">
        <v>20.05</v>
      </c>
      <c r="D13" s="55">
        <v>20.05</v>
      </c>
      <c r="E13" s="30">
        <v>50.0</v>
      </c>
      <c r="F13" s="20"/>
      <c r="G13" s="2"/>
      <c r="H13" s="2"/>
      <c r="I13" s="2"/>
      <c r="J13" s="2"/>
      <c r="K13" s="2"/>
      <c r="L13" s="2"/>
      <c r="M13" s="2"/>
      <c r="N13" s="2"/>
      <c r="O13" s="2"/>
      <c r="P13" s="2"/>
      <c r="Q13" s="2"/>
      <c r="R13" s="2"/>
      <c r="S13" s="2"/>
      <c r="T13" s="2"/>
      <c r="U13" s="2"/>
      <c r="V13" s="2"/>
      <c r="W13" s="2"/>
      <c r="X13" s="2"/>
      <c r="Y13" s="2"/>
      <c r="Z13" s="2"/>
    </row>
    <row r="14" ht="25.5" customHeight="1">
      <c r="A14" s="25" t="s">
        <v>35</v>
      </c>
      <c r="B14" s="41" t="str">
        <f t="shared" ref="B14:E14" si="3">B13/B9</f>
        <v>1.28%</v>
      </c>
      <c r="C14" s="42" t="str">
        <f t="shared" si="3"/>
        <v>0.99%</v>
      </c>
      <c r="D14" s="43" t="str">
        <f t="shared" si="3"/>
        <v>0.99%</v>
      </c>
      <c r="E14" s="42" t="str">
        <f t="shared" si="3"/>
        <v>1.65%</v>
      </c>
      <c r="F14" s="20"/>
      <c r="G14" s="2"/>
      <c r="H14" s="2"/>
      <c r="I14" s="2"/>
      <c r="J14" s="2"/>
      <c r="K14" s="2"/>
      <c r="L14" s="2"/>
      <c r="M14" s="2"/>
      <c r="N14" s="2"/>
      <c r="O14" s="2"/>
      <c r="P14" s="2"/>
      <c r="Q14" s="2"/>
      <c r="R14" s="2"/>
      <c r="S14" s="2"/>
      <c r="T14" s="2"/>
      <c r="U14" s="2"/>
      <c r="V14" s="2"/>
      <c r="W14" s="2"/>
      <c r="X14" s="2"/>
      <c r="Y14" s="2"/>
      <c r="Z14" s="2"/>
    </row>
    <row r="15" ht="25.5" customHeight="1">
      <c r="A15" s="25" t="s">
        <v>36</v>
      </c>
      <c r="B15" s="38" t="str">
        <f t="shared" ref="B15:E15" si="4">B14*B12*100</f>
        <v>£10.04</v>
      </c>
      <c r="C15" s="39" t="str">
        <f t="shared" si="4"/>
        <v>£100.25</v>
      </c>
      <c r="D15" s="40" t="str">
        <f t="shared" si="4"/>
        <v>£100.25</v>
      </c>
      <c r="E15" s="39" t="str">
        <f t="shared" si="4"/>
        <v>£50.00</v>
      </c>
      <c r="F15" s="20"/>
      <c r="G15" s="2"/>
      <c r="H15" s="2"/>
      <c r="I15" s="2"/>
      <c r="J15" s="2"/>
      <c r="K15" s="2"/>
      <c r="L15" s="2"/>
      <c r="M15" s="2"/>
      <c r="N15" s="2"/>
      <c r="O15" s="2"/>
      <c r="P15" s="2"/>
      <c r="Q15" s="2"/>
      <c r="R15" s="2"/>
      <c r="S15" s="2"/>
      <c r="T15" s="2"/>
      <c r="U15" s="2"/>
      <c r="V15" s="2"/>
      <c r="W15" s="2"/>
      <c r="X15" s="2"/>
      <c r="Y15" s="2"/>
      <c r="Z15" s="2"/>
    </row>
    <row r="16" ht="25.5" customHeight="1">
      <c r="A16" s="25" t="s">
        <v>37</v>
      </c>
      <c r="B16" s="38" t="str">
        <f t="shared" ref="B16:E16" si="5">B15*B11</f>
        <v>£10.04</v>
      </c>
      <c r="C16" s="39" t="str">
        <f t="shared" si="5"/>
        <v>£100.25</v>
      </c>
      <c r="D16" s="40" t="str">
        <f t="shared" si="5"/>
        <v>£100.25</v>
      </c>
      <c r="E16" s="39" t="str">
        <f t="shared" si="5"/>
        <v>£50.00</v>
      </c>
      <c r="F16" s="20"/>
      <c r="G16" s="2"/>
      <c r="H16" s="2"/>
      <c r="I16" s="2"/>
      <c r="J16" s="2"/>
      <c r="K16" s="2"/>
      <c r="L16" s="2"/>
      <c r="M16" s="2"/>
      <c r="N16" s="2"/>
      <c r="O16" s="2"/>
      <c r="P16" s="2"/>
      <c r="Q16" s="2"/>
      <c r="R16" s="2"/>
      <c r="S16" s="2"/>
      <c r="T16" s="2"/>
      <c r="U16" s="2"/>
      <c r="V16" s="2"/>
      <c r="W16" s="2"/>
      <c r="X16" s="2"/>
      <c r="Y16" s="2"/>
      <c r="Z16" s="2"/>
    </row>
    <row r="17" ht="25.5" customHeight="1">
      <c r="A17" s="25" t="s">
        <v>38</v>
      </c>
      <c r="B17" s="44" t="str">
        <f t="shared" ref="B17:E17" si="6">B8/B16</f>
        <v>96.0218501</v>
      </c>
      <c r="C17" s="45" t="str">
        <f t="shared" si="6"/>
        <v>9.616552369</v>
      </c>
      <c r="D17" s="46" t="str">
        <f t="shared" si="6"/>
        <v>9.616552369</v>
      </c>
      <c r="E17" s="45" t="str">
        <f t="shared" si="6"/>
        <v>19.2811875</v>
      </c>
      <c r="F17" s="20"/>
      <c r="G17" s="2"/>
      <c r="H17" s="2"/>
      <c r="I17" s="2"/>
      <c r="J17" s="2"/>
      <c r="K17" s="2"/>
      <c r="L17" s="2"/>
      <c r="M17" s="2"/>
      <c r="N17" s="2"/>
      <c r="O17" s="2"/>
      <c r="P17" s="2"/>
      <c r="Q17" s="2"/>
      <c r="R17" s="2"/>
      <c r="S17" s="2"/>
      <c r="T17" s="2"/>
      <c r="U17" s="2"/>
      <c r="V17" s="2"/>
      <c r="W17" s="2"/>
      <c r="X17" s="2"/>
      <c r="Y17" s="2"/>
      <c r="Z17" s="2"/>
    </row>
    <row r="18" ht="25.5" customHeight="1">
      <c r="A18" s="25" t="s">
        <v>39</v>
      </c>
      <c r="B18" s="29">
        <v>10.0</v>
      </c>
      <c r="C18" s="30">
        <v>15.0</v>
      </c>
      <c r="D18" s="31">
        <v>25.0</v>
      </c>
      <c r="E18" s="30">
        <v>-10.0</v>
      </c>
      <c r="F18" s="20"/>
      <c r="G18" s="2"/>
      <c r="H18" s="2"/>
      <c r="I18" s="2"/>
      <c r="J18" s="2"/>
      <c r="K18" s="2"/>
      <c r="L18" s="2"/>
      <c r="M18" s="2"/>
      <c r="N18" s="2"/>
      <c r="O18" s="2"/>
      <c r="P18" s="2"/>
      <c r="Q18" s="2"/>
      <c r="R18" s="2"/>
      <c r="S18" s="2"/>
      <c r="T18" s="2"/>
      <c r="U18" s="2"/>
      <c r="V18" s="2"/>
      <c r="W18" s="2"/>
      <c r="X18" s="2"/>
      <c r="Y18" s="2"/>
      <c r="Z18" s="2"/>
    </row>
    <row r="19" ht="25.5" customHeight="1">
      <c r="A19" s="25" t="s">
        <v>40</v>
      </c>
      <c r="B19" s="57" t="str">
        <f t="shared" ref="B19:E19" si="7">B18*B17/10</f>
        <v>96.0</v>
      </c>
      <c r="C19" s="58" t="str">
        <f t="shared" si="7"/>
        <v>14.4</v>
      </c>
      <c r="D19" s="59" t="str">
        <f t="shared" si="7"/>
        <v>24.0</v>
      </c>
      <c r="E19" s="58" t="str">
        <f t="shared" si="7"/>
        <v>-19.3</v>
      </c>
      <c r="F19" s="20"/>
      <c r="G19" s="2"/>
      <c r="H19" s="2"/>
      <c r="I19" s="2"/>
      <c r="J19" s="2"/>
      <c r="K19" s="2"/>
      <c r="L19" s="2"/>
      <c r="M19" s="2"/>
      <c r="N19" s="2"/>
      <c r="O19" s="2"/>
      <c r="P19" s="2"/>
      <c r="Q19" s="2"/>
      <c r="R19" s="2"/>
      <c r="S19" s="2"/>
      <c r="T19" s="2"/>
      <c r="U19" s="2"/>
      <c r="V19" s="2"/>
      <c r="W19" s="2"/>
      <c r="X19" s="2"/>
      <c r="Y19" s="2"/>
      <c r="Z19" s="2"/>
    </row>
    <row r="20" ht="25.5" customHeight="1">
      <c r="A20" s="25" t="s">
        <v>41</v>
      </c>
      <c r="B20" s="41" t="str">
        <f>Design!$L$15</f>
        <v>25.00%</v>
      </c>
      <c r="C20" s="42" t="str">
        <f>Design!$L$15</f>
        <v>25.00%</v>
      </c>
      <c r="D20" s="43" t="str">
        <f>Design!$L$15</f>
        <v>25.00%</v>
      </c>
      <c r="E20" s="42" t="str">
        <f>Design!$L$15</f>
        <v>25.00%</v>
      </c>
      <c r="F20" s="20"/>
      <c r="G20" s="2"/>
      <c r="H20" s="2"/>
      <c r="I20" s="2"/>
      <c r="J20" s="2"/>
      <c r="K20" s="2"/>
      <c r="L20" s="2"/>
      <c r="M20" s="2"/>
      <c r="N20" s="2"/>
      <c r="O20" s="2"/>
      <c r="P20" s="2"/>
      <c r="Q20" s="2"/>
      <c r="R20" s="2"/>
      <c r="S20" s="2"/>
      <c r="T20" s="2"/>
      <c r="U20" s="2"/>
      <c r="V20" s="2"/>
      <c r="W20" s="2"/>
      <c r="X20" s="2"/>
      <c r="Y20" s="2"/>
      <c r="Z20" s="2"/>
    </row>
    <row r="21" ht="25.5" customHeight="1">
      <c r="A21" s="25" t="s">
        <v>42</v>
      </c>
      <c r="B21" s="48" t="str">
        <f>Design!$L$8</f>
        <v>1.33</v>
      </c>
      <c r="C21" s="47" t="str">
        <f>Design!$L$8</f>
        <v>1.33</v>
      </c>
      <c r="D21" s="49" t="str">
        <f>Design!$L$8</f>
        <v>1.33</v>
      </c>
      <c r="E21" s="47" t="str">
        <f>Design!$L$8</f>
        <v>1.33</v>
      </c>
      <c r="F21" s="20"/>
      <c r="G21" s="2"/>
      <c r="H21" s="2"/>
      <c r="I21" s="2"/>
      <c r="J21" s="2"/>
      <c r="K21" s="2"/>
      <c r="L21" s="2"/>
      <c r="M21" s="2"/>
      <c r="N21" s="2"/>
      <c r="O21" s="2"/>
      <c r="P21" s="2"/>
      <c r="Q21" s="2"/>
      <c r="R21" s="2"/>
      <c r="S21" s="2"/>
      <c r="T21" s="2"/>
      <c r="U21" s="2"/>
      <c r="V21" s="2"/>
      <c r="W21" s="2"/>
      <c r="X21" s="2"/>
      <c r="Y21" s="2"/>
      <c r="Z21" s="2"/>
    </row>
    <row r="22" ht="25.5" customHeight="1">
      <c r="A22" s="25" t="s">
        <v>43</v>
      </c>
      <c r="B22" s="48" t="str">
        <f t="shared" ref="B22:E22" si="8">B19*B20*B21</f>
        <v>32.01</v>
      </c>
      <c r="C22" s="47" t="str">
        <f t="shared" si="8"/>
        <v>4.81</v>
      </c>
      <c r="D22" s="49" t="str">
        <f t="shared" si="8"/>
        <v>8.01</v>
      </c>
      <c r="E22" s="47" t="str">
        <f t="shared" si="8"/>
        <v>-6.43</v>
      </c>
      <c r="F22" s="20"/>
      <c r="G22" s="2"/>
      <c r="H22" s="2"/>
      <c r="I22" s="2"/>
      <c r="J22" s="2"/>
      <c r="K22" s="2"/>
      <c r="L22" s="2"/>
      <c r="M22" s="2"/>
      <c r="N22" s="2"/>
      <c r="O22" s="2"/>
      <c r="P22" s="2"/>
      <c r="Q22" s="2"/>
      <c r="R22" s="2"/>
      <c r="S22" s="2"/>
      <c r="T22" s="2"/>
      <c r="U22" s="2"/>
      <c r="V22" s="2"/>
      <c r="W22" s="2"/>
      <c r="X22" s="2"/>
      <c r="Y22" s="2"/>
      <c r="Z22" s="2"/>
    </row>
    <row r="23" ht="25.5" customHeight="1">
      <c r="A23" s="25" t="s">
        <v>44</v>
      </c>
      <c r="B23" s="64">
        <v>0.0</v>
      </c>
      <c r="C23" s="47" t="str">
        <f t="shared" ref="C23:E23" si="9">ROUND(C22,0)</f>
        <v>5.00</v>
      </c>
      <c r="D23" s="49" t="str">
        <f t="shared" si="9"/>
        <v>8.00</v>
      </c>
      <c r="E23" s="47" t="str">
        <f t="shared" si="9"/>
        <v>-6.00</v>
      </c>
      <c r="F23" s="20"/>
      <c r="G23" s="2"/>
      <c r="H23" s="2"/>
      <c r="I23" s="2"/>
      <c r="J23" s="2"/>
      <c r="K23" s="2"/>
      <c r="L23" s="2"/>
      <c r="M23" s="2"/>
      <c r="N23" s="2"/>
      <c r="O23" s="2"/>
      <c r="P23" s="2"/>
      <c r="Q23" s="2"/>
      <c r="R23" s="2"/>
      <c r="S23" s="2"/>
      <c r="T23" s="2"/>
      <c r="U23" s="2"/>
      <c r="V23" s="2"/>
      <c r="W23" s="2"/>
      <c r="X23" s="2"/>
      <c r="Y23" s="2"/>
      <c r="Z23" s="2"/>
    </row>
    <row r="24" ht="25.5" customHeight="1">
      <c r="A24" s="25" t="s">
        <v>45</v>
      </c>
      <c r="B24" s="29">
        <v>31.0</v>
      </c>
      <c r="C24" s="30">
        <v>5.0</v>
      </c>
      <c r="D24" s="31">
        <v>8.0</v>
      </c>
      <c r="E24" s="30">
        <v>-6.0</v>
      </c>
      <c r="F24" s="20"/>
      <c r="G24" s="2"/>
      <c r="H24" s="2"/>
      <c r="I24" s="2"/>
      <c r="J24" s="2"/>
      <c r="K24" s="2"/>
      <c r="L24" s="2"/>
      <c r="M24" s="2"/>
      <c r="N24" s="2"/>
      <c r="O24" s="2"/>
      <c r="P24" s="2"/>
      <c r="Q24" s="2"/>
      <c r="R24" s="2"/>
      <c r="S24" s="2"/>
      <c r="T24" s="2"/>
      <c r="U24" s="2"/>
      <c r="V24" s="2"/>
      <c r="W24" s="2"/>
      <c r="X24" s="2"/>
      <c r="Y24" s="2"/>
      <c r="Z24" s="2"/>
    </row>
    <row r="25" ht="25.5" customHeight="1">
      <c r="A25" s="25" t="s">
        <v>46</v>
      </c>
      <c r="B25" s="44" t="str">
        <f t="shared" ref="B25:E25" si="10">IF(B23=0,-B24,IF(ABS((B24-B23)/B23)&gt;0.1,B23-B24,0))</f>
        <v>-31</v>
      </c>
      <c r="C25" s="60" t="str">
        <f t="shared" si="10"/>
        <v>0</v>
      </c>
      <c r="D25" s="60" t="str">
        <f t="shared" si="10"/>
        <v>0</v>
      </c>
      <c r="E25" s="60" t="str">
        <f t="shared" si="10"/>
        <v>0</v>
      </c>
      <c r="F25" s="20"/>
      <c r="G25" s="2"/>
      <c r="H25" s="2"/>
      <c r="I25" s="2"/>
      <c r="J25" s="2"/>
      <c r="K25" s="2"/>
      <c r="L25" s="2"/>
      <c r="M25" s="2"/>
      <c r="N25" s="2"/>
      <c r="O25" s="2"/>
      <c r="P25" s="2"/>
      <c r="Q25" s="2"/>
      <c r="R25" s="2"/>
      <c r="S25" s="2"/>
      <c r="T25" s="2"/>
      <c r="U25" s="2"/>
      <c r="V25" s="2"/>
      <c r="W25" s="2"/>
      <c r="X25" s="2"/>
      <c r="Y25" s="2"/>
      <c r="Z25" s="2"/>
    </row>
    <row r="26" ht="25.5" customHeight="1">
      <c r="A26" s="25" t="s">
        <v>47</v>
      </c>
      <c r="B26" s="44" t="str">
        <f>'29th Oct 2014'!B26</f>
        <v>83</v>
      </c>
      <c r="C26" s="45" t="str">
        <f>'29th Oct 2014'!C26</f>
        <v>1880</v>
      </c>
      <c r="D26" s="46" t="str">
        <f>'29th Oct 2014'!E26</f>
        <v>1980</v>
      </c>
      <c r="E26" s="45" t="str">
        <f>'29th Oct 2014'!D26</f>
        <v>2900</v>
      </c>
      <c r="F26" s="20"/>
      <c r="G26" s="2"/>
      <c r="H26" s="2"/>
      <c r="I26" s="2"/>
      <c r="J26" s="2"/>
      <c r="K26" s="2"/>
      <c r="L26" s="2"/>
      <c r="M26" s="2"/>
      <c r="N26" s="2"/>
      <c r="O26" s="2"/>
      <c r="P26" s="2"/>
      <c r="Q26" s="2"/>
      <c r="R26" s="2"/>
      <c r="S26" s="2"/>
      <c r="T26" s="2"/>
      <c r="U26" s="2"/>
      <c r="V26" s="2"/>
      <c r="W26" s="2"/>
      <c r="X26" s="2"/>
      <c r="Y26" s="2"/>
      <c r="Z26" s="2"/>
    </row>
    <row r="27" ht="25.5" customHeight="1">
      <c r="A27" s="25" t="s">
        <v>48</v>
      </c>
      <c r="B27" s="44" t="str">
        <f>Design!$E$19*B13</f>
        <v>4.016</v>
      </c>
      <c r="C27" s="45" t="str">
        <f>Design!$E$19*C13</f>
        <v>80.2</v>
      </c>
      <c r="D27" s="61" t="str">
        <f>Design!$E$19*D13</f>
        <v>80</v>
      </c>
      <c r="E27" s="45" t="str">
        <f>Design!$E$19*E13</f>
        <v>200</v>
      </c>
      <c r="F27" s="20"/>
      <c r="G27" s="2"/>
      <c r="H27" s="2"/>
      <c r="I27" s="2"/>
      <c r="J27" s="2"/>
      <c r="K27" s="2"/>
      <c r="L27" s="2"/>
      <c r="M27" s="2"/>
      <c r="N27" s="2"/>
      <c r="O27" s="2"/>
      <c r="P27" s="2"/>
      <c r="Q27" s="2"/>
      <c r="R27" s="2"/>
      <c r="S27" s="2"/>
      <c r="T27" s="2"/>
      <c r="U27" s="2"/>
      <c r="V27" s="2"/>
      <c r="W27" s="2"/>
      <c r="X27" s="2"/>
      <c r="Y27" s="2"/>
      <c r="Z27" s="2"/>
    </row>
    <row r="28" ht="25.5" customHeight="1">
      <c r="A28" s="25" t="s">
        <v>49</v>
      </c>
      <c r="B28" s="29">
        <v>83.0</v>
      </c>
      <c r="C28" s="30">
        <v>2018.0</v>
      </c>
      <c r="D28" s="30">
        <v>2018.0</v>
      </c>
      <c r="E28" s="30">
        <v>2900.0</v>
      </c>
      <c r="F28" s="20"/>
      <c r="G28" s="2"/>
      <c r="H28" s="2"/>
      <c r="I28" s="2"/>
      <c r="J28" s="2"/>
      <c r="K28" s="2"/>
      <c r="L28" s="2"/>
      <c r="M28" s="2"/>
      <c r="N28" s="2"/>
      <c r="O28" s="2"/>
      <c r="P28" s="2"/>
      <c r="Q28" s="2"/>
      <c r="R28" s="2"/>
      <c r="S28" s="2"/>
      <c r="T28" s="2"/>
      <c r="U28" s="2"/>
      <c r="V28" s="2"/>
      <c r="W28" s="2"/>
      <c r="X28" s="2"/>
      <c r="Y28" s="2"/>
      <c r="Z28" s="2"/>
    </row>
    <row r="29" ht="25.5" customHeight="1">
      <c r="A29" s="25" t="s">
        <v>50</v>
      </c>
      <c r="B29" s="44" t="str">
        <f t="shared" ref="B29:E29" si="11">IF(B23&gt;0,B28-B27,B28+B27)</f>
        <v>87.016</v>
      </c>
      <c r="C29" s="65" t="str">
        <f t="shared" si="11"/>
        <v>1938</v>
      </c>
      <c r="D29" s="61" t="str">
        <f t="shared" si="11"/>
        <v>1938</v>
      </c>
      <c r="E29" s="45" t="str">
        <f t="shared" si="11"/>
        <v>3100</v>
      </c>
      <c r="F29" s="20"/>
      <c r="G29" s="2"/>
      <c r="H29" s="2"/>
      <c r="I29" s="2"/>
      <c r="J29" s="2"/>
      <c r="K29" s="2"/>
      <c r="L29" s="2"/>
      <c r="M29" s="2"/>
      <c r="N29" s="2"/>
      <c r="O29" s="2"/>
      <c r="P29" s="2"/>
      <c r="Q29" s="2"/>
      <c r="R29" s="2"/>
      <c r="S29" s="2"/>
      <c r="T29" s="2"/>
      <c r="U29" s="2"/>
      <c r="V29" s="2"/>
      <c r="W29" s="2"/>
      <c r="X29" s="2"/>
      <c r="Y29" s="2"/>
      <c r="Z29" s="2"/>
    </row>
    <row r="30" ht="25.5" customHeight="1">
      <c r="A30" s="25" t="s">
        <v>51</v>
      </c>
      <c r="B30" s="44" t="str">
        <f t="shared" ref="B30:E30" si="12">B9</f>
        <v>78.7</v>
      </c>
      <c r="C30" s="45" t="str">
        <f t="shared" si="12"/>
        <v>2018</v>
      </c>
      <c r="D30" s="46" t="str">
        <f t="shared" si="12"/>
        <v>2018</v>
      </c>
      <c r="E30" s="45" t="str">
        <f t="shared" si="12"/>
        <v>3034</v>
      </c>
      <c r="F30" s="20"/>
      <c r="G30" s="2"/>
      <c r="H30" s="2"/>
      <c r="I30" s="2"/>
      <c r="J30" s="2"/>
      <c r="K30" s="2"/>
      <c r="L30" s="2"/>
      <c r="M30" s="2"/>
      <c r="N30" s="2"/>
      <c r="O30" s="2"/>
      <c r="P30" s="2"/>
      <c r="Q30" s="2"/>
      <c r="R30" s="2"/>
      <c r="S30" s="2"/>
      <c r="T30" s="2"/>
      <c r="U30" s="2"/>
      <c r="V30" s="2"/>
      <c r="W30" s="2"/>
      <c r="X30" s="2"/>
      <c r="Y30" s="2"/>
      <c r="Z30" s="2"/>
    </row>
    <row r="31" ht="25.5" customHeight="1">
      <c r="A31" s="25" t="s">
        <v>52</v>
      </c>
      <c r="B31" s="62" t="str">
        <f t="shared" ref="B31:E31" si="13">(B30-B26)*B24*B10</f>
        <v>-£1,333</v>
      </c>
      <c r="C31" s="51" t="str">
        <f t="shared" si="13"/>
        <v>£3,450</v>
      </c>
      <c r="D31" s="51" t="str">
        <f t="shared" si="13"/>
        <v>£1,520</v>
      </c>
      <c r="E31" s="63" t="str">
        <f t="shared" si="13"/>
        <v>-£804</v>
      </c>
      <c r="F31" s="20"/>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hidden="1" min="3" max="5"/>
    <col customWidth="1" min="6" max="6" width="21.14"/>
    <col customWidth="1" min="7" max="16" width="11.57"/>
    <col customWidth="1" min="17" max="26" width="10.0"/>
  </cols>
  <sheetData>
    <row r="1" ht="21.0" customHeight="1">
      <c r="A1" s="18" t="s">
        <v>4</v>
      </c>
      <c r="B1" s="19"/>
      <c r="C1" s="19"/>
      <c r="D1" s="19"/>
      <c r="E1" s="19"/>
      <c r="F1" s="20"/>
      <c r="G1" s="2"/>
      <c r="H1" s="2"/>
      <c r="I1" s="2"/>
      <c r="J1" s="2"/>
      <c r="K1" s="2"/>
      <c r="L1" s="2"/>
      <c r="M1" s="2"/>
      <c r="N1" s="2"/>
      <c r="O1" s="2"/>
      <c r="P1" s="2"/>
      <c r="Q1" s="2"/>
      <c r="R1" s="2"/>
      <c r="S1" s="2"/>
      <c r="T1" s="2"/>
      <c r="U1" s="2"/>
      <c r="V1" s="2"/>
      <c r="W1" s="2"/>
      <c r="X1" s="2"/>
      <c r="Y1" s="2"/>
      <c r="Z1" s="2"/>
    </row>
    <row r="2" ht="18.75" customHeight="1">
      <c r="A2" s="21" t="s">
        <v>20</v>
      </c>
      <c r="B2" s="22">
        <v>102833.0</v>
      </c>
      <c r="C2" s="19"/>
      <c r="D2" s="19"/>
      <c r="E2" s="19"/>
      <c r="F2" s="20"/>
      <c r="G2" s="2"/>
      <c r="H2" s="2"/>
      <c r="I2" s="2"/>
      <c r="J2" s="2"/>
      <c r="K2" s="2"/>
      <c r="L2" s="2"/>
      <c r="M2" s="2"/>
      <c r="N2" s="2"/>
      <c r="O2" s="2"/>
      <c r="P2" s="2"/>
      <c r="Q2" s="2"/>
      <c r="R2" s="2"/>
      <c r="S2" s="2"/>
      <c r="T2" s="2"/>
      <c r="U2" s="2"/>
      <c r="V2" s="2"/>
      <c r="W2" s="2"/>
      <c r="X2" s="2"/>
      <c r="Y2" s="2"/>
      <c r="Z2" s="2"/>
    </row>
    <row r="3" ht="18.75" customHeight="1">
      <c r="A3" s="21" t="s">
        <v>23</v>
      </c>
      <c r="B3" s="23" t="str">
        <f>Design!$E$24</f>
        <v>15.0%</v>
      </c>
      <c r="C3" s="19"/>
      <c r="D3" s="19"/>
      <c r="E3" s="19"/>
      <c r="F3" s="20"/>
      <c r="G3" s="2"/>
      <c r="H3" s="2"/>
      <c r="I3" s="2"/>
      <c r="J3" s="2"/>
      <c r="K3" s="2"/>
      <c r="L3" s="2"/>
      <c r="M3" s="2"/>
      <c r="N3" s="2"/>
      <c r="O3" s="2"/>
      <c r="P3" s="2"/>
      <c r="Q3" s="2"/>
      <c r="R3" s="2"/>
      <c r="S3" s="2"/>
      <c r="T3" s="2"/>
      <c r="U3" s="2"/>
      <c r="V3" s="2"/>
      <c r="W3" s="2"/>
      <c r="X3" s="2"/>
      <c r="Y3" s="2"/>
      <c r="Z3" s="2"/>
    </row>
    <row r="4" ht="18.75" customHeight="1">
      <c r="A4" s="21" t="s">
        <v>24</v>
      </c>
      <c r="B4" s="24" t="str">
        <f>B3*B2</f>
        <v>£15,425</v>
      </c>
      <c r="C4" s="19"/>
      <c r="D4" s="19"/>
      <c r="E4" s="19"/>
      <c r="F4" s="20"/>
      <c r="G4" s="2"/>
      <c r="H4" s="2"/>
      <c r="I4" s="2"/>
      <c r="J4" s="2"/>
      <c r="K4" s="2"/>
      <c r="L4" s="2"/>
      <c r="M4" s="2"/>
      <c r="N4" s="2"/>
      <c r="O4" s="2"/>
      <c r="P4" s="2"/>
      <c r="Q4" s="2"/>
      <c r="R4" s="2"/>
      <c r="S4" s="2"/>
      <c r="T4" s="2"/>
      <c r="U4" s="2"/>
      <c r="V4" s="2"/>
      <c r="W4" s="2"/>
      <c r="X4" s="2"/>
      <c r="Y4" s="2"/>
      <c r="Z4" s="2"/>
    </row>
    <row r="5" ht="18.75" customHeight="1">
      <c r="A5" s="21"/>
      <c r="B5" s="19"/>
      <c r="C5" s="19"/>
      <c r="D5" s="19"/>
      <c r="E5" s="19"/>
      <c r="F5" s="20"/>
      <c r="G5" s="2"/>
      <c r="H5" s="2"/>
      <c r="I5" s="2"/>
      <c r="J5" s="2"/>
      <c r="K5" s="2"/>
      <c r="L5" s="2"/>
      <c r="M5" s="2"/>
      <c r="N5" s="2"/>
      <c r="O5" s="2"/>
      <c r="P5" s="2"/>
      <c r="Q5" s="2"/>
      <c r="R5" s="2"/>
      <c r="S5" s="2"/>
      <c r="T5" s="2"/>
      <c r="U5" s="2"/>
      <c r="V5" s="2"/>
      <c r="W5" s="2"/>
      <c r="X5" s="2"/>
      <c r="Y5" s="2"/>
      <c r="Z5" s="2"/>
    </row>
    <row r="6" ht="18.75" customHeight="1">
      <c r="A6" s="21"/>
      <c r="B6" s="19" t="s">
        <v>56</v>
      </c>
      <c r="C6" s="19" t="s">
        <v>26</v>
      </c>
      <c r="D6" s="21" t="s">
        <v>54</v>
      </c>
      <c r="E6" s="19" t="s">
        <v>27</v>
      </c>
      <c r="F6" s="19" t="s">
        <v>57</v>
      </c>
      <c r="G6" s="2"/>
      <c r="H6" s="2"/>
      <c r="I6" s="2"/>
      <c r="J6" s="2"/>
      <c r="K6" s="2"/>
      <c r="L6" s="2"/>
      <c r="M6" s="2"/>
      <c r="N6" s="2"/>
      <c r="O6" s="2"/>
      <c r="P6" s="2"/>
      <c r="Q6" s="2"/>
      <c r="R6" s="2"/>
      <c r="S6" s="2"/>
      <c r="T6" s="2"/>
      <c r="U6" s="2"/>
      <c r="V6" s="2"/>
      <c r="W6" s="2"/>
      <c r="X6" s="2"/>
      <c r="Y6" s="2"/>
      <c r="Z6" s="2"/>
    </row>
    <row r="7" ht="18.75" customHeight="1">
      <c r="A7" s="21"/>
      <c r="B7" s="21" t="s">
        <v>55</v>
      </c>
      <c r="C7" s="21"/>
      <c r="D7" s="21"/>
      <c r="E7" s="21"/>
      <c r="F7" s="21" t="s">
        <v>28</v>
      </c>
      <c r="G7" s="2"/>
      <c r="H7" s="2"/>
      <c r="I7" s="2"/>
      <c r="J7" s="2"/>
      <c r="K7" s="2"/>
      <c r="L7" s="2"/>
      <c r="M7" s="2"/>
      <c r="N7" s="2"/>
      <c r="O7" s="2"/>
      <c r="P7" s="2"/>
      <c r="Q7" s="2"/>
      <c r="R7" s="2"/>
      <c r="S7" s="2"/>
      <c r="T7" s="2"/>
      <c r="U7" s="2"/>
      <c r="V7" s="2"/>
      <c r="W7" s="2"/>
      <c r="X7" s="2"/>
      <c r="Y7" s="2"/>
      <c r="Z7" s="2"/>
    </row>
    <row r="8" ht="25.5" customHeight="1">
      <c r="A8" s="25" t="s">
        <v>29</v>
      </c>
      <c r="B8" s="66"/>
      <c r="C8" s="27" t="str">
        <f t="shared" ref="C8:E8" si="1">$B$4/16</f>
        <v>£964.06</v>
      </c>
      <c r="D8" s="28" t="str">
        <f t="shared" si="1"/>
        <v>£964.06</v>
      </c>
      <c r="E8" s="27" t="str">
        <f t="shared" si="1"/>
        <v>£964.06</v>
      </c>
      <c r="F8" s="26" t="str">
        <f>B4/16</f>
        <v>£964.06</v>
      </c>
      <c r="G8" s="2"/>
      <c r="H8" s="2"/>
      <c r="I8" s="2"/>
      <c r="J8" s="2"/>
      <c r="K8" s="2"/>
      <c r="L8" s="2"/>
      <c r="M8" s="2"/>
      <c r="N8" s="2"/>
      <c r="O8" s="2"/>
      <c r="P8" s="2"/>
      <c r="Q8" s="2"/>
      <c r="R8" s="2"/>
      <c r="S8" s="2"/>
      <c r="T8" s="2"/>
      <c r="U8" s="2"/>
      <c r="V8" s="2"/>
      <c r="W8" s="2"/>
      <c r="X8" s="2"/>
      <c r="Y8" s="2"/>
      <c r="Z8" s="2"/>
    </row>
    <row r="9" ht="25.5" customHeight="1">
      <c r="A9" s="25" t="s">
        <v>30</v>
      </c>
      <c r="B9" s="38"/>
      <c r="C9" s="30">
        <v>2018.0</v>
      </c>
      <c r="D9" s="31">
        <v>2018.0</v>
      </c>
      <c r="E9" s="30">
        <v>3034.0</v>
      </c>
      <c r="F9" s="29">
        <v>75.0</v>
      </c>
      <c r="G9" s="2"/>
      <c r="H9" s="2"/>
      <c r="I9" s="2"/>
      <c r="J9" s="2"/>
      <c r="K9" s="2"/>
      <c r="L9" s="2"/>
      <c r="M9" s="2"/>
      <c r="N9" s="2"/>
      <c r="O9" s="2"/>
      <c r="P9" s="2"/>
      <c r="Q9" s="2"/>
      <c r="R9" s="2"/>
      <c r="S9" s="2"/>
      <c r="T9" s="2"/>
      <c r="U9" s="2"/>
      <c r="V9" s="2"/>
      <c r="W9" s="2"/>
      <c r="X9" s="2"/>
      <c r="Y9" s="2"/>
      <c r="Z9" s="2"/>
    </row>
    <row r="10" ht="25.5" customHeight="1">
      <c r="A10" s="25" t="s">
        <v>31</v>
      </c>
      <c r="B10" s="38"/>
      <c r="C10" s="33">
        <v>5.0</v>
      </c>
      <c r="D10" s="34">
        <v>5.0</v>
      </c>
      <c r="E10" s="33">
        <v>1.0</v>
      </c>
      <c r="F10" s="32">
        <v>10.0</v>
      </c>
      <c r="G10" s="2"/>
      <c r="H10" s="2"/>
      <c r="I10" s="2"/>
      <c r="J10" s="2"/>
      <c r="K10" s="2"/>
      <c r="L10" s="2"/>
      <c r="M10" s="2"/>
      <c r="N10" s="2"/>
      <c r="O10" s="2"/>
      <c r="P10" s="2"/>
      <c r="Q10" s="2"/>
      <c r="R10" s="2"/>
      <c r="S10" s="2"/>
      <c r="T10" s="2"/>
      <c r="U10" s="2"/>
      <c r="V10" s="2"/>
      <c r="W10" s="2"/>
      <c r="X10" s="2"/>
      <c r="Y10" s="2"/>
      <c r="Z10" s="2"/>
    </row>
    <row r="11" ht="25.5" customHeight="1">
      <c r="A11" s="25" t="s">
        <v>32</v>
      </c>
      <c r="B11" s="48"/>
      <c r="C11" s="36">
        <v>1.0</v>
      </c>
      <c r="D11" s="37">
        <v>1.0</v>
      </c>
      <c r="E11" s="36">
        <v>1.0</v>
      </c>
      <c r="F11" s="35">
        <v>1.0</v>
      </c>
      <c r="G11" s="2"/>
      <c r="H11" s="2"/>
      <c r="I11" s="2"/>
      <c r="J11" s="2"/>
      <c r="K11" s="2"/>
      <c r="L11" s="2"/>
      <c r="M11" s="2"/>
      <c r="N11" s="2"/>
      <c r="O11" s="2"/>
      <c r="P11" s="2"/>
      <c r="Q11" s="2"/>
      <c r="R11" s="2"/>
      <c r="S11" s="2"/>
      <c r="T11" s="2"/>
      <c r="U11" s="2"/>
      <c r="V11" s="2"/>
      <c r="W11" s="2"/>
      <c r="X11" s="2"/>
      <c r="Y11" s="2"/>
      <c r="Z11" s="2"/>
    </row>
    <row r="12" ht="25.5" customHeight="1">
      <c r="A12" s="25" t="s">
        <v>33</v>
      </c>
      <c r="B12" s="38"/>
      <c r="C12" s="39" t="str">
        <f t="shared" ref="C12:E12" si="2">C9*C10/100</f>
        <v>£100.90</v>
      </c>
      <c r="D12" s="40" t="str">
        <f t="shared" si="2"/>
        <v>£100.90</v>
      </c>
      <c r="E12" s="39" t="str">
        <f t="shared" si="2"/>
        <v>£30.34</v>
      </c>
      <c r="F12" s="38" t="str">
        <f>F10*F9/100</f>
        <v>£7.50</v>
      </c>
      <c r="G12" s="2"/>
      <c r="H12" s="2"/>
      <c r="I12" s="2"/>
      <c r="J12" s="2"/>
      <c r="K12" s="2"/>
      <c r="L12" s="2"/>
      <c r="M12" s="2"/>
      <c r="N12" s="2"/>
      <c r="O12" s="2"/>
      <c r="P12" s="2"/>
      <c r="Q12" s="2"/>
      <c r="R12" s="2"/>
      <c r="S12" s="2"/>
      <c r="T12" s="2"/>
      <c r="U12" s="2"/>
      <c r="V12" s="2"/>
      <c r="W12" s="2"/>
      <c r="X12" s="2"/>
      <c r="Y12" s="2"/>
      <c r="Z12" s="2"/>
    </row>
    <row r="13" ht="25.5" customHeight="1">
      <c r="A13" s="25" t="s">
        <v>34</v>
      </c>
      <c r="B13" s="67"/>
      <c r="C13" s="54">
        <v>20.05</v>
      </c>
      <c r="D13" s="55">
        <v>20.05</v>
      </c>
      <c r="E13" s="30">
        <v>50.0</v>
      </c>
      <c r="F13" s="53">
        <v>1.004</v>
      </c>
      <c r="G13" s="2"/>
      <c r="H13" s="2"/>
      <c r="I13" s="2"/>
      <c r="J13" s="2"/>
      <c r="K13" s="2"/>
      <c r="L13" s="2"/>
      <c r="M13" s="2"/>
      <c r="N13" s="2"/>
      <c r="O13" s="2"/>
      <c r="P13" s="2"/>
      <c r="Q13" s="2"/>
      <c r="R13" s="2"/>
      <c r="S13" s="2"/>
      <c r="T13" s="2"/>
      <c r="U13" s="2"/>
      <c r="V13" s="2"/>
      <c r="W13" s="2"/>
      <c r="X13" s="2"/>
      <c r="Y13" s="2"/>
      <c r="Z13" s="2"/>
    </row>
    <row r="14" ht="25.5" customHeight="1">
      <c r="A14" s="25" t="s">
        <v>35</v>
      </c>
      <c r="B14" s="41"/>
      <c r="C14" s="42" t="str">
        <f t="shared" ref="C14:F14" si="3">C13/C9</f>
        <v>0.99%</v>
      </c>
      <c r="D14" s="43" t="str">
        <f t="shared" si="3"/>
        <v>0.99%</v>
      </c>
      <c r="E14" s="42" t="str">
        <f t="shared" si="3"/>
        <v>1.65%</v>
      </c>
      <c r="F14" s="41" t="str">
        <f t="shared" si="3"/>
        <v>1.34%</v>
      </c>
      <c r="G14" s="2"/>
      <c r="H14" s="2"/>
      <c r="I14" s="2"/>
      <c r="J14" s="2"/>
      <c r="K14" s="2"/>
      <c r="L14" s="2"/>
      <c r="M14" s="2"/>
      <c r="N14" s="2"/>
      <c r="O14" s="2"/>
      <c r="P14" s="2"/>
      <c r="Q14" s="2"/>
      <c r="R14" s="2"/>
      <c r="S14" s="2"/>
      <c r="T14" s="2"/>
      <c r="U14" s="2"/>
      <c r="V14" s="2"/>
      <c r="W14" s="2"/>
      <c r="X14" s="2"/>
      <c r="Y14" s="2"/>
      <c r="Z14" s="2"/>
    </row>
    <row r="15" ht="25.5" customHeight="1">
      <c r="A15" s="25" t="s">
        <v>36</v>
      </c>
      <c r="B15" s="38"/>
      <c r="C15" s="39" t="str">
        <f t="shared" ref="C15:F15" si="4">C14*C12*100</f>
        <v>£100.25</v>
      </c>
      <c r="D15" s="40" t="str">
        <f t="shared" si="4"/>
        <v>£100.25</v>
      </c>
      <c r="E15" s="39" t="str">
        <f t="shared" si="4"/>
        <v>£50.00</v>
      </c>
      <c r="F15" s="38" t="str">
        <f t="shared" si="4"/>
        <v>£10.04</v>
      </c>
      <c r="G15" s="2"/>
      <c r="H15" s="2"/>
      <c r="I15" s="2"/>
      <c r="J15" s="2"/>
      <c r="K15" s="2"/>
      <c r="L15" s="2"/>
      <c r="M15" s="2"/>
      <c r="N15" s="2"/>
      <c r="O15" s="2"/>
      <c r="P15" s="2"/>
      <c r="Q15" s="2"/>
      <c r="R15" s="2"/>
      <c r="S15" s="2"/>
      <c r="T15" s="2"/>
      <c r="U15" s="2"/>
      <c r="V15" s="2"/>
      <c r="W15" s="2"/>
      <c r="X15" s="2"/>
      <c r="Y15" s="2"/>
      <c r="Z15" s="2"/>
    </row>
    <row r="16" ht="25.5" customHeight="1">
      <c r="A16" s="25" t="s">
        <v>37</v>
      </c>
      <c r="B16" s="38"/>
      <c r="C16" s="39" t="str">
        <f t="shared" ref="C16:F16" si="5">C15*C11</f>
        <v>£100.25</v>
      </c>
      <c r="D16" s="40" t="str">
        <f t="shared" si="5"/>
        <v>£100.25</v>
      </c>
      <c r="E16" s="39" t="str">
        <f t="shared" si="5"/>
        <v>£50.00</v>
      </c>
      <c r="F16" s="38" t="str">
        <f t="shared" si="5"/>
        <v>£10.04</v>
      </c>
      <c r="G16" s="2"/>
      <c r="H16" s="2"/>
      <c r="I16" s="2"/>
      <c r="J16" s="2"/>
      <c r="K16" s="2"/>
      <c r="L16" s="2"/>
      <c r="M16" s="2"/>
      <c r="N16" s="2"/>
      <c r="O16" s="2"/>
      <c r="P16" s="2"/>
      <c r="Q16" s="2"/>
      <c r="R16" s="2"/>
      <c r="S16" s="2"/>
      <c r="T16" s="2"/>
      <c r="U16" s="2"/>
      <c r="V16" s="2"/>
      <c r="W16" s="2"/>
      <c r="X16" s="2"/>
      <c r="Y16" s="2"/>
      <c r="Z16" s="2"/>
    </row>
    <row r="17" ht="25.5" customHeight="1">
      <c r="A17" s="25" t="s">
        <v>38</v>
      </c>
      <c r="B17" s="38"/>
      <c r="C17" s="45" t="str">
        <f t="shared" ref="C17:F17" si="6">C8/C16</f>
        <v>9.616552369</v>
      </c>
      <c r="D17" s="46" t="str">
        <f t="shared" si="6"/>
        <v>9.616552369</v>
      </c>
      <c r="E17" s="45" t="str">
        <f t="shared" si="6"/>
        <v>19.2811875</v>
      </c>
      <c r="F17" s="44" t="str">
        <f t="shared" si="6"/>
        <v>96.0218501</v>
      </c>
      <c r="G17" s="2"/>
      <c r="H17" s="2"/>
      <c r="I17" s="2"/>
      <c r="J17" s="2"/>
      <c r="K17" s="2"/>
      <c r="L17" s="2"/>
      <c r="M17" s="2"/>
      <c r="N17" s="2"/>
      <c r="O17" s="2"/>
      <c r="P17" s="2"/>
      <c r="Q17" s="2"/>
      <c r="R17" s="2"/>
      <c r="S17" s="2"/>
      <c r="T17" s="2"/>
      <c r="U17" s="2"/>
      <c r="V17" s="2"/>
      <c r="W17" s="2"/>
      <c r="X17" s="2"/>
      <c r="Y17" s="2"/>
      <c r="Z17" s="2"/>
    </row>
    <row r="18" ht="25.5" customHeight="1">
      <c r="A18" s="25" t="s">
        <v>39</v>
      </c>
      <c r="B18" s="38"/>
      <c r="C18" s="30">
        <v>15.0</v>
      </c>
      <c r="D18" s="31">
        <v>25.0</v>
      </c>
      <c r="E18" s="30">
        <v>-10.0</v>
      </c>
      <c r="F18" s="29">
        <v>-10.0</v>
      </c>
      <c r="G18" s="2"/>
      <c r="H18" s="2"/>
      <c r="I18" s="2"/>
      <c r="J18" s="2"/>
      <c r="K18" s="2"/>
      <c r="L18" s="2"/>
      <c r="M18" s="2"/>
      <c r="N18" s="2"/>
      <c r="O18" s="2"/>
      <c r="P18" s="2"/>
      <c r="Q18" s="2"/>
      <c r="R18" s="2"/>
      <c r="S18" s="2"/>
      <c r="T18" s="2"/>
      <c r="U18" s="2"/>
      <c r="V18" s="2"/>
      <c r="W18" s="2"/>
      <c r="X18" s="2"/>
      <c r="Y18" s="2"/>
      <c r="Z18" s="2"/>
    </row>
    <row r="19" ht="25.5" customHeight="1">
      <c r="A19" s="25" t="s">
        <v>40</v>
      </c>
      <c r="B19" s="57"/>
      <c r="C19" s="58" t="str">
        <f t="shared" ref="C19:F19" si="7">C18*C17/10</f>
        <v>14.4</v>
      </c>
      <c r="D19" s="59" t="str">
        <f t="shared" si="7"/>
        <v>24.0</v>
      </c>
      <c r="E19" s="58" t="str">
        <f t="shared" si="7"/>
        <v>-19.3</v>
      </c>
      <c r="F19" s="57" t="str">
        <f t="shared" si="7"/>
        <v>-96.0</v>
      </c>
      <c r="G19" s="2"/>
      <c r="H19" s="2"/>
      <c r="I19" s="2"/>
      <c r="J19" s="2"/>
      <c r="K19" s="2"/>
      <c r="L19" s="2"/>
      <c r="M19" s="2"/>
      <c r="N19" s="2"/>
      <c r="O19" s="2"/>
      <c r="P19" s="2"/>
      <c r="Q19" s="2"/>
      <c r="R19" s="2"/>
      <c r="S19" s="2"/>
      <c r="T19" s="2"/>
      <c r="U19" s="2"/>
      <c r="V19" s="2"/>
      <c r="W19" s="2"/>
      <c r="X19" s="2"/>
      <c r="Y19" s="2"/>
      <c r="Z19" s="2"/>
    </row>
    <row r="20" ht="25.5" customHeight="1">
      <c r="A20" s="25" t="s">
        <v>41</v>
      </c>
      <c r="B20" s="41"/>
      <c r="C20" s="42" t="str">
        <f>Design!$L$15</f>
        <v>25.00%</v>
      </c>
      <c r="D20" s="43" t="str">
        <f>Design!$L$15</f>
        <v>25.00%</v>
      </c>
      <c r="E20" s="42" t="str">
        <f>Design!$L$15</f>
        <v>25.00%</v>
      </c>
      <c r="F20" s="41" t="str">
        <f>Design!$L$15</f>
        <v>25.00%</v>
      </c>
      <c r="G20" s="2"/>
      <c r="H20" s="2"/>
      <c r="I20" s="2"/>
      <c r="J20" s="2"/>
      <c r="K20" s="2"/>
      <c r="L20" s="2"/>
      <c r="M20" s="2"/>
      <c r="N20" s="2"/>
      <c r="O20" s="2"/>
      <c r="P20" s="2"/>
      <c r="Q20" s="2"/>
      <c r="R20" s="2"/>
      <c r="S20" s="2"/>
      <c r="T20" s="2"/>
      <c r="U20" s="2"/>
      <c r="V20" s="2"/>
      <c r="W20" s="2"/>
      <c r="X20" s="2"/>
      <c r="Y20" s="2"/>
      <c r="Z20" s="2"/>
    </row>
    <row r="21" ht="25.5" customHeight="1">
      <c r="A21" s="25" t="s">
        <v>42</v>
      </c>
      <c r="B21" s="48"/>
      <c r="C21" s="47" t="str">
        <f>Design!$L$8</f>
        <v>1.33</v>
      </c>
      <c r="D21" s="49" t="str">
        <f>Design!$L$8</f>
        <v>1.33</v>
      </c>
      <c r="E21" s="47" t="str">
        <f>Design!$L$8</f>
        <v>1.33</v>
      </c>
      <c r="F21" s="48" t="str">
        <f>Design!$L$8</f>
        <v>1.33</v>
      </c>
      <c r="G21" s="2"/>
      <c r="H21" s="2"/>
      <c r="I21" s="2"/>
      <c r="J21" s="2"/>
      <c r="K21" s="2"/>
      <c r="L21" s="2"/>
      <c r="M21" s="2"/>
      <c r="N21" s="2"/>
      <c r="O21" s="2"/>
      <c r="P21" s="2"/>
      <c r="Q21" s="2"/>
      <c r="R21" s="2"/>
      <c r="S21" s="2"/>
      <c r="T21" s="2"/>
      <c r="U21" s="2"/>
      <c r="V21" s="2"/>
      <c r="W21" s="2"/>
      <c r="X21" s="2"/>
      <c r="Y21" s="2"/>
      <c r="Z21" s="2"/>
    </row>
    <row r="22" ht="25.5" customHeight="1">
      <c r="A22" s="25" t="s">
        <v>43</v>
      </c>
      <c r="B22" s="48"/>
      <c r="C22" s="47" t="str">
        <f t="shared" ref="C22:F22" si="8">C19*C20*C21</f>
        <v>4.81</v>
      </c>
      <c r="D22" s="49" t="str">
        <f t="shared" si="8"/>
        <v>8.01</v>
      </c>
      <c r="E22" s="47" t="str">
        <f t="shared" si="8"/>
        <v>-6.43</v>
      </c>
      <c r="F22" s="48" t="str">
        <f t="shared" si="8"/>
        <v>-32.01</v>
      </c>
      <c r="G22" s="2"/>
      <c r="H22" s="2"/>
      <c r="I22" s="2"/>
      <c r="J22" s="2"/>
      <c r="K22" s="2"/>
      <c r="L22" s="2"/>
      <c r="M22" s="2"/>
      <c r="N22" s="2"/>
      <c r="O22" s="2"/>
      <c r="P22" s="2"/>
      <c r="Q22" s="2"/>
      <c r="R22" s="2"/>
      <c r="S22" s="2"/>
      <c r="T22" s="2"/>
      <c r="U22" s="2"/>
      <c r="V22" s="2"/>
      <c r="W22" s="2"/>
      <c r="X22" s="2"/>
      <c r="Y22" s="2"/>
      <c r="Z22" s="2"/>
    </row>
    <row r="23" ht="25.5" customHeight="1">
      <c r="A23" s="25" t="s">
        <v>44</v>
      </c>
      <c r="B23" s="64"/>
      <c r="C23" s="47" t="str">
        <f t="shared" ref="C23:F23" si="9">ROUND(C22,0)</f>
        <v>5.00</v>
      </c>
      <c r="D23" s="49" t="str">
        <f t="shared" si="9"/>
        <v>8.00</v>
      </c>
      <c r="E23" s="47" t="str">
        <f t="shared" si="9"/>
        <v>-6.00</v>
      </c>
      <c r="F23" s="48" t="str">
        <f t="shared" si="9"/>
        <v>-32.00</v>
      </c>
      <c r="G23" s="2"/>
      <c r="H23" s="2"/>
      <c r="I23" s="2"/>
      <c r="J23" s="2"/>
      <c r="K23" s="2"/>
      <c r="L23" s="2"/>
      <c r="M23" s="2"/>
      <c r="N23" s="2"/>
      <c r="O23" s="2"/>
      <c r="P23" s="2"/>
      <c r="Q23" s="2"/>
      <c r="R23" s="2"/>
      <c r="S23" s="2"/>
      <c r="T23" s="2"/>
      <c r="U23" s="2"/>
      <c r="V23" s="2"/>
      <c r="W23" s="2"/>
      <c r="X23" s="2"/>
      <c r="Y23" s="2"/>
      <c r="Z23" s="2"/>
    </row>
    <row r="24" ht="25.5" customHeight="1">
      <c r="A24" s="25" t="s">
        <v>45</v>
      </c>
      <c r="B24" s="38"/>
      <c r="C24" s="30">
        <v>5.0</v>
      </c>
      <c r="D24" s="31">
        <v>8.0</v>
      </c>
      <c r="E24" s="30">
        <v>-6.0</v>
      </c>
      <c r="F24" s="29">
        <v>0.0</v>
      </c>
      <c r="G24" s="2"/>
      <c r="H24" s="2"/>
      <c r="I24" s="2"/>
      <c r="J24" s="2"/>
      <c r="K24" s="2"/>
      <c r="L24" s="2"/>
      <c r="M24" s="2"/>
      <c r="N24" s="2"/>
      <c r="O24" s="2"/>
      <c r="P24" s="2"/>
      <c r="Q24" s="2"/>
      <c r="R24" s="2"/>
      <c r="S24" s="2"/>
      <c r="T24" s="2"/>
      <c r="U24" s="2"/>
      <c r="V24" s="2"/>
      <c r="W24" s="2"/>
      <c r="X24" s="2"/>
      <c r="Y24" s="2"/>
      <c r="Z24" s="2"/>
    </row>
    <row r="25" ht="25.5" customHeight="1">
      <c r="A25" s="25" t="s">
        <v>46</v>
      </c>
      <c r="B25" s="38"/>
      <c r="C25" s="60" t="str">
        <f t="shared" ref="C25:F25" si="10">IF(C23=0,-C24,IF(ABS((C24-C23)/C23)&gt;0.1,C23-C24,0))</f>
        <v>0</v>
      </c>
      <c r="D25" s="60" t="str">
        <f t="shared" si="10"/>
        <v>0</v>
      </c>
      <c r="E25" s="60" t="str">
        <f t="shared" si="10"/>
        <v>0</v>
      </c>
      <c r="F25" s="48" t="str">
        <f t="shared" si="10"/>
        <v>-32.00</v>
      </c>
      <c r="G25" s="2"/>
      <c r="H25" s="2"/>
      <c r="I25" s="2"/>
      <c r="J25" s="2"/>
      <c r="K25" s="2"/>
      <c r="L25" s="2"/>
      <c r="M25" s="2"/>
      <c r="N25" s="2"/>
      <c r="O25" s="2"/>
      <c r="P25" s="2"/>
      <c r="Q25" s="2"/>
      <c r="R25" s="2"/>
      <c r="S25" s="2"/>
      <c r="T25" s="2"/>
      <c r="U25" s="2"/>
      <c r="V25" s="2"/>
      <c r="W25" s="2"/>
      <c r="X25" s="2"/>
      <c r="Y25" s="2"/>
      <c r="Z25" s="2"/>
    </row>
    <row r="26" ht="25.5" customHeight="1">
      <c r="A26" s="25" t="s">
        <v>47</v>
      </c>
      <c r="B26" s="38"/>
      <c r="C26" s="45" t="str">
        <f>'4th Nov 2014'!C26</f>
        <v>1880</v>
      </c>
      <c r="D26" s="46" t="str">
        <f>'4th Nov 2014'!E26</f>
        <v>2900</v>
      </c>
      <c r="E26" s="45" t="str">
        <f>'4th Nov 2014'!D26</f>
        <v>1980</v>
      </c>
      <c r="F26" s="44" t="str">
        <f>F9</f>
        <v>75</v>
      </c>
      <c r="G26" s="2"/>
      <c r="H26" s="2"/>
      <c r="I26" s="2"/>
      <c r="J26" s="2"/>
      <c r="K26" s="2"/>
      <c r="L26" s="2"/>
      <c r="M26" s="2"/>
      <c r="N26" s="2"/>
      <c r="O26" s="2"/>
      <c r="P26" s="2"/>
      <c r="Q26" s="2"/>
      <c r="R26" s="2"/>
      <c r="S26" s="2"/>
      <c r="T26" s="2"/>
      <c r="U26" s="2"/>
      <c r="V26" s="2"/>
      <c r="W26" s="2"/>
      <c r="X26" s="2"/>
      <c r="Y26" s="2"/>
      <c r="Z26" s="2"/>
    </row>
    <row r="27" ht="25.5" customHeight="1">
      <c r="A27" s="25" t="s">
        <v>48</v>
      </c>
      <c r="B27" s="38"/>
      <c r="C27" s="45" t="str">
        <f>Design!$E$19*C13</f>
        <v>80.2</v>
      </c>
      <c r="D27" s="61" t="str">
        <f>Design!$E$19*D13</f>
        <v>80</v>
      </c>
      <c r="E27" s="45" t="str">
        <f>Design!$E$19*E13</f>
        <v>200</v>
      </c>
      <c r="F27" s="44" t="str">
        <f>Design!$E$19*F13</f>
        <v>4.016</v>
      </c>
      <c r="G27" s="2"/>
      <c r="H27" s="2"/>
      <c r="I27" s="2"/>
      <c r="J27" s="2"/>
      <c r="K27" s="2"/>
      <c r="L27" s="2"/>
      <c r="M27" s="2"/>
      <c r="N27" s="2"/>
      <c r="O27" s="2"/>
      <c r="P27" s="2"/>
      <c r="Q27" s="2"/>
      <c r="R27" s="2"/>
      <c r="S27" s="2"/>
      <c r="T27" s="2"/>
      <c r="U27" s="2"/>
      <c r="V27" s="2"/>
      <c r="W27" s="2"/>
      <c r="X27" s="2"/>
      <c r="Y27" s="2"/>
      <c r="Z27" s="2"/>
    </row>
    <row r="28" ht="25.5" customHeight="1">
      <c r="A28" s="25" t="s">
        <v>49</v>
      </c>
      <c r="B28" s="38"/>
      <c r="C28" s="30">
        <v>2018.0</v>
      </c>
      <c r="D28" s="30">
        <v>2018.0</v>
      </c>
      <c r="E28" s="30">
        <v>2900.0</v>
      </c>
      <c r="F28" s="44" t="str">
        <f>F9</f>
        <v>75</v>
      </c>
      <c r="G28" s="2"/>
      <c r="H28" s="2"/>
      <c r="I28" s="2"/>
      <c r="J28" s="2"/>
      <c r="K28" s="2"/>
      <c r="L28" s="2"/>
      <c r="M28" s="2"/>
      <c r="N28" s="2"/>
      <c r="O28" s="2"/>
      <c r="P28" s="2"/>
      <c r="Q28" s="2"/>
      <c r="R28" s="2"/>
      <c r="S28" s="2"/>
      <c r="T28" s="2"/>
      <c r="U28" s="2"/>
      <c r="V28" s="2"/>
      <c r="W28" s="2"/>
      <c r="X28" s="2"/>
      <c r="Y28" s="2"/>
      <c r="Z28" s="2"/>
    </row>
    <row r="29" ht="25.5" customHeight="1">
      <c r="A29" s="25" t="s">
        <v>50</v>
      </c>
      <c r="B29" s="38"/>
      <c r="C29" s="65" t="str">
        <f t="shared" ref="C29:F29" si="11">IF(C23&gt;0,C28-C27,C28+C27)</f>
        <v>1938</v>
      </c>
      <c r="D29" s="61" t="str">
        <f t="shared" si="11"/>
        <v>1938</v>
      </c>
      <c r="E29" s="45" t="str">
        <f t="shared" si="11"/>
        <v>3100</v>
      </c>
      <c r="F29" s="67" t="str">
        <f t="shared" si="11"/>
        <v>79</v>
      </c>
      <c r="G29" s="2"/>
      <c r="H29" s="2"/>
      <c r="I29" s="2"/>
      <c r="J29" s="2"/>
      <c r="K29" s="2"/>
      <c r="L29" s="2"/>
      <c r="M29" s="2"/>
      <c r="N29" s="2"/>
      <c r="O29" s="2"/>
      <c r="P29" s="2"/>
      <c r="Q29" s="2"/>
      <c r="R29" s="2"/>
      <c r="S29" s="2"/>
      <c r="T29" s="2"/>
      <c r="U29" s="2"/>
      <c r="V29" s="2"/>
      <c r="W29" s="2"/>
      <c r="X29" s="2"/>
      <c r="Y29" s="2"/>
      <c r="Z29" s="2"/>
    </row>
    <row r="30" ht="25.5" customHeight="1">
      <c r="A30" s="25" t="s">
        <v>51</v>
      </c>
      <c r="B30" s="38"/>
      <c r="C30" s="45" t="str">
        <f t="shared" ref="C30:F30" si="12">C9</f>
        <v>2018</v>
      </c>
      <c r="D30" s="46" t="str">
        <f t="shared" si="12"/>
        <v>2018</v>
      </c>
      <c r="E30" s="45" t="str">
        <f t="shared" si="12"/>
        <v>3034</v>
      </c>
      <c r="F30" s="44" t="str">
        <f t="shared" si="12"/>
        <v>75</v>
      </c>
      <c r="G30" s="2"/>
      <c r="H30" s="2"/>
      <c r="I30" s="2"/>
      <c r="J30" s="2"/>
      <c r="K30" s="2"/>
      <c r="L30" s="2"/>
      <c r="M30" s="2"/>
      <c r="N30" s="2"/>
      <c r="O30" s="2"/>
      <c r="P30" s="2"/>
      <c r="Q30" s="2"/>
      <c r="R30" s="2"/>
      <c r="S30" s="2"/>
      <c r="T30" s="2"/>
      <c r="U30" s="2"/>
      <c r="V30" s="2"/>
      <c r="W30" s="2"/>
      <c r="X30" s="2"/>
      <c r="Y30" s="2"/>
      <c r="Z30" s="2"/>
    </row>
    <row r="31" ht="25.5" customHeight="1">
      <c r="A31" s="25" t="s">
        <v>52</v>
      </c>
      <c r="B31" s="62" t="str">
        <f>'4th Nov 2014'!B31</f>
        <v>-£1,333</v>
      </c>
      <c r="C31" s="51" t="str">
        <f t="shared" ref="C31:E31" si="13">(C30-C26)*C24*C10</f>
        <v>£3,450</v>
      </c>
      <c r="D31" s="63" t="str">
        <f t="shared" si="13"/>
        <v>-£35,280</v>
      </c>
      <c r="E31" s="63" t="str">
        <f t="shared" si="13"/>
        <v>-£6,324</v>
      </c>
      <c r="F31" s="50">
        <v>0.0</v>
      </c>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min="3" max="4" width="24.86"/>
    <col customWidth="1" min="5" max="6" width="24.29"/>
    <col customWidth="1" min="7" max="7" width="21.14"/>
    <col customWidth="1" min="8" max="16" width="11.57"/>
    <col customWidth="1" min="17" max="26" width="10.0"/>
  </cols>
  <sheetData>
    <row r="1" ht="21.0" customHeight="1">
      <c r="A1" s="18" t="s">
        <v>4</v>
      </c>
      <c r="B1" s="19"/>
      <c r="C1" s="19"/>
      <c r="D1" s="19"/>
      <c r="E1" s="19"/>
      <c r="F1" s="19"/>
      <c r="G1" s="20"/>
      <c r="H1" s="2"/>
      <c r="I1" s="2"/>
      <c r="J1" s="2"/>
      <c r="K1" s="2"/>
      <c r="L1" s="2"/>
      <c r="M1" s="2"/>
      <c r="N1" s="2"/>
      <c r="O1" s="2"/>
      <c r="P1" s="2"/>
      <c r="Q1" s="2"/>
      <c r="R1" s="2"/>
      <c r="S1" s="2"/>
      <c r="T1" s="2"/>
      <c r="U1" s="2"/>
      <c r="V1" s="2"/>
      <c r="W1" s="2"/>
      <c r="X1" s="2"/>
      <c r="Y1" s="2"/>
      <c r="Z1" s="2"/>
    </row>
    <row r="2" ht="18.75" customHeight="1">
      <c r="A2" s="21" t="s">
        <v>20</v>
      </c>
      <c r="B2" s="22">
        <v>104862.0</v>
      </c>
      <c r="C2" s="22"/>
      <c r="D2" s="19"/>
      <c r="E2" s="19"/>
      <c r="F2" s="19"/>
      <c r="G2" s="20"/>
      <c r="H2" s="2"/>
      <c r="I2" s="2"/>
      <c r="J2" s="2"/>
      <c r="K2" s="2"/>
      <c r="L2" s="2"/>
      <c r="M2" s="2"/>
      <c r="N2" s="2"/>
      <c r="O2" s="2"/>
      <c r="P2" s="2"/>
      <c r="Q2" s="2"/>
      <c r="R2" s="2"/>
      <c r="S2" s="2"/>
      <c r="T2" s="2"/>
      <c r="U2" s="2"/>
      <c r="V2" s="2"/>
      <c r="W2" s="2"/>
      <c r="X2" s="2"/>
      <c r="Y2" s="2"/>
      <c r="Z2" s="2"/>
    </row>
    <row r="3" ht="18.75" customHeight="1">
      <c r="A3" s="21" t="s">
        <v>23</v>
      </c>
      <c r="B3" s="23" t="str">
        <f>Design!$E$24</f>
        <v>15.0%</v>
      </c>
      <c r="C3" s="23"/>
      <c r="D3" s="19"/>
      <c r="E3" s="19"/>
      <c r="F3" s="19"/>
      <c r="G3" s="20"/>
      <c r="H3" s="2"/>
      <c r="I3" s="2"/>
      <c r="J3" s="2"/>
      <c r="K3" s="2"/>
      <c r="L3" s="2"/>
      <c r="M3" s="2"/>
      <c r="N3" s="2"/>
      <c r="O3" s="2"/>
      <c r="P3" s="2"/>
      <c r="Q3" s="2"/>
      <c r="R3" s="2"/>
      <c r="S3" s="2"/>
      <c r="T3" s="2"/>
      <c r="U3" s="2"/>
      <c r="V3" s="2"/>
      <c r="W3" s="2"/>
      <c r="X3" s="2"/>
      <c r="Y3" s="2"/>
      <c r="Z3" s="2"/>
    </row>
    <row r="4" ht="18.75" customHeight="1">
      <c r="A4" s="21" t="s">
        <v>24</v>
      </c>
      <c r="B4" s="24" t="str">
        <f>B3*B2</f>
        <v>£15,729</v>
      </c>
      <c r="C4" s="24"/>
      <c r="D4" s="19"/>
      <c r="E4" s="19"/>
      <c r="F4" s="19"/>
      <c r="G4" s="20"/>
      <c r="H4" s="2"/>
      <c r="I4" s="2"/>
      <c r="J4" s="2"/>
      <c r="K4" s="2"/>
      <c r="L4" s="2"/>
      <c r="M4" s="2"/>
      <c r="N4" s="2"/>
      <c r="O4" s="2"/>
      <c r="P4" s="2"/>
      <c r="Q4" s="2"/>
      <c r="R4" s="2"/>
      <c r="S4" s="2"/>
      <c r="T4" s="2"/>
      <c r="U4" s="2"/>
      <c r="V4" s="2"/>
      <c r="W4" s="2"/>
      <c r="X4" s="2"/>
      <c r="Y4" s="2"/>
      <c r="Z4" s="2"/>
    </row>
    <row r="5" ht="18.75" customHeight="1">
      <c r="A5" s="21"/>
      <c r="B5" s="19"/>
      <c r="C5" s="19"/>
      <c r="D5" s="19"/>
      <c r="E5" s="19"/>
      <c r="F5" s="19"/>
      <c r="G5" s="20"/>
      <c r="H5" s="2"/>
      <c r="I5" s="2"/>
      <c r="J5" s="2"/>
      <c r="K5" s="2"/>
      <c r="L5" s="2"/>
      <c r="M5" s="2"/>
      <c r="N5" s="2"/>
      <c r="O5" s="2"/>
      <c r="P5" s="2"/>
      <c r="Q5" s="2"/>
      <c r="R5" s="2"/>
      <c r="S5" s="2"/>
      <c r="T5" s="2"/>
      <c r="U5" s="2"/>
      <c r="V5" s="2"/>
      <c r="W5" s="2"/>
      <c r="X5" s="2"/>
      <c r="Y5" s="2"/>
      <c r="Z5" s="2"/>
    </row>
    <row r="6" ht="18.75" customHeight="1">
      <c r="A6" s="21"/>
      <c r="B6" s="19" t="s">
        <v>25</v>
      </c>
      <c r="C6" s="19" t="s">
        <v>57</v>
      </c>
      <c r="D6" s="19" t="s">
        <v>53</v>
      </c>
      <c r="E6" s="21" t="s">
        <v>54</v>
      </c>
      <c r="F6" s="19" t="s">
        <v>27</v>
      </c>
      <c r="G6" s="2"/>
      <c r="H6" s="2"/>
      <c r="I6" s="2"/>
      <c r="J6" s="2"/>
      <c r="K6" s="2"/>
      <c r="L6" s="2"/>
      <c r="M6" s="2"/>
      <c r="N6" s="2"/>
      <c r="O6" s="2"/>
      <c r="P6" s="2"/>
      <c r="Q6" s="2"/>
      <c r="R6" s="2"/>
      <c r="S6" s="2"/>
      <c r="T6" s="2"/>
      <c r="U6" s="2"/>
      <c r="V6" s="2"/>
      <c r="W6" s="2"/>
      <c r="X6" s="2"/>
      <c r="Y6" s="2"/>
      <c r="Z6" s="2"/>
    </row>
    <row r="7" ht="18.75" customHeight="1">
      <c r="A7" s="21"/>
      <c r="B7" s="21" t="s">
        <v>55</v>
      </c>
      <c r="C7" s="21"/>
      <c r="D7" s="21"/>
      <c r="E7" s="21"/>
      <c r="F7" s="21" t="s">
        <v>58</v>
      </c>
      <c r="G7" s="2"/>
      <c r="H7" s="2"/>
      <c r="I7" s="2"/>
      <c r="J7" s="2"/>
      <c r="K7" s="2"/>
      <c r="L7" s="2"/>
      <c r="M7" s="2"/>
      <c r="N7" s="2"/>
      <c r="O7" s="2"/>
      <c r="P7" s="2"/>
      <c r="Q7" s="2"/>
      <c r="R7" s="2"/>
      <c r="S7" s="2"/>
      <c r="T7" s="2"/>
      <c r="U7" s="2"/>
      <c r="V7" s="2"/>
      <c r="W7" s="2"/>
      <c r="X7" s="2"/>
      <c r="Y7" s="2"/>
      <c r="Z7" s="2"/>
    </row>
    <row r="8" ht="25.5" customHeight="1">
      <c r="A8" s="25" t="s">
        <v>29</v>
      </c>
      <c r="B8" s="66"/>
      <c r="C8" s="27" t="str">
        <f>B4/16</f>
        <v>£983.08</v>
      </c>
      <c r="D8" s="27" t="str">
        <f t="shared" ref="D8:F8" si="1">$B$4/16</f>
        <v>£983.08</v>
      </c>
      <c r="E8" s="27" t="str">
        <f t="shared" si="1"/>
        <v>£983.08</v>
      </c>
      <c r="F8" s="28" t="str">
        <f t="shared" si="1"/>
        <v>£983.08</v>
      </c>
      <c r="G8" s="2"/>
      <c r="H8" s="2"/>
      <c r="I8" s="2"/>
      <c r="J8" s="2"/>
      <c r="K8" s="2"/>
      <c r="L8" s="2"/>
      <c r="M8" s="2"/>
      <c r="N8" s="2"/>
      <c r="O8" s="2"/>
      <c r="P8" s="2"/>
      <c r="Q8" s="2"/>
      <c r="R8" s="2"/>
      <c r="S8" s="2"/>
      <c r="T8" s="2"/>
      <c r="U8" s="2"/>
      <c r="V8" s="2"/>
      <c r="W8" s="2"/>
      <c r="X8" s="2"/>
      <c r="Y8" s="2"/>
      <c r="Z8" s="2"/>
    </row>
    <row r="9" ht="25.5" customHeight="1">
      <c r="A9" s="25" t="s">
        <v>30</v>
      </c>
      <c r="B9" s="38"/>
      <c r="C9" s="30">
        <v>76.0</v>
      </c>
      <c r="D9" s="30">
        <v>2063.0</v>
      </c>
      <c r="E9" s="30">
        <v>2063.0</v>
      </c>
      <c r="F9" s="31">
        <v>3130.0</v>
      </c>
      <c r="G9" s="2"/>
      <c r="H9" s="2"/>
      <c r="I9" s="2"/>
      <c r="J9" s="2"/>
      <c r="K9" s="2"/>
      <c r="L9" s="2"/>
      <c r="M9" s="2"/>
      <c r="N9" s="2"/>
      <c r="O9" s="2"/>
      <c r="P9" s="2"/>
      <c r="Q9" s="2"/>
      <c r="R9" s="2"/>
      <c r="S9" s="2"/>
      <c r="T9" s="2"/>
      <c r="U9" s="2"/>
      <c r="V9" s="2"/>
      <c r="W9" s="2"/>
      <c r="X9" s="2"/>
      <c r="Y9" s="2"/>
      <c r="Z9" s="2"/>
    </row>
    <row r="10" ht="25.5" customHeight="1">
      <c r="A10" s="25" t="s">
        <v>31</v>
      </c>
      <c r="B10" s="38"/>
      <c r="C10" s="33">
        <v>10.0</v>
      </c>
      <c r="D10" s="33">
        <v>5.0</v>
      </c>
      <c r="E10" s="33">
        <v>5.0</v>
      </c>
      <c r="F10" s="34">
        <v>1.0</v>
      </c>
      <c r="G10" s="2"/>
      <c r="H10" s="2"/>
      <c r="I10" s="2"/>
      <c r="J10" s="2"/>
      <c r="K10" s="2"/>
      <c r="L10" s="2"/>
      <c r="M10" s="2"/>
      <c r="N10" s="2"/>
      <c r="O10" s="2"/>
      <c r="P10" s="2"/>
      <c r="Q10" s="2"/>
      <c r="R10" s="2"/>
      <c r="S10" s="2"/>
      <c r="T10" s="2"/>
      <c r="U10" s="2"/>
      <c r="V10" s="2"/>
      <c r="W10" s="2"/>
      <c r="X10" s="2"/>
      <c r="Y10" s="2"/>
      <c r="Z10" s="2"/>
    </row>
    <row r="11" ht="25.5" customHeight="1">
      <c r="A11" s="25" t="s">
        <v>32</v>
      </c>
      <c r="B11" s="48"/>
      <c r="C11" s="36">
        <v>1.0</v>
      </c>
      <c r="D11" s="36">
        <v>1.0</v>
      </c>
      <c r="E11" s="36">
        <v>1.0</v>
      </c>
      <c r="F11" s="37">
        <v>1.0</v>
      </c>
      <c r="G11" s="2"/>
      <c r="H11" s="2"/>
      <c r="I11" s="2"/>
      <c r="J11" s="2"/>
      <c r="K11" s="2"/>
      <c r="L11" s="2"/>
      <c r="M11" s="2"/>
      <c r="N11" s="2"/>
      <c r="O11" s="2"/>
      <c r="P11" s="2"/>
      <c r="Q11" s="2"/>
      <c r="R11" s="2"/>
      <c r="S11" s="2"/>
      <c r="T11" s="2"/>
      <c r="U11" s="2"/>
      <c r="V11" s="2"/>
      <c r="W11" s="2"/>
      <c r="X11" s="2"/>
      <c r="Y11" s="2"/>
      <c r="Z11" s="2"/>
    </row>
    <row r="12" ht="25.5" customHeight="1">
      <c r="A12" s="25" t="s">
        <v>33</v>
      </c>
      <c r="B12" s="38"/>
      <c r="C12" s="39" t="str">
        <f>C10*C9/100</f>
        <v>£7.60</v>
      </c>
      <c r="D12" s="39" t="str">
        <f t="shared" ref="D12:F12" si="2">D9*D10/100</f>
        <v>£103.15</v>
      </c>
      <c r="E12" s="39" t="str">
        <f t="shared" si="2"/>
        <v>£103.15</v>
      </c>
      <c r="F12" s="40" t="str">
        <f t="shared" si="2"/>
        <v>£31.30</v>
      </c>
      <c r="G12" s="2"/>
      <c r="H12" s="2"/>
      <c r="I12" s="2"/>
      <c r="J12" s="2"/>
      <c r="K12" s="2"/>
      <c r="L12" s="2"/>
      <c r="M12" s="2"/>
      <c r="N12" s="2"/>
      <c r="O12" s="2"/>
      <c r="P12" s="2"/>
      <c r="Q12" s="2"/>
      <c r="R12" s="2"/>
      <c r="S12" s="2"/>
      <c r="T12" s="2"/>
      <c r="U12" s="2"/>
      <c r="V12" s="2"/>
      <c r="W12" s="2"/>
      <c r="X12" s="2"/>
      <c r="Y12" s="2"/>
      <c r="Z12" s="2"/>
    </row>
    <row r="13" ht="25.5" customHeight="1">
      <c r="A13" s="25" t="s">
        <v>34</v>
      </c>
      <c r="B13" s="67"/>
      <c r="C13" s="54">
        <v>1.0</v>
      </c>
      <c r="D13" s="54">
        <v>20.0</v>
      </c>
      <c r="E13" s="54">
        <v>20.0</v>
      </c>
      <c r="F13" s="31">
        <v>50.0</v>
      </c>
      <c r="G13" s="2"/>
      <c r="H13" s="2"/>
      <c r="I13" s="2"/>
      <c r="J13" s="2"/>
      <c r="K13" s="2"/>
      <c r="L13" s="2"/>
      <c r="M13" s="2"/>
      <c r="N13" s="2"/>
      <c r="O13" s="2"/>
      <c r="P13" s="2"/>
      <c r="Q13" s="2"/>
      <c r="R13" s="2"/>
      <c r="S13" s="2"/>
      <c r="T13" s="2"/>
      <c r="U13" s="2"/>
      <c r="V13" s="2"/>
      <c r="W13" s="2"/>
      <c r="X13" s="2"/>
      <c r="Y13" s="2"/>
      <c r="Z13" s="2"/>
    </row>
    <row r="14" ht="25.5" customHeight="1">
      <c r="A14" s="25" t="s">
        <v>35</v>
      </c>
      <c r="B14" s="41"/>
      <c r="C14" s="42" t="str">
        <f t="shared" ref="C14:F14" si="3">C13/C9</f>
        <v>1.32%</v>
      </c>
      <c r="D14" s="42" t="str">
        <f t="shared" si="3"/>
        <v>0.97%</v>
      </c>
      <c r="E14" s="42" t="str">
        <f t="shared" si="3"/>
        <v>0.97%</v>
      </c>
      <c r="F14" s="43" t="str">
        <f t="shared" si="3"/>
        <v>1.60%</v>
      </c>
      <c r="G14" s="2"/>
      <c r="H14" s="2"/>
      <c r="I14" s="2"/>
      <c r="J14" s="2"/>
      <c r="K14" s="2"/>
      <c r="L14" s="2"/>
      <c r="M14" s="2"/>
      <c r="N14" s="2"/>
      <c r="O14" s="2"/>
      <c r="P14" s="2"/>
      <c r="Q14" s="2"/>
      <c r="R14" s="2"/>
      <c r="S14" s="2"/>
      <c r="T14" s="2"/>
      <c r="U14" s="2"/>
      <c r="V14" s="2"/>
      <c r="W14" s="2"/>
      <c r="X14" s="2"/>
      <c r="Y14" s="2"/>
      <c r="Z14" s="2"/>
    </row>
    <row r="15" ht="25.5" customHeight="1">
      <c r="A15" s="25" t="s">
        <v>36</v>
      </c>
      <c r="B15" s="38"/>
      <c r="C15" s="39" t="str">
        <f t="shared" ref="C15:F15" si="4">C14*C12*100</f>
        <v>£10.00</v>
      </c>
      <c r="D15" s="39" t="str">
        <f t="shared" si="4"/>
        <v>£100.00</v>
      </c>
      <c r="E15" s="39" t="str">
        <f t="shared" si="4"/>
        <v>£100.00</v>
      </c>
      <c r="F15" s="40" t="str">
        <f t="shared" si="4"/>
        <v>£50.00</v>
      </c>
      <c r="G15" s="2"/>
      <c r="H15" s="2"/>
      <c r="I15" s="2"/>
      <c r="J15" s="2"/>
      <c r="K15" s="2"/>
      <c r="L15" s="2"/>
      <c r="M15" s="2"/>
      <c r="N15" s="2"/>
      <c r="O15" s="2"/>
      <c r="P15" s="2"/>
      <c r="Q15" s="2"/>
      <c r="R15" s="2"/>
      <c r="S15" s="2"/>
      <c r="T15" s="2"/>
      <c r="U15" s="2"/>
      <c r="V15" s="2"/>
      <c r="W15" s="2"/>
      <c r="X15" s="2"/>
      <c r="Y15" s="2"/>
      <c r="Z15" s="2"/>
    </row>
    <row r="16" ht="25.5" customHeight="1">
      <c r="A16" s="25" t="s">
        <v>37</v>
      </c>
      <c r="B16" s="38"/>
      <c r="C16" s="39" t="str">
        <f t="shared" ref="C16:F16" si="5">C15*C11</f>
        <v>£10.00</v>
      </c>
      <c r="D16" s="39" t="str">
        <f t="shared" si="5"/>
        <v>£100.00</v>
      </c>
      <c r="E16" s="39" t="str">
        <f t="shared" si="5"/>
        <v>£100.00</v>
      </c>
      <c r="F16" s="40" t="str">
        <f t="shared" si="5"/>
        <v>£50.00</v>
      </c>
      <c r="G16" s="2"/>
      <c r="H16" s="2"/>
      <c r="I16" s="2"/>
      <c r="J16" s="2"/>
      <c r="K16" s="2"/>
      <c r="L16" s="2"/>
      <c r="M16" s="2"/>
      <c r="N16" s="2"/>
      <c r="O16" s="2"/>
      <c r="P16" s="2"/>
      <c r="Q16" s="2"/>
      <c r="R16" s="2"/>
      <c r="S16" s="2"/>
      <c r="T16" s="2"/>
      <c r="U16" s="2"/>
      <c r="V16" s="2"/>
      <c r="W16" s="2"/>
      <c r="X16" s="2"/>
      <c r="Y16" s="2"/>
      <c r="Z16" s="2"/>
    </row>
    <row r="17" ht="25.5" customHeight="1">
      <c r="A17" s="25" t="s">
        <v>38</v>
      </c>
      <c r="B17" s="38"/>
      <c r="C17" s="45" t="str">
        <f t="shared" ref="C17:F17" si="6">C8/C16</f>
        <v>98.308125</v>
      </c>
      <c r="D17" s="45" t="str">
        <f t="shared" si="6"/>
        <v>9.8308125</v>
      </c>
      <c r="E17" s="45" t="str">
        <f t="shared" si="6"/>
        <v>9.8308125</v>
      </c>
      <c r="F17" s="46" t="str">
        <f t="shared" si="6"/>
        <v>19.661625</v>
      </c>
      <c r="G17" s="2"/>
      <c r="H17" s="2"/>
      <c r="I17" s="2"/>
      <c r="J17" s="2"/>
      <c r="K17" s="2"/>
      <c r="L17" s="2"/>
      <c r="M17" s="2"/>
      <c r="N17" s="2"/>
      <c r="O17" s="2"/>
      <c r="P17" s="2"/>
      <c r="Q17" s="2"/>
      <c r="R17" s="2"/>
      <c r="S17" s="2"/>
      <c r="T17" s="2"/>
      <c r="U17" s="2"/>
      <c r="V17" s="2"/>
      <c r="W17" s="2"/>
      <c r="X17" s="2"/>
      <c r="Y17" s="2"/>
      <c r="Z17" s="2"/>
    </row>
    <row r="18" ht="25.5" customHeight="1">
      <c r="A18" s="25" t="s">
        <v>39</v>
      </c>
      <c r="B18" s="38"/>
      <c r="C18" s="30">
        <v>-10.0</v>
      </c>
      <c r="D18" s="30">
        <v>15.0</v>
      </c>
      <c r="E18" s="30">
        <v>25.0</v>
      </c>
      <c r="F18" s="31">
        <v>-10.0</v>
      </c>
      <c r="G18" s="2"/>
      <c r="H18" s="2"/>
      <c r="I18" s="2"/>
      <c r="J18" s="2"/>
      <c r="K18" s="2"/>
      <c r="L18" s="2"/>
      <c r="M18" s="2"/>
      <c r="N18" s="2"/>
      <c r="O18" s="2"/>
      <c r="P18" s="2"/>
      <c r="Q18" s="2"/>
      <c r="R18" s="2"/>
      <c r="S18" s="2"/>
      <c r="T18" s="2"/>
      <c r="U18" s="2"/>
      <c r="V18" s="2"/>
      <c r="W18" s="2"/>
      <c r="X18" s="2"/>
      <c r="Y18" s="2"/>
      <c r="Z18" s="2"/>
    </row>
    <row r="19" ht="25.5" customHeight="1">
      <c r="A19" s="25" t="s">
        <v>40</v>
      </c>
      <c r="B19" s="57"/>
      <c r="C19" s="58" t="str">
        <f t="shared" ref="C19:F19" si="7">C18*C17/10</f>
        <v>-98.3</v>
      </c>
      <c r="D19" s="58" t="str">
        <f t="shared" si="7"/>
        <v>14.7</v>
      </c>
      <c r="E19" s="58" t="str">
        <f t="shared" si="7"/>
        <v>24.6</v>
      </c>
      <c r="F19" s="59" t="str">
        <f t="shared" si="7"/>
        <v>-19.7</v>
      </c>
      <c r="G19" s="2"/>
      <c r="H19" s="2"/>
      <c r="I19" s="2"/>
      <c r="J19" s="2"/>
      <c r="K19" s="2"/>
      <c r="L19" s="2"/>
      <c r="M19" s="2"/>
      <c r="N19" s="2"/>
      <c r="O19" s="2"/>
      <c r="P19" s="2"/>
      <c r="Q19" s="2"/>
      <c r="R19" s="2"/>
      <c r="S19" s="2"/>
      <c r="T19" s="2"/>
      <c r="U19" s="2"/>
      <c r="V19" s="2"/>
      <c r="W19" s="2"/>
      <c r="X19" s="2"/>
      <c r="Y19" s="2"/>
      <c r="Z19" s="2"/>
    </row>
    <row r="20" ht="25.5" customHeight="1">
      <c r="A20" s="25" t="s">
        <v>41</v>
      </c>
      <c r="B20" s="41"/>
      <c r="C20" s="42" t="str">
        <f>Design!$L$15</f>
        <v>25.00%</v>
      </c>
      <c r="D20" s="42" t="str">
        <f>Design!$L$15</f>
        <v>25.00%</v>
      </c>
      <c r="E20" s="42" t="str">
        <f>Design!$L$15</f>
        <v>25.00%</v>
      </c>
      <c r="F20" s="43" t="str">
        <f>Design!$L$15</f>
        <v>25.00%</v>
      </c>
      <c r="G20" s="2"/>
      <c r="H20" s="2"/>
      <c r="I20" s="2"/>
      <c r="J20" s="2"/>
      <c r="K20" s="2"/>
      <c r="L20" s="2"/>
      <c r="M20" s="2"/>
      <c r="N20" s="2"/>
      <c r="O20" s="2"/>
      <c r="P20" s="2"/>
      <c r="Q20" s="2"/>
      <c r="R20" s="2"/>
      <c r="S20" s="2"/>
      <c r="T20" s="2"/>
      <c r="U20" s="2"/>
      <c r="V20" s="2"/>
      <c r="W20" s="2"/>
      <c r="X20" s="2"/>
      <c r="Y20" s="2"/>
      <c r="Z20" s="2"/>
    </row>
    <row r="21" ht="25.5" customHeight="1">
      <c r="A21" s="25" t="s">
        <v>42</v>
      </c>
      <c r="B21" s="48"/>
      <c r="C21" s="47" t="str">
        <f>Design!$L$8</f>
        <v>1.33</v>
      </c>
      <c r="D21" s="47" t="str">
        <f>Design!$L$8</f>
        <v>1.33</v>
      </c>
      <c r="E21" s="47" t="str">
        <f>Design!$L$8</f>
        <v>1.33</v>
      </c>
      <c r="F21" s="49" t="str">
        <f>Design!$L$8</f>
        <v>1.33</v>
      </c>
      <c r="G21" s="2"/>
      <c r="H21" s="2"/>
      <c r="I21" s="2"/>
      <c r="J21" s="2"/>
      <c r="K21" s="2"/>
      <c r="L21" s="2"/>
      <c r="M21" s="2"/>
      <c r="N21" s="2"/>
      <c r="O21" s="2"/>
      <c r="P21" s="2"/>
      <c r="Q21" s="2"/>
      <c r="R21" s="2"/>
      <c r="S21" s="2"/>
      <c r="T21" s="2"/>
      <c r="U21" s="2"/>
      <c r="V21" s="2"/>
      <c r="W21" s="2"/>
      <c r="X21" s="2"/>
      <c r="Y21" s="2"/>
      <c r="Z21" s="2"/>
    </row>
    <row r="22" ht="25.5" customHeight="1">
      <c r="A22" s="25" t="s">
        <v>43</v>
      </c>
      <c r="B22" s="48"/>
      <c r="C22" s="47" t="str">
        <f t="shared" ref="C22:F22" si="8">C19*C20*C21</f>
        <v>-32.77</v>
      </c>
      <c r="D22" s="47" t="str">
        <f t="shared" si="8"/>
        <v>4.92</v>
      </c>
      <c r="E22" s="47" t="str">
        <f t="shared" si="8"/>
        <v>8.19</v>
      </c>
      <c r="F22" s="49" t="str">
        <f t="shared" si="8"/>
        <v>-6.55</v>
      </c>
      <c r="G22" s="2"/>
      <c r="H22" s="2"/>
      <c r="I22" s="2"/>
      <c r="J22" s="2"/>
      <c r="K22" s="2"/>
      <c r="L22" s="2"/>
      <c r="M22" s="2"/>
      <c r="N22" s="2"/>
      <c r="O22" s="2"/>
      <c r="P22" s="2"/>
      <c r="Q22" s="2"/>
      <c r="R22" s="2"/>
      <c r="S22" s="2"/>
      <c r="T22" s="2"/>
      <c r="U22" s="2"/>
      <c r="V22" s="2"/>
      <c r="W22" s="2"/>
      <c r="X22" s="2"/>
      <c r="Y22" s="2"/>
      <c r="Z22" s="2"/>
    </row>
    <row r="23" ht="25.5" customHeight="1">
      <c r="A23" s="25" t="s">
        <v>44</v>
      </c>
      <c r="B23" s="64"/>
      <c r="C23" s="47" t="str">
        <f t="shared" ref="C23:E23" si="9">ROUND(C22,0)</f>
        <v>-33.00</v>
      </c>
      <c r="D23" s="47" t="str">
        <f t="shared" si="9"/>
        <v>5.00</v>
      </c>
      <c r="E23" s="47" t="str">
        <f t="shared" si="9"/>
        <v>8.00</v>
      </c>
      <c r="F23" s="68">
        <v>0.0</v>
      </c>
      <c r="G23" s="2"/>
      <c r="H23" s="2"/>
      <c r="I23" s="2"/>
      <c r="J23" s="2"/>
      <c r="K23" s="2"/>
      <c r="L23" s="2"/>
      <c r="M23" s="2"/>
      <c r="N23" s="2"/>
      <c r="O23" s="2"/>
      <c r="P23" s="2"/>
      <c r="Q23" s="2"/>
      <c r="R23" s="2"/>
      <c r="S23" s="2"/>
      <c r="T23" s="2"/>
      <c r="U23" s="2"/>
      <c r="V23" s="2"/>
      <c r="W23" s="2"/>
      <c r="X23" s="2"/>
      <c r="Y23" s="2"/>
      <c r="Z23" s="2"/>
    </row>
    <row r="24" ht="25.5" customHeight="1">
      <c r="A24" s="25" t="s">
        <v>45</v>
      </c>
      <c r="B24" s="38"/>
      <c r="C24" s="30">
        <v>-32.0</v>
      </c>
      <c r="D24" s="30">
        <v>5.0</v>
      </c>
      <c r="E24" s="30">
        <v>8.0</v>
      </c>
      <c r="F24" s="31">
        <v>-6.0</v>
      </c>
      <c r="G24" s="2"/>
      <c r="H24" s="2"/>
      <c r="I24" s="2"/>
      <c r="J24" s="2"/>
      <c r="K24" s="2"/>
      <c r="L24" s="2"/>
      <c r="M24" s="2"/>
      <c r="N24" s="2"/>
      <c r="O24" s="2"/>
      <c r="P24" s="2"/>
      <c r="Q24" s="2"/>
      <c r="R24" s="2"/>
      <c r="S24" s="2"/>
      <c r="T24" s="2"/>
      <c r="U24" s="2"/>
      <c r="V24" s="2"/>
      <c r="W24" s="2"/>
      <c r="X24" s="2"/>
      <c r="Y24" s="2"/>
      <c r="Z24" s="2"/>
    </row>
    <row r="25" ht="25.5" customHeight="1">
      <c r="A25" s="25" t="s">
        <v>46</v>
      </c>
      <c r="B25" s="38"/>
      <c r="C25" s="20" t="str">
        <f t="shared" ref="C25:F25" si="10">IF(C23=0,-C24,IF(ABS((C24-C23)/C23)&gt;0.1,C23-C24,0))</f>
        <v>0</v>
      </c>
      <c r="D25" s="20" t="str">
        <f t="shared" si="10"/>
        <v>0</v>
      </c>
      <c r="E25" s="20" t="str">
        <f t="shared" si="10"/>
        <v>0</v>
      </c>
      <c r="F25" s="46" t="str">
        <f t="shared" si="10"/>
        <v>6</v>
      </c>
      <c r="G25" s="2"/>
      <c r="H25" s="2"/>
      <c r="I25" s="2"/>
      <c r="J25" s="2"/>
      <c r="K25" s="2"/>
      <c r="L25" s="2"/>
      <c r="M25" s="2"/>
      <c r="N25" s="2"/>
      <c r="O25" s="2"/>
      <c r="P25" s="2"/>
      <c r="Q25" s="2"/>
      <c r="R25" s="2"/>
      <c r="S25" s="2"/>
      <c r="T25" s="2"/>
      <c r="U25" s="2"/>
      <c r="V25" s="2"/>
      <c r="W25" s="2"/>
      <c r="X25" s="2"/>
      <c r="Y25" s="2"/>
      <c r="Z25" s="2"/>
    </row>
    <row r="26" ht="25.5" customHeight="1">
      <c r="A26" s="25" t="s">
        <v>47</v>
      </c>
      <c r="B26" s="38"/>
      <c r="C26" s="45" t="str">
        <f>'13th Nov 2014'!F26</f>
        <v>75</v>
      </c>
      <c r="D26" s="45" t="str">
        <f>'15th Oct 2014'!C26</f>
        <v>1880</v>
      </c>
      <c r="E26" s="45" t="str">
        <f>'29th Oct 2014'!E26</f>
        <v>1980</v>
      </c>
      <c r="F26" s="46" t="str">
        <f>'15th Oct 2014'!D26</f>
        <v>2900</v>
      </c>
      <c r="G26" s="2"/>
      <c r="H26" s="2"/>
      <c r="I26" s="2"/>
      <c r="J26" s="2"/>
      <c r="K26" s="2"/>
      <c r="L26" s="2"/>
      <c r="M26" s="2"/>
      <c r="N26" s="2"/>
      <c r="O26" s="2"/>
      <c r="P26" s="2"/>
      <c r="Q26" s="2"/>
      <c r="R26" s="2"/>
      <c r="S26" s="2"/>
      <c r="T26" s="2"/>
      <c r="U26" s="2"/>
      <c r="V26" s="2"/>
      <c r="W26" s="2"/>
      <c r="X26" s="2"/>
      <c r="Y26" s="2"/>
      <c r="Z26" s="2"/>
    </row>
    <row r="27" ht="25.5" customHeight="1">
      <c r="A27" s="25" t="s">
        <v>48</v>
      </c>
      <c r="B27" s="38"/>
      <c r="C27" s="45" t="str">
        <f>Design!$E$19*C13</f>
        <v>4</v>
      </c>
      <c r="D27" s="45" t="str">
        <f>Design!$E$19*D13</f>
        <v>80</v>
      </c>
      <c r="E27" s="65" t="str">
        <f>Design!$E$19*E13</f>
        <v>80</v>
      </c>
      <c r="F27" s="46" t="str">
        <f>Design!$E$19*F13</f>
        <v>200</v>
      </c>
      <c r="G27" s="2"/>
      <c r="H27" s="2"/>
      <c r="I27" s="2"/>
      <c r="J27" s="2"/>
      <c r="K27" s="2"/>
      <c r="L27" s="2"/>
      <c r="M27" s="2"/>
      <c r="N27" s="2"/>
      <c r="O27" s="2"/>
      <c r="P27" s="2"/>
      <c r="Q27" s="2"/>
      <c r="R27" s="2"/>
      <c r="S27" s="2"/>
      <c r="T27" s="2"/>
      <c r="U27" s="2"/>
      <c r="V27" s="2"/>
      <c r="W27" s="2"/>
      <c r="X27" s="2"/>
      <c r="Y27" s="2"/>
      <c r="Z27" s="2"/>
    </row>
    <row r="28" ht="25.5" customHeight="1">
      <c r="A28" s="25" t="s">
        <v>49</v>
      </c>
      <c r="B28" s="38"/>
      <c r="C28" s="30">
        <v>75.0</v>
      </c>
      <c r="D28" s="30">
        <v>2063.0</v>
      </c>
      <c r="E28" s="30">
        <v>2063.0</v>
      </c>
      <c r="F28" s="31">
        <v>2900.0</v>
      </c>
      <c r="G28" s="2"/>
      <c r="H28" s="2"/>
      <c r="I28" s="2"/>
      <c r="J28" s="2"/>
      <c r="K28" s="2"/>
      <c r="L28" s="2"/>
      <c r="M28" s="2"/>
      <c r="N28" s="2"/>
      <c r="O28" s="2"/>
      <c r="P28" s="2"/>
      <c r="Q28" s="2"/>
      <c r="R28" s="2"/>
      <c r="S28" s="2"/>
      <c r="T28" s="2"/>
      <c r="U28" s="2"/>
      <c r="V28" s="2"/>
      <c r="W28" s="2"/>
      <c r="X28" s="2"/>
      <c r="Y28" s="2"/>
      <c r="Z28" s="2"/>
    </row>
    <row r="29" ht="25.5" customHeight="1">
      <c r="A29" s="25" t="s">
        <v>50</v>
      </c>
      <c r="B29" s="38"/>
      <c r="C29" s="65" t="str">
        <f t="shared" ref="C29:F29" si="11">IF(C23&gt;0,C28-C27,C28+C27)</f>
        <v>79</v>
      </c>
      <c r="D29" s="65" t="str">
        <f t="shared" si="11"/>
        <v>1983</v>
      </c>
      <c r="E29" s="65" t="str">
        <f t="shared" si="11"/>
        <v>1983</v>
      </c>
      <c r="F29" s="46" t="str">
        <f t="shared" si="11"/>
        <v>3100</v>
      </c>
      <c r="G29" s="2"/>
      <c r="H29" s="2"/>
      <c r="I29" s="2"/>
      <c r="J29" s="2"/>
      <c r="K29" s="2"/>
      <c r="L29" s="2"/>
      <c r="M29" s="2"/>
      <c r="N29" s="2"/>
      <c r="O29" s="2"/>
      <c r="P29" s="2"/>
      <c r="Q29" s="2"/>
      <c r="R29" s="2"/>
      <c r="S29" s="2"/>
      <c r="T29" s="2"/>
      <c r="U29" s="2"/>
      <c r="V29" s="2"/>
      <c r="W29" s="2"/>
      <c r="X29" s="2"/>
      <c r="Y29" s="2"/>
      <c r="Z29" s="2"/>
    </row>
    <row r="30" ht="25.5" customHeight="1">
      <c r="A30" s="25" t="s">
        <v>51</v>
      </c>
      <c r="B30" s="38"/>
      <c r="C30" s="45" t="str">
        <f t="shared" ref="C30:F30" si="12">C9</f>
        <v>76</v>
      </c>
      <c r="D30" s="45" t="str">
        <f t="shared" si="12"/>
        <v>2063</v>
      </c>
      <c r="E30" s="45" t="str">
        <f t="shared" si="12"/>
        <v>2063</v>
      </c>
      <c r="F30" s="46" t="str">
        <f t="shared" si="12"/>
        <v>3130</v>
      </c>
      <c r="G30" s="2"/>
      <c r="H30" s="2"/>
      <c r="I30" s="2"/>
      <c r="J30" s="2"/>
      <c r="K30" s="2"/>
      <c r="L30" s="2"/>
      <c r="M30" s="2"/>
      <c r="N30" s="2"/>
      <c r="O30" s="2"/>
      <c r="P30" s="2"/>
      <c r="Q30" s="2"/>
      <c r="R30" s="2"/>
      <c r="S30" s="2"/>
      <c r="T30" s="2"/>
      <c r="U30" s="2"/>
      <c r="V30" s="2"/>
      <c r="W30" s="2"/>
      <c r="X30" s="2"/>
      <c r="Y30" s="2"/>
      <c r="Z30" s="2"/>
    </row>
    <row r="31" ht="25.5" customHeight="1">
      <c r="A31" s="25" t="s">
        <v>52</v>
      </c>
      <c r="B31" s="62" t="str">
        <f>'4th Nov 2014'!B31</f>
        <v>-£1,333</v>
      </c>
      <c r="C31" s="63" t="str">
        <f t="shared" ref="C31:F31" si="13">(C30-C26)*C24*C10</f>
        <v>-£320</v>
      </c>
      <c r="D31" s="51" t="str">
        <f t="shared" si="13"/>
        <v>£4,575</v>
      </c>
      <c r="E31" s="51" t="str">
        <f t="shared" si="13"/>
        <v>£3,320</v>
      </c>
      <c r="F31" s="69" t="str">
        <f t="shared" si="13"/>
        <v>-£1,380</v>
      </c>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min="3" max="4" width="24.86"/>
    <col customWidth="1" min="5" max="6" width="24.29"/>
    <col customWidth="1" min="7" max="7" width="21.14"/>
    <col customWidth="1" min="8" max="16" width="11.57"/>
    <col customWidth="1" min="17" max="26" width="10.0"/>
  </cols>
  <sheetData>
    <row r="1" ht="21.0" customHeight="1">
      <c r="A1" s="18" t="s">
        <v>4</v>
      </c>
      <c r="B1" s="19"/>
      <c r="C1" s="19"/>
      <c r="D1" s="19"/>
      <c r="E1" s="19"/>
      <c r="F1" s="19"/>
      <c r="G1" s="20"/>
      <c r="H1" s="2"/>
      <c r="I1" s="2"/>
      <c r="J1" s="2"/>
      <c r="K1" s="2"/>
      <c r="L1" s="2"/>
      <c r="M1" s="2"/>
      <c r="N1" s="2"/>
      <c r="O1" s="2"/>
      <c r="P1" s="2"/>
      <c r="Q1" s="2"/>
      <c r="R1" s="2"/>
      <c r="S1" s="2"/>
      <c r="T1" s="2"/>
      <c r="U1" s="2"/>
      <c r="V1" s="2"/>
      <c r="W1" s="2"/>
      <c r="X1" s="2"/>
      <c r="Y1" s="2"/>
      <c r="Z1" s="2"/>
    </row>
    <row r="2" ht="18.75" customHeight="1">
      <c r="A2" s="21" t="s">
        <v>20</v>
      </c>
      <c r="B2" s="22">
        <v>107682.0</v>
      </c>
      <c r="C2" s="22"/>
      <c r="D2" s="19"/>
      <c r="E2" s="19"/>
      <c r="F2" s="19"/>
      <c r="G2" s="20"/>
      <c r="H2" s="2"/>
      <c r="I2" s="2"/>
      <c r="J2" s="2"/>
      <c r="K2" s="2"/>
      <c r="L2" s="2"/>
      <c r="M2" s="2"/>
      <c r="N2" s="2"/>
      <c r="O2" s="2"/>
      <c r="P2" s="2"/>
      <c r="Q2" s="2"/>
      <c r="R2" s="2"/>
      <c r="S2" s="2"/>
      <c r="T2" s="2"/>
      <c r="U2" s="2"/>
      <c r="V2" s="2"/>
      <c r="W2" s="2"/>
      <c r="X2" s="2"/>
      <c r="Y2" s="2"/>
      <c r="Z2" s="2"/>
    </row>
    <row r="3" ht="18.75" customHeight="1">
      <c r="A3" s="21" t="s">
        <v>23</v>
      </c>
      <c r="B3" s="23" t="str">
        <f>Design!$E$24</f>
        <v>15.0%</v>
      </c>
      <c r="C3" s="23"/>
      <c r="D3" s="19"/>
      <c r="E3" s="19"/>
      <c r="F3" s="19"/>
      <c r="G3" s="20"/>
      <c r="H3" s="2"/>
      <c r="I3" s="2"/>
      <c r="J3" s="2"/>
      <c r="K3" s="2"/>
      <c r="L3" s="2"/>
      <c r="M3" s="2"/>
      <c r="N3" s="2"/>
      <c r="O3" s="2"/>
      <c r="P3" s="2"/>
      <c r="Q3" s="2"/>
      <c r="R3" s="2"/>
      <c r="S3" s="2"/>
      <c r="T3" s="2"/>
      <c r="U3" s="2"/>
      <c r="V3" s="2"/>
      <c r="W3" s="2"/>
      <c r="X3" s="2"/>
      <c r="Y3" s="2"/>
      <c r="Z3" s="2"/>
    </row>
    <row r="4" ht="18.75" customHeight="1">
      <c r="A4" s="21" t="s">
        <v>24</v>
      </c>
      <c r="B4" s="24" t="str">
        <f>B3*B2</f>
        <v>£16,152</v>
      </c>
      <c r="C4" s="24"/>
      <c r="D4" s="19"/>
      <c r="E4" s="19"/>
      <c r="F4" s="19"/>
      <c r="G4" s="20"/>
      <c r="H4" s="2"/>
      <c r="I4" s="2"/>
      <c r="J4" s="2"/>
      <c r="K4" s="2"/>
      <c r="L4" s="2"/>
      <c r="M4" s="2"/>
      <c r="N4" s="2"/>
      <c r="O4" s="2"/>
      <c r="P4" s="2"/>
      <c r="Q4" s="2"/>
      <c r="R4" s="2"/>
      <c r="S4" s="2"/>
      <c r="T4" s="2"/>
      <c r="U4" s="2"/>
      <c r="V4" s="2"/>
      <c r="W4" s="2"/>
      <c r="X4" s="2"/>
      <c r="Y4" s="2"/>
      <c r="Z4" s="2"/>
    </row>
    <row r="5" ht="18.75" customHeight="1">
      <c r="A5" s="21"/>
      <c r="B5" s="19"/>
      <c r="C5" s="19"/>
      <c r="D5" s="19"/>
      <c r="E5" s="19"/>
      <c r="F5" s="19"/>
      <c r="G5" s="20"/>
      <c r="H5" s="2"/>
      <c r="I5" s="2"/>
      <c r="J5" s="2"/>
      <c r="K5" s="2"/>
      <c r="L5" s="2"/>
      <c r="M5" s="2"/>
      <c r="N5" s="2"/>
      <c r="O5" s="2"/>
      <c r="P5" s="2"/>
      <c r="Q5" s="2"/>
      <c r="R5" s="2"/>
      <c r="S5" s="2"/>
      <c r="T5" s="2"/>
      <c r="U5" s="2"/>
      <c r="V5" s="2"/>
      <c r="W5" s="2"/>
      <c r="X5" s="2"/>
      <c r="Y5" s="2"/>
      <c r="Z5" s="2"/>
    </row>
    <row r="6" ht="18.75" customHeight="1">
      <c r="A6" s="21"/>
      <c r="B6" s="19" t="s">
        <v>25</v>
      </c>
      <c r="C6" s="19" t="s">
        <v>57</v>
      </c>
      <c r="D6" s="19" t="s">
        <v>53</v>
      </c>
      <c r="E6" s="21" t="s">
        <v>54</v>
      </c>
      <c r="F6" s="19" t="s">
        <v>27</v>
      </c>
      <c r="G6" s="2"/>
      <c r="H6" s="2"/>
      <c r="I6" s="2"/>
      <c r="J6" s="2"/>
      <c r="K6" s="2"/>
      <c r="L6" s="2"/>
      <c r="M6" s="2"/>
      <c r="N6" s="2"/>
      <c r="O6" s="2"/>
      <c r="P6" s="2"/>
      <c r="Q6" s="2"/>
      <c r="R6" s="2"/>
      <c r="S6" s="2"/>
      <c r="T6" s="2"/>
      <c r="U6" s="2"/>
      <c r="V6" s="2"/>
      <c r="W6" s="2"/>
      <c r="X6" s="2"/>
      <c r="Y6" s="2"/>
      <c r="Z6" s="2"/>
    </row>
    <row r="7" ht="18.75" customHeight="1">
      <c r="A7" s="21"/>
      <c r="B7" s="21" t="s">
        <v>55</v>
      </c>
      <c r="C7" s="21"/>
      <c r="D7" s="21"/>
      <c r="E7" s="21"/>
      <c r="F7" s="21" t="s">
        <v>55</v>
      </c>
      <c r="G7" s="2"/>
      <c r="H7" s="2"/>
      <c r="I7" s="2"/>
      <c r="J7" s="2"/>
      <c r="K7" s="2"/>
      <c r="L7" s="2"/>
      <c r="M7" s="2"/>
      <c r="N7" s="2"/>
      <c r="O7" s="2"/>
      <c r="P7" s="2"/>
      <c r="Q7" s="2"/>
      <c r="R7" s="2"/>
      <c r="S7" s="2"/>
      <c r="T7" s="2"/>
      <c r="U7" s="2"/>
      <c r="V7" s="2"/>
      <c r="W7" s="2"/>
      <c r="X7" s="2"/>
      <c r="Y7" s="2"/>
      <c r="Z7" s="2"/>
    </row>
    <row r="8" ht="25.5" customHeight="1">
      <c r="A8" s="25" t="s">
        <v>29</v>
      </c>
      <c r="B8" s="66"/>
      <c r="C8" s="27" t="str">
        <f>B4/16</f>
        <v>£1,009.52</v>
      </c>
      <c r="D8" s="27" t="str">
        <f t="shared" ref="D8:E8" si="1">$B$4/16</f>
        <v>£1,009.52</v>
      </c>
      <c r="E8" s="27" t="str">
        <f t="shared" si="1"/>
        <v>£1,009.52</v>
      </c>
      <c r="F8" s="70"/>
      <c r="G8" s="2"/>
      <c r="H8" s="2"/>
      <c r="I8" s="2"/>
      <c r="J8" s="2"/>
      <c r="K8" s="2"/>
      <c r="L8" s="2"/>
      <c r="M8" s="2"/>
      <c r="N8" s="2"/>
      <c r="O8" s="2"/>
      <c r="P8" s="2"/>
      <c r="Q8" s="2"/>
      <c r="R8" s="2"/>
      <c r="S8" s="2"/>
      <c r="T8" s="2"/>
      <c r="U8" s="2"/>
      <c r="V8" s="2"/>
      <c r="W8" s="2"/>
      <c r="X8" s="2"/>
      <c r="Y8" s="2"/>
      <c r="Z8" s="2"/>
    </row>
    <row r="9" ht="25.5" customHeight="1">
      <c r="A9" s="25" t="s">
        <v>30</v>
      </c>
      <c r="B9" s="38"/>
      <c r="C9" s="30">
        <v>68.0</v>
      </c>
      <c r="D9" s="30">
        <v>2067.0</v>
      </c>
      <c r="E9" s="30">
        <v>2067.0</v>
      </c>
      <c r="F9" s="40"/>
      <c r="G9" s="2"/>
      <c r="H9" s="2"/>
      <c r="I9" s="2"/>
      <c r="J9" s="2"/>
      <c r="K9" s="2"/>
      <c r="L9" s="2"/>
      <c r="M9" s="2"/>
      <c r="N9" s="2"/>
      <c r="O9" s="2"/>
      <c r="P9" s="2"/>
      <c r="Q9" s="2"/>
      <c r="R9" s="2"/>
      <c r="S9" s="2"/>
      <c r="T9" s="2"/>
      <c r="U9" s="2"/>
      <c r="V9" s="2"/>
      <c r="W9" s="2"/>
      <c r="X9" s="2"/>
      <c r="Y9" s="2"/>
      <c r="Z9" s="2"/>
    </row>
    <row r="10" ht="25.5" customHeight="1">
      <c r="A10" s="25" t="s">
        <v>31</v>
      </c>
      <c r="B10" s="38"/>
      <c r="C10" s="33">
        <v>10.0</v>
      </c>
      <c r="D10" s="33">
        <v>5.0</v>
      </c>
      <c r="E10" s="33">
        <v>5.0</v>
      </c>
      <c r="F10" s="40"/>
      <c r="G10" s="2"/>
      <c r="H10" s="2"/>
      <c r="I10" s="2"/>
      <c r="J10" s="2"/>
      <c r="K10" s="2"/>
      <c r="L10" s="2"/>
      <c r="M10" s="2"/>
      <c r="N10" s="2"/>
      <c r="O10" s="2"/>
      <c r="P10" s="2"/>
      <c r="Q10" s="2"/>
      <c r="R10" s="2"/>
      <c r="S10" s="2"/>
      <c r="T10" s="2"/>
      <c r="U10" s="2"/>
      <c r="V10" s="2"/>
      <c r="W10" s="2"/>
      <c r="X10" s="2"/>
      <c r="Y10" s="2"/>
      <c r="Z10" s="2"/>
    </row>
    <row r="11" ht="25.5" customHeight="1">
      <c r="A11" s="25" t="s">
        <v>32</v>
      </c>
      <c r="B11" s="48"/>
      <c r="C11" s="36">
        <v>1.0</v>
      </c>
      <c r="D11" s="36">
        <v>1.0</v>
      </c>
      <c r="E11" s="36">
        <v>1.0</v>
      </c>
      <c r="F11" s="49"/>
      <c r="G11" s="2"/>
      <c r="H11" s="2"/>
      <c r="I11" s="2"/>
      <c r="J11" s="2"/>
      <c r="K11" s="2"/>
      <c r="L11" s="2"/>
      <c r="M11" s="2"/>
      <c r="N11" s="2"/>
      <c r="O11" s="2"/>
      <c r="P11" s="2"/>
      <c r="Q11" s="2"/>
      <c r="R11" s="2"/>
      <c r="S11" s="2"/>
      <c r="T11" s="2"/>
      <c r="U11" s="2"/>
      <c r="V11" s="2"/>
      <c r="W11" s="2"/>
      <c r="X11" s="2"/>
      <c r="Y11" s="2"/>
      <c r="Z11" s="2"/>
    </row>
    <row r="12" ht="25.5" customHeight="1">
      <c r="A12" s="25" t="s">
        <v>33</v>
      </c>
      <c r="B12" s="38"/>
      <c r="C12" s="39" t="str">
        <f>C10*C9/100</f>
        <v>£6.80</v>
      </c>
      <c r="D12" s="39" t="str">
        <f t="shared" ref="D12:E12" si="2">D9*D10/100</f>
        <v>£103.35</v>
      </c>
      <c r="E12" s="39" t="str">
        <f t="shared" si="2"/>
        <v>£103.35</v>
      </c>
      <c r="F12" s="40"/>
      <c r="G12" s="2"/>
      <c r="H12" s="2"/>
      <c r="I12" s="2"/>
      <c r="J12" s="2"/>
      <c r="K12" s="2"/>
      <c r="L12" s="2"/>
      <c r="M12" s="2"/>
      <c r="N12" s="2"/>
      <c r="O12" s="2"/>
      <c r="P12" s="2"/>
      <c r="Q12" s="2"/>
      <c r="R12" s="2"/>
      <c r="S12" s="2"/>
      <c r="T12" s="2"/>
      <c r="U12" s="2"/>
      <c r="V12" s="2"/>
      <c r="W12" s="2"/>
      <c r="X12" s="2"/>
      <c r="Y12" s="2"/>
      <c r="Z12" s="2"/>
    </row>
    <row r="13" ht="25.5" customHeight="1">
      <c r="A13" s="25" t="s">
        <v>34</v>
      </c>
      <c r="B13" s="67"/>
      <c r="C13" s="54">
        <v>2.0</v>
      </c>
      <c r="D13" s="54">
        <v>20.0</v>
      </c>
      <c r="E13" s="54">
        <v>20.0</v>
      </c>
      <c r="F13" s="40"/>
      <c r="G13" s="2"/>
      <c r="H13" s="2"/>
      <c r="I13" s="2"/>
      <c r="J13" s="2"/>
      <c r="K13" s="2"/>
      <c r="L13" s="2"/>
      <c r="M13" s="2"/>
      <c r="N13" s="2"/>
      <c r="O13" s="2"/>
      <c r="P13" s="2"/>
      <c r="Q13" s="2"/>
      <c r="R13" s="2"/>
      <c r="S13" s="2"/>
      <c r="T13" s="2"/>
      <c r="U13" s="2"/>
      <c r="V13" s="2"/>
      <c r="W13" s="2"/>
      <c r="X13" s="2"/>
      <c r="Y13" s="2"/>
      <c r="Z13" s="2"/>
    </row>
    <row r="14" ht="25.5" customHeight="1">
      <c r="A14" s="25" t="s">
        <v>35</v>
      </c>
      <c r="B14" s="41"/>
      <c r="C14" s="42" t="str">
        <f t="shared" ref="C14:E14" si="3">C13/C9</f>
        <v>2.94%</v>
      </c>
      <c r="D14" s="42" t="str">
        <f t="shared" si="3"/>
        <v>0.97%</v>
      </c>
      <c r="E14" s="42" t="str">
        <f t="shared" si="3"/>
        <v>0.97%</v>
      </c>
      <c r="F14" s="43"/>
      <c r="G14" s="2"/>
      <c r="H14" s="2"/>
      <c r="I14" s="2"/>
      <c r="J14" s="2"/>
      <c r="K14" s="2"/>
      <c r="L14" s="2"/>
      <c r="M14" s="2"/>
      <c r="N14" s="2"/>
      <c r="O14" s="2"/>
      <c r="P14" s="2"/>
      <c r="Q14" s="2"/>
      <c r="R14" s="2"/>
      <c r="S14" s="2"/>
      <c r="T14" s="2"/>
      <c r="U14" s="2"/>
      <c r="V14" s="2"/>
      <c r="W14" s="2"/>
      <c r="X14" s="2"/>
      <c r="Y14" s="2"/>
      <c r="Z14" s="2"/>
    </row>
    <row r="15" ht="25.5" customHeight="1">
      <c r="A15" s="25" t="s">
        <v>36</v>
      </c>
      <c r="B15" s="38"/>
      <c r="C15" s="39" t="str">
        <f t="shared" ref="C15:E15" si="4">C14*C12*100</f>
        <v>£20.00</v>
      </c>
      <c r="D15" s="39" t="str">
        <f t="shared" si="4"/>
        <v>£100.00</v>
      </c>
      <c r="E15" s="39" t="str">
        <f t="shared" si="4"/>
        <v>£100.00</v>
      </c>
      <c r="F15" s="40"/>
      <c r="G15" s="2"/>
      <c r="H15" s="2"/>
      <c r="I15" s="2"/>
      <c r="J15" s="2"/>
      <c r="K15" s="2"/>
      <c r="L15" s="2"/>
      <c r="M15" s="2"/>
      <c r="N15" s="2"/>
      <c r="O15" s="2"/>
      <c r="P15" s="2"/>
      <c r="Q15" s="2"/>
      <c r="R15" s="2"/>
      <c r="S15" s="2"/>
      <c r="T15" s="2"/>
      <c r="U15" s="2"/>
      <c r="V15" s="2"/>
      <c r="W15" s="2"/>
      <c r="X15" s="2"/>
      <c r="Y15" s="2"/>
      <c r="Z15" s="2"/>
    </row>
    <row r="16" ht="25.5" customHeight="1">
      <c r="A16" s="25" t="s">
        <v>37</v>
      </c>
      <c r="B16" s="38"/>
      <c r="C16" s="39" t="str">
        <f t="shared" ref="C16:E16" si="5">C15*C11</f>
        <v>£20.00</v>
      </c>
      <c r="D16" s="39" t="str">
        <f t="shared" si="5"/>
        <v>£100.00</v>
      </c>
      <c r="E16" s="39" t="str">
        <f t="shared" si="5"/>
        <v>£100.00</v>
      </c>
      <c r="F16" s="40"/>
      <c r="G16" s="2"/>
      <c r="H16" s="2"/>
      <c r="I16" s="2"/>
      <c r="J16" s="2"/>
      <c r="K16" s="2"/>
      <c r="L16" s="2"/>
      <c r="M16" s="2"/>
      <c r="N16" s="2"/>
      <c r="O16" s="2"/>
      <c r="P16" s="2"/>
      <c r="Q16" s="2"/>
      <c r="R16" s="2"/>
      <c r="S16" s="2"/>
      <c r="T16" s="2"/>
      <c r="U16" s="2"/>
      <c r="V16" s="2"/>
      <c r="W16" s="2"/>
      <c r="X16" s="2"/>
      <c r="Y16" s="2"/>
      <c r="Z16" s="2"/>
    </row>
    <row r="17" ht="25.5" customHeight="1">
      <c r="A17" s="25" t="s">
        <v>38</v>
      </c>
      <c r="B17" s="38"/>
      <c r="C17" s="45" t="str">
        <f t="shared" ref="C17:E17" si="6">C8/C16</f>
        <v>50.4759375</v>
      </c>
      <c r="D17" s="45" t="str">
        <f t="shared" si="6"/>
        <v>10.0951875</v>
      </c>
      <c r="E17" s="45" t="str">
        <f t="shared" si="6"/>
        <v>10.0951875</v>
      </c>
      <c r="F17" s="40"/>
      <c r="G17" s="2"/>
      <c r="H17" s="2"/>
      <c r="I17" s="2"/>
      <c r="J17" s="2"/>
      <c r="K17" s="2"/>
      <c r="L17" s="2"/>
      <c r="M17" s="2"/>
      <c r="N17" s="2"/>
      <c r="O17" s="2"/>
      <c r="P17" s="2"/>
      <c r="Q17" s="2"/>
      <c r="R17" s="2"/>
      <c r="S17" s="2"/>
      <c r="T17" s="2"/>
      <c r="U17" s="2"/>
      <c r="V17" s="2"/>
      <c r="W17" s="2"/>
      <c r="X17" s="2"/>
      <c r="Y17" s="2"/>
      <c r="Z17" s="2"/>
    </row>
    <row r="18" ht="25.5" customHeight="1">
      <c r="A18" s="25" t="s">
        <v>39</v>
      </c>
      <c r="B18" s="38"/>
      <c r="C18" s="30">
        <v>-10.0</v>
      </c>
      <c r="D18" s="30">
        <v>15.0</v>
      </c>
      <c r="E18" s="30">
        <v>25.0</v>
      </c>
      <c r="F18" s="40"/>
      <c r="G18" s="2"/>
      <c r="H18" s="2"/>
      <c r="I18" s="2"/>
      <c r="J18" s="2"/>
      <c r="K18" s="2"/>
      <c r="L18" s="2"/>
      <c r="M18" s="2"/>
      <c r="N18" s="2"/>
      <c r="O18" s="2"/>
      <c r="P18" s="2"/>
      <c r="Q18" s="2"/>
      <c r="R18" s="2"/>
      <c r="S18" s="2"/>
      <c r="T18" s="2"/>
      <c r="U18" s="2"/>
      <c r="V18" s="2"/>
      <c r="W18" s="2"/>
      <c r="X18" s="2"/>
      <c r="Y18" s="2"/>
      <c r="Z18" s="2"/>
    </row>
    <row r="19" ht="25.5" customHeight="1">
      <c r="A19" s="25" t="s">
        <v>40</v>
      </c>
      <c r="B19" s="57"/>
      <c r="C19" s="58" t="str">
        <f t="shared" ref="C19:E19" si="7">C18*C17/10</f>
        <v>-50.5</v>
      </c>
      <c r="D19" s="58" t="str">
        <f t="shared" si="7"/>
        <v>15.1</v>
      </c>
      <c r="E19" s="58" t="str">
        <f t="shared" si="7"/>
        <v>25.2</v>
      </c>
      <c r="F19" s="59"/>
      <c r="G19" s="2"/>
      <c r="H19" s="2"/>
      <c r="I19" s="2"/>
      <c r="J19" s="2"/>
      <c r="K19" s="2"/>
      <c r="L19" s="2"/>
      <c r="M19" s="2"/>
      <c r="N19" s="2"/>
      <c r="O19" s="2"/>
      <c r="P19" s="2"/>
      <c r="Q19" s="2"/>
      <c r="R19" s="2"/>
      <c r="S19" s="2"/>
      <c r="T19" s="2"/>
      <c r="U19" s="2"/>
      <c r="V19" s="2"/>
      <c r="W19" s="2"/>
      <c r="X19" s="2"/>
      <c r="Y19" s="2"/>
      <c r="Z19" s="2"/>
    </row>
    <row r="20" ht="25.5" customHeight="1">
      <c r="A20" s="25" t="s">
        <v>41</v>
      </c>
      <c r="B20" s="41"/>
      <c r="C20" s="42" t="str">
        <f>Design!$L$15</f>
        <v>25.00%</v>
      </c>
      <c r="D20" s="42" t="str">
        <f>Design!$L$15</f>
        <v>25.00%</v>
      </c>
      <c r="E20" s="42" t="str">
        <f>Design!$L$15</f>
        <v>25.00%</v>
      </c>
      <c r="F20" s="43"/>
      <c r="G20" s="2"/>
      <c r="H20" s="2"/>
      <c r="I20" s="2"/>
      <c r="J20" s="2"/>
      <c r="K20" s="2"/>
      <c r="L20" s="2"/>
      <c r="M20" s="2"/>
      <c r="N20" s="2"/>
      <c r="O20" s="2"/>
      <c r="P20" s="2"/>
      <c r="Q20" s="2"/>
      <c r="R20" s="2"/>
      <c r="S20" s="2"/>
      <c r="T20" s="2"/>
      <c r="U20" s="2"/>
      <c r="V20" s="2"/>
      <c r="W20" s="2"/>
      <c r="X20" s="2"/>
      <c r="Y20" s="2"/>
      <c r="Z20" s="2"/>
    </row>
    <row r="21" ht="25.5" customHeight="1">
      <c r="A21" s="25" t="s">
        <v>42</v>
      </c>
      <c r="B21" s="48"/>
      <c r="C21" s="47" t="str">
        <f>Design!$L$8</f>
        <v>1.33</v>
      </c>
      <c r="D21" s="47" t="str">
        <f>Design!$L$8</f>
        <v>1.33</v>
      </c>
      <c r="E21" s="47" t="str">
        <f>Design!$L$8</f>
        <v>1.33</v>
      </c>
      <c r="F21" s="49"/>
      <c r="G21" s="2"/>
      <c r="H21" s="2"/>
      <c r="I21" s="2"/>
      <c r="J21" s="2"/>
      <c r="K21" s="2"/>
      <c r="L21" s="2"/>
      <c r="M21" s="2"/>
      <c r="N21" s="2"/>
      <c r="O21" s="2"/>
      <c r="P21" s="2"/>
      <c r="Q21" s="2"/>
      <c r="R21" s="2"/>
      <c r="S21" s="2"/>
      <c r="T21" s="2"/>
      <c r="U21" s="2"/>
      <c r="V21" s="2"/>
      <c r="W21" s="2"/>
      <c r="X21" s="2"/>
      <c r="Y21" s="2"/>
      <c r="Z21" s="2"/>
    </row>
    <row r="22" ht="25.5" customHeight="1">
      <c r="A22" s="25" t="s">
        <v>43</v>
      </c>
      <c r="B22" s="48"/>
      <c r="C22" s="47" t="str">
        <f t="shared" ref="C22:E22" si="8">C19*C20*C21</f>
        <v>-16.83</v>
      </c>
      <c r="D22" s="47" t="str">
        <f t="shared" si="8"/>
        <v>5.05</v>
      </c>
      <c r="E22" s="47" t="str">
        <f t="shared" si="8"/>
        <v>8.41</v>
      </c>
      <c r="F22" s="49"/>
      <c r="G22" s="2"/>
      <c r="H22" s="2"/>
      <c r="I22" s="2"/>
      <c r="J22" s="2"/>
      <c r="K22" s="2"/>
      <c r="L22" s="2"/>
      <c r="M22" s="2"/>
      <c r="N22" s="2"/>
      <c r="O22" s="2"/>
      <c r="P22" s="2"/>
      <c r="Q22" s="2"/>
      <c r="R22" s="2"/>
      <c r="S22" s="2"/>
      <c r="T22" s="2"/>
      <c r="U22" s="2"/>
      <c r="V22" s="2"/>
      <c r="W22" s="2"/>
      <c r="X22" s="2"/>
      <c r="Y22" s="2"/>
      <c r="Z22" s="2"/>
    </row>
    <row r="23" ht="25.5" customHeight="1">
      <c r="A23" s="25" t="s">
        <v>44</v>
      </c>
      <c r="B23" s="64"/>
      <c r="C23" s="47" t="str">
        <f t="shared" ref="C23:E23" si="9">ROUND(C22,0)</f>
        <v>-17.00</v>
      </c>
      <c r="D23" s="47" t="str">
        <f t="shared" si="9"/>
        <v>5.00</v>
      </c>
      <c r="E23" s="47" t="str">
        <f t="shared" si="9"/>
        <v>8.00</v>
      </c>
      <c r="F23" s="68"/>
      <c r="G23" s="2"/>
      <c r="H23" s="2"/>
      <c r="I23" s="2"/>
      <c r="J23" s="2"/>
      <c r="K23" s="2"/>
      <c r="L23" s="2"/>
      <c r="M23" s="2"/>
      <c r="N23" s="2"/>
      <c r="O23" s="2"/>
      <c r="P23" s="2"/>
      <c r="Q23" s="2"/>
      <c r="R23" s="2"/>
      <c r="S23" s="2"/>
      <c r="T23" s="2"/>
      <c r="U23" s="2"/>
      <c r="V23" s="2"/>
      <c r="W23" s="2"/>
      <c r="X23" s="2"/>
      <c r="Y23" s="2"/>
      <c r="Z23" s="2"/>
    </row>
    <row r="24" ht="25.5" customHeight="1">
      <c r="A24" s="25" t="s">
        <v>45</v>
      </c>
      <c r="B24" s="38"/>
      <c r="C24" s="30">
        <v>-32.0</v>
      </c>
      <c r="D24" s="30">
        <v>5.0</v>
      </c>
      <c r="E24" s="30">
        <v>8.0</v>
      </c>
      <c r="F24" s="40"/>
      <c r="G24" s="2"/>
      <c r="H24" s="2"/>
      <c r="I24" s="2"/>
      <c r="J24" s="2"/>
      <c r="K24" s="2"/>
      <c r="L24" s="2"/>
      <c r="M24" s="2"/>
      <c r="N24" s="2"/>
      <c r="O24" s="2"/>
      <c r="P24" s="2"/>
      <c r="Q24" s="2"/>
      <c r="R24" s="2"/>
      <c r="S24" s="2"/>
      <c r="T24" s="2"/>
      <c r="U24" s="2"/>
      <c r="V24" s="2"/>
      <c r="W24" s="2"/>
      <c r="X24" s="2"/>
      <c r="Y24" s="2"/>
      <c r="Z24" s="2"/>
    </row>
    <row r="25" ht="25.5" customHeight="1">
      <c r="A25" s="25" t="s">
        <v>46</v>
      </c>
      <c r="B25" s="38"/>
      <c r="C25" s="71" t="str">
        <f t="shared" ref="C25:E25" si="10">IF(C23=0,-C24,IF(ABS((C24-C23)/C23)&gt;0.1,C23-C24,0))</f>
        <v>15.00</v>
      </c>
      <c r="D25" s="20" t="str">
        <f t="shared" si="10"/>
        <v>0</v>
      </c>
      <c r="E25" s="20" t="str">
        <f t="shared" si="10"/>
        <v>0</v>
      </c>
      <c r="F25" s="40"/>
      <c r="G25" s="2"/>
      <c r="H25" s="2"/>
      <c r="I25" s="2"/>
      <c r="J25" s="2"/>
      <c r="K25" s="2"/>
      <c r="L25" s="2"/>
      <c r="M25" s="2"/>
      <c r="N25" s="2"/>
      <c r="O25" s="2"/>
      <c r="P25" s="2"/>
      <c r="Q25" s="2"/>
      <c r="R25" s="2"/>
      <c r="S25" s="2"/>
      <c r="T25" s="2"/>
      <c r="U25" s="2"/>
      <c r="V25" s="2"/>
      <c r="W25" s="2"/>
      <c r="X25" s="2"/>
      <c r="Y25" s="2"/>
      <c r="Z25" s="2"/>
    </row>
    <row r="26" ht="25.5" customHeight="1">
      <c r="A26" s="25" t="s">
        <v>47</v>
      </c>
      <c r="B26" s="38"/>
      <c r="C26" s="45" t="str">
        <f>'13th Nov 2014'!F26</f>
        <v>75</v>
      </c>
      <c r="D26" s="45" t="str">
        <f>'29th Oct 2014'!C26</f>
        <v>1880</v>
      </c>
      <c r="E26" s="45" t="str">
        <f>'29th Oct 2014'!E26</f>
        <v>1980</v>
      </c>
      <c r="F26" s="40"/>
      <c r="G26" s="2"/>
      <c r="H26" s="2"/>
      <c r="I26" s="2"/>
      <c r="J26" s="2"/>
      <c r="K26" s="2"/>
      <c r="L26" s="2"/>
      <c r="M26" s="2"/>
      <c r="N26" s="2"/>
      <c r="O26" s="2"/>
      <c r="P26" s="2"/>
      <c r="Q26" s="2"/>
      <c r="R26" s="2"/>
      <c r="S26" s="2"/>
      <c r="T26" s="2"/>
      <c r="U26" s="2"/>
      <c r="V26" s="2"/>
      <c r="W26" s="2"/>
      <c r="X26" s="2"/>
      <c r="Y26" s="2"/>
      <c r="Z26" s="2"/>
    </row>
    <row r="27" ht="25.5" customHeight="1">
      <c r="A27" s="25" t="s">
        <v>48</v>
      </c>
      <c r="B27" s="38"/>
      <c r="C27" s="45" t="str">
        <f>Design!$E$19*C13</f>
        <v>8</v>
      </c>
      <c r="D27" s="45" t="str">
        <f>Design!$E$19*D13</f>
        <v>80</v>
      </c>
      <c r="E27" s="65" t="str">
        <f>Design!$E$19*E13</f>
        <v>80</v>
      </c>
      <c r="F27" s="72"/>
      <c r="G27" s="2"/>
      <c r="H27" s="2"/>
      <c r="I27" s="2"/>
      <c r="J27" s="2"/>
      <c r="K27" s="2"/>
      <c r="L27" s="2"/>
      <c r="M27" s="2"/>
      <c r="N27" s="2"/>
      <c r="O27" s="2"/>
      <c r="P27" s="2"/>
      <c r="Q27" s="2"/>
      <c r="R27" s="2"/>
      <c r="S27" s="2"/>
      <c r="T27" s="2"/>
      <c r="U27" s="2"/>
      <c r="V27" s="2"/>
      <c r="W27" s="2"/>
      <c r="X27" s="2"/>
      <c r="Y27" s="2"/>
      <c r="Z27" s="2"/>
    </row>
    <row r="28" ht="25.5" customHeight="1">
      <c r="A28" s="25" t="s">
        <v>49</v>
      </c>
      <c r="B28" s="38"/>
      <c r="C28" s="30">
        <v>68.0</v>
      </c>
      <c r="D28" s="30">
        <v>2067.0</v>
      </c>
      <c r="E28" s="30">
        <v>2067.0</v>
      </c>
      <c r="F28" s="40"/>
      <c r="G28" s="2"/>
      <c r="H28" s="2"/>
      <c r="I28" s="2"/>
      <c r="J28" s="2"/>
      <c r="K28" s="2"/>
      <c r="L28" s="2"/>
      <c r="M28" s="2"/>
      <c r="N28" s="2"/>
      <c r="O28" s="2"/>
      <c r="P28" s="2"/>
      <c r="Q28" s="2"/>
      <c r="R28" s="2"/>
      <c r="S28" s="2"/>
      <c r="T28" s="2"/>
      <c r="U28" s="2"/>
      <c r="V28" s="2"/>
      <c r="W28" s="2"/>
      <c r="X28" s="2"/>
      <c r="Y28" s="2"/>
      <c r="Z28" s="2"/>
    </row>
    <row r="29" ht="25.5" customHeight="1">
      <c r="A29" s="25" t="s">
        <v>50</v>
      </c>
      <c r="B29" s="38"/>
      <c r="C29" s="73" t="str">
        <f t="shared" ref="C29:E29" si="11">IF(C23&gt;0,C28-C27,C28+C27)</f>
        <v>76</v>
      </c>
      <c r="D29" s="65" t="str">
        <f t="shared" si="11"/>
        <v>1987</v>
      </c>
      <c r="E29" s="65" t="str">
        <f t="shared" si="11"/>
        <v>1987</v>
      </c>
      <c r="F29" s="40"/>
      <c r="G29" s="2"/>
      <c r="H29" s="2"/>
      <c r="I29" s="2"/>
      <c r="J29" s="2"/>
      <c r="K29" s="2"/>
      <c r="L29" s="2"/>
      <c r="M29" s="2"/>
      <c r="N29" s="2"/>
      <c r="O29" s="2"/>
      <c r="P29" s="2"/>
      <c r="Q29" s="2"/>
      <c r="R29" s="2"/>
      <c r="S29" s="2"/>
      <c r="T29" s="2"/>
      <c r="U29" s="2"/>
      <c r="V29" s="2"/>
      <c r="W29" s="2"/>
      <c r="X29" s="2"/>
      <c r="Y29" s="2"/>
      <c r="Z29" s="2"/>
    </row>
    <row r="30" ht="25.5" customHeight="1">
      <c r="A30" s="25" t="s">
        <v>51</v>
      </c>
      <c r="B30" s="38"/>
      <c r="C30" s="45" t="str">
        <f t="shared" ref="C30:E30" si="12">C9</f>
        <v>68</v>
      </c>
      <c r="D30" s="45" t="str">
        <f t="shared" si="12"/>
        <v>2067</v>
      </c>
      <c r="E30" s="45" t="str">
        <f t="shared" si="12"/>
        <v>2067</v>
      </c>
      <c r="F30" s="40"/>
      <c r="G30" s="2"/>
      <c r="H30" s="2"/>
      <c r="I30" s="2"/>
      <c r="J30" s="2"/>
      <c r="K30" s="2"/>
      <c r="L30" s="2"/>
      <c r="M30" s="2"/>
      <c r="N30" s="2"/>
      <c r="O30" s="2"/>
      <c r="P30" s="2"/>
      <c r="Q30" s="2"/>
      <c r="R30" s="2"/>
      <c r="S30" s="2"/>
      <c r="T30" s="2"/>
      <c r="U30" s="2"/>
      <c r="V30" s="2"/>
      <c r="W30" s="2"/>
      <c r="X30" s="2"/>
      <c r="Y30" s="2"/>
      <c r="Z30" s="2"/>
    </row>
    <row r="31" ht="25.5" customHeight="1">
      <c r="A31" s="25" t="s">
        <v>52</v>
      </c>
      <c r="B31" s="62" t="str">
        <f>'13th Nov 2014'!B31</f>
        <v>-£1,333</v>
      </c>
      <c r="C31" s="51" t="str">
        <f t="shared" ref="C31:E31" si="13">(C30-C26)*C24*C10</f>
        <v>£2,240</v>
      </c>
      <c r="D31" s="51" t="str">
        <f t="shared" si="13"/>
        <v>£4,675</v>
      </c>
      <c r="E31" s="51" t="str">
        <f t="shared" si="13"/>
        <v>£3,480</v>
      </c>
      <c r="F31" s="69" t="str">
        <f>'21st Nov 2014'!F31</f>
        <v>-£1,380</v>
      </c>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