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sselljohnanderson/Desktop/"/>
    </mc:Choice>
  </mc:AlternateContent>
  <bookViews>
    <workbookView xWindow="1800" yWindow="460" windowWidth="27000" windowHeight="16260" tabRatio="536"/>
  </bookViews>
  <sheets>
    <sheet name="Static Pro Forma" sheetId="3" r:id="rId1"/>
    <sheet name="Multi year Cash Flow" sheetId="6" state="hidden" r:id="rId2"/>
    <sheet name="Multi year Cash Flow (2)" sheetId="8" r:id="rId3"/>
    <sheet name=" Amort schedule-Debt" sheetId="4" r:id="rId4"/>
    <sheet name="Soft Cost Budget" sheetId="5" r:id="rId5"/>
    <sheet name="Site Plan" sheetId="9" r:id="rId6"/>
  </sheets>
  <externalReferences>
    <externalReference r:id="rId7"/>
    <externalReference r:id="rId8"/>
    <externalReference r:id="rId9"/>
  </externalReferences>
  <definedNames>
    <definedName name="_Fill" localSheetId="3" hidden="1">#REF!</definedName>
    <definedName name="_Fill" localSheetId="4" hidden="1">#REF!</definedName>
    <definedName name="_Fill" hidden="1">#REF!</definedName>
    <definedName name="_Key1" localSheetId="3" hidden="1">#REF!</definedName>
    <definedName name="_Key1" localSheetId="4" hidden="1">#REF!</definedName>
    <definedName name="_Key1" hidden="1">#REF!</definedName>
    <definedName name="_Order1" hidden="1">255</definedName>
    <definedName name="_Regression_Out" localSheetId="3" hidden="1">#REF!</definedName>
    <definedName name="_Regression_Out" localSheetId="4" hidden="1">#REF!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UH1">#REF!</definedName>
    <definedName name="_UH10">#REF!</definedName>
    <definedName name="_UH11">#REF!</definedName>
    <definedName name="_UH12">#REF!</definedName>
    <definedName name="_UH13">#REF!</definedName>
    <definedName name="_UH14">#REF!</definedName>
    <definedName name="_UH15">#REF!</definedName>
    <definedName name="_UH16">#REF!</definedName>
    <definedName name="_UH17">#REF!</definedName>
    <definedName name="_UH18">#REF!</definedName>
    <definedName name="_UH19">#REF!</definedName>
    <definedName name="_UH2">#REF!</definedName>
    <definedName name="_UH20">#REF!</definedName>
    <definedName name="_UH21">#REF!</definedName>
    <definedName name="_UH22">#REF!</definedName>
    <definedName name="_UH23">#REF!</definedName>
    <definedName name="_UH24">#REF!</definedName>
    <definedName name="_UH25">#REF!</definedName>
    <definedName name="_UH26">#REF!</definedName>
    <definedName name="_UH27">#REF!</definedName>
    <definedName name="_UH28">#REF!</definedName>
    <definedName name="_UH29">#REF!</definedName>
    <definedName name="_UH3">#REF!</definedName>
    <definedName name="_UH30">#REF!</definedName>
    <definedName name="_UH31">#REF!</definedName>
    <definedName name="_UH32">#REF!</definedName>
    <definedName name="_UH33">#REF!</definedName>
    <definedName name="_UH34">#REF!</definedName>
    <definedName name="_UH35">#REF!</definedName>
    <definedName name="_UH36">#REF!</definedName>
    <definedName name="_UH37">#REF!</definedName>
    <definedName name="_UH38">#REF!</definedName>
    <definedName name="_UH39">#REF!</definedName>
    <definedName name="_UH4">#REF!</definedName>
    <definedName name="_UH40">#REF!</definedName>
    <definedName name="_UH41">#REF!</definedName>
    <definedName name="_UH42">#REF!</definedName>
    <definedName name="_UH43">#REF!</definedName>
    <definedName name="_UH44">#REF!</definedName>
    <definedName name="_UH45">#REF!</definedName>
    <definedName name="_UH46">#REF!</definedName>
    <definedName name="_UH47">#REF!</definedName>
    <definedName name="_UH48">#REF!</definedName>
    <definedName name="_UH5">#REF!</definedName>
    <definedName name="_UH6">#REF!</definedName>
    <definedName name="_UH7">#REF!</definedName>
    <definedName name="_UH8">#REF!</definedName>
    <definedName name="_UH9">#REF!</definedName>
    <definedName name="_UTC25000">#REF!</definedName>
    <definedName name="_zp1">#REF!</definedName>
    <definedName name="_zp2">#REF!</definedName>
    <definedName name="_zp3">#REF!</definedName>
    <definedName name="_zp4">#REF!</definedName>
    <definedName name="_zp5">#REF!</definedName>
    <definedName name="_zu1">#REF!</definedName>
    <definedName name="_zu2">#REF!</definedName>
    <definedName name="_zu3">#REF!</definedName>
    <definedName name="_zu4">#REF!</definedName>
    <definedName name="Blend">#REF!</definedName>
    <definedName name="_xlnm.Database" localSheetId="3">[1]Amortization!#REF!</definedName>
    <definedName name="_xlnm.Database" localSheetId="4">[1]Amortization!#REF!</definedName>
    <definedName name="_xlnm.Database">[2]Amortization!#REF!</definedName>
    <definedName name="DataPath" localSheetId="3">#REF!</definedName>
    <definedName name="DataPath" localSheetId="4">#REF!</definedName>
    <definedName name="DataPath">#REF!</definedName>
    <definedName name="DevNum" localSheetId="3">#REF!</definedName>
    <definedName name="DevNum" localSheetId="4">#REF!</definedName>
    <definedName name="DevNum">#REF!</definedName>
    <definedName name="Fifty" localSheetId="3">#REF!</definedName>
    <definedName name="Fifty" localSheetId="4">#REF!</definedName>
    <definedName name="Fifty">#REF!</definedName>
    <definedName name="Max">#REF!</definedName>
    <definedName name="_xlnm.Print_Area" localSheetId="3">' Amort schedule-Debt'!$A$1:$L$75</definedName>
    <definedName name="_xlnm.Print_Area" localSheetId="1">'Multi year Cash Flow'!$A$1:$M$51</definedName>
    <definedName name="_xlnm.Print_Area" localSheetId="2">'Multi year Cash Flow (2)'!$A$1:$M$58</definedName>
    <definedName name="_xlnm.Print_Area" localSheetId="4">'Soft Cost Budget'!$A$1:$E$31</definedName>
    <definedName name="_xlnm.Print_Area" localSheetId="0">'Static Pro Forma'!$B$2:$H$50</definedName>
    <definedName name="_xlnm.Print_Area">#REF!</definedName>
    <definedName name="PRINT_AREA_MI" localSheetId="3">#REF!</definedName>
    <definedName name="PRINT_AREA_MI" localSheetId="4">#REF!</definedName>
    <definedName name="PRINT_AREA_MI">#REF!</definedName>
    <definedName name="sciadbud" localSheetId="3">#REF!</definedName>
    <definedName name="sciadbud" localSheetId="4">#REF!</definedName>
    <definedName name="sciadbud">#REF!</definedName>
    <definedName name="SCIADCHA">#REF!</definedName>
    <definedName name="SCIADCOM">#REF!</definedName>
    <definedName name="SCIADEST">#REF!</definedName>
    <definedName name="SCIADIND">#REF!</definedName>
    <definedName name="SCIADINV">#REF!</definedName>
    <definedName name="SCIADPRO">#REF!</definedName>
    <definedName name="scicmbud">#REF!</definedName>
    <definedName name="SCICMCHA">#REF!</definedName>
    <definedName name="SCICMCOM">#REF!</definedName>
    <definedName name="SCICMEST">#REF!</definedName>
    <definedName name="SCICMIND">#REF!</definedName>
    <definedName name="SCICMINV">#REF!</definedName>
    <definedName name="SCICMPRO">#REF!</definedName>
    <definedName name="sciconbud">#REF!</definedName>
    <definedName name="scicontpro">#REF!</definedName>
    <definedName name="scidebud">#REF!</definedName>
    <definedName name="SCIDECHA">#REF!</definedName>
    <definedName name="SCIDECOM">#REF!</definedName>
    <definedName name="SCIDEEST">#REF!</definedName>
    <definedName name="SCIDEIND">#REF!</definedName>
    <definedName name="SCIDEINV">#REF!</definedName>
    <definedName name="SCIDEPRO">#REF!</definedName>
    <definedName name="scigcbud">#REF!</definedName>
    <definedName name="SCIGCCHA">#REF!</definedName>
    <definedName name="SCIGCCOM">#REF!</definedName>
    <definedName name="SCIGCEST">#REF!</definedName>
    <definedName name="SCIGCIND">#REF!</definedName>
    <definedName name="SCIGCINV">#REF!</definedName>
    <definedName name="SCIGCPRO">#REF!</definedName>
    <definedName name="SCIPH3CHA">#REF!</definedName>
    <definedName name="SCIPH3COM">#REF!</definedName>
    <definedName name="SCIPH3EST">#REF!</definedName>
    <definedName name="SCIPH3IND">#REF!</definedName>
    <definedName name="SCIPH3INV">#REF!</definedName>
    <definedName name="SCIPH3PRO">#REF!</definedName>
    <definedName name="Sixty">#REF!</definedName>
    <definedName name="U10A4">#REF!</definedName>
    <definedName name="U10B1e">#REF!</definedName>
    <definedName name="U10B1j">#REF!</definedName>
    <definedName name="U10B2h">#REF!</definedName>
    <definedName name="U10B2m">#REF!</definedName>
    <definedName name="U10BTotal">#REF!</definedName>
    <definedName name="U10C1a">#REF!</definedName>
    <definedName name="U10c1atc">#REF!</definedName>
    <definedName name="U10C1b">#REF!</definedName>
    <definedName name="U10C1bPer">#REF!</definedName>
    <definedName name="U10C1btc">#REF!</definedName>
    <definedName name="U10C1jPer">#REF!</definedName>
    <definedName name="U10C1t">#REF!</definedName>
    <definedName name="U10C2d">#REF!</definedName>
    <definedName name="U10C2dtc">#REF!</definedName>
    <definedName name="U10C2e">#REF!</definedName>
    <definedName name="U10C2etc">#REF!</definedName>
    <definedName name="U10C2f">#REF!</definedName>
    <definedName name="U10C2ftc">#REF!</definedName>
    <definedName name="U10C2j">#REF!</definedName>
    <definedName name="U10D">#REF!</definedName>
    <definedName name="U10DPerDU">#REF!</definedName>
    <definedName name="U11APerDU">#REF!</definedName>
    <definedName name="U11D1">#REF!</definedName>
    <definedName name="U11D10">#REF!</definedName>
    <definedName name="U11D11">#REF!</definedName>
    <definedName name="U11D12">#REF!</definedName>
    <definedName name="U11D13">#REF!</definedName>
    <definedName name="U11D14">#REF!</definedName>
    <definedName name="U11D15">#REF!</definedName>
    <definedName name="U11D2">#REF!</definedName>
    <definedName name="U11D3">#REF!</definedName>
    <definedName name="U11D4">#REF!</definedName>
    <definedName name="U11D5">#REF!</definedName>
    <definedName name="U11D6">#REF!</definedName>
    <definedName name="U11D7">#REF!</definedName>
    <definedName name="U11D8">#REF!</definedName>
    <definedName name="U11D9">#REF!</definedName>
    <definedName name="U11E1">#REF!</definedName>
    <definedName name="U11E2">#REF!</definedName>
    <definedName name="U11F">#REF!</definedName>
    <definedName name="U402Date">#REF!</definedName>
    <definedName name="U8B1">#REF!</definedName>
    <definedName name="U8B5">#REF!</definedName>
    <definedName name="U8C1">#REF!</definedName>
    <definedName name="U8C2">#REF!</definedName>
    <definedName name="U8C3">#REF!</definedName>
    <definedName name="U8C9">#REF!</definedName>
    <definedName name="U8D">#REF!</definedName>
    <definedName name="U8E2">#REF!</definedName>
    <definedName name="U8E5">#REF!</definedName>
    <definedName name="U8F">#REF!</definedName>
    <definedName name="U8G1h">#REF!</definedName>
    <definedName name="U8G2o">#REF!</definedName>
    <definedName name="U8G3d">#REF!</definedName>
    <definedName name="U8H">#REF!</definedName>
    <definedName name="U8H1">#REF!</definedName>
    <definedName name="U8H2">#REF!</definedName>
    <definedName name="U8I2">#REF!</definedName>
    <definedName name="U8I3">#REF!</definedName>
    <definedName name="U8I4">#REF!</definedName>
    <definedName name="U8I5">#REF!</definedName>
    <definedName name="U8J">#REF!</definedName>
    <definedName name="U8K">#REF!</definedName>
    <definedName name="U9A">#REF!</definedName>
    <definedName name="U9C">#REF!</definedName>
    <definedName name="U9D3">#REF!</definedName>
    <definedName name="U9E">#REF!</definedName>
    <definedName name="U9F2">#REF!</definedName>
    <definedName name="U9F3">#REF!</definedName>
    <definedName name="U9F4">#REF!</definedName>
    <definedName name="U9F4tc">#REF!</definedName>
    <definedName name="UABldgs">#REF!</definedName>
    <definedName name="UAccBldgs">#REF!</definedName>
    <definedName name="UActOtherSpec">#REF!</definedName>
    <definedName name="UActPresSpec">#REF!</definedName>
    <definedName name="UAddress">#REF!</definedName>
    <definedName name="UAdminDesc">#REF!</definedName>
    <definedName name="UAdminSqFt">#REF!</definedName>
    <definedName name="UAgentPhone">#REF!</definedName>
    <definedName name="UAgentSince">#REF!</definedName>
    <definedName name="UAirport">#REF!</definedName>
    <definedName name="UAnnexProcess">#REF!</definedName>
    <definedName name="UAnnFeeOR">#REF!</definedName>
    <definedName name="UApp4dPercent">#REF!</definedName>
    <definedName name="UAppAandM">#REF!</definedName>
    <definedName name="UAppACRep">#REF!</definedName>
    <definedName name="UAppAudit">#REF!</definedName>
    <definedName name="UAppBadDebt">#REF!</definedName>
    <definedName name="UAppCheck">#REF!</definedName>
    <definedName name="UAppComRent">#REF!</definedName>
    <definedName name="UAppComRentSpec">#REF!</definedName>
    <definedName name="UAppConAdj">#REF!</definedName>
    <definedName name="UAppContact">#REF!</definedName>
    <definedName name="UAppContactFax">#REF!</definedName>
    <definedName name="UAppContactPhoneWork">#REF!</definedName>
    <definedName name="UAppDCR">#REF!</definedName>
    <definedName name="UAppDevEmail">#REF!</definedName>
    <definedName name="UAppElectric">#REF!</definedName>
    <definedName name="UAppElevator">#REF!</definedName>
    <definedName name="UAppERC">#REF!</definedName>
    <definedName name="UAppExtermin">#REF!</definedName>
    <definedName name="UAppFSD">#REF!</definedName>
    <definedName name="UAppGasOil">#REF!</definedName>
    <definedName name="UAppGrounds">#REF!</definedName>
    <definedName name="UAppInsurance">#REF!</definedName>
    <definedName name="UAppIntIncome">#REF!</definedName>
    <definedName name="UAppIRP">#REF!</definedName>
    <definedName name="UAppJanitor">#REF!</definedName>
    <definedName name="UAppLegal">#REF!</definedName>
    <definedName name="UApplicant">#REF!</definedName>
    <definedName name="UApplicantAddress">#REF!</definedName>
    <definedName name="UApplicantCity">#REF!</definedName>
    <definedName name="UApplicantState">#REF!</definedName>
    <definedName name="UApplicantZip">#REF!</definedName>
    <definedName name="UAppMaintPay">#REF!</definedName>
    <definedName name="UAppMaintSup">#REF!</definedName>
    <definedName name="UAppMarkVal">#REF!</definedName>
    <definedName name="UAppMaxMorgAmort">#REF!</definedName>
    <definedName name="UAppMaxMOrgRate">#REF!</definedName>
    <definedName name="UAppMaxMorgTerm">#REF!</definedName>
    <definedName name="UAppMgmtFee">#REF!</definedName>
    <definedName name="UAppMiscIncome">#REF!</definedName>
    <definedName name="UAppMiscRent">#REF!</definedName>
    <definedName name="UAppMiscRentSpec">#REF!</definedName>
    <definedName name="UAppNo">#REF!</definedName>
    <definedName name="UAppOI1Income">#REF!</definedName>
    <definedName name="UAppOI2Income">#REF!</definedName>
    <definedName name="UAppOtherAdm">#REF!</definedName>
    <definedName name="UAppOtherConServ">#REF!</definedName>
    <definedName name="UAppOtherMaint">#REF!</definedName>
    <definedName name="UAppOtherStuff">#REF!</definedName>
    <definedName name="UAppOtherStuffSpec">#REF!</definedName>
    <definedName name="UAppOutofService">#REF!</definedName>
    <definedName name="UAppPaint">#REF!</definedName>
    <definedName name="UAppPerRoomMisc">#REF!</definedName>
    <definedName name="UAppPerRoomPaint">#REF!</definedName>
    <definedName name="UAppPerRoomRR">#REF!</definedName>
    <definedName name="UAppPHASpec">#REF!</definedName>
    <definedName name="UAppPhone">#REF!</definedName>
    <definedName name="UAppRepServ">#REF!</definedName>
    <definedName name="UAppRETaxes">#REF!</definedName>
    <definedName name="UAppRubbish">#REF!</definedName>
    <definedName name="UAppSitePay">#REF!</definedName>
    <definedName name="UAppSnow">#REF!</definedName>
    <definedName name="UAppSSNo">#REF!</definedName>
    <definedName name="UAppSubLender1">#REF!</definedName>
    <definedName name="UAppSubLender2">#REF!</definedName>
    <definedName name="UAppSubLender3">#REF!</definedName>
    <definedName name="UAppSubLender4">#REF!</definedName>
    <definedName name="UAppSubLender5">#REF!</definedName>
    <definedName name="UAppSubLender6">#REF!</definedName>
    <definedName name="UAppSubLenderADS1">#REF!</definedName>
    <definedName name="UAppSubLenderADS2">#REF!</definedName>
    <definedName name="UAppSubLenderADS3">#REF!</definedName>
    <definedName name="UAppSubLenderADS4">#REF!</definedName>
    <definedName name="UAppSubLenderADS5">#REF!</definedName>
    <definedName name="UAppSubLenderADS6">#REF!</definedName>
    <definedName name="UAppSubLenderPV1">#REF!</definedName>
    <definedName name="UAppSubLenderPV2">#REF!</definedName>
    <definedName name="UAppSubLenderPV3">#REF!</definedName>
    <definedName name="UAppSubLenderPV4">#REF!</definedName>
    <definedName name="UAppSubLenderPV5">#REF!</definedName>
    <definedName name="UAppSubLenderPV6">#REF!</definedName>
    <definedName name="UAppSubLenderRate1">#REF!</definedName>
    <definedName name="UAppSubLenderRate2">#REF!</definedName>
    <definedName name="UAppSubLenderRate3">#REF!</definedName>
    <definedName name="UAppSubLenderRate4">#REF!</definedName>
    <definedName name="UAppSubLenderRate5">#REF!</definedName>
    <definedName name="UAppSubLenderRate6">#REF!</definedName>
    <definedName name="UAppSubLenderT1">#REF!</definedName>
    <definedName name="UAppSubLenderT2">#REF!</definedName>
    <definedName name="UAppSubLenderT3">#REF!</definedName>
    <definedName name="UAppSubLenderT4">#REF!</definedName>
    <definedName name="UAppSubLenderT5">#REF!</definedName>
    <definedName name="UAppSubLenderT6">#REF!</definedName>
    <definedName name="UAppSubLenderTerm1">#REF!</definedName>
    <definedName name="UAppSubLenderTerm2">#REF!</definedName>
    <definedName name="UAppSubLenderTerm3">#REF!</definedName>
    <definedName name="UAppSubLenderTerm4">#REF!</definedName>
    <definedName name="UAppSubLenderTerm5">#REF!</definedName>
    <definedName name="UAppSubLenderTerm6">#REF!</definedName>
    <definedName name="UAppTaxID1">#REF!</definedName>
    <definedName name="UAppTenantFees">#REF!</definedName>
    <definedName name="UAppTIFIncome">#REF!</definedName>
    <definedName name="UAppWaterSewer">#REF!</definedName>
    <definedName name="UARCH">#REF!</definedName>
    <definedName name="UARCHFONE">#REF!</definedName>
    <definedName name="UArchitect">#REF!</definedName>
    <definedName name="UArchitectCity">#REF!</definedName>
    <definedName name="UArchitectEmail">#REF!</definedName>
    <definedName name="UArchitectFax">#REF!</definedName>
    <definedName name="UArchitectPhone">#REF!</definedName>
    <definedName name="UASqFt">#REF!</definedName>
    <definedName name="UAStories">#REF!</definedName>
    <definedName name="UAttorney">#REF!</definedName>
    <definedName name="UAttorneyCity">#REF!</definedName>
    <definedName name="UAttorneyEmail">#REF!</definedName>
    <definedName name="UAttorneyFax">#REF!</definedName>
    <definedName name="UAttorneyPhone">#REF!</definedName>
    <definedName name="UAType">#REF!</definedName>
    <definedName name="UAUnits">#REF!</definedName>
    <definedName name="UBBldgs">#REF!</definedName>
    <definedName name="UBldgControl">#REF!</definedName>
    <definedName name="UBSqFt">#REF!</definedName>
    <definedName name="UBStories">#REF!</definedName>
    <definedName name="UBType">#REF!</definedName>
    <definedName name="UBUnits">#REF!</definedName>
    <definedName name="UCensus">#REF!</definedName>
    <definedName name="UCensusDist">[3]Controls!$B$123</definedName>
    <definedName name="UCity" localSheetId="3">#REF!</definedName>
    <definedName name="UCity" localSheetId="4">#REF!</definedName>
    <definedName name="UCity">#REF!</definedName>
    <definedName name="UCompletion" localSheetId="3">#REF!</definedName>
    <definedName name="UCompletion" localSheetId="4">#REF!</definedName>
    <definedName name="UCompletion">#REF!</definedName>
    <definedName name="UComVacancy" localSheetId="3">#REF!</definedName>
    <definedName name="UComVacancy" localSheetId="4">#REF!</definedName>
    <definedName name="UComVacancy">#REF!</definedName>
    <definedName name="UCongress">#REF!</definedName>
    <definedName name="UCounty">#REF!</definedName>
    <definedName name="UCoveredPark">#REF!</definedName>
    <definedName name="UCoveredParkFee">#REF!</definedName>
    <definedName name="UCurBal1">#REF!</definedName>
    <definedName name="UCurBal2">#REF!</definedName>
    <definedName name="UCurBal3">#REF!</definedName>
    <definedName name="UCurBal4">#REF!</definedName>
    <definedName name="UCurFirstPay1">#REF!</definedName>
    <definedName name="UCurFirstPay2">#REF!</definedName>
    <definedName name="UCurFirstPay3">#REF!</definedName>
    <definedName name="UCurFirstPay4">#REF!</definedName>
    <definedName name="UCurHUDIns1">#REF!</definedName>
    <definedName name="UCurHUDIns2">#REF!</definedName>
    <definedName name="UCurHUDIns3">#REF!</definedName>
    <definedName name="UCurHUDIns4">#REF!</definedName>
    <definedName name="UCurLender1">#REF!</definedName>
    <definedName name="UCurLender2">#REF!</definedName>
    <definedName name="UCurLender3">#REF!</definedName>
    <definedName name="UCurLender4">#REF!</definedName>
    <definedName name="UCurMature1">#REF!</definedName>
    <definedName name="UCurMature2">#REF!</definedName>
    <definedName name="UCurMature3">#REF!</definedName>
    <definedName name="UCurMature4">#REF!</definedName>
    <definedName name="UCurMonPay1">#REF!</definedName>
    <definedName name="UCurMonPay2">#REF!</definedName>
    <definedName name="UCurMonPay3">#REF!</definedName>
    <definedName name="UCurMonPay4">#REF!</definedName>
    <definedName name="UCurOrigLoan1">#REF!</definedName>
    <definedName name="UCurOrigLoan2">#REF!</definedName>
    <definedName name="UCurOrigLoan3">#REF!</definedName>
    <definedName name="UCurOrigLoan4">#REF!</definedName>
    <definedName name="UCurRate1">#REF!</definedName>
    <definedName name="UCurRate2">#REF!</definedName>
    <definedName name="UCurRate3">#REF!</definedName>
    <definedName name="UCurRate4">#REF!</definedName>
    <definedName name="UCurTerm1">#REF!</definedName>
    <definedName name="UCurTerm2">#REF!</definedName>
    <definedName name="UCurTerm3">#REF!</definedName>
    <definedName name="UCurTerm4">#REF!</definedName>
    <definedName name="UDataDir">#REF!</definedName>
    <definedName name="UDataFile">#REF!</definedName>
    <definedName name="UDate8609">#REF!</definedName>
    <definedName name="UDateAll">#REF!</definedName>
    <definedName name="UDateBond">#REF!</definedName>
    <definedName name="UDateCO">#REF!</definedName>
    <definedName name="UDefDevFee">#REF!</definedName>
    <definedName name="UDeferred1">[3]Controls!$B$102</definedName>
    <definedName name="UDeferred10">[3]Controls!$B$111</definedName>
    <definedName name="UDeferred11">[3]Controls!$B$112</definedName>
    <definedName name="UDeferred12">[3]Controls!$B$113</definedName>
    <definedName name="UDeferred13">[3]Controls!$B$114</definedName>
    <definedName name="UDeferred14">[3]Controls!$B$115</definedName>
    <definedName name="UDeferred15">[3]Controls!$B$116</definedName>
    <definedName name="UDeferred3">[3]Controls!$B$104</definedName>
    <definedName name="UDeferred4">[3]Controls!$B$105</definedName>
    <definedName name="UDeferred6">[3]Controls!$B$107</definedName>
    <definedName name="UDeferred7">[3]Controls!$B$108</definedName>
    <definedName name="UDeferred8">[3]Controls!$B$109</definedName>
    <definedName name="UDeferred9">[3]Controls!$B$110</definedName>
    <definedName name="UDefLoanReq" localSheetId="3">#REF!</definedName>
    <definedName name="UDefLoanReq" localSheetId="4">#REF!</definedName>
    <definedName name="UDefLoanReq">#REF!</definedName>
    <definedName name="UDevA1" localSheetId="3">#REF!</definedName>
    <definedName name="UDevA1" localSheetId="4">#REF!</definedName>
    <definedName name="UDevA1">#REF!</definedName>
    <definedName name="UDevA1a" localSheetId="3">#REF!</definedName>
    <definedName name="UDevA1a" localSheetId="4">#REF!</definedName>
    <definedName name="UDevA1a">#REF!</definedName>
    <definedName name="UDevA1tc">#REF!</definedName>
    <definedName name="UDevA2">#REF!</definedName>
    <definedName name="UDevA2tc">#REF!</definedName>
    <definedName name="UDevA3">#REF!</definedName>
    <definedName name="UDevA3Spec">#REF!</definedName>
    <definedName name="UDevA3tc">#REF!</definedName>
    <definedName name="UDevAbate">#REF!</definedName>
    <definedName name="UDevAbateCont">#REF!</definedName>
    <definedName name="UDevAbateConttc">#REF!</definedName>
    <definedName name="UDevAbatetc">#REF!</definedName>
    <definedName name="UDevAccStruc">#REF!</definedName>
    <definedName name="UDevAccStructc">#REF!</definedName>
    <definedName name="UDevB1a">#REF!</definedName>
    <definedName name="UDevB1atc">#REF!</definedName>
    <definedName name="UDevB1b">#REF!</definedName>
    <definedName name="UDevB1btc">#REF!</definedName>
    <definedName name="UDevB1c">#REF!</definedName>
    <definedName name="UDevB1ctc">#REF!</definedName>
    <definedName name="UDevB1d">#REF!</definedName>
    <definedName name="UDevB1dtc">#REF!</definedName>
    <definedName name="UDevB1f">#REF!</definedName>
    <definedName name="UDevB1ftc">#REF!</definedName>
    <definedName name="UDevB1g">#REF!</definedName>
    <definedName name="UDevB1gtc">#REF!</definedName>
    <definedName name="UDevB1h">#REF!</definedName>
    <definedName name="UDevB1htc">#REF!</definedName>
    <definedName name="UDevB1k">#REF!</definedName>
    <definedName name="UDevB1ktc">#REF!</definedName>
    <definedName name="UDevB2a">#REF!</definedName>
    <definedName name="UDevB2atc">#REF!</definedName>
    <definedName name="UDevB2b">#REF!</definedName>
    <definedName name="UDevB2btc">#REF!</definedName>
    <definedName name="UDevB2c">#REF!</definedName>
    <definedName name="UDevB2ctc">#REF!</definedName>
    <definedName name="UDevB2d">#REF!</definedName>
    <definedName name="UDevB2dtc">#REF!</definedName>
    <definedName name="UDevB2e">#REF!</definedName>
    <definedName name="UDevB2etc">#REF!</definedName>
    <definedName name="UDevB2f">#REF!</definedName>
    <definedName name="UDevB2fSpec">#REF!</definedName>
    <definedName name="UDevB2ftc">#REF!</definedName>
    <definedName name="UDevB2g">#REF!</definedName>
    <definedName name="UDevB2gSpec">#REF!</definedName>
    <definedName name="UDevB2gtc">#REF!</definedName>
    <definedName name="UDevB2i">#REF!</definedName>
    <definedName name="UDevB2itc">#REF!</definedName>
    <definedName name="UDevB2j">#REF!</definedName>
    <definedName name="UDevB2jtc">#REF!</definedName>
    <definedName name="UDevB2k">#REF!</definedName>
    <definedName name="UDevB2ktc">#REF!</definedName>
    <definedName name="UDevB2l">#REF!</definedName>
    <definedName name="UDevB2lSpec">#REF!</definedName>
    <definedName name="UDevB2ltc">#REF!</definedName>
    <definedName name="UDevB2n">#REF!</definedName>
    <definedName name="UDevB2ntc">#REF!</definedName>
    <definedName name="UDevC1b">#REF!</definedName>
    <definedName name="UDevC1c">#REF!</definedName>
    <definedName name="UDevC1ctc">#REF!</definedName>
    <definedName name="UDevC1d">#REF!</definedName>
    <definedName name="UDevC1dtc">#REF!</definedName>
    <definedName name="UDevC1e">#REF!</definedName>
    <definedName name="UDevC1etc">#REF!</definedName>
    <definedName name="UDevC1f">#REF!</definedName>
    <definedName name="UDevC1ftc">#REF!</definedName>
    <definedName name="UDevC1g">#REF!</definedName>
    <definedName name="UDevC1gtc">#REF!</definedName>
    <definedName name="UDevC1h">#REF!</definedName>
    <definedName name="UDevC1htc">#REF!</definedName>
    <definedName name="UDevC1i">#REF!</definedName>
    <definedName name="UDevC1itc">#REF!</definedName>
    <definedName name="UDevC1j">#REF!</definedName>
    <definedName name="UDevC1jtc">#REF!</definedName>
    <definedName name="UDevC1k">#REF!</definedName>
    <definedName name="UDevC1ktc">#REF!</definedName>
    <definedName name="UDevC1l">#REF!</definedName>
    <definedName name="UDevC1ltc">#REF!</definedName>
    <definedName name="UDevC1m">#REF!</definedName>
    <definedName name="UDevC1mtc">#REF!</definedName>
    <definedName name="UDevC1n">#REF!</definedName>
    <definedName name="UDevC1ntc">#REF!</definedName>
    <definedName name="UDevC1o">#REF!</definedName>
    <definedName name="UDevC1otc">#REF!</definedName>
    <definedName name="UDevC1p">#REF!</definedName>
    <definedName name="UDevC1ptc">#REF!</definedName>
    <definedName name="UDevC1q">#REF!</definedName>
    <definedName name="UDevC1qSpec">#REF!</definedName>
    <definedName name="UDevC1qtc">#REF!</definedName>
    <definedName name="UDevC1r">#REF!</definedName>
    <definedName name="UDevC1rSpec">#REF!</definedName>
    <definedName name="UDevC1rtc">#REF!</definedName>
    <definedName name="UDevC1s">#REF!</definedName>
    <definedName name="UDevC1sSpec">#REF!</definedName>
    <definedName name="UDevC1stc">#REF!</definedName>
    <definedName name="UDevC2a1">#REF!</definedName>
    <definedName name="UDevC2a2">#REF!</definedName>
    <definedName name="UDevC2a3">#REF!</definedName>
    <definedName name="UDevC2a3tc">#REF!</definedName>
    <definedName name="UDevC2b">#REF!</definedName>
    <definedName name="UDevC2btc">#REF!</definedName>
    <definedName name="UDevC2c">#REF!</definedName>
    <definedName name="UDevC2ctc">#REF!</definedName>
    <definedName name="UDevC2g">#REF!</definedName>
    <definedName name="UDevC2gSpec">#REF!</definedName>
    <definedName name="UDevC2gtc">#REF!</definedName>
    <definedName name="UDevC2h">#REF!</definedName>
    <definedName name="UDevC2hSpec">#REF!</definedName>
    <definedName name="UDevC2htc">#REF!</definedName>
    <definedName name="UDevC2i">#REF!</definedName>
    <definedName name="UDevC2iSpec">#REF!</definedName>
    <definedName name="UDevC2itc">#REF!</definedName>
    <definedName name="UDevChtc">#REF!</definedName>
    <definedName name="UDevCompFee">#REF!</definedName>
    <definedName name="UDevCompFeetc">#REF!</definedName>
    <definedName name="UDevDemo">#REF!</definedName>
    <definedName name="UDevDemotc">#REF!</definedName>
    <definedName name="UDevDevTotal">#REF!</definedName>
    <definedName name="UDevEligBasistc">#REF!</definedName>
    <definedName name="UDevEnvirTotal">#REF!</definedName>
    <definedName name="UDevExistStruc">#REF!</definedName>
    <definedName name="UDevExistStructc">#REF!</definedName>
    <definedName name="UDevGarages">#REF!</definedName>
    <definedName name="UDevGaragestc">#REF!</definedName>
    <definedName name="UDevInt3d">#REF!</definedName>
    <definedName name="UDevIntd">#REF!</definedName>
    <definedName name="UDevIntl">#REF!</definedName>
    <definedName name="UDevIntm">#REF!</definedName>
    <definedName name="UDevIntn">#REF!</definedName>
    <definedName name="UDevIntp">#REF!</definedName>
    <definedName name="UDevIntr1">#REF!</definedName>
    <definedName name="UDevIntr2">#REF!</definedName>
    <definedName name="UDevMarkStudy">#REF!</definedName>
    <definedName name="UDevMarkStudytc">#REF!</definedName>
    <definedName name="UDevMortIns">#REF!</definedName>
    <definedName name="UDevMortInstc">#REF!</definedName>
    <definedName name="UDevOS2">#REF!</definedName>
    <definedName name="UDevOS2tc">#REF!</definedName>
    <definedName name="UDevOther">#REF!</definedName>
    <definedName name="UDevOtherConFee">#REF!</definedName>
    <definedName name="UDevOtherConFeetc">#REF!</definedName>
    <definedName name="UDevOtherInspFee">#REF!</definedName>
    <definedName name="UDevOtherInspFeetc">#REF!</definedName>
    <definedName name="UDevOtherOrgFee">#REF!</definedName>
    <definedName name="UDevOtherOrgFeetc">#REF!</definedName>
    <definedName name="UDevOtherSpec">#REF!</definedName>
    <definedName name="UDevOthertc">#REF!</definedName>
    <definedName name="UDevRehabTotal">#REF!</definedName>
    <definedName name="UDevRevBond">#REF!</definedName>
    <definedName name="UDevRevBondtc">#REF!</definedName>
    <definedName name="UDevSynOrgFee">#REF!</definedName>
    <definedName name="UDevSynOrgFeetc">#REF!</definedName>
    <definedName name="UDevSynOther">#REF!</definedName>
    <definedName name="UDevSynOthertc">#REF!</definedName>
    <definedName name="UDevTaxOpinion">#REF!</definedName>
    <definedName name="UDevTaxOpiniontc">#REF!</definedName>
    <definedName name="UDevTCFee">#REF!</definedName>
    <definedName name="UDevTCFeetc">#REF!</definedName>
    <definedName name="UDevTDC">#REF!</definedName>
    <definedName name="UDevTDCsqft">#REF!</definedName>
    <definedName name="UDevTotalNonMort">#REF!</definedName>
    <definedName name="UDevTotalSynFees">#REF!</definedName>
    <definedName name="UDiffDev">[3]Controls!$B$124</definedName>
    <definedName name="UDirt" localSheetId="3">#REF!</definedName>
    <definedName name="UDirt" localSheetId="4">#REF!</definedName>
    <definedName name="UDirt">#REF!</definedName>
    <definedName name="UDrainage" localSheetId="3">#REF!</definedName>
    <definedName name="UDrainage" localSheetId="4">#REF!</definedName>
    <definedName name="UDrainage">#REF!</definedName>
    <definedName name="UEconRegion" localSheetId="3">#REF!</definedName>
    <definedName name="UEconRegion" localSheetId="4">#REF!</definedName>
    <definedName name="UEconRegion">#REF!</definedName>
    <definedName name="UEnvirHzrd">#REF!</definedName>
    <definedName name="UEqD10a">#REF!</definedName>
    <definedName name="UEqD10b">#REF!</definedName>
    <definedName name="UEqD10c">#REF!</definedName>
    <definedName name="UEqD10d">#REF!</definedName>
    <definedName name="UEqD10f">#REF!</definedName>
    <definedName name="UEqD10g">#REF!</definedName>
    <definedName name="UEqD10h">#REF!</definedName>
    <definedName name="UEqD10i">#REF!</definedName>
    <definedName name="UEqD10j">#REF!</definedName>
    <definedName name="UEqD10k">#REF!</definedName>
    <definedName name="UEqD10l">#REF!</definedName>
    <definedName name="UEqD11a">#REF!</definedName>
    <definedName name="UEqD11b">#REF!</definedName>
    <definedName name="UEqD11c">#REF!</definedName>
    <definedName name="UEqD11d">#REF!</definedName>
    <definedName name="UEqD11f">#REF!</definedName>
    <definedName name="UEqD11g">#REF!</definedName>
    <definedName name="UEqD11h">#REF!</definedName>
    <definedName name="UEqD11i">#REF!</definedName>
    <definedName name="UEqD11j">#REF!</definedName>
    <definedName name="UEqD11k">#REF!</definedName>
    <definedName name="UEqD11l">#REF!</definedName>
    <definedName name="UEqD12a">#REF!</definedName>
    <definedName name="UEqD12b">#REF!</definedName>
    <definedName name="UEqD12c">#REF!</definedName>
    <definedName name="UEqD12d">#REF!</definedName>
    <definedName name="UEqD12f">#REF!</definedName>
    <definedName name="UEqD12g">#REF!</definedName>
    <definedName name="UEqD12h">#REF!</definedName>
    <definedName name="UEqD12i">#REF!</definedName>
    <definedName name="UEqD12j">#REF!</definedName>
    <definedName name="UEqD12k">#REF!</definedName>
    <definedName name="UEqD12l">#REF!</definedName>
    <definedName name="UEqD13a">#REF!</definedName>
    <definedName name="UEqD13b">#REF!</definedName>
    <definedName name="UEqD13c">#REF!</definedName>
    <definedName name="UEqD13d">#REF!</definedName>
    <definedName name="UEqD13f">#REF!</definedName>
    <definedName name="UEqD13g">#REF!</definedName>
    <definedName name="UEqD13h">#REF!</definedName>
    <definedName name="UEqD13i">#REF!</definedName>
    <definedName name="UEqD13j">#REF!</definedName>
    <definedName name="UEqD13k">#REF!</definedName>
    <definedName name="UEqD13l">#REF!</definedName>
    <definedName name="UEqD14a">#REF!</definedName>
    <definedName name="UEqD14b">#REF!</definedName>
    <definedName name="UEqD14c">#REF!</definedName>
    <definedName name="UEqD14d">#REF!</definedName>
    <definedName name="UEqD14f">#REF!</definedName>
    <definedName name="UEqD14g">#REF!</definedName>
    <definedName name="UEqD14h">#REF!</definedName>
    <definedName name="UEqD14i">#REF!</definedName>
    <definedName name="UEqD14j">#REF!</definedName>
    <definedName name="UEqD14k">#REF!</definedName>
    <definedName name="UEqD14l">#REF!</definedName>
    <definedName name="UEqD15a">#REF!</definedName>
    <definedName name="UEqD15b">#REF!</definedName>
    <definedName name="UEqD15c">#REF!</definedName>
    <definedName name="UEqD15d">#REF!</definedName>
    <definedName name="UEqD15f">#REF!</definedName>
    <definedName name="UEqD15g">#REF!</definedName>
    <definedName name="UEqD15h">#REF!</definedName>
    <definedName name="UEqD15i">#REF!</definedName>
    <definedName name="UEqD15j">#REF!</definedName>
    <definedName name="UEqD15k">#REF!</definedName>
    <definedName name="UEqD15l">#REF!</definedName>
    <definedName name="UEqD1a">#REF!</definedName>
    <definedName name="UEqD1b">#REF!</definedName>
    <definedName name="UEqD1c">#REF!</definedName>
    <definedName name="UEqD1d">#REF!</definedName>
    <definedName name="UEqD1f">#REF!</definedName>
    <definedName name="UEqD1g">#REF!</definedName>
    <definedName name="UEqD1h">#REF!</definedName>
    <definedName name="UEqD1i">#REF!</definedName>
    <definedName name="UEqD1j">#REF!</definedName>
    <definedName name="UEqD1k">#REF!</definedName>
    <definedName name="UEqD1l">#REF!</definedName>
    <definedName name="UEqD2a">#REF!</definedName>
    <definedName name="UEqD2d">#REF!</definedName>
    <definedName name="UEqD2f">#REF!</definedName>
    <definedName name="UEqD2g">#REF!</definedName>
    <definedName name="UEqD2h">#REF!</definedName>
    <definedName name="UEqD2i">#REF!</definedName>
    <definedName name="UEqD2j">#REF!</definedName>
    <definedName name="UEqD2k">#REF!</definedName>
    <definedName name="UEqD2l">#REF!</definedName>
    <definedName name="UEqD3a">#REF!</definedName>
    <definedName name="UEqD3b">#REF!</definedName>
    <definedName name="UEqD3c">#REF!</definedName>
    <definedName name="UEqD3d">#REF!</definedName>
    <definedName name="UEqD3f">#REF!</definedName>
    <definedName name="UEqD3g">#REF!</definedName>
    <definedName name="UEqD3h">#REF!</definedName>
    <definedName name="UEqD3i">#REF!</definedName>
    <definedName name="UEqD3j">#REF!</definedName>
    <definedName name="UEqD3k">#REF!</definedName>
    <definedName name="UEqD3l">#REF!</definedName>
    <definedName name="UEqD4a">#REF!</definedName>
    <definedName name="UEqD4b">#REF!</definedName>
    <definedName name="UEqD4c">#REF!</definedName>
    <definedName name="UEqD4d">#REF!</definedName>
    <definedName name="UEqD4f">#REF!</definedName>
    <definedName name="UEqD4g">#REF!</definedName>
    <definedName name="UEqD4h">#REF!</definedName>
    <definedName name="UEqD4i">#REF!</definedName>
    <definedName name="UEqD4j">#REF!</definedName>
    <definedName name="UEqD4k">#REF!</definedName>
    <definedName name="UEqD4l">#REF!</definedName>
    <definedName name="UEqD5a">#REF!</definedName>
    <definedName name="UEqD5c">#REF!</definedName>
    <definedName name="UEqD5d">#REF!</definedName>
    <definedName name="UEqD5f">#REF!</definedName>
    <definedName name="UEqD5g">#REF!</definedName>
    <definedName name="UEqD5h">#REF!</definedName>
    <definedName name="UEqD5i">#REF!</definedName>
    <definedName name="UEqd5j">#REF!</definedName>
    <definedName name="UEqD5k">#REF!</definedName>
    <definedName name="UEqD5l">#REF!</definedName>
    <definedName name="UEqD6a">#REF!</definedName>
    <definedName name="UEqD6b">#REF!</definedName>
    <definedName name="UEqD6c">#REF!</definedName>
    <definedName name="UEqD6d">#REF!</definedName>
    <definedName name="UEqD6f">#REF!</definedName>
    <definedName name="UEqD6g">#REF!</definedName>
    <definedName name="UEqD6h">#REF!</definedName>
    <definedName name="UEqD6i">#REF!</definedName>
    <definedName name="UEqD6j">#REF!</definedName>
    <definedName name="UEqD6k">#REF!</definedName>
    <definedName name="UEqD6l">#REF!</definedName>
    <definedName name="UEqD7a">#REF!</definedName>
    <definedName name="UEqD7b">#REF!</definedName>
    <definedName name="UEqD7c">#REF!</definedName>
    <definedName name="UEqD7d">#REF!</definedName>
    <definedName name="UEqD7f">#REF!</definedName>
    <definedName name="UEqD7g">#REF!</definedName>
    <definedName name="UEqD7h">#REF!</definedName>
    <definedName name="UEqD7i">#REF!</definedName>
    <definedName name="UEqD7j">#REF!</definedName>
    <definedName name="UEqD7k">#REF!</definedName>
    <definedName name="UEqD7l">#REF!</definedName>
    <definedName name="UEqD8a">#REF!</definedName>
    <definedName name="UEqD8b">#REF!</definedName>
    <definedName name="UEqD8c">#REF!</definedName>
    <definedName name="UEqD8d">#REF!</definedName>
    <definedName name="UEqD8f">#REF!</definedName>
    <definedName name="UEqD8g">#REF!</definedName>
    <definedName name="UEqD8h">#REF!</definedName>
    <definedName name="UEqD8i">#REF!</definedName>
    <definedName name="UEqD8j">#REF!</definedName>
    <definedName name="UEqD8k">#REF!</definedName>
    <definedName name="UEqD8l">#REF!</definedName>
    <definedName name="UEqD9a">#REF!</definedName>
    <definedName name="UEqD9b">#REF!</definedName>
    <definedName name="UEqD9c">#REF!</definedName>
    <definedName name="UEqD9d">#REF!</definedName>
    <definedName name="UEqD9f">#REF!</definedName>
    <definedName name="UEqD9g">#REF!</definedName>
    <definedName name="UEqD9h">#REF!</definedName>
    <definedName name="UEqD9i">#REF!</definedName>
    <definedName name="UEqD9j">#REF!</definedName>
    <definedName name="UEqD9k">#REF!</definedName>
    <definedName name="UEqD9l">#REF!</definedName>
    <definedName name="UEqE4">#REF!</definedName>
    <definedName name="UEqE5">#REF!</definedName>
    <definedName name="UEqE5Spec">#REF!</definedName>
    <definedName name="UEqE6">#REF!</definedName>
    <definedName name="UEqE6Spec">#REF!</definedName>
    <definedName name="UEqG">#REF!</definedName>
    <definedName name="UEqGSpec">#REF!</definedName>
    <definedName name="UEqInkind">#REF!</definedName>
    <definedName name="UEVHI">#REF!</definedName>
    <definedName name="UExistOtherSpec">#REF!</definedName>
    <definedName name="UExistStat">[3]Controls!$B$30</definedName>
    <definedName name="UFeeType" localSheetId="3">#REF!</definedName>
    <definedName name="UFeeType" localSheetId="4">#REF!</definedName>
    <definedName name="UFeeType">#REF!</definedName>
    <definedName name="UFill" localSheetId="3">#REF!</definedName>
    <definedName name="UFill" localSheetId="4">#REF!</definedName>
    <definedName name="UFill">#REF!</definedName>
    <definedName name="UFloodplain" localSheetId="3">#REF!</definedName>
    <definedName name="UFloodplain" localSheetId="4">#REF!</definedName>
    <definedName name="UFloodplain">#REF!</definedName>
    <definedName name="UGeneralCon">#REF!</definedName>
    <definedName name="UGeneralConCity">#REF!</definedName>
    <definedName name="UGeneralConEmail">#REF!</definedName>
    <definedName name="UGeneralConFax">#REF!</definedName>
    <definedName name="UGeneralConPhone">#REF!</definedName>
    <definedName name="UGenPartner1">#REF!</definedName>
    <definedName name="UGenPartner1Per">#REF!</definedName>
    <definedName name="UGenPartner1Phone">#REF!</definedName>
    <definedName name="UGenPartner2">#REF!</definedName>
    <definedName name="UGenPartner2FID">#REF!</definedName>
    <definedName name="UGenPartner2Per">#REF!</definedName>
    <definedName name="UGenPartner2Phone">#REF!</definedName>
    <definedName name="UGenPartner3">#REF!</definedName>
    <definedName name="UGenPartner3FID">#REF!</definedName>
    <definedName name="UGenPartner3Per">#REF!</definedName>
    <definedName name="UGenPartner3Phone">#REF!</definedName>
    <definedName name="UGenPartner4">#REF!</definedName>
    <definedName name="UGenPartner4FID">#REF!</definedName>
    <definedName name="UGenPartner4Per">#REF!</definedName>
    <definedName name="UGenPartner4Phone">#REF!</definedName>
    <definedName name="UGenPartner5">#REF!</definedName>
    <definedName name="UGenPartner5FID">#REF!</definedName>
    <definedName name="UGenPartner5Per">#REF!</definedName>
    <definedName name="UGenPartner5Phone">#REF!</definedName>
    <definedName name="UGenPartnerFID">#REF!</definedName>
    <definedName name="UGenPartnerNP1">#REF!</definedName>
    <definedName name="UGenPartnerNP2">#REF!</definedName>
    <definedName name="UGenPartnerNP3">#REF!</definedName>
    <definedName name="UGenPartnerNP4">#REF!</definedName>
    <definedName name="UGenPartnerNP5">#REF!</definedName>
    <definedName name="UGrades">#REF!</definedName>
    <definedName name="UGRP">#REF!</definedName>
    <definedName name="UHDO">#REF!</definedName>
    <definedName name="UHDOFONE">#REF!</definedName>
    <definedName name="UHeatSpec">#REF!</definedName>
    <definedName name="UHMO">#REF!</definedName>
    <definedName name="UHMOFONE">#REF!</definedName>
    <definedName name="UHTCLoanNo">#REF!</definedName>
    <definedName name="UHTCNo">#REF!</definedName>
    <definedName name="UHTCNoOut">#REF!</definedName>
    <definedName name="UHTCTaintScource2">#REF!</definedName>
    <definedName name="UHWTable">#REF!</definedName>
    <definedName name="UIntOfIdentity">[3]Controls!$B$122</definedName>
    <definedName name="ULake" localSheetId="3">#REF!</definedName>
    <definedName name="ULake" localSheetId="4">#REF!</definedName>
    <definedName name="ULake">#REF!</definedName>
    <definedName name="ULaundryPerDU" localSheetId="3">#REF!</definedName>
    <definedName name="ULaundryPerDU" localSheetId="4">#REF!</definedName>
    <definedName name="ULaundryPerDU">#REF!</definedName>
    <definedName name="ULegislate" localSheetId="3">#REF!</definedName>
    <definedName name="ULegislate" localSheetId="4">#REF!</definedName>
    <definedName name="ULegislate">#REF!</definedName>
    <definedName name="UManDCE">#REF!</definedName>
    <definedName name="UManDesignFee">#REF!</definedName>
    <definedName name="UManNCCont">#REF!</definedName>
    <definedName name="UManRehabCont">#REF!</definedName>
    <definedName name="UManTCRehab">#REF!</definedName>
    <definedName name="UManualRentUp">#REF!</definedName>
    <definedName name="UManWorkCap">#REF!</definedName>
    <definedName name="UMFAmount">#REF!</definedName>
    <definedName name="UMFLoanNo">#REF!</definedName>
    <definedName name="UMFYear">#REF!</definedName>
    <definedName name="UMHFAFee">#REF!</definedName>
    <definedName name="UMHFANum">#REF!</definedName>
    <definedName name="UMHOPAmount">#REF!</definedName>
    <definedName name="UMHOPLoanNo">#REF!</definedName>
    <definedName name="UMHOPYear">#REF!</definedName>
    <definedName name="UMortgageReq">#REF!</definedName>
    <definedName name="UName">#REF!</definedName>
    <definedName name="UNCOther1">#REF!</definedName>
    <definedName name="UNCOther1a">#REF!</definedName>
    <definedName name="UNCOther1tc">#REF!</definedName>
    <definedName name="UNCOther2">#REF!</definedName>
    <definedName name="UNCOther2a">#REF!</definedName>
    <definedName name="UNCOther2tc">#REF!</definedName>
    <definedName name="Units">#REF!</definedName>
    <definedName name="UNonMort1">#REF!</definedName>
    <definedName name="UNonMort1tc">#REF!</definedName>
    <definedName name="UNonMort2">#REF!</definedName>
    <definedName name="UNonMort2tc">#REF!</definedName>
    <definedName name="UNonMort3">#REF!</definedName>
    <definedName name="UNonMort3tc">#REF!</definedName>
    <definedName name="UNonMortSpec1">#REF!</definedName>
    <definedName name="UNonMortSpec2">#REF!</definedName>
    <definedName name="UNonMortSpec3">#REF!</definedName>
    <definedName name="UOfferToInvest">#REF!</definedName>
    <definedName name="UOffsiteSpec">#REF!</definedName>
    <definedName name="UOI1Spec">#REF!</definedName>
    <definedName name="UOI2Spec">#REF!</definedName>
    <definedName name="UOptionDate">#REF!</definedName>
    <definedName name="UOptionExpire">#REF!</definedName>
    <definedName name="UOtherReq">#REF!</definedName>
    <definedName name="UOtherReqSpec">#REF!</definedName>
    <definedName name="UOtherSpec">#REF!</definedName>
    <definedName name="UOwnerOccSF">#REF!</definedName>
    <definedName name="UOwnerOtherSpec">#REF!</definedName>
    <definedName name="UParkVacancy">#REF!</definedName>
    <definedName name="UPartnershipAddress">#REF!</definedName>
    <definedName name="UPartnershipCity">#REF!</definedName>
    <definedName name="UPartnershipContact">#REF!</definedName>
    <definedName name="UPartnershipEmail">#REF!</definedName>
    <definedName name="UPartnershipFax">#REF!</definedName>
    <definedName name="UPartnershipFID">#REF!</definedName>
    <definedName name="UPartnershipName">#REF!</definedName>
    <definedName name="UPartnershipPhone">#REF!</definedName>
    <definedName name="UPartnershipState">#REF!</definedName>
    <definedName name="UPartnershipZip">#REF!</definedName>
    <definedName name="UPBOtherSpec">#REF!</definedName>
    <definedName name="UPop1">#REF!</definedName>
    <definedName name="UPop10">#REF!</definedName>
    <definedName name="UPop2">#REF!</definedName>
    <definedName name="UPop3">#REF!</definedName>
    <definedName name="UPop4">#REF!</definedName>
    <definedName name="UPop5">#REF!</definedName>
    <definedName name="UPop6">#REF!</definedName>
    <definedName name="UPop7">#REF!</definedName>
    <definedName name="UPop8">#REF!</definedName>
    <definedName name="UPop9">#REF!</definedName>
    <definedName name="UPopMFIP">#REF!</definedName>
    <definedName name="UPopOtherSpec">#REF!</definedName>
    <definedName name="UProcess">#REF!</definedName>
    <definedName name="UProcessCity">#REF!</definedName>
    <definedName name="UProcessEmail">#REF!</definedName>
    <definedName name="UProcessFax">#REF!</definedName>
    <definedName name="UProcessPhone">#REF!</definedName>
    <definedName name="UProgDesc">#REF!</definedName>
    <definedName name="UProgOtherSpec">#REF!</definedName>
    <definedName name="UProgSqFt">#REF!</definedName>
    <definedName name="UPropAgent">#REF!</definedName>
    <definedName name="UPropAgentContact">#REF!</definedName>
    <definedName name="UPurchase">#REF!</definedName>
    <definedName name="UPurchaseDate">#REF!</definedName>
    <definedName name="UPurp1">#REF!</definedName>
    <definedName name="UPurp2">#REF!</definedName>
    <definedName name="UPurp3">#REF!</definedName>
    <definedName name="UPurp4">#REF!</definedName>
    <definedName name="UPurp5">#REF!</definedName>
    <definedName name="UPurp6">#REF!</definedName>
    <definedName name="UPurp8">#REF!</definedName>
    <definedName name="UPurp9">#REF!</definedName>
    <definedName name="UPurpMHOP">#REF!</definedName>
    <definedName name="UPurpOtherSpec">#REF!</definedName>
    <definedName name="UPurpProjBased">#REF!</definedName>
    <definedName name="UPurpSRO">#REF!</definedName>
    <definedName name="UQualifyHistoric">#REF!</definedName>
    <definedName name="URenDataIncome">#REF!</definedName>
    <definedName name="URentDataA">#REF!</definedName>
    <definedName name="URentDataC">#REF!</definedName>
    <definedName name="URentDataD">#REF!</definedName>
    <definedName name="URentDataE">#REF!</definedName>
    <definedName name="URentDataF">#REF!</definedName>
    <definedName name="URentDataI">#REF!</definedName>
    <definedName name="URentDataJ">#REF!</definedName>
    <definedName name="URentDataRent">#REF!</definedName>
    <definedName name="URentDataType">#REF!</definedName>
    <definedName name="URentSub">#REF!</definedName>
    <definedName name="UReqTCAllocator">#REF!</definedName>
    <definedName name="URocks">#REF!</definedName>
    <definedName name="URooms">#REF!</definedName>
    <definedName name="URound">#REF!</definedName>
    <definedName name="USf">#REF!</definedName>
    <definedName name="USFAmount">#REF!</definedName>
    <definedName name="USFLoanNo">#REF!</definedName>
    <definedName name="USFYear">#REF!</definedName>
    <definedName name="USingleFamily">#REF!</definedName>
    <definedName name="USiteAcres">#REF!</definedName>
    <definedName name="USiteControlType">#REF!</definedName>
    <definedName name="USiteDensity">#REF!</definedName>
    <definedName name="USiteSqFt">#REF!</definedName>
    <definedName name="UStateSenate">#REF!</definedName>
    <definedName name="UStructure">#REF!</definedName>
    <definedName name="USubtotals1">#REF!</definedName>
    <definedName name="USubtotals2">#REF!</definedName>
    <definedName name="USurfPark">#REF!</definedName>
    <definedName name="USurfParkFee">#REF!</definedName>
    <definedName name="UTaintElect">[3]Controls!$B$159</definedName>
    <definedName name="UTaxCapacity" localSheetId="3">#REF!</definedName>
    <definedName name="UTaxCapacity" localSheetId="4">#REF!</definedName>
    <definedName name="UTaxCapacity">#REF!</definedName>
    <definedName name="UTaxClass" localSheetId="3">#REF!</definedName>
    <definedName name="UTaxClass" localSheetId="4">#REF!</definedName>
    <definedName name="UTaxClass">#REF!</definedName>
    <definedName name="UTC10YearGross" localSheetId="3">#REF!</definedName>
    <definedName name="UTC10YearGross" localSheetId="4">#REF!</definedName>
    <definedName name="UTC10YearGross">#REF!</definedName>
    <definedName name="UTC10YearWaiverDate">#REF!</definedName>
    <definedName name="UTC1Payin">#REF!</definedName>
    <definedName name="UTCAccBldgs">#REF!</definedName>
    <definedName name="UTCAccBldgsqft">#REF!</definedName>
    <definedName name="UTCAdjustedBasis">#REF!</definedName>
    <definedName name="UTCAllAmount">#REF!</definedName>
    <definedName name="UTCAllocator">#REF!</definedName>
    <definedName name="UTCAllYear">#REF!</definedName>
    <definedName name="UTCAppPercent">#REF!</definedName>
    <definedName name="UTCAppPercentb">#REF!</definedName>
    <definedName name="UTCApprovedAmount">#REF!</definedName>
    <definedName name="UTCApprovedDate">#REF!</definedName>
    <definedName name="UTCAvgBasis">#REF!</definedName>
    <definedName name="UTCBldga">#REF!</definedName>
    <definedName name="UTCBldgb">#REF!</definedName>
    <definedName name="UTCBldgc">#REF!</definedName>
    <definedName name="UTCBldgd">#REF!</definedName>
    <definedName name="UTCBldge">#REF!</definedName>
    <definedName name="UTCBldgh">#REF!</definedName>
    <definedName name="UTCBondDate">#REF!</definedName>
    <definedName name="UTCBondIssuer">#REF!</definedName>
    <definedName name="UTCBondLine1">#REF!</definedName>
    <definedName name="UTCBondLine2">#REF!</definedName>
    <definedName name="UTCBondLine3">#REF!</definedName>
    <definedName name="UTCBondLine4">#REF!</definedName>
    <definedName name="UTCBondRate">#REF!</definedName>
    <definedName name="UTCDonateA1">#REF!</definedName>
    <definedName name="UTCDonateA2">#REF!</definedName>
    <definedName name="UTCDonateA3">#REF!</definedName>
    <definedName name="UTCDonateB1">#REF!</definedName>
    <definedName name="UTCDonateB2">#REF!</definedName>
    <definedName name="UTCDonateB3">#REF!</definedName>
    <definedName name="UTCDonateC1">#REF!</definedName>
    <definedName name="UTCDonateC2">#REF!</definedName>
    <definedName name="UTCDonateC3">#REF!</definedName>
    <definedName name="UTCEquityFactor">#REF!</definedName>
    <definedName name="UTCExmpBonds">#REF!</definedName>
    <definedName name="UTCGrant1">#REF!</definedName>
    <definedName name="UTCGrant1Amount">#REF!</definedName>
    <definedName name="UTCGrant2">#REF!</definedName>
    <definedName name="UTCGrant2Amount">#REF!</definedName>
    <definedName name="UTCGrant3">#REF!</definedName>
    <definedName name="UTCGrant3Amount">#REF!</definedName>
    <definedName name="UTCGranta">#REF!</definedName>
    <definedName name="UTCGrantb">#REF!</definedName>
    <definedName name="UTCHistoricAmount">#REF!</definedName>
    <definedName name="UTCHistoricEst">#REF!</definedName>
    <definedName name="UTCManMaxCredit">#REF!</definedName>
    <definedName name="UTCNQExcess">#REF!</definedName>
    <definedName name="UTCNQExcessb">#REF!</definedName>
    <definedName name="UTCNQFin">#REF!</definedName>
    <definedName name="UTCNQFinb">#REF!</definedName>
    <definedName name="UTCNQHisctoricb">#REF!</definedName>
    <definedName name="UTCNQHistoric">#REF!</definedName>
    <definedName name="UTCNQUnits">#REF!</definedName>
    <definedName name="UTCNQUnitsb">#REF!</definedName>
    <definedName name="UTCPayin">#REF!</definedName>
    <definedName name="UTCPrevCredits">#REF!</definedName>
    <definedName name="UTCPropa">#REF!</definedName>
    <definedName name="UTCPropb">#REF!</definedName>
    <definedName name="UTCPropc">#REF!</definedName>
    <definedName name="UTCPropd">#REF!</definedName>
    <definedName name="UTCPrope">#REF!</definedName>
    <definedName name="UTCPropf">#REF!</definedName>
    <definedName name="UTCPropg">#REF!</definedName>
    <definedName name="UTCProph">#REF!</definedName>
    <definedName name="UTCReq">#REF!</definedName>
    <definedName name="UTCResReq1">#REF!</definedName>
    <definedName name="UTCResReq1Spec">#REF!</definedName>
    <definedName name="UTCResReq2">#REF!</definedName>
    <definedName name="UTCResReq2Spec">#REF!</definedName>
    <definedName name="UTCResReq3">#REF!</definedName>
    <definedName name="UTCResReq3Spec">#REF!</definedName>
    <definedName name="UTCResReq4">#REF!</definedName>
    <definedName name="UTCResReq4Spec">#REF!</definedName>
    <definedName name="UTCScore1">#REF!</definedName>
    <definedName name="UTCScore10">#REF!</definedName>
    <definedName name="UTCScore11">#REF!</definedName>
    <definedName name="UTCScore12">#REF!</definedName>
    <definedName name="UTCScore13">#REF!</definedName>
    <definedName name="UTCScore14">#REF!</definedName>
    <definedName name="UTCScore15">#REF!</definedName>
    <definedName name="UTCScore16">#REF!</definedName>
    <definedName name="UTCScore17">#REF!</definedName>
    <definedName name="UTCScore2">#REF!</definedName>
    <definedName name="UTCScore3">#REF!</definedName>
    <definedName name="UTCScore4">#REF!</definedName>
    <definedName name="UTCScore5">#REF!</definedName>
    <definedName name="UTCScore6">#REF!</definedName>
    <definedName name="UTCScore7">#REF!</definedName>
    <definedName name="UTCScore8">#REF!</definedName>
    <definedName name="UTCScore9">#REF!</definedName>
    <definedName name="UTCScoreTotalApproved">#REF!</definedName>
    <definedName name="UTCScoreTotalProposed">#REF!</definedName>
    <definedName name="UTCStage">[3]Controls!$B$118</definedName>
    <definedName name="UTCTaintAmount" localSheetId="3">#REF!</definedName>
    <definedName name="UTCTaintAmount" localSheetId="4">#REF!</definedName>
    <definedName name="UTCTaintAmount">#REF!</definedName>
    <definedName name="UTCTaintAmount2" localSheetId="3">#REF!</definedName>
    <definedName name="UTCTaintAmount2" localSheetId="4">#REF!</definedName>
    <definedName name="UTCTaintAmount2">#REF!</definedName>
    <definedName name="UTCTaintSource" localSheetId="3">#REF!</definedName>
    <definedName name="UTCTaintSource" localSheetId="4">#REF!</definedName>
    <definedName name="UTCTaintSource">#REF!</definedName>
    <definedName name="UTCTDC">#REF!</definedName>
    <definedName name="UTCTotalBldgs">#REF!</definedName>
    <definedName name="UTCUnitsa">#REF!</definedName>
    <definedName name="UTCUnitsb">#REF!</definedName>
    <definedName name="UTCUnitsSpec">#REF!</definedName>
    <definedName name="UTotalInterCosts">#REF!</definedName>
    <definedName name="UTotalSources">#REF!</definedName>
    <definedName name="UTrain">#REF!</definedName>
    <definedName name="UTypeOfCredits">#REF!</definedName>
    <definedName name="UUADate">#REF!</definedName>
    <definedName name="UUAOtherSpec">#REF!</definedName>
    <definedName name="UUAUtil">#REF!</definedName>
    <definedName name="UUnderFile">#REF!</definedName>
    <definedName name="UUnits">#REF!</definedName>
    <definedName name="UVac">#REF!</definedName>
    <definedName name="UWires">#REF!</definedName>
    <definedName name="UZip">#REF!</definedName>
    <definedName name="UZoning">#REF!</definedName>
    <definedName name="UZoningMaxAcres">#REF!</definedName>
    <definedName name="UZoningProposed">#REF!</definedName>
    <definedName name="xx">#REF!</definedName>
    <definedName name="xxx">#REF!</definedName>
    <definedName name="z0Br">#REF!</definedName>
    <definedName name="z10a">#REF!</definedName>
    <definedName name="z10b">#REF!</definedName>
    <definedName name="z11a">#REF!</definedName>
    <definedName name="z11b">#REF!</definedName>
    <definedName name="z12a">#REF!</definedName>
    <definedName name="z12b">#REF!</definedName>
    <definedName name="z13a">#REF!</definedName>
    <definedName name="z13b">#REF!</definedName>
    <definedName name="z14a">#REF!</definedName>
    <definedName name="z14b">#REF!</definedName>
    <definedName name="z15a">#REF!</definedName>
    <definedName name="z15b">#REF!</definedName>
    <definedName name="z16a">#REF!</definedName>
    <definedName name="z16b">#REF!</definedName>
    <definedName name="z17a">#REF!</definedName>
    <definedName name="z17b">#REF!</definedName>
    <definedName name="z1a">#REF!</definedName>
    <definedName name="z1b">#REF!</definedName>
    <definedName name="z1Br">#REF!</definedName>
    <definedName name="z2a">#REF!</definedName>
    <definedName name="z2b">#REF!</definedName>
    <definedName name="z2Br">#REF!</definedName>
    <definedName name="z3a">#REF!</definedName>
    <definedName name="z3b">#REF!</definedName>
    <definedName name="z3Br">#REF!</definedName>
    <definedName name="z4a">#REF!</definedName>
    <definedName name="z4b">#REF!</definedName>
    <definedName name="z4Br">#REF!</definedName>
    <definedName name="z5a">#REF!</definedName>
    <definedName name="z5b">#REF!</definedName>
    <definedName name="z6a">#REF!</definedName>
    <definedName name="z6b">#REF!</definedName>
    <definedName name="z7a">#REF!</definedName>
    <definedName name="z7b">#REF!</definedName>
    <definedName name="z8a">#REF!</definedName>
    <definedName name="z8b">#REF!</definedName>
    <definedName name="z9a">#REF!</definedName>
    <definedName name="z9b">#REF!</definedName>
    <definedName name="zAppFracSqFt">#REF!</definedName>
    <definedName name="zAppFraction">#REF!</definedName>
    <definedName name="zAppFracUnits">#REF!</definedName>
    <definedName name="zAvgRehab">#REF!</definedName>
    <definedName name="zBasis30">#REF!</definedName>
    <definedName name="zBasis70">#REF!</definedName>
    <definedName name="zClaimedInter">#REF!</definedName>
    <definedName name="zClaimedPercent">#REF!</definedName>
    <definedName name="zCommonUnits">#REF!</definedName>
    <definedName name="zEB30">#REF!</definedName>
    <definedName name="zEB70">#REF!</definedName>
    <definedName name="zHOME">#REF!</definedName>
    <definedName name="zLIUnits">#REF!</definedName>
    <definedName name="zMHOPO">#REF!</definedName>
    <definedName name="zMHOPP">#REF!</definedName>
    <definedName name="zMR">#REF!</definedName>
    <definedName name="zNC30">#REF!</definedName>
    <definedName name="zNC70">#REF!</definedName>
    <definedName name="zNumBldgs">#REF!</definedName>
    <definedName name="zOther">#REF!</definedName>
    <definedName name="zPBA">#REF!</definedName>
    <definedName name="zSyndicator">#REF!</definedName>
    <definedName name="zTotalRehab">#REF!</definedName>
    <definedName name="ZTotalUnits">#REF!</definedName>
    <definedName name="ZTQB30">#REF!</definedName>
    <definedName name="zTQB7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8" i="3"/>
  <c r="E8" i="3"/>
  <c r="H7" i="3"/>
  <c r="H9" i="3"/>
  <c r="H12" i="3"/>
  <c r="H13" i="3"/>
  <c r="H14" i="3"/>
  <c r="H17" i="3"/>
  <c r="G30" i="3"/>
  <c r="G31" i="3"/>
  <c r="G33" i="3"/>
  <c r="G34" i="3"/>
  <c r="G36" i="3"/>
  <c r="G41" i="3"/>
  <c r="G42" i="3"/>
  <c r="G45" i="3"/>
  <c r="G46" i="3"/>
  <c r="D22" i="8"/>
  <c r="G6" i="3"/>
  <c r="G7" i="3"/>
  <c r="G8" i="3"/>
  <c r="G9" i="3"/>
  <c r="G12" i="3"/>
  <c r="G13" i="3"/>
  <c r="G16" i="3"/>
  <c r="G24" i="3"/>
  <c r="G25" i="3"/>
  <c r="G26" i="3"/>
  <c r="D19" i="8"/>
  <c r="G27" i="3"/>
  <c r="D20" i="8"/>
  <c r="D21" i="8"/>
  <c r="D26" i="8"/>
  <c r="D32" i="8"/>
  <c r="D34" i="8"/>
  <c r="D51" i="8"/>
  <c r="E22" i="8"/>
  <c r="E19" i="8"/>
  <c r="E20" i="8"/>
  <c r="E21" i="8"/>
  <c r="E26" i="8"/>
  <c r="E32" i="8"/>
  <c r="E34" i="8"/>
  <c r="E51" i="8"/>
  <c r="F33" i="8"/>
  <c r="F22" i="8"/>
  <c r="B8" i="4"/>
  <c r="D16" i="4"/>
  <c r="B4" i="4"/>
  <c r="B5" i="4"/>
  <c r="B6" i="4"/>
  <c r="B7" i="4"/>
  <c r="B11" i="4"/>
  <c r="E16" i="4"/>
  <c r="F16" i="4"/>
  <c r="H16" i="4"/>
  <c r="D17" i="4"/>
  <c r="E17" i="4"/>
  <c r="F17" i="4"/>
  <c r="H17" i="4"/>
  <c r="D18" i="4"/>
  <c r="E18" i="4"/>
  <c r="F18" i="4"/>
  <c r="H18" i="4"/>
  <c r="D19" i="4"/>
  <c r="E19" i="4"/>
  <c r="F19" i="4"/>
  <c r="H19" i="4"/>
  <c r="D20" i="4"/>
  <c r="E20" i="4"/>
  <c r="F20" i="4"/>
  <c r="H20" i="4"/>
  <c r="D21" i="4"/>
  <c r="E21" i="4"/>
  <c r="F21" i="4"/>
  <c r="H21" i="4"/>
  <c r="D22" i="4"/>
  <c r="E22" i="4"/>
  <c r="F22" i="4"/>
  <c r="H22" i="4"/>
  <c r="D23" i="4"/>
  <c r="E23" i="4"/>
  <c r="F23" i="4"/>
  <c r="H23" i="4"/>
  <c r="D24" i="4"/>
  <c r="E24" i="4"/>
  <c r="F24" i="4"/>
  <c r="H24" i="4"/>
  <c r="D25" i="4"/>
  <c r="E25" i="4"/>
  <c r="F25" i="4"/>
  <c r="H25" i="4"/>
  <c r="D26" i="4"/>
  <c r="E26" i="4"/>
  <c r="F26" i="4"/>
  <c r="H26" i="4"/>
  <c r="D27" i="4"/>
  <c r="E27" i="4"/>
  <c r="F27" i="4"/>
  <c r="H27" i="4"/>
  <c r="D28" i="4"/>
  <c r="E28" i="4"/>
  <c r="F28" i="4"/>
  <c r="H28" i="4"/>
  <c r="D29" i="4"/>
  <c r="E29" i="4"/>
  <c r="F29" i="4"/>
  <c r="H29" i="4"/>
  <c r="D30" i="4"/>
  <c r="E30" i="4"/>
  <c r="F30" i="4"/>
  <c r="H30" i="4"/>
  <c r="D31" i="4"/>
  <c r="E31" i="4"/>
  <c r="F31" i="4"/>
  <c r="H31" i="4"/>
  <c r="D32" i="4"/>
  <c r="E32" i="4"/>
  <c r="F32" i="4"/>
  <c r="H32" i="4"/>
  <c r="D33" i="4"/>
  <c r="E33" i="4"/>
  <c r="F33" i="4"/>
  <c r="H33" i="4"/>
  <c r="D34" i="4"/>
  <c r="E34" i="4"/>
  <c r="F34" i="4"/>
  <c r="H34" i="4"/>
  <c r="D35" i="4"/>
  <c r="E35" i="4"/>
  <c r="F35" i="4"/>
  <c r="H35" i="4"/>
  <c r="D36" i="4"/>
  <c r="E36" i="4"/>
  <c r="F36" i="4"/>
  <c r="H36" i="4"/>
  <c r="D37" i="4"/>
  <c r="E37" i="4"/>
  <c r="F37" i="4"/>
  <c r="H37" i="4"/>
  <c r="D38" i="4"/>
  <c r="E38" i="4"/>
  <c r="F38" i="4"/>
  <c r="H38" i="4"/>
  <c r="D39" i="4"/>
  <c r="E39" i="4"/>
  <c r="F39" i="4"/>
  <c r="H39" i="4"/>
  <c r="D40" i="4"/>
  <c r="E40" i="4"/>
  <c r="F40" i="4"/>
  <c r="H40" i="4"/>
  <c r="D41" i="4"/>
  <c r="E41" i="4"/>
  <c r="F41" i="4"/>
  <c r="H41" i="4"/>
  <c r="D42" i="4"/>
  <c r="E42" i="4"/>
  <c r="F42" i="4"/>
  <c r="H42" i="4"/>
  <c r="D43" i="4"/>
  <c r="E43" i="4"/>
  <c r="F43" i="4"/>
  <c r="H43" i="4"/>
  <c r="D44" i="4"/>
  <c r="E44" i="4"/>
  <c r="F44" i="4"/>
  <c r="H44" i="4"/>
  <c r="D45" i="4"/>
  <c r="E45" i="4"/>
  <c r="F45" i="4"/>
  <c r="H45" i="4"/>
  <c r="D46" i="4"/>
  <c r="E46" i="4"/>
  <c r="F46" i="4"/>
  <c r="H46" i="4"/>
  <c r="D47" i="4"/>
  <c r="E47" i="4"/>
  <c r="F47" i="4"/>
  <c r="H47" i="4"/>
  <c r="D48" i="4"/>
  <c r="E48" i="4"/>
  <c r="F48" i="4"/>
  <c r="H48" i="4"/>
  <c r="D49" i="4"/>
  <c r="E49" i="4"/>
  <c r="F49" i="4"/>
  <c r="H49" i="4"/>
  <c r="D50" i="4"/>
  <c r="E50" i="4"/>
  <c r="F50" i="4"/>
  <c r="H50" i="4"/>
  <c r="D51" i="4"/>
  <c r="E51" i="4"/>
  <c r="F51" i="4"/>
  <c r="H51" i="4"/>
  <c r="F25" i="8"/>
  <c r="F19" i="8"/>
  <c r="F20" i="8"/>
  <c r="F21" i="8"/>
  <c r="F24" i="8"/>
  <c r="F26" i="8"/>
  <c r="F32" i="8"/>
  <c r="F34" i="8"/>
  <c r="F51" i="8"/>
  <c r="G33" i="8"/>
  <c r="G19" i="8"/>
  <c r="G20" i="8"/>
  <c r="G21" i="8"/>
  <c r="K25" i="8"/>
  <c r="K26" i="8"/>
  <c r="G22" i="8"/>
  <c r="G26" i="8"/>
  <c r="G32" i="8"/>
  <c r="G34" i="8"/>
  <c r="G41" i="8"/>
  <c r="G44" i="8"/>
  <c r="G47" i="8"/>
  <c r="G51" i="8"/>
  <c r="H33" i="8"/>
  <c r="H19" i="8"/>
  <c r="H20" i="8"/>
  <c r="H21" i="8"/>
  <c r="H22" i="8"/>
  <c r="H26" i="8"/>
  <c r="H32" i="8"/>
  <c r="H34" i="8"/>
  <c r="H41" i="8"/>
  <c r="H44" i="8"/>
  <c r="H47" i="8"/>
  <c r="H51" i="8"/>
  <c r="I33" i="8"/>
  <c r="I19" i="8"/>
  <c r="I20" i="8"/>
  <c r="I21" i="8"/>
  <c r="I22" i="8"/>
  <c r="I26" i="8"/>
  <c r="I32" i="8"/>
  <c r="I34" i="8"/>
  <c r="I41" i="8"/>
  <c r="I44" i="8"/>
  <c r="I47" i="8"/>
  <c r="I51" i="8"/>
  <c r="G52" i="3"/>
  <c r="F15" i="3"/>
  <c r="G38" i="3"/>
  <c r="C38" i="8"/>
  <c r="C14" i="8"/>
  <c r="I48" i="8"/>
  <c r="H48" i="8"/>
  <c r="G48" i="8"/>
  <c r="F48" i="8"/>
  <c r="E48" i="8"/>
  <c r="D48" i="8"/>
  <c r="M47" i="8"/>
  <c r="L47" i="8"/>
  <c r="B4" i="5"/>
  <c r="B7" i="5"/>
  <c r="F7" i="5"/>
  <c r="B8" i="5"/>
  <c r="F8" i="5"/>
  <c r="B9" i="5"/>
  <c r="F9" i="5"/>
  <c r="F11" i="5"/>
  <c r="F42" i="3"/>
  <c r="J19" i="3"/>
  <c r="K19" i="3"/>
  <c r="E13" i="3"/>
  <c r="E12" i="3"/>
  <c r="E7" i="3"/>
  <c r="E9" i="3"/>
  <c r="I45" i="8"/>
  <c r="H45" i="8"/>
  <c r="G45" i="8"/>
  <c r="F45" i="8"/>
  <c r="E45" i="8"/>
  <c r="D45" i="8"/>
  <c r="M44" i="8"/>
  <c r="L44" i="8"/>
  <c r="A1" i="8"/>
  <c r="G53" i="3"/>
  <c r="D38" i="8"/>
  <c r="E38" i="8"/>
  <c r="F38" i="8"/>
  <c r="K27" i="8"/>
  <c r="C28" i="8"/>
  <c r="G38" i="8"/>
  <c r="H38" i="8"/>
  <c r="I38" i="8"/>
  <c r="L37" i="8"/>
  <c r="M37" i="8"/>
  <c r="D42" i="8"/>
  <c r="E42" i="8"/>
  <c r="F42" i="8"/>
  <c r="G42" i="8"/>
  <c r="H42" i="8"/>
  <c r="I42" i="8"/>
  <c r="L41" i="8"/>
  <c r="M41" i="8"/>
  <c r="G9" i="5"/>
  <c r="D22" i="6"/>
  <c r="D19" i="6"/>
  <c r="D20" i="6"/>
  <c r="D21" i="6"/>
  <c r="D26" i="6"/>
  <c r="D32" i="6"/>
  <c r="D34" i="6"/>
  <c r="G8" i="5"/>
  <c r="G7" i="5"/>
  <c r="B14" i="5"/>
  <c r="B19" i="5"/>
  <c r="E19" i="6"/>
  <c r="F19" i="6"/>
  <c r="E20" i="6"/>
  <c r="F20" i="6"/>
  <c r="F21" i="6"/>
  <c r="F22" i="6"/>
  <c r="F24" i="6"/>
  <c r="F25" i="6"/>
  <c r="F26" i="6"/>
  <c r="F32" i="6"/>
  <c r="E21" i="6"/>
  <c r="E22" i="6"/>
  <c r="E26" i="6"/>
  <c r="E32" i="6"/>
  <c r="D44" i="6"/>
  <c r="E33" i="6"/>
  <c r="E34" i="6"/>
  <c r="E44" i="6"/>
  <c r="F33" i="6"/>
  <c r="F34" i="6"/>
  <c r="F44" i="6"/>
  <c r="G33" i="6"/>
  <c r="E38" i="6"/>
  <c r="G19" i="6"/>
  <c r="G20" i="6"/>
  <c r="G21" i="6"/>
  <c r="K25" i="6"/>
  <c r="K26" i="6"/>
  <c r="G22" i="6"/>
  <c r="G26" i="6"/>
  <c r="G32" i="6"/>
  <c r="G34" i="6"/>
  <c r="G37" i="6"/>
  <c r="G38" i="6"/>
  <c r="G40" i="6"/>
  <c r="G44" i="6"/>
  <c r="H33" i="6"/>
  <c r="H19" i="6"/>
  <c r="H20" i="6"/>
  <c r="H21" i="6"/>
  <c r="H22" i="6"/>
  <c r="H26" i="6"/>
  <c r="H32" i="6"/>
  <c r="H34" i="6"/>
  <c r="H37" i="6"/>
  <c r="H38" i="6"/>
  <c r="H40" i="6"/>
  <c r="H44" i="6"/>
  <c r="I33" i="6"/>
  <c r="I19" i="6"/>
  <c r="I20" i="6"/>
  <c r="I21" i="6"/>
  <c r="I22" i="6"/>
  <c r="I26" i="6"/>
  <c r="I32" i="6"/>
  <c r="I34" i="6"/>
  <c r="I37" i="6"/>
  <c r="I38" i="6"/>
  <c r="F38" i="6"/>
  <c r="C38" i="6"/>
  <c r="D38" i="6"/>
  <c r="M37" i="6"/>
  <c r="G28" i="3"/>
  <c r="G49" i="3"/>
  <c r="G47" i="3"/>
  <c r="G50" i="3"/>
  <c r="G39" i="3"/>
  <c r="B28" i="5"/>
  <c r="B30" i="5"/>
  <c r="C18" i="5"/>
  <c r="C17" i="5"/>
  <c r="C16" i="5"/>
  <c r="C14" i="5"/>
  <c r="D52" i="4"/>
  <c r="E52" i="4"/>
  <c r="F52" i="4"/>
  <c r="H52" i="4"/>
  <c r="D53" i="4"/>
  <c r="E53" i="4"/>
  <c r="F53" i="4"/>
  <c r="H53" i="4"/>
  <c r="D54" i="4"/>
  <c r="E54" i="4"/>
  <c r="F54" i="4"/>
  <c r="H54" i="4"/>
  <c r="D55" i="4"/>
  <c r="E55" i="4"/>
  <c r="F55" i="4"/>
  <c r="H55" i="4"/>
  <c r="D56" i="4"/>
  <c r="E56" i="4"/>
  <c r="F56" i="4"/>
  <c r="H56" i="4"/>
  <c r="D57" i="4"/>
  <c r="E57" i="4"/>
  <c r="F57" i="4"/>
  <c r="H57" i="4"/>
  <c r="D58" i="4"/>
  <c r="E58" i="4"/>
  <c r="F58" i="4"/>
  <c r="H58" i="4"/>
  <c r="D59" i="4"/>
  <c r="E59" i="4"/>
  <c r="F59" i="4"/>
  <c r="H59" i="4"/>
  <c r="D60" i="4"/>
  <c r="E60" i="4"/>
  <c r="F60" i="4"/>
  <c r="H60" i="4"/>
  <c r="D61" i="4"/>
  <c r="E61" i="4"/>
  <c r="F61" i="4"/>
  <c r="H61" i="4"/>
  <c r="D62" i="4"/>
  <c r="E62" i="4"/>
  <c r="F62" i="4"/>
  <c r="H62" i="4"/>
  <c r="D63" i="4"/>
  <c r="E63" i="4"/>
  <c r="F63" i="4"/>
  <c r="H63" i="4"/>
  <c r="D64" i="4"/>
  <c r="E64" i="4"/>
  <c r="F64" i="4"/>
  <c r="H64" i="4"/>
  <c r="D65" i="4"/>
  <c r="E65" i="4"/>
  <c r="F65" i="4"/>
  <c r="H65" i="4"/>
  <c r="D66" i="4"/>
  <c r="E66" i="4"/>
  <c r="F66" i="4"/>
  <c r="H66" i="4"/>
  <c r="D67" i="4"/>
  <c r="E67" i="4"/>
  <c r="F67" i="4"/>
  <c r="H67" i="4"/>
  <c r="D68" i="4"/>
  <c r="E68" i="4"/>
  <c r="F68" i="4"/>
  <c r="H68" i="4"/>
  <c r="D69" i="4"/>
  <c r="E69" i="4"/>
  <c r="F69" i="4"/>
  <c r="H69" i="4"/>
  <c r="D70" i="4"/>
  <c r="E70" i="4"/>
  <c r="F70" i="4"/>
  <c r="H70" i="4"/>
  <c r="D71" i="4"/>
  <c r="E71" i="4"/>
  <c r="F71" i="4"/>
  <c r="H71" i="4"/>
  <c r="D72" i="4"/>
  <c r="E72" i="4"/>
  <c r="F72" i="4"/>
  <c r="H72" i="4"/>
  <c r="D73" i="4"/>
  <c r="E73" i="4"/>
  <c r="F73" i="4"/>
  <c r="H73" i="4"/>
  <c r="D74" i="4"/>
  <c r="E74" i="4"/>
  <c r="F74" i="4"/>
  <c r="H74" i="4"/>
  <c r="D75" i="4"/>
  <c r="E75" i="4"/>
  <c r="F75" i="4"/>
  <c r="H75" i="4"/>
  <c r="D76" i="4"/>
  <c r="E76" i="4"/>
  <c r="F76" i="4"/>
  <c r="H76" i="4"/>
  <c r="D77" i="4"/>
  <c r="E77" i="4"/>
  <c r="F77" i="4"/>
  <c r="H77" i="4"/>
  <c r="D78" i="4"/>
  <c r="E78" i="4"/>
  <c r="F78" i="4"/>
  <c r="H78" i="4"/>
  <c r="D79" i="4"/>
  <c r="E79" i="4"/>
  <c r="F79" i="4"/>
  <c r="H79" i="4"/>
  <c r="D80" i="4"/>
  <c r="E80" i="4"/>
  <c r="F80" i="4"/>
  <c r="H80" i="4"/>
  <c r="D81" i="4"/>
  <c r="E81" i="4"/>
  <c r="F81" i="4"/>
  <c r="H81" i="4"/>
  <c r="D82" i="4"/>
  <c r="E82" i="4"/>
  <c r="F82" i="4"/>
  <c r="H82" i="4"/>
  <c r="D83" i="4"/>
  <c r="E83" i="4"/>
  <c r="F83" i="4"/>
  <c r="H83" i="4"/>
  <c r="D84" i="4"/>
  <c r="E84" i="4"/>
  <c r="F84" i="4"/>
  <c r="H84" i="4"/>
  <c r="D85" i="4"/>
  <c r="E85" i="4"/>
  <c r="F85" i="4"/>
  <c r="H85" i="4"/>
  <c r="D86" i="4"/>
  <c r="E86" i="4"/>
  <c r="F86" i="4"/>
  <c r="H86" i="4"/>
  <c r="D87" i="4"/>
  <c r="E87" i="4"/>
  <c r="F87" i="4"/>
  <c r="H87" i="4"/>
  <c r="D88" i="4"/>
  <c r="E88" i="4"/>
  <c r="F88" i="4"/>
  <c r="H88" i="4"/>
  <c r="D89" i="4"/>
  <c r="E89" i="4"/>
  <c r="F89" i="4"/>
  <c r="H89" i="4"/>
  <c r="D90" i="4"/>
  <c r="E90" i="4"/>
  <c r="F90" i="4"/>
  <c r="H90" i="4"/>
  <c r="D91" i="4"/>
  <c r="E91" i="4"/>
  <c r="F91" i="4"/>
  <c r="H91" i="4"/>
  <c r="D92" i="4"/>
  <c r="E92" i="4"/>
  <c r="F92" i="4"/>
  <c r="H92" i="4"/>
  <c r="D93" i="4"/>
  <c r="E93" i="4"/>
  <c r="F93" i="4"/>
  <c r="H93" i="4"/>
  <c r="D94" i="4"/>
  <c r="E94" i="4"/>
  <c r="F94" i="4"/>
  <c r="H94" i="4"/>
  <c r="D95" i="4"/>
  <c r="E95" i="4"/>
  <c r="F95" i="4"/>
  <c r="H95" i="4"/>
  <c r="D96" i="4"/>
  <c r="E96" i="4"/>
  <c r="F96" i="4"/>
  <c r="H96" i="4"/>
  <c r="D97" i="4"/>
  <c r="E97" i="4"/>
  <c r="F97" i="4"/>
  <c r="H97" i="4"/>
  <c r="D98" i="4"/>
  <c r="E98" i="4"/>
  <c r="F98" i="4"/>
  <c r="H98" i="4"/>
  <c r="D99" i="4"/>
  <c r="E99" i="4"/>
  <c r="F99" i="4"/>
  <c r="H99" i="4"/>
  <c r="D100" i="4"/>
  <c r="E100" i="4"/>
  <c r="F100" i="4"/>
  <c r="H100" i="4"/>
  <c r="D101" i="4"/>
  <c r="E101" i="4"/>
  <c r="F101" i="4"/>
  <c r="H101" i="4"/>
  <c r="D102" i="4"/>
  <c r="E102" i="4"/>
  <c r="F102" i="4"/>
  <c r="H102" i="4"/>
  <c r="D103" i="4"/>
  <c r="E103" i="4"/>
  <c r="F103" i="4"/>
  <c r="H103" i="4"/>
  <c r="D104" i="4"/>
  <c r="E104" i="4"/>
  <c r="F104" i="4"/>
  <c r="H104" i="4"/>
  <c r="D105" i="4"/>
  <c r="E105" i="4"/>
  <c r="F105" i="4"/>
  <c r="H105" i="4"/>
  <c r="D106" i="4"/>
  <c r="E106" i="4"/>
  <c r="F106" i="4"/>
  <c r="H106" i="4"/>
  <c r="D107" i="4"/>
  <c r="E107" i="4"/>
  <c r="F107" i="4"/>
  <c r="H107" i="4"/>
  <c r="D108" i="4"/>
  <c r="E108" i="4"/>
  <c r="F108" i="4"/>
  <c r="H108" i="4"/>
  <c r="D109" i="4"/>
  <c r="E109" i="4"/>
  <c r="F109" i="4"/>
  <c r="H109" i="4"/>
  <c r="D110" i="4"/>
  <c r="E110" i="4"/>
  <c r="F110" i="4"/>
  <c r="H110" i="4"/>
  <c r="D111" i="4"/>
  <c r="E111" i="4"/>
  <c r="F111" i="4"/>
  <c r="H111" i="4"/>
  <c r="D112" i="4"/>
  <c r="E112" i="4"/>
  <c r="F112" i="4"/>
  <c r="H112" i="4"/>
  <c r="D113" i="4"/>
  <c r="E113" i="4"/>
  <c r="F113" i="4"/>
  <c r="H113" i="4"/>
  <c r="D114" i="4"/>
  <c r="E114" i="4"/>
  <c r="F114" i="4"/>
  <c r="H114" i="4"/>
  <c r="D115" i="4"/>
  <c r="E115" i="4"/>
  <c r="F115" i="4"/>
  <c r="H115" i="4"/>
  <c r="D116" i="4"/>
  <c r="E116" i="4"/>
  <c r="F116" i="4"/>
  <c r="H116" i="4"/>
  <c r="D117" i="4"/>
  <c r="E117" i="4"/>
  <c r="F117" i="4"/>
  <c r="H117" i="4"/>
  <c r="D118" i="4"/>
  <c r="E118" i="4"/>
  <c r="F118" i="4"/>
  <c r="H118" i="4"/>
  <c r="D119" i="4"/>
  <c r="E119" i="4"/>
  <c r="F119" i="4"/>
  <c r="H119" i="4"/>
  <c r="D120" i="4"/>
  <c r="E120" i="4"/>
  <c r="F120" i="4"/>
  <c r="H120" i="4"/>
  <c r="D121" i="4"/>
  <c r="E121" i="4"/>
  <c r="F121" i="4"/>
  <c r="H121" i="4"/>
  <c r="D122" i="4"/>
  <c r="E122" i="4"/>
  <c r="F122" i="4"/>
  <c r="H122" i="4"/>
  <c r="D123" i="4"/>
  <c r="E123" i="4"/>
  <c r="F123" i="4"/>
  <c r="H123" i="4"/>
  <c r="D124" i="4"/>
  <c r="E124" i="4"/>
  <c r="F124" i="4"/>
  <c r="H124" i="4"/>
  <c r="D125" i="4"/>
  <c r="E125" i="4"/>
  <c r="F125" i="4"/>
  <c r="H125" i="4"/>
  <c r="D126" i="4"/>
  <c r="E126" i="4"/>
  <c r="F126" i="4"/>
  <c r="H126" i="4"/>
  <c r="D127" i="4"/>
  <c r="E127" i="4"/>
  <c r="F127" i="4"/>
  <c r="H127" i="4"/>
  <c r="D128" i="4"/>
  <c r="E128" i="4"/>
  <c r="F128" i="4"/>
  <c r="H128" i="4"/>
  <c r="D129" i="4"/>
  <c r="E129" i="4"/>
  <c r="F129" i="4"/>
  <c r="H129" i="4"/>
  <c r="D130" i="4"/>
  <c r="E130" i="4"/>
  <c r="F130" i="4"/>
  <c r="H130" i="4"/>
  <c r="D131" i="4"/>
  <c r="E131" i="4"/>
  <c r="F131" i="4"/>
  <c r="H131" i="4"/>
  <c r="D132" i="4"/>
  <c r="E132" i="4"/>
  <c r="F132" i="4"/>
  <c r="H132" i="4"/>
  <c r="D133" i="4"/>
  <c r="E133" i="4"/>
  <c r="F133" i="4"/>
  <c r="H133" i="4"/>
  <c r="D134" i="4"/>
  <c r="E134" i="4"/>
  <c r="F134" i="4"/>
  <c r="H134" i="4"/>
  <c r="D135" i="4"/>
  <c r="E135" i="4"/>
  <c r="F135" i="4"/>
  <c r="H135" i="4"/>
  <c r="D136" i="4"/>
  <c r="E136" i="4"/>
  <c r="F136" i="4"/>
  <c r="H136" i="4"/>
  <c r="D137" i="4"/>
  <c r="E137" i="4"/>
  <c r="F137" i="4"/>
  <c r="H137" i="4"/>
  <c r="D138" i="4"/>
  <c r="E138" i="4"/>
  <c r="F138" i="4"/>
  <c r="H138" i="4"/>
  <c r="D139" i="4"/>
  <c r="E139" i="4"/>
  <c r="F139" i="4"/>
  <c r="H139" i="4"/>
  <c r="D140" i="4"/>
  <c r="E140" i="4"/>
  <c r="F140" i="4"/>
  <c r="H140" i="4"/>
  <c r="D141" i="4"/>
  <c r="E141" i="4"/>
  <c r="F141" i="4"/>
  <c r="H141" i="4"/>
  <c r="D142" i="4"/>
  <c r="E142" i="4"/>
  <c r="F142" i="4"/>
  <c r="H142" i="4"/>
  <c r="D143" i="4"/>
  <c r="E143" i="4"/>
  <c r="F143" i="4"/>
  <c r="H143" i="4"/>
  <c r="D144" i="4"/>
  <c r="E144" i="4"/>
  <c r="F144" i="4"/>
  <c r="H144" i="4"/>
  <c r="D145" i="4"/>
  <c r="E145" i="4"/>
  <c r="F145" i="4"/>
  <c r="H145" i="4"/>
  <c r="D146" i="4"/>
  <c r="E146" i="4"/>
  <c r="F146" i="4"/>
  <c r="H146" i="4"/>
  <c r="D147" i="4"/>
  <c r="E147" i="4"/>
  <c r="F147" i="4"/>
  <c r="H147" i="4"/>
  <c r="D148" i="4"/>
  <c r="E148" i="4"/>
  <c r="F148" i="4"/>
  <c r="H148" i="4"/>
  <c r="D149" i="4"/>
  <c r="E149" i="4"/>
  <c r="F149" i="4"/>
  <c r="H149" i="4"/>
  <c r="D150" i="4"/>
  <c r="E150" i="4"/>
  <c r="F150" i="4"/>
  <c r="H150" i="4"/>
  <c r="D151" i="4"/>
  <c r="E151" i="4"/>
  <c r="F151" i="4"/>
  <c r="H151" i="4"/>
  <c r="D152" i="4"/>
  <c r="E152" i="4"/>
  <c r="F152" i="4"/>
  <c r="H152" i="4"/>
  <c r="D153" i="4"/>
  <c r="E153" i="4"/>
  <c r="F153" i="4"/>
  <c r="H153" i="4"/>
  <c r="D154" i="4"/>
  <c r="E154" i="4"/>
  <c r="F154" i="4"/>
  <c r="H154" i="4"/>
  <c r="D155" i="4"/>
  <c r="E155" i="4"/>
  <c r="F155" i="4"/>
  <c r="H155" i="4"/>
  <c r="D156" i="4"/>
  <c r="E156" i="4"/>
  <c r="F156" i="4"/>
  <c r="H156" i="4"/>
  <c r="D157" i="4"/>
  <c r="E157" i="4"/>
  <c r="F157" i="4"/>
  <c r="H157" i="4"/>
  <c r="D158" i="4"/>
  <c r="E158" i="4"/>
  <c r="F158" i="4"/>
  <c r="H158" i="4"/>
  <c r="D159" i="4"/>
  <c r="E159" i="4"/>
  <c r="F159" i="4"/>
  <c r="H159" i="4"/>
  <c r="D160" i="4"/>
  <c r="E160" i="4"/>
  <c r="F160" i="4"/>
  <c r="H160" i="4"/>
  <c r="D161" i="4"/>
  <c r="E161" i="4"/>
  <c r="F161" i="4"/>
  <c r="H161" i="4"/>
  <c r="D162" i="4"/>
  <c r="E162" i="4"/>
  <c r="F162" i="4"/>
  <c r="H162" i="4"/>
  <c r="D163" i="4"/>
  <c r="E163" i="4"/>
  <c r="F163" i="4"/>
  <c r="H163" i="4"/>
  <c r="D164" i="4"/>
  <c r="E164" i="4"/>
  <c r="F164" i="4"/>
  <c r="H164" i="4"/>
  <c r="D165" i="4"/>
  <c r="E165" i="4"/>
  <c r="F165" i="4"/>
  <c r="H165" i="4"/>
  <c r="D166" i="4"/>
  <c r="E166" i="4"/>
  <c r="F166" i="4"/>
  <c r="H166" i="4"/>
  <c r="D167" i="4"/>
  <c r="E167" i="4"/>
  <c r="F167" i="4"/>
  <c r="H167" i="4"/>
  <c r="D168" i="4"/>
  <c r="E168" i="4"/>
  <c r="F168" i="4"/>
  <c r="H168" i="4"/>
  <c r="D169" i="4"/>
  <c r="E169" i="4"/>
  <c r="F169" i="4"/>
  <c r="H169" i="4"/>
  <c r="D170" i="4"/>
  <c r="E170" i="4"/>
  <c r="F170" i="4"/>
  <c r="H170" i="4"/>
  <c r="D171" i="4"/>
  <c r="E171" i="4"/>
  <c r="F171" i="4"/>
  <c r="H171" i="4"/>
  <c r="D172" i="4"/>
  <c r="E172" i="4"/>
  <c r="F172" i="4"/>
  <c r="H172" i="4"/>
  <c r="D173" i="4"/>
  <c r="E173" i="4"/>
  <c r="F173" i="4"/>
  <c r="H173" i="4"/>
  <c r="D174" i="4"/>
  <c r="E174" i="4"/>
  <c r="F174" i="4"/>
  <c r="H174" i="4"/>
  <c r="D175" i="4"/>
  <c r="E175" i="4"/>
  <c r="F175" i="4"/>
  <c r="H175" i="4"/>
  <c r="D176" i="4"/>
  <c r="E176" i="4"/>
  <c r="F176" i="4"/>
  <c r="H176" i="4"/>
  <c r="D177" i="4"/>
  <c r="E177" i="4"/>
  <c r="F177" i="4"/>
  <c r="H177" i="4"/>
  <c r="D178" i="4"/>
  <c r="E178" i="4"/>
  <c r="F178" i="4"/>
  <c r="H178" i="4"/>
  <c r="D179" i="4"/>
  <c r="E179" i="4"/>
  <c r="F179" i="4"/>
  <c r="H179" i="4"/>
  <c r="D180" i="4"/>
  <c r="E180" i="4"/>
  <c r="F180" i="4"/>
  <c r="H180" i="4"/>
  <c r="D181" i="4"/>
  <c r="E181" i="4"/>
  <c r="F181" i="4"/>
  <c r="H181" i="4"/>
  <c r="D182" i="4"/>
  <c r="E182" i="4"/>
  <c r="F182" i="4"/>
  <c r="H182" i="4"/>
  <c r="D183" i="4"/>
  <c r="E183" i="4"/>
  <c r="F183" i="4"/>
  <c r="H183" i="4"/>
  <c r="D184" i="4"/>
  <c r="E184" i="4"/>
  <c r="F184" i="4"/>
  <c r="H184" i="4"/>
  <c r="D185" i="4"/>
  <c r="E185" i="4"/>
  <c r="F185" i="4"/>
  <c r="H185" i="4"/>
  <c r="D186" i="4"/>
  <c r="E186" i="4"/>
  <c r="F186" i="4"/>
  <c r="H186" i="4"/>
  <c r="D187" i="4"/>
  <c r="E187" i="4"/>
  <c r="F187" i="4"/>
  <c r="H187" i="4"/>
  <c r="D188" i="4"/>
  <c r="E188" i="4"/>
  <c r="F188" i="4"/>
  <c r="H188" i="4"/>
  <c r="D189" i="4"/>
  <c r="E189" i="4"/>
  <c r="F189" i="4"/>
  <c r="H189" i="4"/>
  <c r="D190" i="4"/>
  <c r="E190" i="4"/>
  <c r="F190" i="4"/>
  <c r="H190" i="4"/>
  <c r="D191" i="4"/>
  <c r="E191" i="4"/>
  <c r="F191" i="4"/>
  <c r="H191" i="4"/>
  <c r="D192" i="4"/>
  <c r="E192" i="4"/>
  <c r="F192" i="4"/>
  <c r="H192" i="4"/>
  <c r="D193" i="4"/>
  <c r="E193" i="4"/>
  <c r="F193" i="4"/>
  <c r="H193" i="4"/>
  <c r="D194" i="4"/>
  <c r="E194" i="4"/>
  <c r="F194" i="4"/>
  <c r="H194" i="4"/>
  <c r="D195" i="4"/>
  <c r="E195" i="4"/>
  <c r="F195" i="4"/>
  <c r="H195" i="4"/>
  <c r="D196" i="4"/>
  <c r="E196" i="4"/>
  <c r="F196" i="4"/>
  <c r="H196" i="4"/>
  <c r="D197" i="4"/>
  <c r="E197" i="4"/>
  <c r="F197" i="4"/>
  <c r="H197" i="4"/>
  <c r="D198" i="4"/>
  <c r="E198" i="4"/>
  <c r="F198" i="4"/>
  <c r="H198" i="4"/>
  <c r="D199" i="4"/>
  <c r="E199" i="4"/>
  <c r="F199" i="4"/>
  <c r="H199" i="4"/>
  <c r="D200" i="4"/>
  <c r="E200" i="4"/>
  <c r="F200" i="4"/>
  <c r="H200" i="4"/>
  <c r="D201" i="4"/>
  <c r="E201" i="4"/>
  <c r="F201" i="4"/>
  <c r="H201" i="4"/>
  <c r="D202" i="4"/>
  <c r="E202" i="4"/>
  <c r="F202" i="4"/>
  <c r="H202" i="4"/>
  <c r="D203" i="4"/>
  <c r="E203" i="4"/>
  <c r="F203" i="4"/>
  <c r="H203" i="4"/>
  <c r="D204" i="4"/>
  <c r="E204" i="4"/>
  <c r="F204" i="4"/>
  <c r="H204" i="4"/>
  <c r="D205" i="4"/>
  <c r="E205" i="4"/>
  <c r="F205" i="4"/>
  <c r="H205" i="4"/>
  <c r="D206" i="4"/>
  <c r="E206" i="4"/>
  <c r="F206" i="4"/>
  <c r="H206" i="4"/>
  <c r="D207" i="4"/>
  <c r="E207" i="4"/>
  <c r="F207" i="4"/>
  <c r="H207" i="4"/>
  <c r="D208" i="4"/>
  <c r="E208" i="4"/>
  <c r="F208" i="4"/>
  <c r="H208" i="4"/>
  <c r="D209" i="4"/>
  <c r="E209" i="4"/>
  <c r="F209" i="4"/>
  <c r="H209" i="4"/>
  <c r="D210" i="4"/>
  <c r="E210" i="4"/>
  <c r="F210" i="4"/>
  <c r="H210" i="4"/>
  <c r="D211" i="4"/>
  <c r="E211" i="4"/>
  <c r="F211" i="4"/>
  <c r="H211" i="4"/>
  <c r="D212" i="4"/>
  <c r="E212" i="4"/>
  <c r="F212" i="4"/>
  <c r="H212" i="4"/>
  <c r="D213" i="4"/>
  <c r="E213" i="4"/>
  <c r="F213" i="4"/>
  <c r="H213" i="4"/>
  <c r="D214" i="4"/>
  <c r="E214" i="4"/>
  <c r="F214" i="4"/>
  <c r="H214" i="4"/>
  <c r="D215" i="4"/>
  <c r="E215" i="4"/>
  <c r="F215" i="4"/>
  <c r="H215" i="4"/>
  <c r="D216" i="4"/>
  <c r="E216" i="4"/>
  <c r="F216" i="4"/>
  <c r="H216" i="4"/>
  <c r="D217" i="4"/>
  <c r="E217" i="4"/>
  <c r="F217" i="4"/>
  <c r="H217" i="4"/>
  <c r="D218" i="4"/>
  <c r="E218" i="4"/>
  <c r="F218" i="4"/>
  <c r="H218" i="4"/>
  <c r="D219" i="4"/>
  <c r="E219" i="4"/>
  <c r="F219" i="4"/>
  <c r="H219" i="4"/>
  <c r="D220" i="4"/>
  <c r="E220" i="4"/>
  <c r="F220" i="4"/>
  <c r="H220" i="4"/>
  <c r="D221" i="4"/>
  <c r="E221" i="4"/>
  <c r="F221" i="4"/>
  <c r="H221" i="4"/>
  <c r="D222" i="4"/>
  <c r="E222" i="4"/>
  <c r="F222" i="4"/>
  <c r="H222" i="4"/>
  <c r="D223" i="4"/>
  <c r="E223" i="4"/>
  <c r="F223" i="4"/>
  <c r="H223" i="4"/>
  <c r="D224" i="4"/>
  <c r="E224" i="4"/>
  <c r="F224" i="4"/>
  <c r="H224" i="4"/>
  <c r="D225" i="4"/>
  <c r="E225" i="4"/>
  <c r="F225" i="4"/>
  <c r="H225" i="4"/>
  <c r="D226" i="4"/>
  <c r="E226" i="4"/>
  <c r="F226" i="4"/>
  <c r="H226" i="4"/>
  <c r="D227" i="4"/>
  <c r="E227" i="4"/>
  <c r="F227" i="4"/>
  <c r="H227" i="4"/>
  <c r="D228" i="4"/>
  <c r="E228" i="4"/>
  <c r="F228" i="4"/>
  <c r="H228" i="4"/>
  <c r="D229" i="4"/>
  <c r="E229" i="4"/>
  <c r="F229" i="4"/>
  <c r="H229" i="4"/>
  <c r="D230" i="4"/>
  <c r="E230" i="4"/>
  <c r="F230" i="4"/>
  <c r="H230" i="4"/>
  <c r="D231" i="4"/>
  <c r="E231" i="4"/>
  <c r="F231" i="4"/>
  <c r="H231" i="4"/>
  <c r="D232" i="4"/>
  <c r="E232" i="4"/>
  <c r="F232" i="4"/>
  <c r="H232" i="4"/>
  <c r="D233" i="4"/>
  <c r="E233" i="4"/>
  <c r="F233" i="4"/>
  <c r="H233" i="4"/>
  <c r="D234" i="4"/>
  <c r="E234" i="4"/>
  <c r="F234" i="4"/>
  <c r="H234" i="4"/>
  <c r="D235" i="4"/>
  <c r="E235" i="4"/>
  <c r="F235" i="4"/>
  <c r="H235" i="4"/>
  <c r="D236" i="4"/>
  <c r="E236" i="4"/>
  <c r="F236" i="4"/>
  <c r="H236" i="4"/>
  <c r="D237" i="4"/>
  <c r="E237" i="4"/>
  <c r="F237" i="4"/>
  <c r="H237" i="4"/>
  <c r="D238" i="4"/>
  <c r="E238" i="4"/>
  <c r="F238" i="4"/>
  <c r="H238" i="4"/>
  <c r="D239" i="4"/>
  <c r="E239" i="4"/>
  <c r="F239" i="4"/>
  <c r="H239" i="4"/>
  <c r="D240" i="4"/>
  <c r="E240" i="4"/>
  <c r="F240" i="4"/>
  <c r="H240" i="4"/>
  <c r="D241" i="4"/>
  <c r="E241" i="4"/>
  <c r="F241" i="4"/>
  <c r="H241" i="4"/>
  <c r="D242" i="4"/>
  <c r="E242" i="4"/>
  <c r="F242" i="4"/>
  <c r="H242" i="4"/>
  <c r="D243" i="4"/>
  <c r="E243" i="4"/>
  <c r="F243" i="4"/>
  <c r="H243" i="4"/>
  <c r="D244" i="4"/>
  <c r="E244" i="4"/>
  <c r="F244" i="4"/>
  <c r="H244" i="4"/>
  <c r="D245" i="4"/>
  <c r="E245" i="4"/>
  <c r="F245" i="4"/>
  <c r="H245" i="4"/>
  <c r="D246" i="4"/>
  <c r="E246" i="4"/>
  <c r="F246" i="4"/>
  <c r="H246" i="4"/>
  <c r="D247" i="4"/>
  <c r="E247" i="4"/>
  <c r="F247" i="4"/>
  <c r="H247" i="4"/>
  <c r="D248" i="4"/>
  <c r="E248" i="4"/>
  <c r="F248" i="4"/>
  <c r="H248" i="4"/>
  <c r="D249" i="4"/>
  <c r="E249" i="4"/>
  <c r="F249" i="4"/>
  <c r="H249" i="4"/>
  <c r="D250" i="4"/>
  <c r="E250" i="4"/>
  <c r="F250" i="4"/>
  <c r="H250" i="4"/>
  <c r="D251" i="4"/>
  <c r="E251" i="4"/>
  <c r="F251" i="4"/>
  <c r="H251" i="4"/>
  <c r="D252" i="4"/>
  <c r="E252" i="4"/>
  <c r="F252" i="4"/>
  <c r="H252" i="4"/>
  <c r="D253" i="4"/>
  <c r="E253" i="4"/>
  <c r="F253" i="4"/>
  <c r="H253" i="4"/>
  <c r="D254" i="4"/>
  <c r="E254" i="4"/>
  <c r="F254" i="4"/>
  <c r="H254" i="4"/>
  <c r="D255" i="4"/>
  <c r="E255" i="4"/>
  <c r="F255" i="4"/>
  <c r="H255" i="4"/>
  <c r="D256" i="4"/>
  <c r="E256" i="4"/>
  <c r="F256" i="4"/>
  <c r="H256" i="4"/>
  <c r="D257" i="4"/>
  <c r="E257" i="4"/>
  <c r="F257" i="4"/>
  <c r="H257" i="4"/>
  <c r="D258" i="4"/>
  <c r="E258" i="4"/>
  <c r="F258" i="4"/>
  <c r="H258" i="4"/>
  <c r="D259" i="4"/>
  <c r="E259" i="4"/>
  <c r="F259" i="4"/>
  <c r="H259" i="4"/>
  <c r="D260" i="4"/>
  <c r="E260" i="4"/>
  <c r="F260" i="4"/>
  <c r="H260" i="4"/>
  <c r="D261" i="4"/>
  <c r="E261" i="4"/>
  <c r="F261" i="4"/>
  <c r="H261" i="4"/>
  <c r="D262" i="4"/>
  <c r="E262" i="4"/>
  <c r="F262" i="4"/>
  <c r="H262" i="4"/>
  <c r="D263" i="4"/>
  <c r="E263" i="4"/>
  <c r="F263" i="4"/>
  <c r="H263" i="4"/>
  <c r="D264" i="4"/>
  <c r="E264" i="4"/>
  <c r="F264" i="4"/>
  <c r="H264" i="4"/>
  <c r="D265" i="4"/>
  <c r="E265" i="4"/>
  <c r="F265" i="4"/>
  <c r="H265" i="4"/>
  <c r="D266" i="4"/>
  <c r="E266" i="4"/>
  <c r="F266" i="4"/>
  <c r="H266" i="4"/>
  <c r="D267" i="4"/>
  <c r="E267" i="4"/>
  <c r="F267" i="4"/>
  <c r="H267" i="4"/>
  <c r="D268" i="4"/>
  <c r="E268" i="4"/>
  <c r="F268" i="4"/>
  <c r="H268" i="4"/>
  <c r="D269" i="4"/>
  <c r="E269" i="4"/>
  <c r="F269" i="4"/>
  <c r="H269" i="4"/>
  <c r="D270" i="4"/>
  <c r="E270" i="4"/>
  <c r="F270" i="4"/>
  <c r="H270" i="4"/>
  <c r="D271" i="4"/>
  <c r="E271" i="4"/>
  <c r="F271" i="4"/>
  <c r="H271" i="4"/>
  <c r="D272" i="4"/>
  <c r="E272" i="4"/>
  <c r="F272" i="4"/>
  <c r="H272" i="4"/>
  <c r="D273" i="4"/>
  <c r="E273" i="4"/>
  <c r="F273" i="4"/>
  <c r="H273" i="4"/>
  <c r="D274" i="4"/>
  <c r="E274" i="4"/>
  <c r="F274" i="4"/>
  <c r="H274" i="4"/>
  <c r="D275" i="4"/>
  <c r="E275" i="4"/>
  <c r="F275" i="4"/>
  <c r="H275" i="4"/>
  <c r="D276" i="4"/>
  <c r="E276" i="4"/>
  <c r="F276" i="4"/>
  <c r="H276" i="4"/>
  <c r="D277" i="4"/>
  <c r="E277" i="4"/>
  <c r="F277" i="4"/>
  <c r="H277" i="4"/>
  <c r="D278" i="4"/>
  <c r="E278" i="4"/>
  <c r="F278" i="4"/>
  <c r="H278" i="4"/>
  <c r="D279" i="4"/>
  <c r="E279" i="4"/>
  <c r="F279" i="4"/>
  <c r="H279" i="4"/>
  <c r="D280" i="4"/>
  <c r="E280" i="4"/>
  <c r="F280" i="4"/>
  <c r="H280" i="4"/>
  <c r="D281" i="4"/>
  <c r="E281" i="4"/>
  <c r="F281" i="4"/>
  <c r="H281" i="4"/>
  <c r="D282" i="4"/>
  <c r="E282" i="4"/>
  <c r="F282" i="4"/>
  <c r="H282" i="4"/>
  <c r="D283" i="4"/>
  <c r="E283" i="4"/>
  <c r="F283" i="4"/>
  <c r="H283" i="4"/>
  <c r="D284" i="4"/>
  <c r="E284" i="4"/>
  <c r="F284" i="4"/>
  <c r="H284" i="4"/>
  <c r="D285" i="4"/>
  <c r="E285" i="4"/>
  <c r="F285" i="4"/>
  <c r="H285" i="4"/>
  <c r="D286" i="4"/>
  <c r="E286" i="4"/>
  <c r="F286" i="4"/>
  <c r="H286" i="4"/>
  <c r="D287" i="4"/>
  <c r="E287" i="4"/>
  <c r="F287" i="4"/>
  <c r="H287" i="4"/>
  <c r="D288" i="4"/>
  <c r="E288" i="4"/>
  <c r="F288" i="4"/>
  <c r="H288" i="4"/>
  <c r="D289" i="4"/>
  <c r="E289" i="4"/>
  <c r="F289" i="4"/>
  <c r="H289" i="4"/>
  <c r="D290" i="4"/>
  <c r="E290" i="4"/>
  <c r="F290" i="4"/>
  <c r="H290" i="4"/>
  <c r="D291" i="4"/>
  <c r="E291" i="4"/>
  <c r="F291" i="4"/>
  <c r="H291" i="4"/>
  <c r="D292" i="4"/>
  <c r="E292" i="4"/>
  <c r="F292" i="4"/>
  <c r="H292" i="4"/>
  <c r="D293" i="4"/>
  <c r="E293" i="4"/>
  <c r="F293" i="4"/>
  <c r="H293" i="4"/>
  <c r="D294" i="4"/>
  <c r="E294" i="4"/>
  <c r="F294" i="4"/>
  <c r="H294" i="4"/>
  <c r="D295" i="4"/>
  <c r="E295" i="4"/>
  <c r="F295" i="4"/>
  <c r="H295" i="4"/>
  <c r="D296" i="4"/>
  <c r="E296" i="4"/>
  <c r="F296" i="4"/>
  <c r="H296" i="4"/>
  <c r="D297" i="4"/>
  <c r="E297" i="4"/>
  <c r="F297" i="4"/>
  <c r="H297" i="4"/>
  <c r="D298" i="4"/>
  <c r="E298" i="4"/>
  <c r="F298" i="4"/>
  <c r="H298" i="4"/>
  <c r="D299" i="4"/>
  <c r="E299" i="4"/>
  <c r="F299" i="4"/>
  <c r="H299" i="4"/>
  <c r="D300" i="4"/>
  <c r="E300" i="4"/>
  <c r="F300" i="4"/>
  <c r="H300" i="4"/>
  <c r="D301" i="4"/>
  <c r="E301" i="4"/>
  <c r="F301" i="4"/>
  <c r="H301" i="4"/>
  <c r="D302" i="4"/>
  <c r="E302" i="4"/>
  <c r="F302" i="4"/>
  <c r="H302" i="4"/>
  <c r="D303" i="4"/>
  <c r="E303" i="4"/>
  <c r="F303" i="4"/>
  <c r="H303" i="4"/>
  <c r="D304" i="4"/>
  <c r="E304" i="4"/>
  <c r="F304" i="4"/>
  <c r="H304" i="4"/>
  <c r="D305" i="4"/>
  <c r="E305" i="4"/>
  <c r="F305" i="4"/>
  <c r="H305" i="4"/>
  <c r="D306" i="4"/>
  <c r="E306" i="4"/>
  <c r="F306" i="4"/>
  <c r="H306" i="4"/>
  <c r="D307" i="4"/>
  <c r="E307" i="4"/>
  <c r="F307" i="4"/>
  <c r="H307" i="4"/>
  <c r="D308" i="4"/>
  <c r="E308" i="4"/>
  <c r="F308" i="4"/>
  <c r="H308" i="4"/>
  <c r="D309" i="4"/>
  <c r="E309" i="4"/>
  <c r="F309" i="4"/>
  <c r="H309" i="4"/>
  <c r="D310" i="4"/>
  <c r="E310" i="4"/>
  <c r="F310" i="4"/>
  <c r="H310" i="4"/>
  <c r="D311" i="4"/>
  <c r="E311" i="4"/>
  <c r="F311" i="4"/>
  <c r="H311" i="4"/>
  <c r="D312" i="4"/>
  <c r="E312" i="4"/>
  <c r="F312" i="4"/>
  <c r="H312" i="4"/>
  <c r="D313" i="4"/>
  <c r="E313" i="4"/>
  <c r="F313" i="4"/>
  <c r="H313" i="4"/>
  <c r="D314" i="4"/>
  <c r="E314" i="4"/>
  <c r="F314" i="4"/>
  <c r="H314" i="4"/>
  <c r="D315" i="4"/>
  <c r="E315" i="4"/>
  <c r="F315" i="4"/>
  <c r="H315" i="4"/>
  <c r="D316" i="4"/>
  <c r="E316" i="4"/>
  <c r="F316" i="4"/>
  <c r="H316" i="4"/>
  <c r="D317" i="4"/>
  <c r="E317" i="4"/>
  <c r="F317" i="4"/>
  <c r="H317" i="4"/>
  <c r="D318" i="4"/>
  <c r="E318" i="4"/>
  <c r="F318" i="4"/>
  <c r="H318" i="4"/>
  <c r="D319" i="4"/>
  <c r="E319" i="4"/>
  <c r="F319" i="4"/>
  <c r="H319" i="4"/>
  <c r="D320" i="4"/>
  <c r="E320" i="4"/>
  <c r="F320" i="4"/>
  <c r="H320" i="4"/>
  <c r="D321" i="4"/>
  <c r="E321" i="4"/>
  <c r="F321" i="4"/>
  <c r="H321" i="4"/>
  <c r="D322" i="4"/>
  <c r="E322" i="4"/>
  <c r="F322" i="4"/>
  <c r="H322" i="4"/>
  <c r="D323" i="4"/>
  <c r="E323" i="4"/>
  <c r="F323" i="4"/>
  <c r="H323" i="4"/>
  <c r="D324" i="4"/>
  <c r="E324" i="4"/>
  <c r="F324" i="4"/>
  <c r="H324" i="4"/>
  <c r="D325" i="4"/>
  <c r="E325" i="4"/>
  <c r="F325" i="4"/>
  <c r="H325" i="4"/>
  <c r="D326" i="4"/>
  <c r="E326" i="4"/>
  <c r="F326" i="4"/>
  <c r="H326" i="4"/>
  <c r="D327" i="4"/>
  <c r="E327" i="4"/>
  <c r="F327" i="4"/>
  <c r="H327" i="4"/>
  <c r="D328" i="4"/>
  <c r="E328" i="4"/>
  <c r="F328" i="4"/>
  <c r="H328" i="4"/>
  <c r="D329" i="4"/>
  <c r="E329" i="4"/>
  <c r="F329" i="4"/>
  <c r="H329" i="4"/>
  <c r="D330" i="4"/>
  <c r="E330" i="4"/>
  <c r="F330" i="4"/>
  <c r="H330" i="4"/>
  <c r="D331" i="4"/>
  <c r="E331" i="4"/>
  <c r="F331" i="4"/>
  <c r="H331" i="4"/>
  <c r="D332" i="4"/>
  <c r="E332" i="4"/>
  <c r="F332" i="4"/>
  <c r="H332" i="4"/>
  <c r="D333" i="4"/>
  <c r="E333" i="4"/>
  <c r="F333" i="4"/>
  <c r="H333" i="4"/>
  <c r="D334" i="4"/>
  <c r="E334" i="4"/>
  <c r="F334" i="4"/>
  <c r="H334" i="4"/>
  <c r="D335" i="4"/>
  <c r="E335" i="4"/>
  <c r="F335" i="4"/>
  <c r="H335" i="4"/>
  <c r="D336" i="4"/>
  <c r="E336" i="4"/>
  <c r="F336" i="4"/>
  <c r="H336" i="4"/>
  <c r="D337" i="4"/>
  <c r="E337" i="4"/>
  <c r="F337" i="4"/>
  <c r="H337" i="4"/>
  <c r="D338" i="4"/>
  <c r="E338" i="4"/>
  <c r="F338" i="4"/>
  <c r="H338" i="4"/>
  <c r="D339" i="4"/>
  <c r="E339" i="4"/>
  <c r="F339" i="4"/>
  <c r="H339" i="4"/>
  <c r="D340" i="4"/>
  <c r="E340" i="4"/>
  <c r="F340" i="4"/>
  <c r="H340" i="4"/>
  <c r="D341" i="4"/>
  <c r="E341" i="4"/>
  <c r="F341" i="4"/>
  <c r="H341" i="4"/>
  <c r="D342" i="4"/>
  <c r="E342" i="4"/>
  <c r="F342" i="4"/>
  <c r="H342" i="4"/>
  <c r="D343" i="4"/>
  <c r="E343" i="4"/>
  <c r="F343" i="4"/>
  <c r="H343" i="4"/>
  <c r="D344" i="4"/>
  <c r="E344" i="4"/>
  <c r="F344" i="4"/>
  <c r="H344" i="4"/>
  <c r="D345" i="4"/>
  <c r="E345" i="4"/>
  <c r="F345" i="4"/>
  <c r="H345" i="4"/>
  <c r="D346" i="4"/>
  <c r="E346" i="4"/>
  <c r="F346" i="4"/>
  <c r="H346" i="4"/>
  <c r="D347" i="4"/>
  <c r="E347" i="4"/>
  <c r="F347" i="4"/>
  <c r="H347" i="4"/>
  <c r="D348" i="4"/>
  <c r="E348" i="4"/>
  <c r="F348" i="4"/>
  <c r="H348" i="4"/>
  <c r="D349" i="4"/>
  <c r="E349" i="4"/>
  <c r="F349" i="4"/>
  <c r="H349" i="4"/>
  <c r="D350" i="4"/>
  <c r="E350" i="4"/>
  <c r="F350" i="4"/>
  <c r="H350" i="4"/>
  <c r="D351" i="4"/>
  <c r="E351" i="4"/>
  <c r="F351" i="4"/>
  <c r="H351" i="4"/>
  <c r="D352" i="4"/>
  <c r="E352" i="4"/>
  <c r="F352" i="4"/>
  <c r="H352" i="4"/>
  <c r="D353" i="4"/>
  <c r="E353" i="4"/>
  <c r="F353" i="4"/>
  <c r="H353" i="4"/>
  <c r="D354" i="4"/>
  <c r="E354" i="4"/>
  <c r="F354" i="4"/>
  <c r="H354" i="4"/>
  <c r="D355" i="4"/>
  <c r="E355" i="4"/>
  <c r="F355" i="4"/>
  <c r="H355" i="4"/>
  <c r="D356" i="4"/>
  <c r="E356" i="4"/>
  <c r="F356" i="4"/>
  <c r="H356" i="4"/>
  <c r="D357" i="4"/>
  <c r="E357" i="4"/>
  <c r="F357" i="4"/>
  <c r="H357" i="4"/>
  <c r="D358" i="4"/>
  <c r="E358" i="4"/>
  <c r="F358" i="4"/>
  <c r="H358" i="4"/>
  <c r="D359" i="4"/>
  <c r="E359" i="4"/>
  <c r="F359" i="4"/>
  <c r="H359" i="4"/>
  <c r="D360" i="4"/>
  <c r="E360" i="4"/>
  <c r="F360" i="4"/>
  <c r="H360" i="4"/>
  <c r="D361" i="4"/>
  <c r="E361" i="4"/>
  <c r="F361" i="4"/>
  <c r="H361" i="4"/>
  <c r="D362" i="4"/>
  <c r="E362" i="4"/>
  <c r="F362" i="4"/>
  <c r="H362" i="4"/>
  <c r="D363" i="4"/>
  <c r="E363" i="4"/>
  <c r="F363" i="4"/>
  <c r="H363" i="4"/>
  <c r="D364" i="4"/>
  <c r="E364" i="4"/>
  <c r="F364" i="4"/>
  <c r="H364" i="4"/>
  <c r="D365" i="4"/>
  <c r="E365" i="4"/>
  <c r="F365" i="4"/>
  <c r="H365" i="4"/>
  <c r="D366" i="4"/>
  <c r="E366" i="4"/>
  <c r="F366" i="4"/>
  <c r="H366" i="4"/>
  <c r="D367" i="4"/>
  <c r="E367" i="4"/>
  <c r="F367" i="4"/>
  <c r="H367" i="4"/>
  <c r="D368" i="4"/>
  <c r="E368" i="4"/>
  <c r="F368" i="4"/>
  <c r="H368" i="4"/>
  <c r="D369" i="4"/>
  <c r="E369" i="4"/>
  <c r="F369" i="4"/>
  <c r="H369" i="4"/>
  <c r="D370" i="4"/>
  <c r="E370" i="4"/>
  <c r="F370" i="4"/>
  <c r="H370" i="4"/>
  <c r="D371" i="4"/>
  <c r="E371" i="4"/>
  <c r="F371" i="4"/>
  <c r="H371" i="4"/>
  <c r="D372" i="4"/>
  <c r="E372" i="4"/>
  <c r="F372" i="4"/>
  <c r="H372" i="4"/>
  <c r="D373" i="4"/>
  <c r="E373" i="4"/>
  <c r="F373" i="4"/>
  <c r="H373" i="4"/>
  <c r="D374" i="4"/>
  <c r="E374" i="4"/>
  <c r="F374" i="4"/>
  <c r="H374" i="4"/>
  <c r="D375" i="4"/>
  <c r="E375" i="4"/>
  <c r="F375" i="4"/>
  <c r="H375" i="4"/>
  <c r="G37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L123" i="4"/>
  <c r="J123" i="4"/>
  <c r="J111" i="4"/>
  <c r="J99" i="4"/>
  <c r="J87" i="4"/>
  <c r="J75" i="4"/>
  <c r="J63" i="4"/>
  <c r="J51" i="4"/>
  <c r="J39" i="4"/>
  <c r="J27" i="4"/>
  <c r="K27" i="4"/>
  <c r="K39" i="4"/>
  <c r="K51" i="4"/>
  <c r="K63" i="4"/>
  <c r="K75" i="4"/>
  <c r="K87" i="4"/>
  <c r="K99" i="4"/>
  <c r="K111" i="4"/>
  <c r="K123" i="4"/>
  <c r="I123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L111" i="4"/>
  <c r="I111" i="4"/>
  <c r="G88" i="4"/>
  <c r="G89" i="4"/>
  <c r="G90" i="4"/>
  <c r="G91" i="4"/>
  <c r="G92" i="4"/>
  <c r="G93" i="4"/>
  <c r="G94" i="4"/>
  <c r="G95" i="4"/>
  <c r="G96" i="4"/>
  <c r="G97" i="4"/>
  <c r="G98" i="4"/>
  <c r="G99" i="4"/>
  <c r="L99" i="4"/>
  <c r="I99" i="4"/>
  <c r="G76" i="4"/>
  <c r="G77" i="4"/>
  <c r="G78" i="4"/>
  <c r="G79" i="4"/>
  <c r="G80" i="4"/>
  <c r="G81" i="4"/>
  <c r="G82" i="4"/>
  <c r="G83" i="4"/>
  <c r="G84" i="4"/>
  <c r="G85" i="4"/>
  <c r="G86" i="4"/>
  <c r="G87" i="4"/>
  <c r="L87" i="4"/>
  <c r="I87" i="4"/>
  <c r="G64" i="4"/>
  <c r="G65" i="4"/>
  <c r="G66" i="4"/>
  <c r="G67" i="4"/>
  <c r="G68" i="4"/>
  <c r="G69" i="4"/>
  <c r="G70" i="4"/>
  <c r="G71" i="4"/>
  <c r="G72" i="4"/>
  <c r="G73" i="4"/>
  <c r="G74" i="4"/>
  <c r="G75" i="4"/>
  <c r="L75" i="4"/>
  <c r="I75" i="4"/>
  <c r="G52" i="4"/>
  <c r="G53" i="4"/>
  <c r="G54" i="4"/>
  <c r="G55" i="4"/>
  <c r="G56" i="4"/>
  <c r="G57" i="4"/>
  <c r="G58" i="4"/>
  <c r="G59" i="4"/>
  <c r="G60" i="4"/>
  <c r="G61" i="4"/>
  <c r="G62" i="4"/>
  <c r="G63" i="4"/>
  <c r="L63" i="4"/>
  <c r="I63" i="4"/>
  <c r="G40" i="4"/>
  <c r="G41" i="4"/>
  <c r="G42" i="4"/>
  <c r="G43" i="4"/>
  <c r="G44" i="4"/>
  <c r="G45" i="4"/>
  <c r="G46" i="4"/>
  <c r="G47" i="4"/>
  <c r="G48" i="4"/>
  <c r="G49" i="4"/>
  <c r="G50" i="4"/>
  <c r="G51" i="4"/>
  <c r="L51" i="4"/>
  <c r="I51" i="4"/>
  <c r="G28" i="4"/>
  <c r="G29" i="4"/>
  <c r="G30" i="4"/>
  <c r="G31" i="4"/>
  <c r="G32" i="4"/>
  <c r="G33" i="4"/>
  <c r="G34" i="4"/>
  <c r="G35" i="4"/>
  <c r="G36" i="4"/>
  <c r="G37" i="4"/>
  <c r="G38" i="4"/>
  <c r="G39" i="4"/>
  <c r="L39" i="4"/>
  <c r="I39" i="4"/>
  <c r="G16" i="4"/>
  <c r="G17" i="4"/>
  <c r="G18" i="4"/>
  <c r="G19" i="4"/>
  <c r="G20" i="4"/>
  <c r="G21" i="4"/>
  <c r="G22" i="4"/>
  <c r="G23" i="4"/>
  <c r="G24" i="4"/>
  <c r="G25" i="4"/>
  <c r="G26" i="4"/>
  <c r="G27" i="4"/>
  <c r="L27" i="4"/>
  <c r="I27" i="4"/>
  <c r="B12" i="4"/>
  <c r="I40" i="6"/>
  <c r="I44" i="6"/>
  <c r="I41" i="6"/>
  <c r="H41" i="6"/>
  <c r="G41" i="6"/>
  <c r="F41" i="6"/>
  <c r="E41" i="6"/>
  <c r="D41" i="6"/>
  <c r="C41" i="6"/>
  <c r="M40" i="6"/>
  <c r="L40" i="6"/>
  <c r="L37" i="6"/>
  <c r="L36" i="6"/>
  <c r="C28" i="6"/>
  <c r="K27" i="6"/>
  <c r="C14" i="6"/>
  <c r="A1" i="6"/>
  <c r="E6" i="3"/>
</calcChain>
</file>

<file path=xl/sharedStrings.xml><?xml version="1.0" encoding="utf-8"?>
<sst xmlns="http://schemas.openxmlformats.org/spreadsheetml/2006/main" count="283" uniqueCount="192">
  <si>
    <t>Lot Size</t>
  </si>
  <si>
    <t>Net Operating Income (NOI)</t>
  </si>
  <si>
    <t>Operating Expenses</t>
  </si>
  <si>
    <t>Loan Amount</t>
  </si>
  <si>
    <t>COSTS</t>
  </si>
  <si>
    <t>INCOME</t>
  </si>
  <si>
    <t>Total Annual Debt Service</t>
  </si>
  <si>
    <t>Cash Flow After Debt Service</t>
  </si>
  <si>
    <t>Down Payment</t>
  </si>
  <si>
    <t>Less Vacancy</t>
  </si>
  <si>
    <t>Monthly Debt Service</t>
  </si>
  <si>
    <t>Loan Assumptions</t>
  </si>
  <si>
    <t>Total Building Basis is the amount of dollars into the investment including acquisition and construction either per unit or PSF.</t>
  </si>
  <si>
    <t>Research Area Rents and talk to local brokers or building owners to determine appropriate rental rates.</t>
  </si>
  <si>
    <t>You need to account for some vacancy or turnover. Use a vacancy rate that is currently and historically found in the market</t>
  </si>
  <si>
    <t>Net Operating Income (NOI) is the Cash flow after Expenses. It is used to determine the value of an asset.</t>
  </si>
  <si>
    <t>Debt Service Coverage Ratio (DSCR)</t>
  </si>
  <si>
    <t>Term is the length of time to either pay back the loan or refinance or sell.</t>
  </si>
  <si>
    <t>Term Years</t>
  </si>
  <si>
    <t>Amort Years</t>
  </si>
  <si>
    <t>Interest</t>
  </si>
  <si>
    <t>Items in Blue/Bold are fields to enter values for, remainder of cell calculate automatically</t>
  </si>
  <si>
    <t>SF Site</t>
  </si>
  <si>
    <t>Site Improvements</t>
  </si>
  <si>
    <t>Total Building Square Feet</t>
  </si>
  <si>
    <t>Return on Project Cost</t>
  </si>
  <si>
    <t>Common Area</t>
  </si>
  <si>
    <t>SF</t>
  </si>
  <si>
    <t>Rent</t>
  </si>
  <si>
    <t>Gross Operating Income</t>
  </si>
  <si>
    <t>Soft Costs</t>
  </si>
  <si>
    <t>Total Project Costs</t>
  </si>
  <si>
    <t>SF Building</t>
  </si>
  <si>
    <t>Loan to Cost (LTC)</t>
  </si>
  <si>
    <t>Units</t>
  </si>
  <si>
    <t>Total SF</t>
  </si>
  <si>
    <t>Total Rent</t>
  </si>
  <si>
    <t>Total Monthly Rent</t>
  </si>
  <si>
    <t>Site Area Net of Buildings</t>
  </si>
  <si>
    <t>Annual Cash Flow after Debt Service divided by Equity (down payment)</t>
  </si>
  <si>
    <t>Rent per SF</t>
  </si>
  <si>
    <t>Annual NOI less Annual Debt Service</t>
  </si>
  <si>
    <t>Year 9</t>
  </si>
  <si>
    <t>Year 8</t>
  </si>
  <si>
    <t>Year 7</t>
  </si>
  <si>
    <t>Year 6</t>
  </si>
  <si>
    <t>Year 5</t>
  </si>
  <si>
    <t>Year 4</t>
  </si>
  <si>
    <t>Year 3</t>
  </si>
  <si>
    <t>Year 2</t>
  </si>
  <si>
    <t>Year 1</t>
  </si>
  <si>
    <t>Payment</t>
  </si>
  <si>
    <t>Paid</t>
  </si>
  <si>
    <t>per year</t>
  </si>
  <si>
    <t>Balance</t>
  </si>
  <si>
    <t>Principal</t>
  </si>
  <si>
    <t>Date</t>
  </si>
  <si>
    <t>payment #</t>
  </si>
  <si>
    <t>Loan Amortization</t>
  </si>
  <si>
    <t>Cumulative</t>
  </si>
  <si>
    <t xml:space="preserve">Principal </t>
  </si>
  <si>
    <t>Ending</t>
  </si>
  <si>
    <t>Annual Pmt</t>
  </si>
  <si>
    <t>Monthly Pmt</t>
  </si>
  <si>
    <t>Start date &gt;</t>
  </si>
  <si>
    <t>Loan amount &gt;</t>
  </si>
  <si>
    <t># of months&gt;</t>
  </si>
  <si>
    <t># of yrs &gt;</t>
  </si>
  <si>
    <t>Monthly rate &gt;</t>
  </si>
  <si>
    <t>Yearly rate&gt;</t>
  </si>
  <si>
    <t>CONSTRUCTION LOAN ASSUMPTIONS:</t>
  </si>
  <si>
    <t>Amortization Schedule</t>
  </si>
  <si>
    <t>Cash Required for Soft Costs</t>
  </si>
  <si>
    <t>Subtotal</t>
  </si>
  <si>
    <t>Fee for Sourcing Equity</t>
  </si>
  <si>
    <t>Construction Management Fee</t>
  </si>
  <si>
    <t>Architecture Fee</t>
  </si>
  <si>
    <t>Development Fee</t>
  </si>
  <si>
    <t>Deferred Fees</t>
  </si>
  <si>
    <t>of Soft Cost</t>
  </si>
  <si>
    <t>Contingency</t>
  </si>
  <si>
    <t xml:space="preserve">Marketing &amp; Leasing </t>
  </si>
  <si>
    <t>G&amp;A, Insurance, Legal, CPA</t>
  </si>
  <si>
    <t>of Loan Amount</t>
  </si>
  <si>
    <t>Points and Fees</t>
  </si>
  <si>
    <t>Financing</t>
  </si>
  <si>
    <t>of equity raised</t>
  </si>
  <si>
    <t>of hard costs</t>
  </si>
  <si>
    <t>of Hard Costs</t>
  </si>
  <si>
    <t>Net Fees after deferral</t>
  </si>
  <si>
    <t>Estimated Soft Costs</t>
  </si>
  <si>
    <t>Total Hard Costs</t>
  </si>
  <si>
    <t>Architecture, Engineering Surveying</t>
  </si>
  <si>
    <t>7 Months X full Construction Loan amount</t>
  </si>
  <si>
    <t>Budgeted Hard Cost</t>
  </si>
  <si>
    <t>Assumptions:</t>
  </si>
  <si>
    <t>Lease Up</t>
  </si>
  <si>
    <t>NOI Escalation</t>
  </si>
  <si>
    <t>Year 0</t>
  </si>
  <si>
    <t>NOI</t>
  </si>
  <si>
    <t xml:space="preserve">Operating Partner's (Developer's) Equity; Cash or Def. Fees </t>
  </si>
  <si>
    <t>Total Equity</t>
  </si>
  <si>
    <t xml:space="preserve">Annual Debt Service </t>
  </si>
  <si>
    <t>Annual Debt Service</t>
  </si>
  <si>
    <t>After Refinance</t>
  </si>
  <si>
    <t>Loan Term</t>
  </si>
  <si>
    <t>Interest Rate</t>
  </si>
  <si>
    <t>Monthly</t>
  </si>
  <si>
    <t>Annual</t>
  </si>
  <si>
    <t>DSCR</t>
  </si>
  <si>
    <t>Cash Flow After Operating Expenses and Debt Service</t>
  </si>
  <si>
    <t>Phased Distribuitions</t>
  </si>
  <si>
    <t>Returns</t>
  </si>
  <si>
    <t>Annual Operating Cash Flow after Debt Service</t>
  </si>
  <si>
    <t>Balance from Previous Year</t>
  </si>
  <si>
    <t>TOTAL</t>
  </si>
  <si>
    <t>IRR</t>
  </si>
  <si>
    <t>Subtotal Cash Flow</t>
  </si>
  <si>
    <t>Guarantor Fee</t>
  </si>
  <si>
    <t>Guarantor</t>
  </si>
  <si>
    <t>-</t>
  </si>
  <si>
    <t>Capital Partner (Investor) Distributions</t>
  </si>
  <si>
    <t>Tier 1 Equity</t>
  </si>
  <si>
    <t xml:space="preserve">Operating Partner's Distributions  </t>
  </si>
  <si>
    <t>---- IRR Calc</t>
  </si>
  <si>
    <t>Cumulative Cash Flow at Year End</t>
  </si>
  <si>
    <t>Hard Costs are Direct Construction Costs including Impact Fees</t>
  </si>
  <si>
    <t>New Debt  Commercial Loan (80% LTV with value at a 7% CAP rate)</t>
  </si>
  <si>
    <t>Retirement of Orig. Debt (Month 36)</t>
  </si>
  <si>
    <t>Depreciation Expenses Divided per the LLC Operating Agreement.</t>
  </si>
  <si>
    <t xml:space="preserve"> IRR on Original Equity if refi in year 3</t>
  </si>
  <si>
    <t>1. Return Equity Investor/Guarantor Principal</t>
  </si>
  <si>
    <t>2.Split Cash Flow 50/50 Between Equity Investor and Operating Partner</t>
  </si>
  <si>
    <t>• Equity Investor/Guarantor receives principal before any other distributions.  Split 50/50</t>
  </si>
  <si>
    <t>Op. Partner</t>
  </si>
  <si>
    <t>BUILDING PROGRAM AND RENTS</t>
  </si>
  <si>
    <t>---- IRR Calc Principal as negative number and distributions as positive</t>
  </si>
  <si>
    <t>Capital Partner's (Investor's) Equity</t>
  </si>
  <si>
    <t>Total Monthly rents X 12 months.</t>
  </si>
  <si>
    <t xml:space="preserve">  --- Alternative to equity investment is Junior debt secured with lien on subject property.</t>
  </si>
  <si>
    <t>• Scenario with Developer contributes $25K in cash or deferred fees as equity for the construction loan.</t>
  </si>
  <si>
    <t>Building Footprint (Ground Floor SF)</t>
  </si>
  <si>
    <t>CONSTRUCTION LOAN</t>
  </si>
  <si>
    <t>Cash on Cash Return (Return on Down Payment)</t>
  </si>
  <si>
    <t>Multi-year Cash Flow</t>
  </si>
  <si>
    <t>Gross Potential Income (Total Annual Rents)</t>
  </si>
  <si>
    <t>Capital Stack (Sources)</t>
  </si>
  <si>
    <t>• Refinance at 7% CAP Rate w/ 70% LTV at the end of year 3 with a 7-10 year Commercial Loan</t>
  </si>
  <si>
    <t xml:space="preserve">Cash Flow Order </t>
  </si>
  <si>
    <t>DU per net acre</t>
  </si>
  <si>
    <t>Owner's Equity at Refinance (20% of value)</t>
  </si>
  <si>
    <t>Studio Cottage</t>
  </si>
  <si>
    <t>2 Bedroom Cottage</t>
  </si>
  <si>
    <t>New Debt  Commercial Loan (70% LTV with value at a 6% CAP rate)</t>
  </si>
  <si>
    <t xml:space="preserve">Cottage Square </t>
  </si>
  <si>
    <t>1 BR Cottage</t>
  </si>
  <si>
    <t>Cottages</t>
  </si>
  <si>
    <t>Ground Floor Live/Work</t>
  </si>
  <si>
    <t>Second FL 2BR/2BA</t>
  </si>
  <si>
    <t>Double Duplex;  Live/Work Buildings</t>
  </si>
  <si>
    <t>Total units</t>
  </si>
  <si>
    <t>B Member One  Distributions</t>
  </si>
  <si>
    <t>Capital Partner (B Member One) Cash</t>
  </si>
  <si>
    <t>B Member Equity</t>
  </si>
  <si>
    <t>A Member Equity</t>
  </si>
  <si>
    <t>B Members of the Project LLC are paid out first.  Once they have hit an IRR of 12% they surrender their shares in the LLC for $1.</t>
  </si>
  <si>
    <t>A Members of th Project LLC are paid spliting cash flow and net proceeds from any cash-out refinance or sale of the property split into equal shares.</t>
  </si>
  <si>
    <t xml:space="preserve">Operating Partners (A Members) Equity;  Def. Fees </t>
  </si>
  <si>
    <t>Total Cost per Unit</t>
  </si>
  <si>
    <t>Return on Cost is a measurement of the Risk of a project. It the NOI divided by the upfront cost is too low versus the expected exit cap, then the project is not a great investment.</t>
  </si>
  <si>
    <t>Building Hard Cost (new construction)</t>
  </si>
  <si>
    <t>Estimated annual depreciation expense</t>
  </si>
  <si>
    <t>Static Pro forma  Version 1.0 - December 7, 2017 - J. Anderson</t>
  </si>
  <si>
    <t>Rough number assumption 75% of project cost as basis.</t>
  </si>
  <si>
    <t>Depreciation basis assumed conservatively at 75% of project cost</t>
  </si>
  <si>
    <t>Debt Coverge Ratio: NOI / Debt Service. Lenders typically require a minimum of  1.2 or 1.25 DSCR.</t>
  </si>
  <si>
    <t>1 BR Cottage (repurposed MEMA)</t>
  </si>
  <si>
    <t>Land Cost</t>
  </si>
  <si>
    <t>LLC B Members receive a 12% IRR on their cash equity investment and hold their interest in the property for a minium of 2 years for Capital Gains tax treatment(or 1031 exchange).</t>
  </si>
  <si>
    <t>LLC A Members defer $40K in fees until the refinance in year 3.</t>
  </si>
  <si>
    <t>Operating Partners' Equity at Refinance in year 3  (30% of value)</t>
  </si>
  <si>
    <t>Operating Partner's Distributions -- Tolar Properties (LLC A Member)</t>
  </si>
  <si>
    <t>Operating Partner's Distributions  -- CBL (LLC A Member)</t>
  </si>
  <si>
    <t>Operating Partner's Distributions  -- Burgin (LLC A Member)</t>
  </si>
  <si>
    <t>Develop a detail budget for Operating Expenses. New property manager</t>
  </si>
  <si>
    <t>Stormwater management approach will be the same as used in Cottage Square.</t>
  </si>
  <si>
    <t>Calculated  as a percentage of the Hard Costs and Site Improvements, not offsite improvements</t>
  </si>
  <si>
    <t xml:space="preserve">Amortization is the number of years over which the loan could be paid off in equal installments. (It is not the same as the term of the loan). </t>
  </si>
  <si>
    <t>Divide Basis by 27.5 years.  -Depreciation periods for residential and commercial buildings remained at 27.5 and 39 years respectively.</t>
  </si>
  <si>
    <t xml:space="preserve">Cottage Court </t>
  </si>
  <si>
    <t>Cottage Court schematic plan 17-0822.jpg</t>
  </si>
  <si>
    <t>Depreciation Expenses to be allocated per the LLC Operating Agreement.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</si>
</sst>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_(* #,##0_);_(* \(#,##0\);_(* &quot;-&quot;??_);_(@_)"/>
    <numFmt numFmtId="167" formatCode="0.0%"/>
    <numFmt numFmtId="168" formatCode="_([$€-2]* #,##0.00_);_([$€-2]* \(#,##0.00\);_([$€-2]* &quot;-&quot;??_)"/>
    <numFmt numFmtId="169" formatCode="&quot;$&quot;#,##0.00"/>
    <numFmt numFmtId="170" formatCode="[$-409]mmm\-yy;@"/>
    <numFmt numFmtId="171" formatCode="mm/dd/yy"/>
    <numFmt numFmtId="172" formatCode="&quot;GOI (&quot;0.0%&quot; Appreciation)&quot;"/>
    <numFmt numFmtId="173" formatCode="&quot;Op. Exp. (&quot;0.0%&quot; Annual Increase)&quot;"/>
    <numFmt numFmtId="174" formatCode="&quot;NOI (&quot;0.0%&quot; Appreciation)&quot;"/>
    <numFmt numFmtId="175" formatCode="0&quot; Years&quot;"/>
    <numFmt numFmtId="176" formatCode="&quot;Sale Price @ &quot;0.0%&quot; Exit CAP&quot;"/>
    <numFmt numFmtId="177" formatCode="0.0"/>
    <numFmt numFmtId="178" formatCode="#,##0;[Red]#,##0"/>
  </numFmts>
  <fonts count="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color indexed="9"/>
      <name val="Arial"/>
      <family val="2"/>
    </font>
    <font>
      <b/>
      <sz val="16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sz val="9"/>
      <name val="Tahoma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8" tint="-0.249977111117893"/>
      <name val="Arial"/>
      <family val="2"/>
    </font>
    <font>
      <b/>
      <sz val="16"/>
      <color theme="1"/>
      <name val="Arial"/>
      <family val="2"/>
    </font>
    <font>
      <b/>
      <sz val="18"/>
      <color theme="8" tint="-0.249977111117893"/>
      <name val="Arial"/>
      <family val="2"/>
    </font>
    <font>
      <i/>
      <sz val="10"/>
      <color theme="0" tint="-0.34998626667073579"/>
      <name val="Calibri"/>
      <family val="2"/>
      <scheme val="minor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 tint="4.9989318521683403E-2"/>
      <name val="Arial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AA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1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13" fillId="0" borderId="0"/>
    <xf numFmtId="0" fontId="13" fillId="0" borderId="0"/>
    <xf numFmtId="0" fontId="14" fillId="3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5" fillId="0" borderId="0" applyFont="0" applyFill="0" applyBorder="0" applyAlignment="0" applyProtection="0"/>
    <xf numFmtId="8" fontId="1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3" fillId="0" borderId="0"/>
    <xf numFmtId="168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13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top"/>
    </xf>
    <xf numFmtId="9" fontId="26" fillId="0" borderId="0" applyFont="0" applyFill="0" applyBorder="0" applyAlignment="0" applyProtection="0"/>
    <xf numFmtId="41" fontId="13" fillId="0" borderId="0"/>
    <xf numFmtId="42" fontId="13" fillId="0" borderId="0"/>
    <xf numFmtId="41" fontId="13" fillId="0" borderId="0"/>
    <xf numFmtId="0" fontId="28" fillId="4" borderId="9" applyNumberFormat="0" applyAlignment="0" applyProtection="0"/>
    <xf numFmtId="0" fontId="28" fillId="4" borderId="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" fontId="13" fillId="0" borderId="0">
      <alignment horizontal="left"/>
    </xf>
    <xf numFmtId="171" fontId="13" fillId="0" borderId="0">
      <alignment horizontal="left"/>
    </xf>
    <xf numFmtId="0" fontId="29" fillId="5" borderId="9" applyNumberFormat="0" applyAlignment="0" applyProtection="0"/>
    <xf numFmtId="0" fontId="29" fillId="5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6" borderId="10" applyNumberFormat="0" applyFont="0" applyAlignment="0" applyProtection="0"/>
    <xf numFmtId="0" fontId="13" fillId="6" borderId="10" applyNumberFormat="0" applyFont="0" applyAlignment="0" applyProtection="0"/>
    <xf numFmtId="0" fontId="30" fillId="4" borderId="11" applyNumberFormat="0" applyAlignment="0" applyProtection="0"/>
    <xf numFmtId="0" fontId="30" fillId="4" borderId="11" applyNumberFormat="0" applyAlignment="0" applyProtection="0"/>
    <xf numFmtId="40" fontId="31" fillId="7" borderId="0">
      <alignment horizontal="right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4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18">
    <xf numFmtId="0" fontId="0" fillId="0" borderId="0" xfId="0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Fill="1" applyAlignment="1">
      <alignment wrapText="1"/>
    </xf>
    <xf numFmtId="0" fontId="11" fillId="0" borderId="0" xfId="0" applyFont="1" applyFill="1"/>
    <xf numFmtId="0" fontId="10" fillId="0" borderId="0" xfId="0" applyFont="1" applyFill="1"/>
    <xf numFmtId="0" fontId="21" fillId="0" borderId="0" xfId="42" applyFont="1" applyAlignment="1"/>
    <xf numFmtId="165" fontId="21" fillId="0" borderId="0" xfId="42" applyNumberFormat="1" applyFont="1" applyAlignment="1"/>
    <xf numFmtId="0" fontId="21" fillId="0" borderId="0" xfId="42" applyFont="1" applyAlignment="1">
      <alignment horizontal="center"/>
    </xf>
    <xf numFmtId="0" fontId="21" fillId="0" borderId="0" xfId="42" applyFont="1" applyAlignment="1">
      <alignment vertical="center"/>
    </xf>
    <xf numFmtId="5" fontId="21" fillId="0" borderId="0" xfId="42" applyNumberFormat="1" applyFont="1" applyAlignment="1"/>
    <xf numFmtId="170" fontId="21" fillId="0" borderId="0" xfId="42" applyNumberFormat="1" applyFont="1" applyAlignment="1"/>
    <xf numFmtId="0" fontId="21" fillId="0" borderId="0" xfId="42" applyFont="1" applyBorder="1" applyAlignment="1"/>
    <xf numFmtId="5" fontId="21" fillId="0" borderId="0" xfId="42" applyNumberFormat="1" applyFont="1" applyBorder="1" applyAlignment="1"/>
    <xf numFmtId="165" fontId="21" fillId="0" borderId="0" xfId="42" applyNumberFormat="1" applyFont="1" applyBorder="1" applyAlignment="1"/>
    <xf numFmtId="170" fontId="21" fillId="0" borderId="0" xfId="42" applyNumberFormat="1" applyFont="1" applyBorder="1" applyAlignment="1"/>
    <xf numFmtId="0" fontId="21" fillId="0" borderId="0" xfId="42" applyFont="1" applyBorder="1" applyAlignment="1">
      <alignment horizontal="center"/>
    </xf>
    <xf numFmtId="165" fontId="21" fillId="0" borderId="8" xfId="42" applyNumberFormat="1" applyFont="1" applyBorder="1" applyAlignment="1"/>
    <xf numFmtId="5" fontId="21" fillId="0" borderId="8" xfId="42" applyNumberFormat="1" applyFont="1" applyBorder="1" applyAlignment="1"/>
    <xf numFmtId="170" fontId="21" fillId="0" borderId="8" xfId="42" applyNumberFormat="1" applyFont="1" applyBorder="1" applyAlignment="1"/>
    <xf numFmtId="0" fontId="21" fillId="0" borderId="8" xfId="42" applyFont="1" applyBorder="1" applyAlignment="1">
      <alignment horizontal="center"/>
    </xf>
    <xf numFmtId="5" fontId="23" fillId="0" borderId="8" xfId="42" applyNumberFormat="1" applyFont="1" applyBorder="1" applyAlignment="1"/>
    <xf numFmtId="0" fontId="23" fillId="0" borderId="8" xfId="42" applyFont="1" applyBorder="1" applyAlignment="1">
      <alignment horizontal="center"/>
    </xf>
    <xf numFmtId="0" fontId="24" fillId="0" borderId="8" xfId="42" applyFont="1" applyFill="1" applyBorder="1" applyAlignment="1">
      <alignment horizontal="center"/>
    </xf>
    <xf numFmtId="5" fontId="24" fillId="0" borderId="8" xfId="42" applyNumberFormat="1" applyFont="1" applyBorder="1" applyAlignment="1">
      <alignment horizontal="center"/>
    </xf>
    <xf numFmtId="165" fontId="24" fillId="0" borderId="8" xfId="42" applyNumberFormat="1" applyFont="1" applyBorder="1" applyAlignment="1">
      <alignment horizontal="right"/>
    </xf>
    <xf numFmtId="0" fontId="24" fillId="0" borderId="8" xfId="42" applyFont="1" applyBorder="1" applyAlignment="1">
      <alignment horizontal="right"/>
    </xf>
    <xf numFmtId="0" fontId="24" fillId="0" borderId="8" xfId="42" applyFont="1" applyBorder="1" applyAlignment="1">
      <alignment horizontal="center"/>
    </xf>
    <xf numFmtId="0" fontId="23" fillId="0" borderId="8" xfId="42" applyFont="1" applyBorder="1" applyAlignment="1">
      <alignment vertical="center"/>
    </xf>
    <xf numFmtId="0" fontId="23" fillId="0" borderId="0" xfId="42" applyFont="1" applyAlignment="1">
      <alignment horizontal="center"/>
    </xf>
    <xf numFmtId="0" fontId="24" fillId="0" borderId="0" xfId="42" applyFont="1" applyAlignment="1">
      <alignment horizontal="center"/>
    </xf>
    <xf numFmtId="5" fontId="24" fillId="0" borderId="0" xfId="42" applyNumberFormat="1" applyFont="1" applyAlignment="1">
      <alignment horizontal="center"/>
    </xf>
    <xf numFmtId="165" fontId="24" fillId="0" borderId="0" xfId="42" applyNumberFormat="1" applyFont="1" applyAlignment="1"/>
    <xf numFmtId="0" fontId="24" fillId="0" borderId="0" xfId="42" applyFont="1" applyAlignment="1"/>
    <xf numFmtId="6" fontId="21" fillId="0" borderId="0" xfId="42" applyNumberFormat="1" applyFont="1" applyAlignment="1"/>
    <xf numFmtId="0" fontId="25" fillId="0" borderId="0" xfId="42" applyFont="1" applyAlignment="1">
      <alignment horizontal="center"/>
    </xf>
    <xf numFmtId="15" fontId="21" fillId="0" borderId="0" xfId="42" applyNumberFormat="1" applyFont="1" applyAlignment="1"/>
    <xf numFmtId="10" fontId="21" fillId="0" borderId="0" xfId="43" applyNumberFormat="1" applyFont="1" applyAlignment="1"/>
    <xf numFmtId="0" fontId="21" fillId="0" borderId="0" xfId="42" applyFont="1" applyAlignment="1">
      <alignment horizontal="left"/>
    </xf>
    <xf numFmtId="0" fontId="27" fillId="0" borderId="0" xfId="42" applyFont="1" applyAlignment="1">
      <alignment vertical="center"/>
    </xf>
    <xf numFmtId="0" fontId="13" fillId="0" borderId="0" xfId="6"/>
    <xf numFmtId="3" fontId="13" fillId="0" borderId="0" xfId="6" applyNumberFormat="1"/>
    <xf numFmtId="0" fontId="14" fillId="0" borderId="0" xfId="6" applyFont="1"/>
    <xf numFmtId="3" fontId="14" fillId="0" borderId="0" xfId="6" applyNumberFormat="1" applyFont="1"/>
    <xf numFmtId="0" fontId="14" fillId="0" borderId="0" xfId="6" applyFont="1" applyAlignment="1">
      <alignment horizontal="right"/>
    </xf>
    <xf numFmtId="3" fontId="14" fillId="8" borderId="7" xfId="6" applyNumberFormat="1" applyFont="1" applyFill="1" applyBorder="1"/>
    <xf numFmtId="0" fontId="14" fillId="0" borderId="7" xfId="6" applyFont="1" applyBorder="1" applyAlignment="1">
      <alignment horizontal="right"/>
    </xf>
    <xf numFmtId="3" fontId="14" fillId="0" borderId="0" xfId="6" applyNumberFormat="1" applyFont="1" applyBorder="1"/>
    <xf numFmtId="0" fontId="14" fillId="0" borderId="0" xfId="6" applyFont="1" applyBorder="1" applyAlignment="1">
      <alignment horizontal="right"/>
    </xf>
    <xf numFmtId="3" fontId="14" fillId="0" borderId="0" xfId="6" applyNumberFormat="1" applyFont="1" applyFill="1"/>
    <xf numFmtId="3" fontId="14" fillId="9" borderId="0" xfId="6" applyNumberFormat="1" applyFont="1" applyFill="1"/>
    <xf numFmtId="0" fontId="34" fillId="0" borderId="0" xfId="6" applyFont="1"/>
    <xf numFmtId="167" fontId="14" fillId="0" borderId="0" xfId="6" applyNumberFormat="1" applyFont="1"/>
    <xf numFmtId="9" fontId="14" fillId="0" borderId="0" xfId="6" applyNumberFormat="1" applyFont="1"/>
    <xf numFmtId="0" fontId="35" fillId="0" borderId="0" xfId="6" applyFont="1"/>
    <xf numFmtId="3" fontId="35" fillId="0" borderId="0" xfId="6" applyNumberFormat="1" applyFont="1"/>
    <xf numFmtId="0" fontId="14" fillId="0" borderId="8" xfId="6" applyFont="1" applyBorder="1"/>
    <xf numFmtId="0" fontId="34" fillId="2" borderId="7" xfId="6" applyFont="1" applyFill="1" applyBorder="1" applyAlignment="1">
      <alignment horizontal="right"/>
    </xf>
    <xf numFmtId="3" fontId="34" fillId="2" borderId="7" xfId="6" applyNumberFormat="1" applyFont="1" applyFill="1" applyBorder="1"/>
    <xf numFmtId="0" fontId="0" fillId="0" borderId="8" xfId="0" applyFont="1" applyBorder="1"/>
    <xf numFmtId="0" fontId="0" fillId="0" borderId="0" xfId="0" applyFont="1"/>
    <xf numFmtId="172" fontId="36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9" fontId="0" fillId="0" borderId="0" xfId="0" applyNumberFormat="1" applyFont="1"/>
    <xf numFmtId="0" fontId="23" fillId="0" borderId="8" xfId="0" applyFont="1" applyFill="1" applyBorder="1" applyAlignment="1">
      <alignment horizontal="right"/>
    </xf>
    <xf numFmtId="0" fontId="37" fillId="0" borderId="0" xfId="0" applyFont="1" applyFill="1"/>
    <xf numFmtId="0" fontId="0" fillId="0" borderId="0" xfId="0" applyFont="1" applyFill="1"/>
    <xf numFmtId="5" fontId="0" fillId="0" borderId="0" xfId="0" applyNumberFormat="1" applyFont="1"/>
    <xf numFmtId="0" fontId="37" fillId="0" borderId="0" xfId="0" applyFont="1"/>
    <xf numFmtId="0" fontId="37" fillId="0" borderId="7" xfId="0" applyFont="1" applyFill="1" applyBorder="1"/>
    <xf numFmtId="5" fontId="37" fillId="8" borderId="7" xfId="0" applyNumberFormat="1" applyFont="1" applyFill="1" applyBorder="1"/>
    <xf numFmtId="10" fontId="21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21" fillId="0" borderId="0" xfId="0" applyFont="1" applyFill="1" applyBorder="1" applyAlignment="1"/>
    <xf numFmtId="0" fontId="23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5" fontId="21" fillId="0" borderId="0" xfId="0" applyNumberFormat="1" applyFont="1" applyFill="1" applyBorder="1" applyAlignment="1"/>
    <xf numFmtId="5" fontId="0" fillId="0" borderId="0" xfId="0" applyNumberFormat="1" applyFont="1" applyFill="1" applyBorder="1"/>
    <xf numFmtId="0" fontId="23" fillId="0" borderId="7" xfId="0" applyFont="1" applyFill="1" applyBorder="1" applyAlignment="1">
      <alignment horizontal="right"/>
    </xf>
    <xf numFmtId="10" fontId="21" fillId="0" borderId="7" xfId="0" applyNumberFormat="1" applyFont="1" applyFill="1" applyBorder="1" applyAlignment="1">
      <alignment horizontal="right"/>
    </xf>
    <xf numFmtId="5" fontId="21" fillId="0" borderId="7" xfId="0" applyNumberFormat="1" applyFont="1" applyFill="1" applyBorder="1" applyAlignment="1"/>
    <xf numFmtId="5" fontId="36" fillId="0" borderId="6" xfId="0" applyNumberFormat="1" applyFont="1" applyBorder="1"/>
    <xf numFmtId="5" fontId="21" fillId="0" borderId="0" xfId="0" applyNumberFormat="1" applyFont="1" applyFill="1" applyBorder="1" applyAlignment="1">
      <alignment horizontal="right"/>
    </xf>
    <xf numFmtId="2" fontId="37" fillId="8" borderId="13" xfId="33" applyNumberFormat="1" applyFont="1" applyFill="1" applyBorder="1"/>
    <xf numFmtId="0" fontId="37" fillId="0" borderId="14" xfId="0" applyFont="1" applyBorder="1"/>
    <xf numFmtId="174" fontId="23" fillId="0" borderId="0" xfId="0" applyNumberFormat="1" applyFont="1" applyFill="1" applyBorder="1" applyAlignment="1"/>
    <xf numFmtId="0" fontId="23" fillId="0" borderId="0" xfId="0" applyFont="1" applyFill="1" applyBorder="1" applyAlignment="1"/>
    <xf numFmtId="5" fontId="23" fillId="0" borderId="7" xfId="0" applyNumberFormat="1" applyFont="1" applyFill="1" applyBorder="1" applyAlignment="1"/>
    <xf numFmtId="0" fontId="36" fillId="0" borderId="0" xfId="0" applyFont="1" applyFill="1" applyBorder="1" applyAlignment="1">
      <alignment horizontal="right"/>
    </xf>
    <xf numFmtId="5" fontId="36" fillId="0" borderId="0" xfId="0" applyNumberFormat="1" applyFont="1" applyFill="1" applyBorder="1" applyAlignment="1"/>
    <xf numFmtId="5" fontId="23" fillId="0" borderId="0" xfId="0" applyNumberFormat="1" applyFont="1" applyFill="1" applyBorder="1" applyAlignment="1"/>
    <xf numFmtId="165" fontId="23" fillId="0" borderId="0" xfId="0" applyNumberFormat="1" applyFont="1" applyFill="1" applyBorder="1" applyAlignment="1"/>
    <xf numFmtId="165" fontId="21" fillId="0" borderId="0" xfId="0" applyNumberFormat="1" applyFont="1" applyFill="1" applyBorder="1" applyAlignment="1"/>
    <xf numFmtId="5" fontId="36" fillId="0" borderId="0" xfId="0" applyNumberFormat="1" applyFont="1" applyFill="1"/>
    <xf numFmtId="0" fontId="23" fillId="0" borderId="8" xfId="0" applyFont="1" applyFill="1" applyBorder="1" applyAlignment="1"/>
    <xf numFmtId="0" fontId="21" fillId="0" borderId="0" xfId="0" applyFont="1" applyFill="1" applyBorder="1" applyAlignment="1">
      <alignment horizontal="right"/>
    </xf>
    <xf numFmtId="5" fontId="38" fillId="0" borderId="0" xfId="0" applyNumberFormat="1" applyFont="1" applyFill="1" applyBorder="1" applyAlignment="1">
      <alignment horizontal="center" vertical="center"/>
    </xf>
    <xf numFmtId="5" fontId="39" fillId="0" borderId="0" xfId="0" applyNumberFormat="1" applyFont="1" applyFill="1" applyBorder="1" applyAlignment="1">
      <alignment horizontal="center"/>
    </xf>
    <xf numFmtId="5" fontId="40" fillId="0" borderId="0" xfId="0" applyNumberFormat="1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left" indent="1"/>
    </xf>
    <xf numFmtId="5" fontId="36" fillId="0" borderId="0" xfId="0" applyNumberFormat="1" applyFont="1" applyFill="1" applyBorder="1"/>
    <xf numFmtId="0" fontId="36" fillId="11" borderId="0" xfId="0" applyFont="1" applyFill="1" applyBorder="1" applyAlignment="1">
      <alignment horizontal="left" indent="1"/>
    </xf>
    <xf numFmtId="167" fontId="21" fillId="11" borderId="0" xfId="29" applyNumberFormat="1" applyFont="1" applyFill="1" applyBorder="1" applyAlignment="1">
      <alignment horizontal="center"/>
    </xf>
    <xf numFmtId="0" fontId="36" fillId="11" borderId="0" xfId="0" quotePrefix="1" applyFont="1" applyFill="1" applyBorder="1" applyAlignment="1">
      <alignment horizontal="left" indent="1"/>
    </xf>
    <xf numFmtId="0" fontId="0" fillId="0" borderId="0" xfId="0" applyFont="1" applyAlignment="1">
      <alignment horizontal="right"/>
    </xf>
    <xf numFmtId="167" fontId="21" fillId="0" borderId="0" xfId="29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left" indent="1"/>
    </xf>
    <xf numFmtId="0" fontId="0" fillId="0" borderId="0" xfId="0" applyFont="1" applyFill="1" applyAlignment="1">
      <alignment horizontal="right"/>
    </xf>
    <xf numFmtId="0" fontId="36" fillId="0" borderId="0" xfId="0" quotePrefix="1" applyFont="1" applyFill="1" applyBorder="1" applyAlignment="1">
      <alignment horizontal="left" indent="1"/>
    </xf>
    <xf numFmtId="0" fontId="23" fillId="0" borderId="7" xfId="0" applyFont="1" applyFill="1" applyBorder="1" applyAlignment="1"/>
    <xf numFmtId="5" fontId="37" fillId="0" borderId="7" xfId="0" applyNumberFormat="1" applyFont="1" applyBorder="1"/>
    <xf numFmtId="5" fontId="39" fillId="0" borderId="0" xfId="0" applyNumberFormat="1" applyFont="1" applyFill="1" applyBorder="1" applyAlignment="1">
      <alignment horizontal="right"/>
    </xf>
    <xf numFmtId="165" fontId="41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9" fontId="0" fillId="0" borderId="0" xfId="0" applyNumberFormat="1" applyFont="1" applyFill="1" applyAlignment="1">
      <alignment horizontal="right"/>
    </xf>
    <xf numFmtId="10" fontId="45" fillId="0" borderId="8" xfId="0" applyNumberFormat="1" applyFont="1" applyFill="1" applyBorder="1" applyAlignment="1">
      <alignment horizontal="left"/>
    </xf>
    <xf numFmtId="5" fontId="46" fillId="8" borderId="7" xfId="0" applyNumberFormat="1" applyFont="1" applyFill="1" applyBorder="1" applyAlignment="1"/>
    <xf numFmtId="165" fontId="46" fillId="8" borderId="0" xfId="0" applyNumberFormat="1" applyFont="1" applyFill="1" applyBorder="1" applyAlignment="1"/>
    <xf numFmtId="5" fontId="46" fillId="0" borderId="0" xfId="0" applyNumberFormat="1" applyFont="1" applyFill="1" applyBorder="1" applyAlignment="1"/>
    <xf numFmtId="0" fontId="47" fillId="2" borderId="0" xfId="0" applyFont="1" applyFill="1" applyBorder="1" applyAlignment="1">
      <alignment horizontal="right"/>
    </xf>
    <xf numFmtId="5" fontId="48" fillId="2" borderId="0" xfId="0" applyNumberFormat="1" applyFont="1" applyFill="1" applyBorder="1" applyAlignment="1"/>
    <xf numFmtId="5" fontId="48" fillId="0" borderId="0" xfId="0" applyNumberFormat="1" applyFont="1" applyFill="1" applyBorder="1" applyAlignment="1"/>
    <xf numFmtId="0" fontId="47" fillId="11" borderId="0" xfId="0" applyFont="1" applyFill="1" applyBorder="1" applyAlignment="1">
      <alignment horizontal="right"/>
    </xf>
    <xf numFmtId="5" fontId="48" fillId="11" borderId="0" xfId="0" applyNumberFormat="1" applyFont="1" applyFill="1" applyBorder="1" applyAlignment="1"/>
    <xf numFmtId="0" fontId="47" fillId="0" borderId="0" xfId="0" applyFont="1" applyFill="1" applyBorder="1" applyAlignment="1">
      <alignment horizontal="right"/>
    </xf>
    <xf numFmtId="0" fontId="49" fillId="0" borderId="0" xfId="0" applyFont="1"/>
    <xf numFmtId="0" fontId="49" fillId="0" borderId="8" xfId="0" applyFont="1" applyBorder="1"/>
    <xf numFmtId="0" fontId="49" fillId="0" borderId="0" xfId="0" applyFont="1" applyBorder="1"/>
    <xf numFmtId="9" fontId="49" fillId="0" borderId="0" xfId="0" applyNumberFormat="1" applyFont="1"/>
    <xf numFmtId="0" fontId="49" fillId="0" borderId="8" xfId="0" applyFont="1" applyFill="1" applyBorder="1"/>
    <xf numFmtId="0" fontId="49" fillId="0" borderId="0" xfId="0" applyFont="1" applyFill="1"/>
    <xf numFmtId="172" fontId="49" fillId="0" borderId="0" xfId="0" applyNumberFormat="1" applyFont="1" applyFill="1" applyBorder="1" applyAlignment="1">
      <alignment horizontal="left" indent="1"/>
    </xf>
    <xf numFmtId="5" fontId="49" fillId="8" borderId="0" xfId="0" applyNumberFormat="1" applyFont="1" applyFill="1" applyBorder="1" applyAlignment="1"/>
    <xf numFmtId="173" fontId="49" fillId="0" borderId="0" xfId="0" applyNumberFormat="1" applyFont="1" applyFill="1" applyBorder="1" applyAlignment="1">
      <alignment horizontal="left" indent="1"/>
    </xf>
    <xf numFmtId="5" fontId="49" fillId="0" borderId="0" xfId="0" applyNumberFormat="1" applyFont="1" applyFill="1" applyBorder="1" applyAlignment="1">
      <alignment horizontal="right"/>
    </xf>
    <xf numFmtId="5" fontId="49" fillId="0" borderId="0" xfId="0" applyNumberFormat="1" applyFont="1" applyFill="1"/>
    <xf numFmtId="0" fontId="49" fillId="0" borderId="0" xfId="0" applyFont="1" applyFill="1" applyBorder="1"/>
    <xf numFmtId="10" fontId="23" fillId="0" borderId="0" xfId="0" applyNumberFormat="1" applyFont="1" applyFill="1" applyBorder="1" applyAlignment="1">
      <alignment horizontal="left"/>
    </xf>
    <xf numFmtId="5" fontId="49" fillId="0" borderId="0" xfId="0" applyNumberFormat="1" applyFont="1" applyFill="1" applyBorder="1"/>
    <xf numFmtId="174" fontId="49" fillId="0" borderId="0" xfId="0" applyNumberFormat="1" applyFont="1" applyFill="1" applyBorder="1" applyAlignment="1">
      <alignment horizontal="left"/>
    </xf>
    <xf numFmtId="176" fontId="49" fillId="0" borderId="0" xfId="0" applyNumberFormat="1" applyFont="1" applyFill="1" applyBorder="1" applyAlignment="1">
      <alignment horizontal="left"/>
    </xf>
    <xf numFmtId="5" fontId="49" fillId="0" borderId="0" xfId="0" applyNumberFormat="1" applyFont="1"/>
    <xf numFmtId="5" fontId="49" fillId="0" borderId="8" xfId="0" applyNumberFormat="1" applyFont="1" applyFill="1" applyBorder="1"/>
    <xf numFmtId="0" fontId="49" fillId="0" borderId="0" xfId="0" applyFont="1" applyFill="1" applyBorder="1" applyAlignment="1">
      <alignment horizontal="right"/>
    </xf>
    <xf numFmtId="0" fontId="49" fillId="0" borderId="0" xfId="0" applyFont="1" applyAlignment="1">
      <alignment horizontal="left" indent="1"/>
    </xf>
    <xf numFmtId="0" fontId="50" fillId="0" borderId="0" xfId="0" applyFont="1"/>
    <xf numFmtId="0" fontId="50" fillId="0" borderId="0" xfId="0" applyFont="1" applyBorder="1"/>
    <xf numFmtId="0" fontId="50" fillId="0" borderId="0" xfId="0" applyFont="1" applyFill="1"/>
    <xf numFmtId="0" fontId="50" fillId="0" borderId="0" xfId="0" applyFont="1" applyFill="1" applyBorder="1"/>
    <xf numFmtId="0" fontId="49" fillId="0" borderId="0" xfId="0" applyFont="1" applyFill="1" applyAlignment="1">
      <alignment horizontal="left"/>
    </xf>
    <xf numFmtId="0" fontId="51" fillId="0" borderId="0" xfId="0" applyFont="1" applyFill="1"/>
    <xf numFmtId="0" fontId="44" fillId="0" borderId="0" xfId="0" applyFont="1" applyFill="1" applyBorder="1" applyAlignment="1">
      <alignment wrapText="1"/>
    </xf>
    <xf numFmtId="0" fontId="52" fillId="0" borderId="0" xfId="0" applyFont="1"/>
    <xf numFmtId="0" fontId="52" fillId="0" borderId="0" xfId="0" applyFont="1" applyFill="1"/>
    <xf numFmtId="0" fontId="50" fillId="0" borderId="0" xfId="0" applyFont="1" applyFill="1" applyAlignment="1">
      <alignment wrapText="1"/>
    </xf>
    <xf numFmtId="0" fontId="36" fillId="0" borderId="0" xfId="0" applyFont="1" applyFill="1" applyBorder="1" applyAlignment="1">
      <alignment wrapText="1"/>
    </xf>
    <xf numFmtId="0" fontId="36" fillId="0" borderId="0" xfId="34" applyFont="1" applyBorder="1"/>
    <xf numFmtId="0" fontId="36" fillId="0" borderId="0" xfId="0" applyFont="1" applyFill="1"/>
    <xf numFmtId="0" fontId="36" fillId="0" borderId="0" xfId="0" applyFont="1"/>
    <xf numFmtId="0" fontId="36" fillId="0" borderId="0" xfId="0" applyFont="1" applyFill="1" applyAlignment="1">
      <alignment wrapText="1"/>
    </xf>
    <xf numFmtId="0" fontId="50" fillId="0" borderId="2" xfId="0" applyFont="1" applyFill="1" applyBorder="1" applyAlignment="1">
      <alignment horizontal="left" indent="1"/>
    </xf>
    <xf numFmtId="0" fontId="50" fillId="0" borderId="0" xfId="0" applyFont="1" applyFill="1" applyBorder="1" applyAlignment="1">
      <alignment horizontal="center" wrapText="1"/>
    </xf>
    <xf numFmtId="0" fontId="50" fillId="0" borderId="2" xfId="0" applyFont="1" applyFill="1" applyBorder="1" applyAlignment="1">
      <alignment horizontal="left" indent="2"/>
    </xf>
    <xf numFmtId="6" fontId="57" fillId="0" borderId="0" xfId="0" applyNumberFormat="1" applyFont="1" applyFill="1" applyBorder="1"/>
    <xf numFmtId="0" fontId="57" fillId="0" borderId="0" xfId="0" applyFont="1" applyFill="1" applyBorder="1"/>
    <xf numFmtId="166" fontId="57" fillId="0" borderId="0" xfId="1" applyNumberFormat="1" applyFont="1" applyFill="1" applyBorder="1" applyAlignment="1">
      <alignment horizontal="right"/>
    </xf>
    <xf numFmtId="0" fontId="52" fillId="0" borderId="2" xfId="0" applyFont="1" applyFill="1" applyBorder="1" applyAlignment="1">
      <alignment horizontal="left" indent="1"/>
    </xf>
    <xf numFmtId="166" fontId="43" fillId="0" borderId="0" xfId="1" applyNumberFormat="1" applyFont="1" applyFill="1" applyBorder="1" applyAlignment="1">
      <alignment horizontal="right"/>
    </xf>
    <xf numFmtId="0" fontId="57" fillId="0" borderId="0" xfId="0" applyFont="1" applyFill="1" applyBorder="1" applyAlignment="1"/>
    <xf numFmtId="0" fontId="50" fillId="0" borderId="0" xfId="0" applyFont="1" applyFill="1" applyBorder="1" applyAlignment="1"/>
    <xf numFmtId="0" fontId="50" fillId="0" borderId="0" xfId="0" applyFont="1" applyFill="1" applyBorder="1" applyAlignment="1">
      <alignment horizontal="right" indent="1"/>
    </xf>
    <xf numFmtId="0" fontId="55" fillId="0" borderId="0" xfId="0" applyFont="1" applyFill="1" applyBorder="1"/>
    <xf numFmtId="0" fontId="51" fillId="0" borderId="2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indent="1"/>
    </xf>
    <xf numFmtId="0" fontId="43" fillId="0" borderId="2" xfId="0" applyFont="1" applyFill="1" applyBorder="1" applyAlignment="1">
      <alignment horizontal="left" indent="1"/>
    </xf>
    <xf numFmtId="0" fontId="50" fillId="0" borderId="0" xfId="0" applyFont="1" applyFill="1" applyBorder="1" applyAlignment="1">
      <alignment horizontal="left" indent="1"/>
    </xf>
    <xf numFmtId="0" fontId="43" fillId="0" borderId="2" xfId="0" applyFont="1" applyFill="1" applyBorder="1" applyAlignment="1">
      <alignment horizontal="left"/>
    </xf>
    <xf numFmtId="165" fontId="50" fillId="2" borderId="3" xfId="2" applyNumberFormat="1" applyFont="1" applyFill="1" applyBorder="1" applyAlignment="1">
      <alignment horizontal="right"/>
    </xf>
    <xf numFmtId="0" fontId="51" fillId="0" borderId="0" xfId="0" applyFont="1"/>
    <xf numFmtId="0" fontId="57" fillId="0" borderId="2" xfId="0" applyFont="1" applyFill="1" applyBorder="1" applyAlignment="1">
      <alignment horizontal="left" indent="1"/>
    </xf>
    <xf numFmtId="0" fontId="44" fillId="2" borderId="2" xfId="0" applyFont="1" applyFill="1" applyBorder="1" applyAlignment="1">
      <alignment horizontal="right" indent="1"/>
    </xf>
    <xf numFmtId="0" fontId="43" fillId="2" borderId="0" xfId="0" applyFont="1" applyFill="1" applyBorder="1" applyAlignment="1">
      <alignment horizontal="left" indent="1"/>
    </xf>
    <xf numFmtId="165" fontId="57" fillId="0" borderId="3" xfId="2" applyNumberFormat="1" applyFont="1" applyFill="1" applyBorder="1" applyAlignment="1">
      <alignment horizontal="right"/>
    </xf>
    <xf numFmtId="0" fontId="52" fillId="2" borderId="2" xfId="0" applyFont="1" applyFill="1" applyBorder="1" applyAlignment="1">
      <alignment horizontal="left" indent="1"/>
    </xf>
    <xf numFmtId="0" fontId="52" fillId="2" borderId="0" xfId="0" applyFont="1" applyFill="1" applyBorder="1" applyAlignment="1">
      <alignment horizontal="left" indent="1"/>
    </xf>
    <xf numFmtId="165" fontId="52" fillId="2" borderId="1" xfId="2" applyNumberFormat="1" applyFont="1" applyFill="1" applyBorder="1" applyAlignment="1">
      <alignment horizontal="right"/>
    </xf>
    <xf numFmtId="0" fontId="50" fillId="0" borderId="2" xfId="0" applyFont="1" applyFill="1" applyBorder="1" applyAlignment="1">
      <alignment horizontal="left"/>
    </xf>
    <xf numFmtId="0" fontId="56" fillId="0" borderId="0" xfId="0" applyFont="1" applyFill="1" applyBorder="1"/>
    <xf numFmtId="0" fontId="57" fillId="0" borderId="1" xfId="0" applyFont="1" applyFill="1" applyBorder="1"/>
    <xf numFmtId="9" fontId="57" fillId="0" borderId="0" xfId="0" applyNumberFormat="1" applyFont="1" applyFill="1" applyBorder="1"/>
    <xf numFmtId="165" fontId="50" fillId="2" borderId="1" xfId="2" applyNumberFormat="1" applyFont="1" applyFill="1" applyBorder="1" applyAlignment="1">
      <alignment horizontal="right"/>
    </xf>
    <xf numFmtId="165" fontId="50" fillId="2" borderId="1" xfId="1" applyNumberFormat="1" applyFont="1" applyFill="1" applyBorder="1" applyAlignment="1">
      <alignment horizontal="right"/>
    </xf>
    <xf numFmtId="0" fontId="50" fillId="0" borderId="2" xfId="0" applyFont="1" applyFill="1" applyBorder="1" applyAlignment="1">
      <alignment horizontal="left" wrapText="1" indent="1"/>
    </xf>
    <xf numFmtId="165" fontId="50" fillId="0" borderId="1" xfId="1" applyNumberFormat="1" applyFont="1" applyFill="1" applyBorder="1" applyAlignment="1">
      <alignment horizontal="right" wrapText="1"/>
    </xf>
    <xf numFmtId="0" fontId="57" fillId="0" borderId="0" xfId="0" applyFont="1" applyFill="1" applyBorder="1" applyAlignment="1">
      <alignment horizontal="center"/>
    </xf>
    <xf numFmtId="10" fontId="57" fillId="0" borderId="0" xfId="0" applyNumberFormat="1" applyFont="1" applyFill="1" applyBorder="1" applyAlignment="1">
      <alignment horizontal="center"/>
    </xf>
    <xf numFmtId="0" fontId="51" fillId="0" borderId="0" xfId="0" applyFont="1" applyFill="1" applyBorder="1"/>
    <xf numFmtId="6" fontId="44" fillId="2" borderId="0" xfId="0" applyNumberFormat="1" applyFont="1" applyFill="1" applyBorder="1"/>
    <xf numFmtId="0" fontId="52" fillId="2" borderId="0" xfId="0" applyFont="1" applyFill="1" applyBorder="1"/>
    <xf numFmtId="167" fontId="50" fillId="0" borderId="0" xfId="0" applyNumberFormat="1" applyFont="1" applyFill="1" applyBorder="1"/>
    <xf numFmtId="0" fontId="56" fillId="0" borderId="15" xfId="0" applyFont="1" applyFill="1" applyBorder="1"/>
    <xf numFmtId="165" fontId="50" fillId="2" borderId="1" xfId="0" applyNumberFormat="1" applyFont="1" applyFill="1" applyBorder="1"/>
    <xf numFmtId="0" fontId="50" fillId="0" borderId="1" xfId="0" applyFont="1" applyBorder="1"/>
    <xf numFmtId="165" fontId="51" fillId="2" borderId="1" xfId="2" applyNumberFormat="1" applyFont="1" applyFill="1" applyBorder="1" applyAlignment="1">
      <alignment horizontal="right"/>
    </xf>
    <xf numFmtId="165" fontId="50" fillId="0" borderId="1" xfId="2" applyNumberFormat="1" applyFont="1" applyFill="1" applyBorder="1" applyAlignment="1">
      <alignment horizontal="right"/>
    </xf>
    <xf numFmtId="0" fontId="55" fillId="0" borderId="17" xfId="0" applyFont="1" applyFill="1" applyBorder="1"/>
    <xf numFmtId="0" fontId="56" fillId="0" borderId="17" xfId="0" applyFont="1" applyFill="1" applyBorder="1"/>
    <xf numFmtId="0" fontId="44" fillId="0" borderId="18" xfId="0" applyFont="1" applyFill="1" applyBorder="1" applyAlignment="1">
      <alignment wrapText="1"/>
    </xf>
    <xf numFmtId="169" fontId="50" fillId="2" borderId="0" xfId="0" applyNumberFormat="1" applyFont="1" applyFill="1" applyBorder="1"/>
    <xf numFmtId="166" fontId="50" fillId="2" borderId="6" xfId="0" applyNumberFormat="1" applyFont="1" applyFill="1" applyBorder="1"/>
    <xf numFmtId="0" fontId="52" fillId="0" borderId="2" xfId="0" applyFont="1" applyBorder="1" applyAlignment="1">
      <alignment horizontal="right"/>
    </xf>
    <xf numFmtId="166" fontId="43" fillId="0" borderId="6" xfId="1" applyNumberFormat="1" applyFont="1" applyFill="1" applyBorder="1" applyAlignment="1">
      <alignment horizontal="right"/>
    </xf>
    <xf numFmtId="166" fontId="57" fillId="0" borderId="6" xfId="0" applyNumberFormat="1" applyFont="1" applyFill="1" applyBorder="1" applyAlignment="1"/>
    <xf numFmtId="0" fontId="50" fillId="0" borderId="13" xfId="0" applyFont="1" applyFill="1" applyBorder="1" applyAlignment="1">
      <alignment horizontal="left" indent="1"/>
    </xf>
    <xf numFmtId="0" fontId="50" fillId="0" borderId="8" xfId="0" applyFont="1" applyFill="1" applyBorder="1" applyAlignment="1"/>
    <xf numFmtId="0" fontId="50" fillId="0" borderId="8" xfId="0" applyFont="1" applyFill="1" applyBorder="1" applyAlignment="1">
      <alignment horizontal="right" indent="1"/>
    </xf>
    <xf numFmtId="6" fontId="57" fillId="0" borderId="8" xfId="0" applyNumberFormat="1" applyFont="1" applyFill="1" applyBorder="1"/>
    <xf numFmtId="0" fontId="50" fillId="0" borderId="3" xfId="0" applyFont="1" applyBorder="1"/>
    <xf numFmtId="166" fontId="57" fillId="0" borderId="7" xfId="1" applyNumberFormat="1" applyFont="1" applyFill="1" applyBorder="1" applyAlignment="1">
      <alignment horizontal="right"/>
    </xf>
    <xf numFmtId="0" fontId="43" fillId="2" borderId="0" xfId="0" applyFont="1" applyFill="1" applyBorder="1"/>
    <xf numFmtId="0" fontId="52" fillId="0" borderId="0" xfId="0" applyFont="1" applyFill="1" applyBorder="1" applyAlignment="1">
      <alignment horizontal="center"/>
    </xf>
    <xf numFmtId="0" fontId="52" fillId="0" borderId="0" xfId="0" applyFont="1" applyFill="1" applyBorder="1" applyAlignment="1">
      <alignment horizontal="center" wrapText="1"/>
    </xf>
    <xf numFmtId="0" fontId="52" fillId="0" borderId="0" xfId="0" applyFont="1" applyBorder="1" applyAlignment="1">
      <alignment horizontal="center"/>
    </xf>
    <xf numFmtId="0" fontId="58" fillId="0" borderId="0" xfId="0" applyFont="1"/>
    <xf numFmtId="0" fontId="54" fillId="0" borderId="13" xfId="0" applyFont="1" applyFill="1" applyBorder="1"/>
    <xf numFmtId="0" fontId="54" fillId="0" borderId="8" xfId="0" applyFont="1" applyFill="1" applyBorder="1"/>
    <xf numFmtId="167" fontId="54" fillId="2" borderId="3" xfId="3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 indent="1"/>
    </xf>
    <xf numFmtId="165" fontId="54" fillId="2" borderId="3" xfId="2" applyNumberFormat="1" applyFont="1" applyFill="1" applyBorder="1" applyAlignment="1">
      <alignment horizontal="right"/>
    </xf>
    <xf numFmtId="165" fontId="52" fillId="2" borderId="1" xfId="0" applyNumberFormat="1" applyFont="1" applyFill="1" applyBorder="1"/>
    <xf numFmtId="3" fontId="57" fillId="0" borderId="0" xfId="0" applyNumberFormat="1" applyFont="1" applyFill="1" applyBorder="1"/>
    <xf numFmtId="3" fontId="57" fillId="0" borderId="0" xfId="0" applyNumberFormat="1" applyFont="1" applyFill="1" applyBorder="1" applyAlignment="1"/>
    <xf numFmtId="175" fontId="49" fillId="10" borderId="2" xfId="0" applyNumberFormat="1" applyFont="1" applyFill="1" applyBorder="1"/>
    <xf numFmtId="9" fontId="49" fillId="0" borderId="6" xfId="0" applyNumberFormat="1" applyFont="1" applyBorder="1" applyAlignment="1">
      <alignment horizontal="left"/>
    </xf>
    <xf numFmtId="167" fontId="49" fillId="10" borderId="2" xfId="0" applyNumberFormat="1" applyFont="1" applyFill="1" applyBorder="1"/>
    <xf numFmtId="0" fontId="49" fillId="0" borderId="6" xfId="0" applyFont="1" applyBorder="1" applyAlignment="1">
      <alignment horizontal="left"/>
    </xf>
    <xf numFmtId="5" fontId="49" fillId="0" borderId="2" xfId="0" applyNumberFormat="1" applyFont="1" applyFill="1" applyBorder="1"/>
    <xf numFmtId="37" fontId="49" fillId="0" borderId="2" xfId="0" applyNumberFormat="1" applyFont="1" applyBorder="1"/>
    <xf numFmtId="0" fontId="59" fillId="0" borderId="16" xfId="0" applyFont="1" applyFill="1" applyBorder="1" applyAlignment="1">
      <alignment vertical="center"/>
    </xf>
    <xf numFmtId="0" fontId="53" fillId="0" borderId="17" xfId="0" applyFont="1" applyFill="1" applyBorder="1"/>
    <xf numFmtId="0" fontId="53" fillId="0" borderId="17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53" fillId="0" borderId="8" xfId="0" applyFont="1" applyFill="1" applyBorder="1"/>
    <xf numFmtId="0" fontId="53" fillId="0" borderId="8" xfId="0" applyFont="1" applyFill="1" applyBorder="1" applyAlignment="1">
      <alignment horizontal="center"/>
    </xf>
    <xf numFmtId="0" fontId="53" fillId="0" borderId="14" xfId="0" applyFont="1" applyFill="1" applyBorder="1" applyAlignment="1">
      <alignment horizontal="center"/>
    </xf>
    <xf numFmtId="0" fontId="34" fillId="0" borderId="8" xfId="0" applyFont="1" applyBorder="1"/>
    <xf numFmtId="0" fontId="34" fillId="0" borderId="13" xfId="0" applyFont="1" applyFill="1" applyBorder="1" applyAlignment="1">
      <alignment vertical="center"/>
    </xf>
    <xf numFmtId="0" fontId="49" fillId="0" borderId="0" xfId="0" applyFont="1" applyAlignment="1">
      <alignment horizontal="right"/>
    </xf>
    <xf numFmtId="0" fontId="61" fillId="0" borderId="16" xfId="0" applyFont="1" applyFill="1" applyBorder="1"/>
    <xf numFmtId="0" fontId="61" fillId="0" borderId="2" xfId="0" applyFont="1" applyFill="1" applyBorder="1"/>
    <xf numFmtId="174" fontId="45" fillId="0" borderId="8" xfId="0" applyNumberFormat="1" applyFont="1" applyFill="1" applyBorder="1" applyAlignment="1"/>
    <xf numFmtId="0" fontId="49" fillId="2" borderId="0" xfId="0" applyFont="1" applyFill="1" applyAlignment="1">
      <alignment horizontal="right"/>
    </xf>
    <xf numFmtId="5" fontId="49" fillId="2" borderId="0" xfId="0" applyNumberFormat="1" applyFont="1" applyFill="1" applyBorder="1"/>
    <xf numFmtId="0" fontId="49" fillId="2" borderId="0" xfId="0" applyFont="1" applyFill="1" applyAlignment="1">
      <alignment horizontal="center"/>
    </xf>
    <xf numFmtId="0" fontId="49" fillId="11" borderId="0" xfId="0" applyFont="1" applyFill="1" applyAlignment="1">
      <alignment horizontal="right"/>
    </xf>
    <xf numFmtId="5" fontId="49" fillId="11" borderId="0" xfId="0" applyNumberFormat="1" applyFont="1" applyFill="1" applyBorder="1"/>
    <xf numFmtId="0" fontId="49" fillId="0" borderId="0" xfId="0" applyFont="1" applyFill="1" applyAlignment="1">
      <alignment horizontal="right"/>
    </xf>
    <xf numFmtId="174" fontId="62" fillId="0" borderId="0" xfId="0" applyNumberFormat="1" applyFont="1" applyFill="1" applyBorder="1" applyAlignment="1">
      <alignment horizontal="left"/>
    </xf>
    <xf numFmtId="0" fontId="50" fillId="0" borderId="1" xfId="0" applyFont="1" applyFill="1" applyBorder="1"/>
    <xf numFmtId="0" fontId="50" fillId="0" borderId="6" xfId="0" applyFont="1" applyFill="1" applyBorder="1"/>
    <xf numFmtId="164" fontId="8" fillId="0" borderId="0" xfId="0" applyNumberFormat="1" applyFont="1"/>
    <xf numFmtId="177" fontId="8" fillId="0" borderId="0" xfId="0" applyNumberFormat="1" applyFont="1"/>
    <xf numFmtId="5" fontId="37" fillId="0" borderId="17" xfId="0" applyNumberFormat="1" applyFont="1" applyBorder="1"/>
    <xf numFmtId="0" fontId="23" fillId="0" borderId="17" xfId="0" applyFont="1" applyFill="1" applyBorder="1" applyAlignment="1">
      <alignment horizontal="right"/>
    </xf>
    <xf numFmtId="0" fontId="23" fillId="0" borderId="17" xfId="0" applyFont="1" applyFill="1" applyBorder="1" applyAlignment="1"/>
    <xf numFmtId="0" fontId="37" fillId="0" borderId="17" xfId="0" applyFont="1" applyFill="1" applyBorder="1"/>
    <xf numFmtId="5" fontId="38" fillId="8" borderId="17" xfId="0" applyNumberFormat="1" applyFont="1" applyFill="1" applyBorder="1" applyAlignment="1"/>
    <xf numFmtId="5" fontId="38" fillId="0" borderId="0" xfId="0" applyNumberFormat="1" applyFont="1" applyFill="1" applyBorder="1" applyAlignment="1"/>
    <xf numFmtId="165" fontId="38" fillId="8" borderId="0" xfId="0" applyNumberFormat="1" applyFont="1" applyFill="1" applyBorder="1" applyAlignment="1"/>
    <xf numFmtId="5" fontId="23" fillId="0" borderId="17" xfId="0" applyNumberFormat="1" applyFont="1" applyFill="1" applyBorder="1" applyAlignment="1"/>
    <xf numFmtId="5" fontId="37" fillId="8" borderId="17" xfId="0" applyNumberFormat="1" applyFont="1" applyFill="1" applyBorder="1"/>
    <xf numFmtId="10" fontId="21" fillId="0" borderId="17" xfId="0" applyNumberFormat="1" applyFont="1" applyFill="1" applyBorder="1" applyAlignment="1">
      <alignment horizontal="right"/>
    </xf>
    <xf numFmtId="166" fontId="44" fillId="2" borderId="6" xfId="1" applyNumberFormat="1" applyFont="1" applyFill="1" applyBorder="1" applyAlignment="1">
      <alignment horizontal="right"/>
    </xf>
    <xf numFmtId="165" fontId="8" fillId="0" borderId="0" xfId="0" applyNumberFormat="1" applyFont="1"/>
    <xf numFmtId="0" fontId="50" fillId="0" borderId="2" xfId="0" applyFont="1" applyFill="1" applyBorder="1"/>
    <xf numFmtId="169" fontId="50" fillId="0" borderId="0" xfId="0" applyNumberFormat="1" applyFont="1" applyFill="1" applyBorder="1"/>
    <xf numFmtId="165" fontId="50" fillId="0" borderId="1" xfId="0" applyNumberFormat="1" applyFont="1" applyFill="1" applyBorder="1"/>
    <xf numFmtId="166" fontId="50" fillId="0" borderId="6" xfId="0" applyNumberFormat="1" applyFont="1" applyFill="1" applyBorder="1"/>
    <xf numFmtId="178" fontId="57" fillId="0" borderId="0" xfId="0" applyNumberFormat="1" applyFont="1" applyFill="1" applyBorder="1"/>
    <xf numFmtId="0" fontId="64" fillId="0" borderId="0" xfId="0" applyFont="1" applyFill="1" applyBorder="1" applyAlignment="1">
      <alignment horizontal="right"/>
    </xf>
    <xf numFmtId="0" fontId="64" fillId="0" borderId="18" xfId="0" applyNumberFormat="1" applyFont="1" applyFill="1" applyBorder="1"/>
    <xf numFmtId="166" fontId="43" fillId="0" borderId="14" xfId="0" applyNumberFormat="1" applyFont="1" applyFill="1" applyBorder="1" applyAlignment="1"/>
    <xf numFmtId="0" fontId="52" fillId="0" borderId="1" xfId="0" applyFont="1" applyFill="1" applyBorder="1" applyAlignment="1">
      <alignment horizontal="center"/>
    </xf>
    <xf numFmtId="0" fontId="52" fillId="0" borderId="6" xfId="0" applyFont="1" applyFill="1" applyBorder="1" applyAlignment="1">
      <alignment horizontal="center"/>
    </xf>
    <xf numFmtId="9" fontId="50" fillId="0" borderId="0" xfId="0" applyNumberFormat="1" applyFont="1" applyFill="1" applyBorder="1"/>
    <xf numFmtId="9" fontId="14" fillId="0" borderId="0" xfId="6" applyNumberFormat="1" applyFont="1" applyFill="1"/>
    <xf numFmtId="0" fontId="14" fillId="0" borderId="0" xfId="6" applyFont="1" applyFill="1"/>
    <xf numFmtId="0" fontId="34" fillId="2" borderId="0" xfId="6" applyFont="1" applyFill="1"/>
    <xf numFmtId="3" fontId="34" fillId="2" borderId="0" xfId="6" applyNumberFormat="1" applyFont="1" applyFill="1"/>
    <xf numFmtId="43" fontId="65" fillId="2" borderId="1" xfId="1" applyFont="1" applyFill="1" applyBorder="1" applyAlignment="1">
      <alignment horizontal="right"/>
    </xf>
    <xf numFmtId="174" fontId="62" fillId="0" borderId="0" xfId="0" applyNumberFormat="1" applyFont="1" applyFill="1" applyBorder="1" applyAlignment="1">
      <alignment horizontal="right"/>
    </xf>
    <xf numFmtId="0" fontId="49" fillId="0" borderId="0" xfId="0" applyFont="1" applyFill="1" applyAlignment="1">
      <alignment horizontal="center"/>
    </xf>
    <xf numFmtId="167" fontId="22" fillId="11" borderId="0" xfId="29" applyNumberFormat="1" applyFont="1" applyFill="1" applyBorder="1" applyAlignment="1">
      <alignment horizontal="center"/>
    </xf>
    <xf numFmtId="167" fontId="22" fillId="0" borderId="0" xfId="29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5" fontId="53" fillId="0" borderId="18" xfId="0" applyNumberFormat="1" applyFont="1" applyFill="1" applyBorder="1"/>
    <xf numFmtId="0" fontId="57" fillId="0" borderId="2" xfId="0" applyFont="1" applyFill="1" applyBorder="1" applyAlignment="1">
      <alignment horizontal="left" wrapText="1" indent="1"/>
    </xf>
    <xf numFmtId="0" fontId="60" fillId="0" borderId="8" xfId="0" applyFont="1" applyBorder="1" applyAlignment="1">
      <alignment horizontal="center" wrapText="1"/>
    </xf>
    <xf numFmtId="0" fontId="54" fillId="0" borderId="0" xfId="0" applyFont="1" applyBorder="1" applyAlignment="1">
      <alignment horizontal="right"/>
    </xf>
    <xf numFmtId="0" fontId="63" fillId="0" borderId="0" xfId="0" applyFont="1" applyAlignment="1">
      <alignment horizontal="right"/>
    </xf>
    <xf numFmtId="0" fontId="63" fillId="0" borderId="6" xfId="0" applyFont="1" applyBorder="1" applyAlignment="1">
      <alignment horizontal="right"/>
    </xf>
    <xf numFmtId="0" fontId="54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49" fillId="2" borderId="4" xfId="0" applyFont="1" applyFill="1" applyBorder="1" applyAlignment="1">
      <alignment horizontal="center"/>
    </xf>
    <xf numFmtId="0" fontId="49" fillId="2" borderId="5" xfId="0" applyFont="1" applyFill="1" applyBorder="1" applyAlignment="1">
      <alignment horizontal="center"/>
    </xf>
    <xf numFmtId="5" fontId="49" fillId="2" borderId="13" xfId="0" applyNumberFormat="1" applyFont="1" applyFill="1" applyBorder="1" applyAlignment="1">
      <alignment horizontal="center"/>
    </xf>
    <xf numFmtId="5" fontId="49" fillId="2" borderId="14" xfId="0" applyNumberFormat="1" applyFont="1" applyFill="1" applyBorder="1" applyAlignment="1">
      <alignment horizontal="center"/>
    </xf>
    <xf numFmtId="174" fontId="36" fillId="0" borderId="0" xfId="0" applyNumberFormat="1" applyFont="1" applyFill="1" applyBorder="1" applyAlignment="1">
      <alignment horizontal="left" vertical="top" wrapText="1"/>
    </xf>
    <xf numFmtId="0" fontId="49" fillId="2" borderId="16" xfId="0" applyFont="1" applyFill="1" applyBorder="1" applyAlignment="1">
      <alignment horizontal="center"/>
    </xf>
    <xf numFmtId="0" fontId="49" fillId="2" borderId="18" xfId="0" applyFont="1" applyFill="1" applyBorder="1" applyAlignment="1">
      <alignment horizontal="center"/>
    </xf>
    <xf numFmtId="0" fontId="22" fillId="0" borderId="0" xfId="42" applyFont="1" applyAlignment="1">
      <alignment horizontal="center" vertical="center"/>
    </xf>
    <xf numFmtId="176" fontId="62" fillId="0" borderId="0" xfId="0" applyNumberFormat="1" applyFont="1" applyFill="1" applyBorder="1" applyAlignment="1">
      <alignment horizontal="left"/>
    </xf>
    <xf numFmtId="5" fontId="62" fillId="0" borderId="0" xfId="0" applyNumberFormat="1" applyFont="1" applyFill="1" applyBorder="1" applyAlignment="1">
      <alignment horizontal="right"/>
    </xf>
  </cellXfs>
  <cellStyles count="171">
    <cellStyle name="^SCORE" xfId="7"/>
    <cellStyle name="Accounting" xfId="44"/>
    <cellStyle name="Accounting $" xfId="45"/>
    <cellStyle name="Accounting_Bay View Summit TTM 5.30.03" xfId="46"/>
    <cellStyle name="Calculation 2" xfId="47"/>
    <cellStyle name="Calculation 3" xfId="48"/>
    <cellStyle name="Comma" xfId="1" builtinId="3"/>
    <cellStyle name="Comma 2" xfId="8"/>
    <cellStyle name="Comma 2 2" xfId="9"/>
    <cellStyle name="Comma 2 2 2" xfId="49"/>
    <cellStyle name="Comma 2 2 3" xfId="50"/>
    <cellStyle name="Comma 2 3" xfId="51"/>
    <cellStyle name="Comma 2 4" xfId="52"/>
    <cellStyle name="Comma 3" xfId="10"/>
    <cellStyle name="Comma 3 2" xfId="53"/>
    <cellStyle name="Comma 3 3" xfId="54"/>
    <cellStyle name="Comma 4" xfId="11"/>
    <cellStyle name="Comma 5" xfId="33"/>
    <cellStyle name="Comma 6" xfId="120"/>
    <cellStyle name="Currency" xfId="2" builtinId="4"/>
    <cellStyle name="Currency 2" xfId="12"/>
    <cellStyle name="Currency 2 2" xfId="13"/>
    <cellStyle name="Currency 2 2 2" xfId="55"/>
    <cellStyle name="Currency 2 2 3" xfId="56"/>
    <cellStyle name="Currency 2 3" xfId="14"/>
    <cellStyle name="Currency 2 3 2" xfId="57"/>
    <cellStyle name="Currency 2 3 3" xfId="58"/>
    <cellStyle name="Currency 3" xfId="15"/>
    <cellStyle name="Currency 4" xfId="16"/>
    <cellStyle name="Currency 4 2" xfId="59"/>
    <cellStyle name="Currency 4 3" xfId="60"/>
    <cellStyle name="Currency 4 4" xfId="61"/>
    <cellStyle name="Currency 4 5" xfId="118"/>
    <cellStyle name="Currency$" xfId="17"/>
    <cellStyle name="Date mmm-yy" xfId="62"/>
    <cellStyle name="Date: mm/dd/yy" xfId="63"/>
    <cellStyle name="Euro" xfId="18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36" builtinId="8" hidden="1"/>
    <cellStyle name="Hyperlink" xfId="38" builtinId="8" hidden="1"/>
    <cellStyle name="Hyperlink" xfId="40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 2" xfId="19"/>
    <cellStyle name="Input 2" xfId="64"/>
    <cellStyle name="Input 3" xfId="65"/>
    <cellStyle name="Normal" xfId="0" builtinId="0"/>
    <cellStyle name="Normal 2" xfId="4"/>
    <cellStyle name="Normal 2 2" xfId="6"/>
    <cellStyle name="Normal 2 3" xfId="20"/>
    <cellStyle name="Normal 2 3 2" xfId="66"/>
    <cellStyle name="Normal 2 3 3" xfId="67"/>
    <cellStyle name="Normal 2 4" xfId="21"/>
    <cellStyle name="Normal 2 4 2" xfId="68"/>
    <cellStyle name="Normal 2 4 3" xfId="69"/>
    <cellStyle name="Normal 2 5" xfId="42"/>
    <cellStyle name="Normal 2 6" xfId="70"/>
    <cellStyle name="Normal 2 7" xfId="71"/>
    <cellStyle name="Normal 3" xfId="5"/>
    <cellStyle name="Normal 4" xfId="22"/>
    <cellStyle name="Normal 5" xfId="23"/>
    <cellStyle name="Normal 5 2" xfId="72"/>
    <cellStyle name="Normal 5 3" xfId="73"/>
    <cellStyle name="Normal 5 4" xfId="74"/>
    <cellStyle name="Normal 6" xfId="24"/>
    <cellStyle name="Normal 7" xfId="35"/>
    <cellStyle name="Normal_Hopkins Development #'s end" xfId="34"/>
    <cellStyle name="Note 2" xfId="75"/>
    <cellStyle name="Note 3" xfId="76"/>
    <cellStyle name="Output 2" xfId="77"/>
    <cellStyle name="Output 3" xfId="78"/>
    <cellStyle name="Output Amounts" xfId="79"/>
    <cellStyle name="Percent" xfId="3" builtinId="5"/>
    <cellStyle name="Percent 2" xfId="25"/>
    <cellStyle name="Percent 2 2" xfId="26"/>
    <cellStyle name="Percent 2 2 2" xfId="80"/>
    <cellStyle name="Percent 2 2 3" xfId="81"/>
    <cellStyle name="Percent 2 3" xfId="27"/>
    <cellStyle name="Percent 2 3 2" xfId="82"/>
    <cellStyle name="Percent 2 3 3" xfId="83"/>
    <cellStyle name="Percent 2 4" xfId="43"/>
    <cellStyle name="Percent 3" xfId="28"/>
    <cellStyle name="Percent 3 2" xfId="29"/>
    <cellStyle name="Percent 3 3" xfId="84"/>
    <cellStyle name="Percent 3 4" xfId="85"/>
    <cellStyle name="Percent 4" xfId="30"/>
    <cellStyle name="Percent 4 2" xfId="86"/>
    <cellStyle name="Percent 4 3" xfId="87"/>
    <cellStyle name="Percent 5" xfId="31"/>
    <cellStyle name="Percent 6" xfId="32"/>
    <cellStyle name="Percent 6 2" xfId="88"/>
    <cellStyle name="Percent 6 3" xfId="89"/>
    <cellStyle name="Percent 6 4" xfId="90"/>
    <cellStyle name="Percent 7" xfId="119"/>
    <cellStyle name="Reg5" xfId="91"/>
    <cellStyle name="Total 2" xfId="92"/>
    <cellStyle name="Total 3" xfId="9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12</xdr:row>
      <xdr:rowOff>152400</xdr:rowOff>
    </xdr:from>
    <xdr:to>
      <xdr:col>12</xdr:col>
      <xdr:colOff>448056</xdr:colOff>
      <xdr:row>59</xdr:row>
      <xdr:rowOff>68580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2438400"/>
          <a:ext cx="7534656" cy="8869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selljohnanderson/Downloads/Village%20at%20Westside%20%20v1%20%209-06-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rie/Documents/Consulting/TCG%20Projects/P:/Users/Merrie/Documents/TCG%20Projects/Lyndale%20Gardens/LG%20Financial%20Analysis/Bradford%20Allen%20Options/C:/2007/Mississippi/Village%20at%20Westside/Village%20at%20Westside%20%20v1%20%209-06-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selljohnanderson/Downloads/MHFA_Ap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Transfer"/>
      <sheetName val="GPTransfer"/>
      <sheetName val="Functions"/>
      <sheetName val="dlgFileSelect"/>
    </sheetNames>
    <sheetDataSet>
      <sheetData sheetId="0" refreshError="1">
        <row r="30">
          <cell r="B30">
            <v>1</v>
          </cell>
        </row>
        <row r="122">
          <cell r="B122">
            <v>1</v>
          </cell>
        </row>
      </sheetData>
      <sheetData sheetId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59"/>
  <sheetViews>
    <sheetView tabSelected="1" view="pageBreakPreview" zoomScaleSheetLayoutView="100" workbookViewId="0">
      <selection activeCell="B3" sqref="B3"/>
    </sheetView>
  </sheetViews>
  <sheetFormatPr baseColWidth="10" defaultColWidth="8.83203125" defaultRowHeight="19" x14ac:dyDescent="0.25"/>
  <cols>
    <col min="1" max="1" width="4.1640625" style="1" customWidth="1"/>
    <col min="2" max="2" width="43.83203125" style="1" customWidth="1"/>
    <col min="3" max="3" width="10" style="1" customWidth="1"/>
    <col min="4" max="4" width="7" style="1" customWidth="1"/>
    <col min="5" max="5" width="8.5" style="1" customWidth="1"/>
    <col min="6" max="6" width="8" style="1" customWidth="1"/>
    <col min="7" max="7" width="13" style="1" customWidth="1"/>
    <col min="8" max="8" width="12.1640625" style="1" customWidth="1"/>
    <col min="9" max="16384" width="8.83203125" style="1"/>
  </cols>
  <sheetData>
    <row r="1" spans="2:8" ht="27.75" customHeight="1" x14ac:dyDescent="0.25">
      <c r="B1" s="302" t="s">
        <v>21</v>
      </c>
      <c r="C1" s="302"/>
      <c r="D1" s="302"/>
      <c r="E1" s="302"/>
      <c r="F1" s="302"/>
      <c r="G1" s="302"/>
      <c r="H1" s="302"/>
    </row>
    <row r="2" spans="2:8" s="2" customFormat="1" ht="29.25" customHeight="1" x14ac:dyDescent="0.25">
      <c r="B2" s="243" t="s">
        <v>189</v>
      </c>
      <c r="C2" s="244"/>
      <c r="D2" s="244"/>
      <c r="E2" s="244"/>
      <c r="F2" s="300">
        <v>42967</v>
      </c>
      <c r="G2" s="245" t="s">
        <v>154</v>
      </c>
      <c r="H2" s="246"/>
    </row>
    <row r="3" spans="2:8" s="2" customFormat="1" ht="21" customHeight="1" x14ac:dyDescent="0.25">
      <c r="B3" s="251" t="s">
        <v>172</v>
      </c>
      <c r="C3" s="247"/>
      <c r="D3" s="247"/>
      <c r="E3" s="247"/>
      <c r="F3" s="247"/>
      <c r="G3" s="248"/>
      <c r="H3" s="249"/>
    </row>
    <row r="4" spans="2:8" s="3" customFormat="1" ht="28.5" customHeight="1" x14ac:dyDescent="0.25">
      <c r="B4" s="253" t="s">
        <v>135</v>
      </c>
      <c r="C4" s="209"/>
      <c r="D4" s="209"/>
      <c r="E4" s="209"/>
      <c r="F4" s="210"/>
      <c r="G4" s="204"/>
      <c r="H4" s="211"/>
    </row>
    <row r="5" spans="2:8" ht="30" x14ac:dyDescent="0.25">
      <c r="B5" s="170" t="s">
        <v>156</v>
      </c>
      <c r="C5" s="224" t="s">
        <v>28</v>
      </c>
      <c r="D5" s="224" t="s">
        <v>27</v>
      </c>
      <c r="E5" s="225" t="s">
        <v>40</v>
      </c>
      <c r="F5" s="226" t="s">
        <v>34</v>
      </c>
      <c r="G5" s="287" t="s">
        <v>36</v>
      </c>
      <c r="H5" s="288" t="s">
        <v>35</v>
      </c>
    </row>
    <row r="6" spans="2:8" x14ac:dyDescent="0.25">
      <c r="B6" s="166" t="s">
        <v>151</v>
      </c>
      <c r="C6" s="167">
        <v>700</v>
      </c>
      <c r="D6" s="235">
        <v>314</v>
      </c>
      <c r="E6" s="212">
        <f>C6/D6</f>
        <v>2.2292993630573248</v>
      </c>
      <c r="F6" s="169">
        <v>0</v>
      </c>
      <c r="G6" s="205">
        <f t="shared" ref="G6:G9" si="0">F6*C6</f>
        <v>0</v>
      </c>
      <c r="H6" s="213">
        <f>F6*D6</f>
        <v>0</v>
      </c>
    </row>
    <row r="7" spans="2:8" x14ac:dyDescent="0.25">
      <c r="B7" s="166" t="s">
        <v>155</v>
      </c>
      <c r="C7" s="167">
        <v>900</v>
      </c>
      <c r="D7" s="235">
        <v>512</v>
      </c>
      <c r="E7" s="212">
        <f>C7/D7</f>
        <v>1.7578125</v>
      </c>
      <c r="F7" s="169">
        <v>2</v>
      </c>
      <c r="G7" s="205">
        <f t="shared" si="0"/>
        <v>1800</v>
      </c>
      <c r="H7" s="213">
        <f>F7*D7</f>
        <v>1024</v>
      </c>
    </row>
    <row r="8" spans="2:8" x14ac:dyDescent="0.25">
      <c r="B8" s="166" t="s">
        <v>176</v>
      </c>
      <c r="C8" s="167">
        <v>800</v>
      </c>
      <c r="D8" s="235">
        <v>374</v>
      </c>
      <c r="E8" s="212">
        <f>C8/D8</f>
        <v>2.1390374331550803</v>
      </c>
      <c r="F8" s="169">
        <v>4</v>
      </c>
      <c r="G8" s="205">
        <f t="shared" si="0"/>
        <v>3200</v>
      </c>
      <c r="H8" s="213">
        <f>F8*D8</f>
        <v>1496</v>
      </c>
    </row>
    <row r="9" spans="2:8" x14ac:dyDescent="0.25">
      <c r="B9" s="166" t="s">
        <v>152</v>
      </c>
      <c r="C9" s="167">
        <v>1250</v>
      </c>
      <c r="D9" s="235">
        <v>840</v>
      </c>
      <c r="E9" s="212">
        <f>C9/D9</f>
        <v>1.4880952380952381</v>
      </c>
      <c r="F9" s="169">
        <v>4</v>
      </c>
      <c r="G9" s="205">
        <f t="shared" si="0"/>
        <v>5000</v>
      </c>
      <c r="H9" s="213">
        <f>F9*D9</f>
        <v>3360</v>
      </c>
    </row>
    <row r="10" spans="2:8" ht="13.5" customHeight="1" x14ac:dyDescent="0.25">
      <c r="B10" s="166"/>
      <c r="C10" s="167"/>
      <c r="D10" s="235"/>
      <c r="E10" s="168"/>
      <c r="F10" s="171"/>
      <c r="G10" s="279"/>
      <c r="H10" s="263"/>
    </row>
    <row r="11" spans="2:8" x14ac:dyDescent="0.25">
      <c r="B11" s="170" t="s">
        <v>159</v>
      </c>
      <c r="C11" s="167"/>
      <c r="D11" s="236"/>
      <c r="E11" s="280"/>
      <c r="F11" s="169"/>
      <c r="G11" s="281"/>
      <c r="H11" s="282"/>
    </row>
    <row r="12" spans="2:8" x14ac:dyDescent="0.25">
      <c r="B12" s="166" t="s">
        <v>157</v>
      </c>
      <c r="C12" s="167">
        <v>1250</v>
      </c>
      <c r="D12" s="236">
        <v>1024</v>
      </c>
      <c r="E12" s="212">
        <f>C12/D12</f>
        <v>1.220703125</v>
      </c>
      <c r="F12" s="169">
        <v>0</v>
      </c>
      <c r="G12" s="205">
        <f>F12*C12</f>
        <v>0</v>
      </c>
      <c r="H12" s="213">
        <f>F12*D12</f>
        <v>0</v>
      </c>
    </row>
    <row r="13" spans="2:8" x14ac:dyDescent="0.25">
      <c r="B13" s="166" t="s">
        <v>158</v>
      </c>
      <c r="C13" s="167">
        <v>1200</v>
      </c>
      <c r="D13" s="236">
        <v>1104</v>
      </c>
      <c r="E13" s="212">
        <f>C13/D13</f>
        <v>1.0869565217391304</v>
      </c>
      <c r="F13" s="169">
        <v>0</v>
      </c>
      <c r="G13" s="205">
        <f>F13*C13</f>
        <v>0</v>
      </c>
      <c r="H13" s="213">
        <f>F13*D13</f>
        <v>0</v>
      </c>
    </row>
    <row r="14" spans="2:8" x14ac:dyDescent="0.25">
      <c r="B14" s="166" t="s">
        <v>26</v>
      </c>
      <c r="C14" s="150"/>
      <c r="D14" s="236">
        <v>0</v>
      </c>
      <c r="E14" s="172"/>
      <c r="F14" s="283"/>
      <c r="G14" s="281"/>
      <c r="H14" s="282">
        <f>D14</f>
        <v>0</v>
      </c>
    </row>
    <row r="15" spans="2:8" x14ac:dyDescent="0.25">
      <c r="B15" s="214"/>
      <c r="C15" s="150"/>
      <c r="D15" s="172"/>
      <c r="E15" s="284" t="s">
        <v>160</v>
      </c>
      <c r="F15" s="285">
        <f>SUM(F6:F13)</f>
        <v>10</v>
      </c>
      <c r="G15" s="281"/>
      <c r="H15" s="282"/>
    </row>
    <row r="16" spans="2:8" ht="25" customHeight="1" x14ac:dyDescent="0.25">
      <c r="B16" s="214"/>
      <c r="C16" s="303" t="s">
        <v>37</v>
      </c>
      <c r="D16" s="304"/>
      <c r="E16" s="304"/>
      <c r="F16" s="305"/>
      <c r="G16" s="234">
        <f>SUM(G6:G15)</f>
        <v>10000</v>
      </c>
      <c r="H16" s="264"/>
    </row>
    <row r="17" spans="2:12" x14ac:dyDescent="0.25">
      <c r="B17" s="214"/>
      <c r="C17" s="306" t="s">
        <v>24</v>
      </c>
      <c r="D17" s="304"/>
      <c r="E17" s="304"/>
      <c r="F17" s="305"/>
      <c r="G17" s="206"/>
      <c r="H17" s="277">
        <f>SUM(H6:H16)</f>
        <v>5880</v>
      </c>
    </row>
    <row r="18" spans="2:12" ht="12.75" customHeight="1" x14ac:dyDescent="0.25">
      <c r="B18" s="164"/>
      <c r="C18" s="173"/>
      <c r="D18" s="174"/>
      <c r="E18" s="174"/>
      <c r="F18" s="167"/>
      <c r="G18" s="206"/>
      <c r="H18" s="215"/>
    </row>
    <row r="19" spans="2:12" x14ac:dyDescent="0.25">
      <c r="B19" s="164" t="s">
        <v>0</v>
      </c>
      <c r="C19" s="173"/>
      <c r="D19" s="174"/>
      <c r="E19" s="174"/>
      <c r="F19" s="167"/>
      <c r="G19" s="206"/>
      <c r="H19" s="216">
        <v>21533</v>
      </c>
      <c r="I19" s="1" t="s">
        <v>27</v>
      </c>
      <c r="J19" s="265">
        <f>43560/H19</f>
        <v>2.0229415316026564</v>
      </c>
      <c r="K19" s="266">
        <f>J19*F15</f>
        <v>20.229415316026564</v>
      </c>
      <c r="L19" s="1" t="s">
        <v>149</v>
      </c>
    </row>
    <row r="20" spans="2:12" x14ac:dyDescent="0.25">
      <c r="B20" s="164" t="s">
        <v>141</v>
      </c>
      <c r="C20" s="173"/>
      <c r="D20" s="174"/>
      <c r="E20" s="174"/>
      <c r="F20" s="167"/>
      <c r="G20" s="206"/>
      <c r="H20" s="216"/>
    </row>
    <row r="21" spans="2:12" x14ac:dyDescent="0.25">
      <c r="B21" s="217" t="s">
        <v>38</v>
      </c>
      <c r="C21" s="218"/>
      <c r="D21" s="219"/>
      <c r="E21" s="219"/>
      <c r="F21" s="220"/>
      <c r="G21" s="221"/>
      <c r="H21" s="286"/>
    </row>
    <row r="22" spans="2:12" x14ac:dyDescent="0.25">
      <c r="B22" s="149"/>
      <c r="C22" s="173"/>
      <c r="D22" s="174"/>
      <c r="E22" s="174"/>
      <c r="F22" s="167"/>
      <c r="G22" s="222"/>
      <c r="H22" s="149"/>
    </row>
    <row r="23" spans="2:12" s="3" customFormat="1" ht="27.75" customHeight="1" x14ac:dyDescent="0.25">
      <c r="B23" s="253" t="s">
        <v>5</v>
      </c>
      <c r="C23" s="209"/>
      <c r="D23" s="209"/>
      <c r="E23" s="209"/>
      <c r="F23" s="210"/>
      <c r="G23" s="204"/>
      <c r="H23" s="155"/>
      <c r="J23" s="160" t="s">
        <v>13</v>
      </c>
    </row>
    <row r="24" spans="2:12" s="8" customFormat="1" x14ac:dyDescent="0.25">
      <c r="B24" s="176" t="s">
        <v>145</v>
      </c>
      <c r="C24" s="177"/>
      <c r="D24" s="177"/>
      <c r="E24" s="177"/>
      <c r="F24" s="200"/>
      <c r="G24" s="207">
        <f>G16*12</f>
        <v>120000</v>
      </c>
      <c r="H24" s="154"/>
      <c r="J24" s="161" t="s">
        <v>138</v>
      </c>
    </row>
    <row r="25" spans="2:12" x14ac:dyDescent="0.25">
      <c r="B25" s="178" t="s">
        <v>9</v>
      </c>
      <c r="C25" s="179"/>
      <c r="D25" s="179"/>
      <c r="E25" s="179"/>
      <c r="F25" s="193">
        <v>0.05</v>
      </c>
      <c r="G25" s="181">
        <f>$F$25*-G24</f>
        <v>-6000</v>
      </c>
      <c r="H25" s="149"/>
      <c r="J25" s="160" t="s">
        <v>14</v>
      </c>
    </row>
    <row r="26" spans="2:12" x14ac:dyDescent="0.25">
      <c r="B26" s="180" t="s">
        <v>29</v>
      </c>
      <c r="C26" s="179"/>
      <c r="D26" s="179"/>
      <c r="E26" s="179"/>
      <c r="F26" s="193"/>
      <c r="G26" s="194">
        <f>SUM(G24:G25)</f>
        <v>114000</v>
      </c>
      <c r="H26" s="149"/>
      <c r="J26" s="160"/>
    </row>
    <row r="27" spans="2:12" x14ac:dyDescent="0.25">
      <c r="B27" s="178" t="s">
        <v>2</v>
      </c>
      <c r="C27" s="179"/>
      <c r="D27" s="179"/>
      <c r="E27" s="179"/>
      <c r="F27" s="193">
        <v>0.3</v>
      </c>
      <c r="G27" s="181">
        <f>$F$27*-G26</f>
        <v>-34200</v>
      </c>
      <c r="H27" s="149"/>
      <c r="J27" s="160" t="s">
        <v>184</v>
      </c>
    </row>
    <row r="28" spans="2:12" s="6" customFormat="1" ht="21.75" customHeight="1" x14ac:dyDescent="0.25">
      <c r="B28" s="231" t="s">
        <v>1</v>
      </c>
      <c r="C28" s="232"/>
      <c r="D28" s="232"/>
      <c r="E28" s="232"/>
      <c r="F28" s="229"/>
      <c r="G28" s="233">
        <f>SUM(G26:G27)</f>
        <v>79800</v>
      </c>
      <c r="H28" s="182"/>
      <c r="J28" s="160" t="s">
        <v>15</v>
      </c>
    </row>
    <row r="29" spans="2:12" s="3" customFormat="1" ht="28.5" customHeight="1" x14ac:dyDescent="0.25">
      <c r="B29" s="253" t="s">
        <v>4</v>
      </c>
      <c r="C29" s="209"/>
      <c r="D29" s="209"/>
      <c r="E29" s="209"/>
      <c r="F29" s="210"/>
      <c r="G29" s="204"/>
      <c r="H29" s="155"/>
      <c r="J29" s="159"/>
    </row>
    <row r="30" spans="2:12" x14ac:dyDescent="0.25">
      <c r="B30" s="183" t="s">
        <v>170</v>
      </c>
      <c r="C30" s="179" t="s">
        <v>32</v>
      </c>
      <c r="D30" s="179"/>
      <c r="E30" s="179"/>
      <c r="F30" s="167">
        <v>120</v>
      </c>
      <c r="G30" s="194">
        <f>F30*H17</f>
        <v>705600</v>
      </c>
      <c r="H30" s="149"/>
      <c r="J30" s="162" t="s">
        <v>126</v>
      </c>
    </row>
    <row r="31" spans="2:12" x14ac:dyDescent="0.25">
      <c r="B31" s="183" t="s">
        <v>23</v>
      </c>
      <c r="C31" s="179" t="s">
        <v>22</v>
      </c>
      <c r="D31" s="152"/>
      <c r="E31" s="152"/>
      <c r="F31" s="167">
        <v>4</v>
      </c>
      <c r="G31" s="194">
        <f>H19*F31</f>
        <v>86132</v>
      </c>
      <c r="H31" s="149"/>
      <c r="J31" s="162" t="s">
        <v>185</v>
      </c>
    </row>
    <row r="32" spans="2:12" x14ac:dyDescent="0.25">
      <c r="B32" s="183"/>
      <c r="C32" s="179"/>
      <c r="D32" s="152"/>
      <c r="E32" s="152"/>
      <c r="F32" s="167"/>
      <c r="G32" s="208"/>
      <c r="H32" s="149"/>
      <c r="J32" s="162"/>
    </row>
    <row r="33" spans="2:10" x14ac:dyDescent="0.25">
      <c r="B33" s="184" t="s">
        <v>91</v>
      </c>
      <c r="C33" s="185"/>
      <c r="D33" s="223"/>
      <c r="E33" s="223"/>
      <c r="F33" s="201"/>
      <c r="G33" s="189">
        <f>SUM(G30:G32)</f>
        <v>791732</v>
      </c>
      <c r="H33" s="149"/>
      <c r="J33" s="162"/>
    </row>
    <row r="34" spans="2:10" x14ac:dyDescent="0.25">
      <c r="B34" s="183" t="s">
        <v>30</v>
      </c>
      <c r="C34" s="179"/>
      <c r="D34" s="179"/>
      <c r="E34" s="179"/>
      <c r="F34" s="193">
        <v>0.22</v>
      </c>
      <c r="G34" s="208">
        <f>(G30+G31)*$F$34</f>
        <v>174181.04</v>
      </c>
      <c r="H34" s="149"/>
      <c r="J34" s="162" t="s">
        <v>186</v>
      </c>
    </row>
    <row r="35" spans="2:10" x14ac:dyDescent="0.25">
      <c r="B35" s="301" t="s">
        <v>177</v>
      </c>
      <c r="C35" s="179"/>
      <c r="D35" s="179"/>
      <c r="E35" s="179"/>
      <c r="F35" s="193"/>
      <c r="G35" s="186">
        <v>30000</v>
      </c>
      <c r="H35" s="149"/>
      <c r="J35" s="162"/>
    </row>
    <row r="36" spans="2:10" s="5" customFormat="1" x14ac:dyDescent="0.25">
      <c r="B36" s="187" t="s">
        <v>31</v>
      </c>
      <c r="C36" s="188"/>
      <c r="D36" s="188"/>
      <c r="E36" s="188"/>
      <c r="F36" s="202"/>
      <c r="G36" s="189">
        <f>G33+G34+G35</f>
        <v>995913.04</v>
      </c>
      <c r="H36" s="156"/>
      <c r="J36" s="162"/>
    </row>
    <row r="37" spans="2:10" s="9" customFormat="1" x14ac:dyDescent="0.25">
      <c r="B37" s="164"/>
      <c r="C37" s="179"/>
      <c r="D37" s="179"/>
      <c r="E37" s="179"/>
      <c r="F37" s="152"/>
      <c r="G37" s="208"/>
      <c r="H37" s="157"/>
      <c r="J37" s="161"/>
    </row>
    <row r="38" spans="2:10" x14ac:dyDescent="0.25">
      <c r="B38" s="190" t="s">
        <v>168</v>
      </c>
      <c r="C38" s="179"/>
      <c r="D38" s="179"/>
      <c r="E38" s="179"/>
      <c r="F38" s="152"/>
      <c r="G38" s="194">
        <f>G36/F15</f>
        <v>99591.304000000004</v>
      </c>
      <c r="H38" s="149"/>
      <c r="J38" s="160" t="s">
        <v>12</v>
      </c>
    </row>
    <row r="39" spans="2:10" ht="22.5" customHeight="1" x14ac:dyDescent="0.25">
      <c r="B39" s="228" t="s">
        <v>25</v>
      </c>
      <c r="C39" s="229"/>
      <c r="D39" s="229"/>
      <c r="E39" s="229"/>
      <c r="F39" s="229"/>
      <c r="G39" s="230">
        <f>G28/(G36)</f>
        <v>8.0127477796655813E-2</v>
      </c>
      <c r="H39" s="149"/>
      <c r="J39" s="160" t="s">
        <v>169</v>
      </c>
    </row>
    <row r="40" spans="2:10" s="3" customFormat="1" ht="28.5" customHeight="1" x14ac:dyDescent="0.25">
      <c r="B40" s="254" t="s">
        <v>142</v>
      </c>
      <c r="C40" s="175"/>
      <c r="D40" s="175"/>
      <c r="E40" s="175"/>
      <c r="F40" s="191"/>
      <c r="G40" s="192"/>
      <c r="H40" s="155"/>
      <c r="J40" s="159"/>
    </row>
    <row r="41" spans="2:10" x14ac:dyDescent="0.25">
      <c r="B41" s="183" t="s">
        <v>8</v>
      </c>
      <c r="C41" s="179"/>
      <c r="D41" s="179"/>
      <c r="E41" s="179"/>
      <c r="F41" s="193">
        <v>0.2</v>
      </c>
      <c r="G41" s="194">
        <f>$F$41*G36</f>
        <v>199182.60800000001</v>
      </c>
      <c r="H41" s="149"/>
      <c r="J41" s="162"/>
    </row>
    <row r="42" spans="2:10" x14ac:dyDescent="0.25">
      <c r="B42" s="164" t="s">
        <v>3</v>
      </c>
      <c r="C42" s="179"/>
      <c r="D42" s="179"/>
      <c r="E42" s="179"/>
      <c r="F42" s="289">
        <f>G42/G36</f>
        <v>0.8</v>
      </c>
      <c r="G42" s="195">
        <f>G36-G41</f>
        <v>796730.43200000003</v>
      </c>
      <c r="H42" s="149"/>
      <c r="J42" s="162" t="s">
        <v>33</v>
      </c>
    </row>
    <row r="43" spans="2:10" s="7" customFormat="1" ht="29" x14ac:dyDescent="0.2">
      <c r="B43" s="196"/>
      <c r="C43" s="165" t="s">
        <v>18</v>
      </c>
      <c r="D43" s="165" t="s">
        <v>19</v>
      </c>
      <c r="E43" s="165"/>
      <c r="F43" s="165" t="s">
        <v>20</v>
      </c>
      <c r="G43" s="197"/>
      <c r="H43" s="158"/>
      <c r="J43" s="163"/>
    </row>
    <row r="44" spans="2:10" s="7" customFormat="1" ht="15" x14ac:dyDescent="0.2">
      <c r="B44" s="183" t="s">
        <v>11</v>
      </c>
      <c r="C44" s="198">
        <v>3</v>
      </c>
      <c r="D44" s="198">
        <v>30</v>
      </c>
      <c r="E44" s="198"/>
      <c r="F44" s="199">
        <v>4.4999999999999998E-2</v>
      </c>
      <c r="G44" s="197"/>
      <c r="H44" s="158"/>
      <c r="J44" s="160" t="s">
        <v>187</v>
      </c>
    </row>
    <row r="45" spans="2:10" s="4" customFormat="1" x14ac:dyDescent="0.25">
      <c r="B45" s="164" t="s">
        <v>10</v>
      </c>
      <c r="C45" s="152"/>
      <c r="D45" s="152"/>
      <c r="E45" s="152"/>
      <c r="F45" s="152"/>
      <c r="G45" s="194">
        <f>PMT($F$44/12,$D$44*12,G42)</f>
        <v>-4036.9160578562778</v>
      </c>
      <c r="H45" s="151"/>
      <c r="J45" s="160" t="s">
        <v>17</v>
      </c>
    </row>
    <row r="46" spans="2:10" x14ac:dyDescent="0.25">
      <c r="B46" s="190" t="s">
        <v>6</v>
      </c>
      <c r="C46" s="179"/>
      <c r="D46" s="179"/>
      <c r="E46" s="179"/>
      <c r="F46" s="203"/>
      <c r="G46" s="194">
        <f>G45*12</f>
        <v>-48442.992694275337</v>
      </c>
      <c r="H46" s="149"/>
      <c r="J46" s="160"/>
    </row>
    <row r="47" spans="2:10" s="6" customFormat="1" x14ac:dyDescent="0.25">
      <c r="B47" s="190" t="s">
        <v>7</v>
      </c>
      <c r="C47" s="177"/>
      <c r="D47" s="177"/>
      <c r="E47" s="177"/>
      <c r="F47" s="200"/>
      <c r="G47" s="189">
        <f>G28+G46</f>
        <v>31357.007305724663</v>
      </c>
      <c r="H47" s="182"/>
      <c r="J47" s="160" t="s">
        <v>41</v>
      </c>
    </row>
    <row r="48" spans="2:10" s="6" customFormat="1" x14ac:dyDescent="0.25">
      <c r="B48" s="190"/>
      <c r="C48" s="177"/>
      <c r="D48" s="177"/>
      <c r="E48" s="177"/>
      <c r="F48" s="200"/>
      <c r="G48" s="189"/>
      <c r="H48" s="182"/>
      <c r="J48" s="160"/>
    </row>
    <row r="49" spans="2:10" s="4" customFormat="1" x14ac:dyDescent="0.25">
      <c r="B49" s="190" t="s">
        <v>16</v>
      </c>
      <c r="C49" s="179"/>
      <c r="D49" s="179"/>
      <c r="E49" s="179"/>
      <c r="F49" s="179"/>
      <c r="G49" s="294">
        <f>G28/-G46</f>
        <v>1.6472970715005024</v>
      </c>
      <c r="H49" s="151"/>
      <c r="J49" s="160" t="s">
        <v>175</v>
      </c>
    </row>
    <row r="50" spans="2:10" ht="24" customHeight="1" x14ac:dyDescent="0.25">
      <c r="B50" s="228" t="s">
        <v>143</v>
      </c>
      <c r="C50" s="229"/>
      <c r="D50" s="229"/>
      <c r="E50" s="229"/>
      <c r="F50" s="229"/>
      <c r="G50" s="230">
        <f>G47/G41</f>
        <v>0.15742844026685635</v>
      </c>
      <c r="H50" s="149"/>
      <c r="J50" s="160" t="s">
        <v>39</v>
      </c>
    </row>
    <row r="52" spans="2:10" x14ac:dyDescent="0.25">
      <c r="B52" s="1" t="s">
        <v>174</v>
      </c>
      <c r="C52" s="278"/>
      <c r="G52" s="278">
        <f>G36*0.75</f>
        <v>746934.78</v>
      </c>
      <c r="J52" s="1" t="s">
        <v>173</v>
      </c>
    </row>
    <row r="53" spans="2:10" x14ac:dyDescent="0.25">
      <c r="B53" s="1" t="s">
        <v>171</v>
      </c>
      <c r="G53" s="278">
        <f>G52/27.5</f>
        <v>27161.26472727273</v>
      </c>
      <c r="J53" s="160" t="s">
        <v>188</v>
      </c>
    </row>
    <row r="56" spans="2:10" x14ac:dyDescent="0.25">
      <c r="C56" s="278"/>
    </row>
    <row r="57" spans="2:10" x14ac:dyDescent="0.25">
      <c r="B57" s="299"/>
      <c r="C57" s="278"/>
    </row>
    <row r="58" spans="2:10" x14ac:dyDescent="0.25">
      <c r="B58" s="299"/>
      <c r="C58" s="278"/>
      <c r="E58" s="278"/>
    </row>
    <row r="59" spans="2:10" x14ac:dyDescent="0.25">
      <c r="C59" s="278"/>
    </row>
  </sheetData>
  <mergeCells count="3">
    <mergeCell ref="B1:H1"/>
    <mergeCell ref="C16:F16"/>
    <mergeCell ref="C17:F17"/>
  </mergeCells>
  <phoneticPr fontId="7" type="noConversion"/>
  <printOptions horizontalCentered="1"/>
  <pageMargins left="0.7" right="0.7" top="0.75" bottom="0.75" header="0.3" footer="0.3"/>
  <pageSetup scale="68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view="pageBreakPreview" topLeftCell="A16" zoomScaleNormal="85" zoomScaleSheetLayoutView="100" zoomScalePageLayoutView="85" workbookViewId="0">
      <selection activeCell="E38" sqref="E38"/>
    </sheetView>
  </sheetViews>
  <sheetFormatPr baseColWidth="10" defaultColWidth="11" defaultRowHeight="16" x14ac:dyDescent="0.2"/>
  <cols>
    <col min="1" max="1" width="32.1640625" style="129" customWidth="1"/>
    <col min="2" max="2" width="2.5" style="129" customWidth="1"/>
    <col min="3" max="3" width="10.6640625" style="129" customWidth="1"/>
    <col min="4" max="9" width="9.6640625" style="129" customWidth="1"/>
    <col min="10" max="10" width="1.1640625" style="129" customWidth="1"/>
    <col min="11" max="11" width="11.1640625" bestFit="1" customWidth="1"/>
    <col min="12" max="12" width="11.33203125" bestFit="1" customWidth="1"/>
    <col min="13" max="13" width="11.1640625" bestFit="1" customWidth="1"/>
  </cols>
  <sheetData>
    <row r="1" spans="1:21" ht="20" x14ac:dyDescent="0.2">
      <c r="A1" s="227" t="str">
        <f>'Static Pro Forma'!B2</f>
        <v xml:space="preserve">Cottage Court </v>
      </c>
    </row>
    <row r="2" spans="1:21" ht="18" customHeight="1" x14ac:dyDescent="0.2">
      <c r="A2" s="250" t="s">
        <v>144</v>
      </c>
      <c r="B2" s="130"/>
      <c r="C2" s="130"/>
      <c r="D2" s="130"/>
      <c r="E2" s="130"/>
      <c r="F2" s="130"/>
      <c r="G2" s="130"/>
      <c r="H2" s="130"/>
      <c r="I2" s="130"/>
      <c r="J2" s="130"/>
      <c r="K2" s="63"/>
      <c r="L2" s="63"/>
      <c r="M2" s="63"/>
      <c r="N2" s="64"/>
      <c r="O2" s="64"/>
      <c r="P2" s="64"/>
      <c r="Q2" s="64"/>
      <c r="R2" s="64"/>
      <c r="S2" s="64"/>
      <c r="T2" s="64"/>
      <c r="U2" s="64"/>
    </row>
    <row r="3" spans="1:21" x14ac:dyDescent="0.2">
      <c r="A3" s="65" t="s">
        <v>95</v>
      </c>
      <c r="B3" s="131"/>
      <c r="C3" s="131"/>
      <c r="D3" s="131"/>
      <c r="E3" s="131"/>
      <c r="F3" s="131"/>
      <c r="G3" s="131"/>
      <c r="H3" s="131"/>
      <c r="I3" s="131"/>
      <c r="J3" s="131"/>
      <c r="K3" s="66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x14ac:dyDescent="0.2">
      <c r="A4" s="65" t="s">
        <v>140</v>
      </c>
      <c r="B4" s="131"/>
      <c r="C4" s="131"/>
      <c r="D4" s="131"/>
      <c r="E4" s="131"/>
      <c r="F4" s="131"/>
      <c r="G4" s="131"/>
      <c r="H4" s="131"/>
      <c r="I4" s="131"/>
      <c r="J4" s="131"/>
      <c r="K4" s="66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">
      <c r="A5" s="65" t="s">
        <v>133</v>
      </c>
      <c r="B5" s="131"/>
      <c r="C5" s="131"/>
      <c r="D5" s="131"/>
      <c r="E5" s="131"/>
      <c r="F5" s="131"/>
      <c r="G5" s="131"/>
      <c r="H5" s="131"/>
      <c r="I5" s="131"/>
      <c r="J5" s="131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1:21" x14ac:dyDescent="0.2">
      <c r="A6" s="65" t="s">
        <v>139</v>
      </c>
      <c r="B6" s="131"/>
      <c r="C6" s="131"/>
      <c r="D6" s="131"/>
      <c r="E6" s="131"/>
      <c r="F6" s="131"/>
      <c r="G6" s="131"/>
      <c r="H6" s="131"/>
      <c r="I6" s="131"/>
      <c r="J6" s="131"/>
      <c r="K6" s="66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 x14ac:dyDescent="0.2">
      <c r="A7" s="65" t="s">
        <v>147</v>
      </c>
      <c r="B7" s="131"/>
      <c r="C7" s="131"/>
      <c r="D7" s="131"/>
      <c r="E7" s="131"/>
      <c r="F7" s="131"/>
      <c r="G7" s="131"/>
      <c r="H7" s="131"/>
      <c r="I7" s="131"/>
      <c r="J7" s="131"/>
      <c r="K7" s="66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x14ac:dyDescent="0.2">
      <c r="A8" s="131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</row>
    <row r="9" spans="1:21" x14ac:dyDescent="0.2">
      <c r="A9" s="119" t="s">
        <v>146</v>
      </c>
      <c r="B9" s="133"/>
      <c r="C9" s="68" t="s">
        <v>98</v>
      </c>
      <c r="D9" s="68" t="s">
        <v>50</v>
      </c>
      <c r="E9" s="68" t="s">
        <v>49</v>
      </c>
      <c r="F9" s="68" t="s">
        <v>48</v>
      </c>
      <c r="G9" s="68" t="s">
        <v>47</v>
      </c>
      <c r="H9" s="68" t="s">
        <v>46</v>
      </c>
      <c r="I9" s="68" t="s">
        <v>45</v>
      </c>
      <c r="J9" s="78"/>
      <c r="M9" s="64"/>
      <c r="N9" s="64"/>
      <c r="O9" s="64"/>
      <c r="P9" s="64"/>
      <c r="Q9" s="64"/>
      <c r="R9" s="64"/>
      <c r="S9" s="64"/>
      <c r="T9" s="64"/>
      <c r="U9" s="64"/>
    </row>
    <row r="10" spans="1:21" x14ac:dyDescent="0.2">
      <c r="A10" s="141"/>
      <c r="B10" s="140"/>
      <c r="C10" s="78"/>
      <c r="D10" s="78"/>
      <c r="E10" s="78"/>
      <c r="H10" s="140"/>
      <c r="I10" s="131"/>
      <c r="K10" s="76"/>
      <c r="L10" s="76"/>
      <c r="M10" s="64"/>
      <c r="N10" s="64"/>
      <c r="O10" s="64"/>
      <c r="P10" s="64"/>
      <c r="Q10" s="64"/>
      <c r="R10" s="64"/>
      <c r="S10" s="64"/>
      <c r="T10" s="64"/>
      <c r="U10" s="64"/>
    </row>
    <row r="11" spans="1:21" x14ac:dyDescent="0.2">
      <c r="A11" s="79" t="s">
        <v>100</v>
      </c>
      <c r="B11" s="75"/>
      <c r="C11" s="80">
        <v>50000</v>
      </c>
      <c r="D11" s="80"/>
      <c r="E11" s="80"/>
      <c r="G11" s="80"/>
      <c r="H11" s="80"/>
      <c r="I11" s="131"/>
      <c r="K11" s="307"/>
      <c r="L11" s="307"/>
      <c r="M11" s="64"/>
      <c r="N11" s="64"/>
      <c r="O11" s="64"/>
      <c r="P11" s="64"/>
      <c r="Q11" s="64"/>
      <c r="R11" s="64"/>
      <c r="S11" s="64"/>
      <c r="T11" s="64"/>
      <c r="U11" s="64"/>
    </row>
    <row r="12" spans="1:21" x14ac:dyDescent="0.2">
      <c r="A12" s="153" t="s">
        <v>137</v>
      </c>
      <c r="B12" s="134"/>
      <c r="C12" s="80">
        <v>90000</v>
      </c>
      <c r="D12" s="80"/>
      <c r="E12" s="139"/>
      <c r="G12" s="142"/>
      <c r="H12" s="142"/>
      <c r="I12" s="131"/>
      <c r="K12" s="81"/>
      <c r="L12" s="76"/>
      <c r="M12" s="64"/>
      <c r="N12" s="64"/>
      <c r="O12" s="64"/>
      <c r="P12" s="64"/>
      <c r="Q12" s="64"/>
      <c r="R12" s="64"/>
      <c r="S12" s="64"/>
      <c r="T12" s="64"/>
      <c r="U12" s="64"/>
    </row>
    <row r="13" spans="1:21" x14ac:dyDescent="0.2">
      <c r="A13" s="153"/>
      <c r="B13" s="134"/>
      <c r="C13" s="80"/>
      <c r="D13" s="80"/>
      <c r="E13" s="139"/>
      <c r="G13" s="142"/>
      <c r="H13" s="142"/>
      <c r="I13" s="131"/>
      <c r="K13" s="81"/>
      <c r="L13" s="76"/>
      <c r="M13" s="64"/>
      <c r="N13" s="64"/>
      <c r="O13" s="64"/>
      <c r="P13" s="64"/>
      <c r="Q13" s="64"/>
      <c r="R13" s="64"/>
      <c r="S13" s="64"/>
      <c r="T13" s="64"/>
      <c r="U13" s="64"/>
    </row>
    <row r="14" spans="1:21" x14ac:dyDescent="0.2">
      <c r="A14" s="82" t="s">
        <v>101</v>
      </c>
      <c r="B14" s="83"/>
      <c r="C14" s="84">
        <f>SUM(C11:C12)</f>
        <v>140000</v>
      </c>
      <c r="D14" s="80"/>
      <c r="E14" s="139"/>
      <c r="G14" s="142"/>
      <c r="H14" s="142"/>
      <c r="I14" s="131"/>
      <c r="K14" s="81"/>
      <c r="L14" s="76"/>
      <c r="M14" s="64"/>
      <c r="N14" s="64"/>
      <c r="O14" s="64"/>
      <c r="P14" s="64"/>
      <c r="Q14" s="64"/>
      <c r="R14" s="64"/>
      <c r="S14" s="64"/>
      <c r="T14" s="64"/>
      <c r="U14" s="64"/>
    </row>
    <row r="15" spans="1:21" x14ac:dyDescent="0.2">
      <c r="A15" s="131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x14ac:dyDescent="0.2">
      <c r="C16" s="252" t="s">
        <v>96</v>
      </c>
      <c r="D16" s="132">
        <v>1</v>
      </c>
      <c r="E16" s="132">
        <v>1</v>
      </c>
      <c r="F16" s="132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x14ac:dyDescent="0.2">
      <c r="A17" s="119" t="s">
        <v>97</v>
      </c>
      <c r="B17" s="133"/>
      <c r="C17" s="68" t="s">
        <v>98</v>
      </c>
      <c r="D17" s="68" t="s">
        <v>50</v>
      </c>
      <c r="E17" s="68" t="s">
        <v>49</v>
      </c>
      <c r="F17" s="68" t="s">
        <v>48</v>
      </c>
      <c r="G17" s="68" t="s">
        <v>47</v>
      </c>
      <c r="H17" s="68" t="s">
        <v>46</v>
      </c>
      <c r="I17" s="68" t="s">
        <v>45</v>
      </c>
      <c r="K17" s="64"/>
      <c r="L17" s="64"/>
      <c r="M17" s="69"/>
      <c r="N17" s="64"/>
      <c r="O17" s="64"/>
      <c r="P17" s="64"/>
      <c r="Q17" s="64"/>
      <c r="R17" s="64"/>
      <c r="S17" s="64"/>
      <c r="T17" s="64"/>
      <c r="U17" s="64"/>
    </row>
    <row r="18" spans="1:21" x14ac:dyDescent="0.2">
      <c r="A18" s="134"/>
      <c r="B18" s="134"/>
      <c r="C18" s="134"/>
      <c r="D18" s="134"/>
      <c r="E18" s="134"/>
      <c r="F18" s="134"/>
      <c r="G18" s="134"/>
      <c r="H18" s="134"/>
      <c r="I18" s="134"/>
      <c r="M18" s="64"/>
      <c r="N18" s="64"/>
      <c r="O18" s="64"/>
      <c r="P18" s="64"/>
      <c r="Q18" s="71"/>
      <c r="R18" s="64"/>
      <c r="S18" s="64"/>
      <c r="T18" s="64"/>
      <c r="U18" s="64"/>
    </row>
    <row r="19" spans="1:21" x14ac:dyDescent="0.2">
      <c r="A19" s="135">
        <v>0.03</v>
      </c>
      <c r="B19" s="134"/>
      <c r="C19" s="134"/>
      <c r="D19" s="136">
        <f>'Static Pro Forma'!G26</f>
        <v>114000</v>
      </c>
      <c r="E19" s="136">
        <f>(D19*(1+$A19))</f>
        <v>117420</v>
      </c>
      <c r="F19" s="136">
        <f t="shared" ref="F19:I20" si="0">(E19*(1+$A19))</f>
        <v>120942.6</v>
      </c>
      <c r="G19" s="136">
        <f t="shared" si="0"/>
        <v>124570.87800000001</v>
      </c>
      <c r="H19" s="136">
        <f t="shared" si="0"/>
        <v>128308.00434000001</v>
      </c>
      <c r="I19" s="136">
        <f t="shared" si="0"/>
        <v>132157.24447020001</v>
      </c>
      <c r="M19" s="64"/>
      <c r="N19" s="64"/>
      <c r="O19" s="72"/>
      <c r="P19" s="64"/>
      <c r="Q19" s="64"/>
      <c r="R19" s="64"/>
      <c r="S19" s="64"/>
      <c r="T19" s="64"/>
      <c r="U19" s="64"/>
    </row>
    <row r="20" spans="1:21" x14ac:dyDescent="0.2">
      <c r="A20" s="137">
        <v>1.4999999999999999E-2</v>
      </c>
      <c r="B20" s="134"/>
      <c r="C20" s="134"/>
      <c r="D20" s="136">
        <f>'Static Pro Forma'!G27</f>
        <v>-34200</v>
      </c>
      <c r="E20" s="136">
        <f>(D20*(1+$A20))</f>
        <v>-34713</v>
      </c>
      <c r="F20" s="136">
        <f t="shared" si="0"/>
        <v>-35233.695</v>
      </c>
      <c r="G20" s="136">
        <f t="shared" si="0"/>
        <v>-35762.200424999995</v>
      </c>
      <c r="H20" s="136">
        <f t="shared" si="0"/>
        <v>-36298.63343137499</v>
      </c>
      <c r="I20" s="136">
        <f t="shared" si="0"/>
        <v>-36843.112932845608</v>
      </c>
      <c r="M20" s="64"/>
      <c r="N20" s="64"/>
      <c r="O20" s="72"/>
      <c r="P20" s="64"/>
      <c r="Q20" s="64"/>
      <c r="R20" s="64"/>
      <c r="S20" s="64"/>
      <c r="T20" s="64"/>
      <c r="U20" s="64"/>
    </row>
    <row r="21" spans="1:21" x14ac:dyDescent="0.2">
      <c r="A21" s="262" t="s">
        <v>99</v>
      </c>
      <c r="B21" s="140"/>
      <c r="C21" s="142"/>
      <c r="D21" s="74">
        <f t="shared" ref="D21:I21" si="1">SUM(D19:D20)</f>
        <v>79800</v>
      </c>
      <c r="E21" s="74">
        <f t="shared" si="1"/>
        <v>82707</v>
      </c>
      <c r="F21" s="74">
        <f t="shared" si="1"/>
        <v>85708.904999999999</v>
      </c>
      <c r="G21" s="74">
        <f t="shared" si="1"/>
        <v>88808.677575000009</v>
      </c>
      <c r="H21" s="74">
        <f t="shared" si="1"/>
        <v>92009.370908625016</v>
      </c>
      <c r="I21" s="74">
        <f t="shared" si="1"/>
        <v>95314.131537354406</v>
      </c>
      <c r="K21" s="308" t="s">
        <v>103</v>
      </c>
      <c r="L21" s="309"/>
      <c r="M21" s="64"/>
      <c r="N21" s="64"/>
      <c r="O21" s="64"/>
      <c r="P21" s="64"/>
      <c r="Q21" s="64"/>
      <c r="R21" s="64"/>
      <c r="S21" s="64"/>
      <c r="T21" s="64"/>
      <c r="U21" s="64"/>
    </row>
    <row r="22" spans="1:21" x14ac:dyDescent="0.2">
      <c r="A22" s="143" t="s">
        <v>102</v>
      </c>
      <c r="B22" s="140"/>
      <c r="C22" s="142"/>
      <c r="D22" s="136">
        <f>'Static Pro Forma'!G46</f>
        <v>-48442.992694275337</v>
      </c>
      <c r="E22" s="136">
        <f>'Static Pro Forma'!G46</f>
        <v>-48442.992694275337</v>
      </c>
      <c r="F22" s="136">
        <f>'Static Pro Forma'!G46</f>
        <v>-48442.992694275337</v>
      </c>
      <c r="G22" s="136">
        <f>K26</f>
        <v>-63099.968213065011</v>
      </c>
      <c r="H22" s="136">
        <f>K26</f>
        <v>-63099.968213065011</v>
      </c>
      <c r="I22" s="136">
        <f>K26</f>
        <v>-63099.968213065011</v>
      </c>
      <c r="K22" s="310" t="s">
        <v>104</v>
      </c>
      <c r="L22" s="311"/>
      <c r="M22" s="64"/>
      <c r="N22" s="64"/>
      <c r="O22" s="64"/>
      <c r="P22" s="64"/>
      <c r="Q22" s="64"/>
      <c r="R22" s="64"/>
      <c r="S22" s="64"/>
      <c r="T22" s="64"/>
      <c r="U22" s="64"/>
    </row>
    <row r="23" spans="1:21" x14ac:dyDescent="0.2">
      <c r="A23" s="143"/>
      <c r="B23" s="140"/>
      <c r="C23" s="142"/>
      <c r="D23" s="142"/>
      <c r="E23" s="142"/>
      <c r="F23" s="142"/>
      <c r="G23" s="142"/>
      <c r="H23" s="142"/>
      <c r="I23" s="142"/>
      <c r="K23" s="237">
        <v>30</v>
      </c>
      <c r="L23" s="238" t="s">
        <v>105</v>
      </c>
      <c r="M23" s="64"/>
      <c r="N23" s="64"/>
      <c r="O23" s="64"/>
      <c r="P23" s="64"/>
      <c r="Q23" s="64"/>
      <c r="R23" s="64"/>
      <c r="S23" s="64"/>
      <c r="T23" s="64"/>
      <c r="U23" s="64"/>
    </row>
    <row r="24" spans="1:21" x14ac:dyDescent="0.2">
      <c r="A24" s="144" t="s">
        <v>127</v>
      </c>
      <c r="C24" s="145"/>
      <c r="D24" s="138"/>
      <c r="E24" s="142"/>
      <c r="F24" s="138">
        <f>(F21/7%)*80%</f>
        <v>979530.34285714279</v>
      </c>
      <c r="G24" s="138"/>
      <c r="H24" s="138"/>
      <c r="I24" s="142"/>
      <c r="K24" s="239">
        <v>0.05</v>
      </c>
      <c r="L24" s="240" t="s">
        <v>106</v>
      </c>
      <c r="M24" s="64"/>
      <c r="N24" s="64"/>
      <c r="O24" s="64"/>
      <c r="P24" s="64"/>
      <c r="Q24" s="64"/>
      <c r="R24" s="64"/>
      <c r="S24" s="64"/>
      <c r="T24" s="64"/>
      <c r="U24" s="64"/>
    </row>
    <row r="25" spans="1:21" x14ac:dyDescent="0.2">
      <c r="A25" s="133" t="s">
        <v>128</v>
      </c>
      <c r="B25" s="133"/>
      <c r="C25" s="146"/>
      <c r="D25" s="142"/>
      <c r="E25" s="138"/>
      <c r="F25" s="138">
        <f>-' Amort schedule-Debt'!H51</f>
        <v>-756372.69896396366</v>
      </c>
      <c r="G25" s="145"/>
      <c r="H25" s="86"/>
      <c r="I25" s="131"/>
      <c r="K25" s="241">
        <f>PMT(K24/12,(K23*12),F24,0)</f>
        <v>-5258.3306844220842</v>
      </c>
      <c r="L25" s="85" t="s">
        <v>107</v>
      </c>
      <c r="M25" s="64"/>
      <c r="N25" s="64"/>
      <c r="O25" s="64"/>
      <c r="P25" s="64"/>
      <c r="Q25" s="64"/>
      <c r="R25" s="64"/>
      <c r="S25" s="64"/>
      <c r="T25" s="64"/>
      <c r="U25" s="64"/>
    </row>
    <row r="26" spans="1:21" x14ac:dyDescent="0.2">
      <c r="A26" s="89" t="s">
        <v>110</v>
      </c>
      <c r="B26" s="90"/>
      <c r="C26" s="91"/>
      <c r="D26" s="120">
        <f t="shared" ref="D26:I26" si="2">SUM(D21:D25)</f>
        <v>31357.007305724663</v>
      </c>
      <c r="E26" s="120">
        <f t="shared" si="2"/>
        <v>34264.007305724663</v>
      </c>
      <c r="F26" s="120">
        <f t="shared" si="2"/>
        <v>260423.55619890383</v>
      </c>
      <c r="G26" s="120">
        <f t="shared" si="2"/>
        <v>25708.709361934998</v>
      </c>
      <c r="H26" s="120">
        <f t="shared" si="2"/>
        <v>28909.402695560006</v>
      </c>
      <c r="I26" s="120">
        <f t="shared" si="2"/>
        <v>32214.163324289395</v>
      </c>
      <c r="K26" s="242">
        <f>K25*12</f>
        <v>-63099.968213065011</v>
      </c>
      <c r="L26" s="85" t="s">
        <v>108</v>
      </c>
      <c r="M26" s="64"/>
      <c r="N26" s="64"/>
      <c r="O26" s="64"/>
      <c r="P26" s="64"/>
      <c r="Q26" s="64"/>
      <c r="R26" s="64"/>
      <c r="S26" s="64"/>
      <c r="T26" s="64"/>
      <c r="U26" s="64"/>
    </row>
    <row r="27" spans="1:21" x14ac:dyDescent="0.2">
      <c r="B27" s="92"/>
      <c r="C27" s="93"/>
      <c r="D27" s="93"/>
      <c r="E27" s="93"/>
      <c r="F27" s="93"/>
      <c r="K27" s="87">
        <f>ABS(G21/I22)</f>
        <v>1.407428245845169</v>
      </c>
      <c r="L27" s="88" t="s">
        <v>109</v>
      </c>
      <c r="M27" s="64"/>
      <c r="N27" s="64"/>
      <c r="O27" s="64"/>
      <c r="P27" s="64"/>
      <c r="Q27" s="64"/>
      <c r="R27" s="64"/>
      <c r="S27" s="64"/>
      <c r="T27" s="64"/>
      <c r="U27" s="64"/>
    </row>
    <row r="28" spans="1:21" x14ac:dyDescent="0.2">
      <c r="A28" s="312" t="s">
        <v>150</v>
      </c>
      <c r="B28" s="90"/>
      <c r="C28" s="121">
        <f>F21/7%-F24</f>
        <v>244882.58571428561</v>
      </c>
      <c r="D28" s="122"/>
      <c r="E28" s="95"/>
      <c r="F28" s="93"/>
      <c r="H28" s="93"/>
      <c r="I28" s="95"/>
      <c r="K28" s="71"/>
      <c r="L28" s="64"/>
      <c r="M28" s="64"/>
      <c r="N28" s="64"/>
      <c r="O28" s="64"/>
      <c r="P28" s="64"/>
      <c r="Q28" s="64"/>
      <c r="R28" s="64"/>
      <c r="S28" s="64"/>
      <c r="T28" s="64"/>
      <c r="U28" s="64"/>
    </row>
    <row r="29" spans="1:21" x14ac:dyDescent="0.2">
      <c r="A29" s="312"/>
      <c r="B29" s="90"/>
      <c r="C29" s="80"/>
      <c r="D29" s="80"/>
      <c r="E29" s="96"/>
      <c r="F29" s="96"/>
      <c r="G29" s="96"/>
      <c r="H29" s="97"/>
      <c r="K29" s="71"/>
      <c r="L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x14ac:dyDescent="0.2">
      <c r="A30" s="89"/>
      <c r="B30" s="90"/>
      <c r="C30" s="80"/>
      <c r="D30" s="80"/>
      <c r="E30" s="96"/>
      <c r="F30" s="96"/>
      <c r="G30" s="96"/>
      <c r="H30" s="97"/>
      <c r="I30" s="97"/>
      <c r="K30" s="70"/>
      <c r="L30" s="70"/>
      <c r="M30" s="64"/>
      <c r="N30" s="64"/>
      <c r="O30" s="64"/>
      <c r="P30" s="64"/>
      <c r="Q30" s="64"/>
      <c r="R30" s="64"/>
      <c r="S30" s="64"/>
      <c r="T30" s="64"/>
      <c r="U30" s="64"/>
    </row>
    <row r="31" spans="1:21" x14ac:dyDescent="0.2">
      <c r="A31" s="255" t="s">
        <v>111</v>
      </c>
      <c r="B31" s="98"/>
      <c r="C31" s="68" t="s">
        <v>98</v>
      </c>
      <c r="D31" s="68" t="s">
        <v>50</v>
      </c>
      <c r="E31" s="68" t="s">
        <v>49</v>
      </c>
      <c r="F31" s="68" t="s">
        <v>48</v>
      </c>
      <c r="G31" s="68" t="s">
        <v>47</v>
      </c>
      <c r="H31" s="68" t="s">
        <v>46</v>
      </c>
      <c r="I31" s="68" t="s">
        <v>45</v>
      </c>
      <c r="K31" s="255" t="s">
        <v>112</v>
      </c>
      <c r="L31" s="63"/>
      <c r="M31" s="63"/>
      <c r="N31" s="64"/>
      <c r="O31" s="64"/>
      <c r="P31" s="64"/>
      <c r="Q31" s="64"/>
      <c r="R31" s="64"/>
      <c r="S31" s="64"/>
      <c r="T31" s="64"/>
      <c r="U31" s="64"/>
    </row>
    <row r="32" spans="1:21" x14ac:dyDescent="0.2">
      <c r="A32" s="140" t="s">
        <v>113</v>
      </c>
      <c r="B32" s="77"/>
      <c r="C32" s="99"/>
      <c r="D32" s="80">
        <f t="shared" ref="D32:I32" si="3">D26</f>
        <v>31357.007305724663</v>
      </c>
      <c r="E32" s="80">
        <f t="shared" si="3"/>
        <v>34264.007305724663</v>
      </c>
      <c r="F32" s="80">
        <f t="shared" si="3"/>
        <v>260423.55619890383</v>
      </c>
      <c r="G32" s="80">
        <f t="shared" si="3"/>
        <v>25708.709361934998</v>
      </c>
      <c r="H32" s="80">
        <f t="shared" si="3"/>
        <v>28909.402695560006</v>
      </c>
      <c r="I32" s="80">
        <f t="shared" si="3"/>
        <v>32214.163324289395</v>
      </c>
      <c r="K32" s="100"/>
      <c r="L32" s="100"/>
      <c r="M32" s="64"/>
      <c r="N32" s="64"/>
      <c r="O32" s="64"/>
      <c r="P32" s="64"/>
      <c r="Q32" s="64"/>
      <c r="R32" s="64"/>
      <c r="S32" s="64"/>
      <c r="T32" s="64"/>
      <c r="U32" s="64"/>
    </row>
    <row r="33" spans="1:21" x14ac:dyDescent="0.2">
      <c r="A33" s="140" t="s">
        <v>114</v>
      </c>
      <c r="B33" s="77"/>
      <c r="C33" s="99"/>
      <c r="D33" s="80"/>
      <c r="E33" s="80">
        <f>D44</f>
        <v>1357.0073057246627</v>
      </c>
      <c r="F33" s="80">
        <f>E44</f>
        <v>621.01461144932546</v>
      </c>
      <c r="G33" s="80">
        <f>F44</f>
        <v>107044.57081035315</v>
      </c>
      <c r="H33" s="80">
        <f>G44</f>
        <v>1000</v>
      </c>
      <c r="I33" s="80">
        <f>H44</f>
        <v>1000</v>
      </c>
      <c r="K33" s="129"/>
      <c r="L33" s="101" t="s">
        <v>115</v>
      </c>
      <c r="M33" s="102" t="s">
        <v>116</v>
      </c>
      <c r="N33" s="64" t="s">
        <v>130</v>
      </c>
      <c r="O33" s="64"/>
      <c r="P33" s="64"/>
      <c r="Q33" s="64"/>
      <c r="R33" s="64"/>
      <c r="S33" s="64"/>
      <c r="T33" s="64"/>
      <c r="U33" s="64"/>
    </row>
    <row r="34" spans="1:21" x14ac:dyDescent="0.2">
      <c r="A34" s="147" t="s">
        <v>117</v>
      </c>
      <c r="B34" s="77"/>
      <c r="C34" s="99"/>
      <c r="D34" s="94">
        <f t="shared" ref="D34:I34" si="4">SUM(D32:D33)</f>
        <v>31357.007305724663</v>
      </c>
      <c r="E34" s="120">
        <f t="shared" si="4"/>
        <v>35621.014611449325</v>
      </c>
      <c r="F34" s="120">
        <f t="shared" si="4"/>
        <v>261044.57081035315</v>
      </c>
      <c r="G34" s="120">
        <f t="shared" si="4"/>
        <v>132753.28017228816</v>
      </c>
      <c r="H34" s="120">
        <f t="shared" si="4"/>
        <v>29909.402695560006</v>
      </c>
      <c r="I34" s="120">
        <f t="shared" si="4"/>
        <v>33214.163324289395</v>
      </c>
      <c r="K34" s="129"/>
      <c r="L34" s="101"/>
      <c r="M34" s="102"/>
      <c r="N34" s="64"/>
      <c r="O34" s="64"/>
      <c r="P34" s="64"/>
      <c r="Q34" s="64"/>
      <c r="R34" s="64"/>
      <c r="S34" s="64"/>
      <c r="T34" s="64"/>
      <c r="U34" s="64"/>
    </row>
    <row r="35" spans="1:21" x14ac:dyDescent="0.2">
      <c r="A35" s="140"/>
      <c r="B35" s="77"/>
      <c r="C35" s="99"/>
      <c r="D35" s="80"/>
      <c r="E35" s="80"/>
      <c r="F35" s="80"/>
      <c r="G35" s="80"/>
      <c r="H35" s="80"/>
      <c r="I35" s="80"/>
      <c r="K35" s="129"/>
      <c r="L35" s="101"/>
      <c r="M35" s="102"/>
      <c r="N35" s="64"/>
      <c r="O35" s="64"/>
      <c r="P35" s="64"/>
      <c r="Q35" s="64"/>
      <c r="R35" s="64"/>
      <c r="S35" s="64"/>
      <c r="T35" s="64"/>
      <c r="U35" s="64"/>
    </row>
    <row r="36" spans="1:21" x14ac:dyDescent="0.2">
      <c r="A36" s="103" t="s">
        <v>118</v>
      </c>
      <c r="B36" s="123"/>
      <c r="C36" s="124"/>
      <c r="D36" s="124">
        <v>0</v>
      </c>
      <c r="E36" s="124">
        <v>0</v>
      </c>
      <c r="F36" s="124">
        <v>0</v>
      </c>
      <c r="G36" s="125"/>
      <c r="H36" s="125"/>
      <c r="I36" s="104"/>
      <c r="K36" s="256" t="s">
        <v>119</v>
      </c>
      <c r="L36" s="257">
        <f>ABS(SUM(D36:G36))</f>
        <v>0</v>
      </c>
      <c r="M36" s="258" t="s">
        <v>120</v>
      </c>
      <c r="N36" s="64"/>
      <c r="O36" s="64"/>
      <c r="P36" s="64"/>
      <c r="Q36" s="64"/>
      <c r="R36" s="64"/>
      <c r="S36" s="64"/>
      <c r="T36" s="64"/>
      <c r="U36" s="64"/>
    </row>
    <row r="37" spans="1:21" x14ac:dyDescent="0.2">
      <c r="A37" s="105" t="s">
        <v>121</v>
      </c>
      <c r="B37" s="126"/>
      <c r="C37" s="127"/>
      <c r="D37" s="127">
        <v>-30000</v>
      </c>
      <c r="E37" s="127">
        <v>-35000</v>
      </c>
      <c r="F37" s="127">
        <v>-129000</v>
      </c>
      <c r="G37" s="125">
        <f>-($G$34-1000)*0.5</f>
        <v>-65876.640086144078</v>
      </c>
      <c r="H37" s="125">
        <f>-($H$34-1000)*0.5</f>
        <v>-14454.701347780003</v>
      </c>
      <c r="I37" s="125">
        <f>-($I$34-1000)*0.5</f>
        <v>-16107.081662144697</v>
      </c>
      <c r="K37" s="259" t="s">
        <v>122</v>
      </c>
      <c r="L37" s="260">
        <f>SUM(D38:I38)</f>
        <v>290438.42309606879</v>
      </c>
      <c r="M37" s="106">
        <f>IRR(C38:I38)</f>
        <v>0.50068765761538403</v>
      </c>
      <c r="N37" s="64"/>
      <c r="O37" s="64"/>
      <c r="P37" s="64"/>
      <c r="Q37" s="64"/>
      <c r="R37" s="64"/>
      <c r="S37" s="64"/>
      <c r="T37" s="64"/>
      <c r="U37" s="64"/>
    </row>
    <row r="38" spans="1:21" x14ac:dyDescent="0.2">
      <c r="A38" s="107" t="s">
        <v>136</v>
      </c>
      <c r="B38" s="126"/>
      <c r="C38" s="127">
        <f>-C12</f>
        <v>-90000</v>
      </c>
      <c r="D38" s="127">
        <f t="shared" ref="D38:I38" si="5">ABS(D37)</f>
        <v>30000</v>
      </c>
      <c r="E38" s="127">
        <f t="shared" si="5"/>
        <v>35000</v>
      </c>
      <c r="F38" s="127">
        <f t="shared" si="5"/>
        <v>129000</v>
      </c>
      <c r="G38" s="127">
        <f>ABS(G37)</f>
        <v>65876.640086144078</v>
      </c>
      <c r="H38" s="127">
        <f t="shared" si="5"/>
        <v>14454.701347780003</v>
      </c>
      <c r="I38" s="127">
        <f t="shared" si="5"/>
        <v>16107.081662144697</v>
      </c>
      <c r="K38" s="252"/>
      <c r="L38" s="142"/>
      <c r="M38" s="109"/>
      <c r="N38" s="64"/>
      <c r="O38" s="64"/>
      <c r="P38" s="64"/>
      <c r="Q38" s="64"/>
      <c r="R38" s="64"/>
      <c r="S38" s="64"/>
      <c r="T38" s="64"/>
      <c r="U38" s="64"/>
    </row>
    <row r="39" spans="1:21" x14ac:dyDescent="0.2">
      <c r="A39" s="110"/>
      <c r="B39" s="128"/>
      <c r="C39" s="125"/>
      <c r="D39" s="125"/>
      <c r="E39" s="125"/>
      <c r="F39" s="125"/>
      <c r="G39" s="125"/>
      <c r="H39" s="125"/>
      <c r="I39" s="104"/>
      <c r="J39" s="134"/>
      <c r="K39" s="261"/>
      <c r="L39" s="142"/>
      <c r="M39" s="109"/>
      <c r="N39" s="64"/>
      <c r="O39" s="64"/>
      <c r="P39" s="64"/>
      <c r="Q39" s="64"/>
      <c r="R39" s="64"/>
      <c r="S39" s="64"/>
      <c r="T39" s="64"/>
      <c r="U39" s="64"/>
    </row>
    <row r="40" spans="1:21" x14ac:dyDescent="0.2">
      <c r="A40" s="105" t="s">
        <v>123</v>
      </c>
      <c r="B40" s="126"/>
      <c r="C40" s="127"/>
      <c r="D40" s="127">
        <v>0</v>
      </c>
      <c r="E40" s="127">
        <v>0</v>
      </c>
      <c r="F40" s="127">
        <v>-25000</v>
      </c>
      <c r="G40" s="125">
        <f>-($G$34-1000)*0.5</f>
        <v>-65876.640086144078</v>
      </c>
      <c r="H40" s="125">
        <f>-($H$34-1000)*0.5</f>
        <v>-14454.701347780003</v>
      </c>
      <c r="I40" s="125">
        <f>-($I$34-1000)*0.5</f>
        <v>-16107.081662144697</v>
      </c>
      <c r="J40" s="142"/>
      <c r="K40" s="259" t="s">
        <v>134</v>
      </c>
      <c r="L40" s="260">
        <f>SUM(D41:I41)</f>
        <v>121438.42309606879</v>
      </c>
      <c r="M40" s="106">
        <f>IRR(C41:I41)</f>
        <v>0.24208184404640498</v>
      </c>
      <c r="N40" s="64"/>
      <c r="O40" s="64"/>
      <c r="P40" s="64"/>
      <c r="Q40" s="64"/>
      <c r="R40" s="64"/>
      <c r="S40" s="64"/>
      <c r="T40" s="64"/>
      <c r="U40" s="64"/>
    </row>
    <row r="41" spans="1:21" x14ac:dyDescent="0.2">
      <c r="A41" s="107" t="s">
        <v>124</v>
      </c>
      <c r="B41" s="126"/>
      <c r="C41" s="127">
        <f>-C11</f>
        <v>-50000</v>
      </c>
      <c r="D41" s="127">
        <f t="shared" ref="D41:I41" si="6">ABS(D40)</f>
        <v>0</v>
      </c>
      <c r="E41" s="127">
        <f t="shared" si="6"/>
        <v>0</v>
      </c>
      <c r="F41" s="127">
        <f t="shared" si="6"/>
        <v>25000</v>
      </c>
      <c r="G41" s="127">
        <f t="shared" si="6"/>
        <v>65876.640086144078</v>
      </c>
      <c r="H41" s="127">
        <f t="shared" si="6"/>
        <v>14454.701347780003</v>
      </c>
      <c r="I41" s="127">
        <f t="shared" si="6"/>
        <v>16107.081662144697</v>
      </c>
      <c r="K41" s="108"/>
      <c r="L41" s="81"/>
      <c r="M41" s="109"/>
      <c r="N41" s="109"/>
      <c r="O41" s="70"/>
      <c r="P41" s="70"/>
      <c r="Q41" s="70"/>
      <c r="R41" s="70"/>
      <c r="S41" s="70"/>
      <c r="T41" s="70"/>
      <c r="U41" s="70"/>
    </row>
    <row r="42" spans="1:21" x14ac:dyDescent="0.2">
      <c r="A42" s="112"/>
      <c r="B42" s="128"/>
      <c r="C42" s="125"/>
      <c r="D42" s="125"/>
      <c r="E42" s="125"/>
      <c r="F42" s="125"/>
      <c r="G42" s="125"/>
      <c r="H42" s="125"/>
      <c r="I42" s="125"/>
      <c r="J42" s="134"/>
      <c r="K42" s="111"/>
      <c r="L42" s="81"/>
      <c r="M42" s="109"/>
      <c r="N42" s="70"/>
      <c r="O42" s="70"/>
      <c r="P42" s="70"/>
      <c r="Q42" s="70"/>
      <c r="R42" s="70"/>
      <c r="S42" s="70"/>
      <c r="T42" s="70"/>
      <c r="U42" s="70"/>
    </row>
    <row r="43" spans="1:21" x14ac:dyDescent="0.2">
      <c r="A43" s="110"/>
      <c r="B43" s="128"/>
      <c r="C43" s="125"/>
      <c r="D43" s="125"/>
      <c r="E43" s="125"/>
      <c r="F43" s="125"/>
      <c r="G43" s="125"/>
      <c r="H43" s="125"/>
      <c r="I43" s="125"/>
      <c r="J43" s="134"/>
      <c r="K43" s="111"/>
      <c r="L43" s="81"/>
      <c r="M43" s="109"/>
      <c r="N43" s="64"/>
      <c r="O43" s="64"/>
      <c r="P43" s="64"/>
      <c r="Q43" s="64"/>
      <c r="R43" s="64"/>
      <c r="S43" s="64"/>
      <c r="T43" s="64"/>
      <c r="U43" s="64"/>
    </row>
    <row r="44" spans="1:21" x14ac:dyDescent="0.2">
      <c r="A44" s="73" t="s">
        <v>125</v>
      </c>
      <c r="B44" s="113"/>
      <c r="C44" s="82"/>
      <c r="D44" s="114">
        <f>D32+D37+D40</f>
        <v>1357.0073057246627</v>
      </c>
      <c r="E44" s="114">
        <f>E34+E37+E40</f>
        <v>621.01461144932546</v>
      </c>
      <c r="F44" s="114">
        <f>F34+F37+F40</f>
        <v>107044.57081035315</v>
      </c>
      <c r="G44" s="114">
        <f>G34+G37+G40</f>
        <v>1000</v>
      </c>
      <c r="H44" s="114">
        <f>H34+H37+H40</f>
        <v>1000</v>
      </c>
      <c r="I44" s="114">
        <f>I34+I37+I40</f>
        <v>1000</v>
      </c>
      <c r="K44" s="115"/>
      <c r="L44" s="116"/>
      <c r="M44" s="64"/>
      <c r="N44" s="64"/>
      <c r="O44" s="64"/>
      <c r="P44" s="64"/>
      <c r="Q44" s="64"/>
      <c r="R44" s="64"/>
      <c r="S44" s="64"/>
      <c r="T44" s="64"/>
      <c r="U44" s="64"/>
    </row>
    <row r="45" spans="1:21" x14ac:dyDescent="0.2">
      <c r="D45" s="145"/>
      <c r="E45" s="145"/>
      <c r="F45" s="145"/>
      <c r="G45" s="145"/>
      <c r="H45" s="145"/>
      <c r="I45" s="145"/>
      <c r="K45" s="100"/>
      <c r="L45" s="100"/>
      <c r="M45" s="117"/>
      <c r="N45" s="64"/>
      <c r="O45" s="64"/>
      <c r="P45" s="64"/>
      <c r="Q45" s="64"/>
      <c r="R45" s="64"/>
      <c r="S45" s="64"/>
      <c r="T45" s="64"/>
      <c r="U45" s="64"/>
    </row>
    <row r="46" spans="1:21" x14ac:dyDescent="0.2">
      <c r="A46" s="129" t="s">
        <v>148</v>
      </c>
      <c r="K46" s="94"/>
      <c r="L46" s="64"/>
      <c r="M46" s="64"/>
      <c r="N46" s="64"/>
      <c r="O46" s="64"/>
      <c r="P46" s="64"/>
      <c r="Q46" s="64"/>
      <c r="R46" s="64"/>
      <c r="S46" s="64"/>
      <c r="T46" s="64"/>
      <c r="U46" s="64"/>
    </row>
    <row r="47" spans="1:21" x14ac:dyDescent="0.2">
      <c r="A47" s="110"/>
      <c r="B47" s="128"/>
      <c r="C47" s="125"/>
      <c r="D47" s="125"/>
      <c r="E47" s="125"/>
      <c r="F47" s="125"/>
      <c r="G47" s="125"/>
      <c r="H47" s="125"/>
      <c r="I47" s="104"/>
      <c r="J47" s="134"/>
      <c r="K47" s="118"/>
      <c r="L47" s="81"/>
      <c r="M47" s="109"/>
      <c r="N47" s="64"/>
      <c r="O47" s="64"/>
      <c r="P47" s="64"/>
      <c r="Q47" s="64"/>
      <c r="R47" s="64"/>
      <c r="S47" s="64"/>
      <c r="T47" s="64"/>
      <c r="U47" s="64"/>
    </row>
    <row r="48" spans="1:21" x14ac:dyDescent="0.2">
      <c r="A48" s="148" t="s">
        <v>131</v>
      </c>
      <c r="K48" s="67"/>
      <c r="L48" s="64"/>
      <c r="M48" s="64"/>
      <c r="N48" s="64"/>
      <c r="O48" s="64"/>
      <c r="P48" s="64"/>
      <c r="Q48" s="64"/>
      <c r="R48" s="64"/>
      <c r="S48" s="64"/>
      <c r="T48" s="64"/>
      <c r="U48" s="64"/>
    </row>
    <row r="49" spans="1:21" x14ac:dyDescent="0.2">
      <c r="A49" s="148" t="s">
        <v>132</v>
      </c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</row>
    <row r="50" spans="1:21" x14ac:dyDescent="0.2"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</row>
    <row r="51" spans="1:21" x14ac:dyDescent="0.2">
      <c r="A51" s="129" t="s">
        <v>129</v>
      </c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</row>
    <row r="52" spans="1:21" x14ac:dyDescent="0.2"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</row>
  </sheetData>
  <mergeCells count="4">
    <mergeCell ref="K11:L11"/>
    <mergeCell ref="K21:L21"/>
    <mergeCell ref="K22:L22"/>
    <mergeCell ref="A28:A29"/>
  </mergeCells>
  <phoneticPr fontId="7" type="noConversion"/>
  <pageMargins left="0.75" right="0.75" top="1" bottom="1" header="0.5" footer="0.5"/>
  <pageSetup orientation="portrait" horizontalDpi="0" verticalDpi="0"/>
  <rowBreaks count="1" manualBreakCount="1">
    <brk id="29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9"/>
  <sheetViews>
    <sheetView view="pageBreakPreview" topLeftCell="A27" zoomScaleNormal="85" zoomScaleSheetLayoutView="100" zoomScalePageLayoutView="85" workbookViewId="0">
      <selection activeCell="A59" sqref="A59"/>
    </sheetView>
  </sheetViews>
  <sheetFormatPr baseColWidth="10" defaultColWidth="11" defaultRowHeight="16" x14ac:dyDescent="0.2"/>
  <cols>
    <col min="1" max="1" width="42" style="129" customWidth="1"/>
    <col min="2" max="2" width="2.5" style="129" customWidth="1"/>
    <col min="3" max="3" width="10.6640625" style="129" customWidth="1"/>
    <col min="4" max="5" width="9.6640625" style="129" customWidth="1"/>
    <col min="6" max="6" width="11.1640625" style="129" customWidth="1"/>
    <col min="7" max="7" width="10.83203125" style="129" customWidth="1"/>
    <col min="8" max="9" width="9.6640625" style="129" customWidth="1"/>
    <col min="10" max="10" width="1.1640625" style="129" customWidth="1"/>
    <col min="11" max="11" width="14.1640625" customWidth="1"/>
    <col min="12" max="12" width="11.33203125" bestFit="1" customWidth="1"/>
    <col min="13" max="13" width="11.1640625" bestFit="1" customWidth="1"/>
  </cols>
  <sheetData>
    <row r="1" spans="1:21" ht="20" x14ac:dyDescent="0.2">
      <c r="A1" s="227" t="str">
        <f>'Static Pro Forma'!B2</f>
        <v xml:space="preserve">Cottage Court </v>
      </c>
    </row>
    <row r="2" spans="1:21" ht="18" customHeight="1" x14ac:dyDescent="0.2">
      <c r="A2" s="250" t="s">
        <v>144</v>
      </c>
      <c r="B2" s="130"/>
      <c r="C2" s="130"/>
      <c r="D2" s="130"/>
      <c r="E2" s="130"/>
      <c r="F2" s="130"/>
      <c r="G2" s="130"/>
      <c r="H2" s="130"/>
      <c r="I2" s="130"/>
      <c r="J2" s="130"/>
      <c r="K2" s="63"/>
      <c r="L2" s="63"/>
      <c r="M2" s="63"/>
      <c r="N2" s="64"/>
      <c r="O2" s="64"/>
      <c r="P2" s="64"/>
      <c r="Q2" s="64"/>
      <c r="R2" s="64"/>
      <c r="S2" s="64"/>
      <c r="T2" s="64"/>
      <c r="U2" s="64"/>
    </row>
    <row r="3" spans="1:21" x14ac:dyDescent="0.2">
      <c r="A3" s="65" t="s">
        <v>95</v>
      </c>
      <c r="B3" s="131"/>
      <c r="C3" s="131"/>
      <c r="D3" s="131"/>
      <c r="E3" s="131"/>
      <c r="F3" s="131"/>
      <c r="G3" s="131"/>
      <c r="H3" s="131"/>
      <c r="I3" s="131"/>
      <c r="J3" s="131"/>
      <c r="K3" s="66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x14ac:dyDescent="0.2">
      <c r="A4" s="65" t="s">
        <v>179</v>
      </c>
      <c r="B4" s="131"/>
      <c r="C4" s="131"/>
      <c r="D4" s="131"/>
      <c r="E4" s="131"/>
      <c r="F4" s="131"/>
      <c r="G4" s="131"/>
      <c r="H4" s="131"/>
      <c r="I4" s="131"/>
      <c r="J4" s="131"/>
      <c r="K4" s="66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">
      <c r="A5" s="65" t="s">
        <v>178</v>
      </c>
      <c r="B5" s="131"/>
      <c r="C5" s="131"/>
      <c r="D5" s="131"/>
      <c r="E5" s="131"/>
      <c r="F5" s="131"/>
      <c r="G5" s="131"/>
      <c r="H5" s="131"/>
      <c r="I5" s="131"/>
      <c r="J5" s="131"/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1:21" x14ac:dyDescent="0.2">
      <c r="A6" s="65"/>
      <c r="B6" s="131"/>
      <c r="C6" s="131"/>
      <c r="D6" s="131"/>
      <c r="E6" s="131"/>
      <c r="F6" s="131"/>
      <c r="G6" s="131"/>
      <c r="H6" s="131"/>
      <c r="I6" s="131"/>
      <c r="J6" s="131"/>
      <c r="K6" s="66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 x14ac:dyDescent="0.2">
      <c r="A7" s="65"/>
      <c r="B7" s="131"/>
      <c r="C7" s="131"/>
      <c r="D7" s="131"/>
      <c r="E7" s="131"/>
      <c r="F7" s="131"/>
      <c r="G7" s="131"/>
      <c r="H7" s="131"/>
      <c r="I7" s="131"/>
      <c r="J7" s="131"/>
      <c r="K7" s="66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x14ac:dyDescent="0.2">
      <c r="A8" s="131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</row>
    <row r="9" spans="1:21" x14ac:dyDescent="0.2">
      <c r="A9" s="119" t="s">
        <v>146</v>
      </c>
      <c r="B9" s="133"/>
      <c r="C9" s="68" t="s">
        <v>98</v>
      </c>
      <c r="D9" s="68" t="s">
        <v>50</v>
      </c>
      <c r="E9" s="68" t="s">
        <v>49</v>
      </c>
      <c r="F9" s="68" t="s">
        <v>48</v>
      </c>
      <c r="G9" s="68" t="s">
        <v>47</v>
      </c>
      <c r="H9" s="68" t="s">
        <v>46</v>
      </c>
      <c r="I9" s="68" t="s">
        <v>45</v>
      </c>
      <c r="J9" s="78"/>
      <c r="M9" s="64"/>
      <c r="N9" s="64"/>
      <c r="O9" s="64"/>
      <c r="P9" s="64"/>
      <c r="Q9" s="64"/>
      <c r="R9" s="64"/>
      <c r="S9" s="64"/>
      <c r="T9" s="64"/>
      <c r="U9" s="64"/>
    </row>
    <row r="10" spans="1:21" x14ac:dyDescent="0.2">
      <c r="A10" s="141"/>
      <c r="B10" s="140"/>
      <c r="C10" s="78"/>
      <c r="D10" s="78"/>
      <c r="E10" s="78"/>
      <c r="H10" s="140"/>
      <c r="I10" s="131"/>
      <c r="K10" s="76"/>
      <c r="L10" s="76"/>
      <c r="M10" s="64"/>
      <c r="N10" s="64"/>
      <c r="O10" s="64"/>
      <c r="P10" s="64"/>
      <c r="Q10" s="64"/>
      <c r="R10" s="64"/>
      <c r="S10" s="64"/>
      <c r="T10" s="64"/>
      <c r="U10" s="64"/>
    </row>
    <row r="11" spans="1:21" x14ac:dyDescent="0.2">
      <c r="A11" s="79" t="s">
        <v>167</v>
      </c>
      <c r="B11" s="75"/>
      <c r="C11" s="80">
        <v>65000</v>
      </c>
      <c r="D11" s="80"/>
      <c r="E11" s="80"/>
      <c r="G11" s="80"/>
      <c r="H11" s="80"/>
      <c r="I11" s="131"/>
      <c r="K11" s="307"/>
      <c r="L11" s="307"/>
      <c r="M11" s="64"/>
      <c r="N11" s="64"/>
      <c r="O11" s="64"/>
      <c r="P11" s="64"/>
      <c r="Q11" s="64"/>
      <c r="R11" s="64"/>
      <c r="S11" s="64"/>
      <c r="T11" s="64"/>
      <c r="U11" s="64"/>
    </row>
    <row r="12" spans="1:21" x14ac:dyDescent="0.2">
      <c r="A12" s="153" t="s">
        <v>162</v>
      </c>
      <c r="B12" s="134"/>
      <c r="C12" s="80">
        <v>135000</v>
      </c>
      <c r="D12" s="80"/>
      <c r="E12" s="139"/>
      <c r="G12" s="142"/>
      <c r="H12" s="142"/>
      <c r="I12" s="131"/>
      <c r="K12" s="81"/>
      <c r="L12" s="76"/>
      <c r="M12" s="64"/>
      <c r="N12" s="64"/>
      <c r="O12" s="64"/>
      <c r="P12" s="64"/>
      <c r="Q12" s="64"/>
      <c r="R12" s="64"/>
      <c r="S12" s="64"/>
      <c r="T12" s="64"/>
      <c r="U12" s="64"/>
    </row>
    <row r="13" spans="1:21" x14ac:dyDescent="0.2">
      <c r="A13" s="153"/>
      <c r="B13" s="134"/>
      <c r="C13" s="80"/>
      <c r="D13" s="80"/>
      <c r="E13" s="139"/>
      <c r="G13" s="142"/>
      <c r="H13" s="142"/>
      <c r="I13" s="131"/>
      <c r="K13" s="81"/>
      <c r="L13" s="76"/>
      <c r="M13" s="64"/>
      <c r="N13" s="64"/>
      <c r="O13" s="64"/>
      <c r="P13" s="64"/>
      <c r="Q13" s="64"/>
      <c r="R13" s="64"/>
      <c r="S13" s="64"/>
      <c r="T13" s="64"/>
      <c r="U13" s="64"/>
    </row>
    <row r="14" spans="1:21" x14ac:dyDescent="0.2">
      <c r="A14" s="268" t="s">
        <v>101</v>
      </c>
      <c r="B14" s="276"/>
      <c r="C14" s="274">
        <f>SUM(C11:C13)</f>
        <v>200000</v>
      </c>
      <c r="D14" s="80"/>
      <c r="E14" s="139"/>
      <c r="G14" s="142"/>
      <c r="H14" s="142"/>
      <c r="I14" s="131"/>
      <c r="K14" s="81"/>
      <c r="L14" s="76"/>
      <c r="M14" s="64"/>
      <c r="N14" s="64"/>
      <c r="O14" s="64"/>
      <c r="P14" s="64"/>
      <c r="Q14" s="64"/>
      <c r="R14" s="64"/>
      <c r="S14" s="64"/>
      <c r="T14" s="64"/>
      <c r="U14" s="64"/>
    </row>
    <row r="15" spans="1:21" x14ac:dyDescent="0.2">
      <c r="A15" s="131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x14ac:dyDescent="0.2">
      <c r="C16" s="252" t="s">
        <v>96</v>
      </c>
      <c r="D16" s="132">
        <v>1</v>
      </c>
      <c r="E16" s="132">
        <v>1</v>
      </c>
      <c r="F16" s="132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x14ac:dyDescent="0.2">
      <c r="A17" s="119" t="s">
        <v>97</v>
      </c>
      <c r="B17" s="133"/>
      <c r="C17" s="68" t="s">
        <v>98</v>
      </c>
      <c r="D17" s="68" t="s">
        <v>50</v>
      </c>
      <c r="E17" s="68" t="s">
        <v>49</v>
      </c>
      <c r="F17" s="68" t="s">
        <v>48</v>
      </c>
      <c r="G17" s="68" t="s">
        <v>47</v>
      </c>
      <c r="H17" s="68" t="s">
        <v>46</v>
      </c>
      <c r="I17" s="68" t="s">
        <v>45</v>
      </c>
      <c r="K17" s="64"/>
      <c r="L17" s="64"/>
      <c r="M17" s="69"/>
      <c r="N17" s="64"/>
      <c r="O17" s="64"/>
      <c r="P17" s="64"/>
      <c r="Q17" s="64"/>
      <c r="R17" s="64"/>
      <c r="S17" s="64"/>
      <c r="T17" s="64"/>
      <c r="U17" s="64"/>
    </row>
    <row r="18" spans="1:21" x14ac:dyDescent="0.2">
      <c r="A18" s="134"/>
      <c r="B18" s="134"/>
      <c r="C18" s="134"/>
      <c r="D18" s="134"/>
      <c r="E18" s="134"/>
      <c r="F18" s="134"/>
      <c r="G18" s="134"/>
      <c r="H18" s="134"/>
      <c r="I18" s="134"/>
      <c r="M18" s="64"/>
      <c r="N18" s="64"/>
      <c r="O18" s="64"/>
      <c r="P18" s="64"/>
      <c r="Q18" s="71"/>
      <c r="R18" s="64"/>
      <c r="S18" s="64"/>
      <c r="T18" s="64"/>
      <c r="U18" s="64"/>
    </row>
    <row r="19" spans="1:21" x14ac:dyDescent="0.2">
      <c r="A19" s="135">
        <v>0.04</v>
      </c>
      <c r="B19" s="134"/>
      <c r="C19" s="134"/>
      <c r="D19" s="136">
        <f>'Static Pro Forma'!G26</f>
        <v>114000</v>
      </c>
      <c r="E19" s="136">
        <f t="shared" ref="E19:I20" si="0">(D19*(1+$A19))</f>
        <v>118560</v>
      </c>
      <c r="F19" s="136">
        <f t="shared" si="0"/>
        <v>123302.40000000001</v>
      </c>
      <c r="G19" s="136">
        <f t="shared" si="0"/>
        <v>128234.49600000001</v>
      </c>
      <c r="H19" s="136">
        <f t="shared" si="0"/>
        <v>133363.87584000002</v>
      </c>
      <c r="I19" s="136">
        <f t="shared" si="0"/>
        <v>138698.43087360004</v>
      </c>
      <c r="M19" s="64"/>
      <c r="N19" s="64"/>
      <c r="O19" s="72"/>
      <c r="P19" s="64"/>
      <c r="Q19" s="64"/>
      <c r="R19" s="64"/>
      <c r="S19" s="64"/>
      <c r="T19" s="64"/>
      <c r="U19" s="64"/>
    </row>
    <row r="20" spans="1:21" x14ac:dyDescent="0.2">
      <c r="A20" s="137">
        <v>1.4999999999999999E-2</v>
      </c>
      <c r="B20" s="134"/>
      <c r="C20" s="134"/>
      <c r="D20" s="136">
        <f>'Static Pro Forma'!G27</f>
        <v>-34200</v>
      </c>
      <c r="E20" s="136">
        <f t="shared" si="0"/>
        <v>-34713</v>
      </c>
      <c r="F20" s="136">
        <f t="shared" si="0"/>
        <v>-35233.695</v>
      </c>
      <c r="G20" s="136">
        <f t="shared" si="0"/>
        <v>-35762.200424999995</v>
      </c>
      <c r="H20" s="136">
        <f t="shared" si="0"/>
        <v>-36298.63343137499</v>
      </c>
      <c r="I20" s="136">
        <f t="shared" si="0"/>
        <v>-36843.112932845608</v>
      </c>
      <c r="M20" s="64"/>
      <c r="N20" s="64"/>
      <c r="O20" s="72"/>
      <c r="P20" s="64"/>
      <c r="Q20" s="64"/>
      <c r="R20" s="64"/>
      <c r="S20" s="64"/>
      <c r="T20" s="64"/>
      <c r="U20" s="64"/>
    </row>
    <row r="21" spans="1:21" x14ac:dyDescent="0.2">
      <c r="A21" s="295" t="s">
        <v>99</v>
      </c>
      <c r="B21" s="140"/>
      <c r="C21" s="142"/>
      <c r="D21" s="275">
        <f t="shared" ref="D21:I21" si="1">SUM(D19:D20)</f>
        <v>79800</v>
      </c>
      <c r="E21" s="275">
        <f t="shared" si="1"/>
        <v>83847</v>
      </c>
      <c r="F21" s="275">
        <f t="shared" si="1"/>
        <v>88068.705000000016</v>
      </c>
      <c r="G21" s="275">
        <f t="shared" si="1"/>
        <v>92472.295575000026</v>
      </c>
      <c r="H21" s="275">
        <f t="shared" si="1"/>
        <v>97065.242408625025</v>
      </c>
      <c r="I21" s="275">
        <f t="shared" si="1"/>
        <v>101855.31794075444</v>
      </c>
      <c r="K21" s="313" t="s">
        <v>103</v>
      </c>
      <c r="L21" s="314"/>
      <c r="M21" s="64"/>
      <c r="N21" s="64"/>
      <c r="O21" s="64"/>
      <c r="P21" s="64"/>
      <c r="Q21" s="64"/>
      <c r="R21" s="64"/>
      <c r="S21" s="64"/>
      <c r="T21" s="64"/>
      <c r="U21" s="64"/>
    </row>
    <row r="22" spans="1:21" x14ac:dyDescent="0.2">
      <c r="A22" s="143" t="s">
        <v>102</v>
      </c>
      <c r="B22" s="140"/>
      <c r="C22" s="142"/>
      <c r="D22" s="136">
        <f>'Static Pro Forma'!G46</f>
        <v>-48442.992694275337</v>
      </c>
      <c r="E22" s="136">
        <f>'Static Pro Forma'!G46</f>
        <v>-48442.992694275337</v>
      </c>
      <c r="F22" s="136">
        <f>'Static Pro Forma'!G46</f>
        <v>-48442.992694275337</v>
      </c>
      <c r="G22" s="136">
        <f>K26</f>
        <v>-62472.36671044473</v>
      </c>
      <c r="H22" s="136">
        <f>K26</f>
        <v>-62472.36671044473</v>
      </c>
      <c r="I22" s="136">
        <f>K26</f>
        <v>-62472.36671044473</v>
      </c>
      <c r="K22" s="310" t="s">
        <v>104</v>
      </c>
      <c r="L22" s="311"/>
      <c r="M22" s="64"/>
      <c r="N22" s="64"/>
      <c r="O22" s="64"/>
      <c r="P22" s="64"/>
      <c r="Q22" s="64"/>
      <c r="R22" s="64"/>
      <c r="S22" s="64"/>
      <c r="T22" s="64"/>
      <c r="U22" s="64"/>
    </row>
    <row r="23" spans="1:21" x14ac:dyDescent="0.2">
      <c r="A23" s="143"/>
      <c r="B23" s="140"/>
      <c r="C23" s="142"/>
      <c r="D23" s="142"/>
      <c r="E23" s="142"/>
      <c r="F23" s="142"/>
      <c r="G23" s="142"/>
      <c r="H23" s="142"/>
      <c r="I23" s="142"/>
      <c r="K23" s="237">
        <v>30</v>
      </c>
      <c r="L23" s="238" t="s">
        <v>105</v>
      </c>
      <c r="M23" s="64"/>
      <c r="N23" s="64"/>
      <c r="O23" s="64"/>
      <c r="P23" s="64"/>
      <c r="Q23" s="64"/>
      <c r="R23" s="64"/>
      <c r="S23" s="64"/>
      <c r="T23" s="64"/>
      <c r="U23" s="64"/>
    </row>
    <row r="24" spans="1:21" x14ac:dyDescent="0.2">
      <c r="A24" s="316" t="s">
        <v>153</v>
      </c>
      <c r="C24" s="145"/>
      <c r="D24" s="138"/>
      <c r="E24" s="142"/>
      <c r="F24" s="317">
        <f>(F21/6%)*70%</f>
        <v>1027468.2250000001</v>
      </c>
      <c r="G24" s="138"/>
      <c r="H24" s="138"/>
      <c r="I24" s="142"/>
      <c r="K24" s="239">
        <v>4.4999999999999998E-2</v>
      </c>
      <c r="L24" s="240" t="s">
        <v>106</v>
      </c>
      <c r="M24" s="64"/>
      <c r="N24" s="64"/>
      <c r="O24" s="64"/>
      <c r="P24" s="64"/>
      <c r="Q24" s="64"/>
      <c r="R24" s="64"/>
      <c r="S24" s="64"/>
      <c r="T24" s="64"/>
      <c r="U24" s="64"/>
    </row>
    <row r="25" spans="1:21" x14ac:dyDescent="0.2">
      <c r="A25" s="133" t="s">
        <v>128</v>
      </c>
      <c r="B25" s="133"/>
      <c r="C25" s="146"/>
      <c r="D25" s="142"/>
      <c r="E25" s="138"/>
      <c r="F25" s="138">
        <f>-' Amort schedule-Debt'!H51</f>
        <v>-756372.69896396366</v>
      </c>
      <c r="G25" s="145"/>
      <c r="H25" s="86"/>
      <c r="I25" s="131"/>
      <c r="K25" s="241">
        <f>PMT(K24/12,(K23*12),F24,0)</f>
        <v>-5206.0305592037275</v>
      </c>
      <c r="L25" s="85" t="s">
        <v>107</v>
      </c>
      <c r="M25" s="64"/>
      <c r="N25" s="64"/>
      <c r="O25" s="64"/>
      <c r="P25" s="64"/>
      <c r="Q25" s="64"/>
      <c r="R25" s="64"/>
      <c r="S25" s="64"/>
      <c r="T25" s="64"/>
      <c r="U25" s="64"/>
    </row>
    <row r="26" spans="1:21" x14ac:dyDescent="0.2">
      <c r="A26" s="89" t="s">
        <v>110</v>
      </c>
      <c r="B26" s="90"/>
      <c r="C26" s="274"/>
      <c r="D26" s="271">
        <f t="shared" ref="D26:I26" si="2">SUM(D21:D25)</f>
        <v>31357.007305724663</v>
      </c>
      <c r="E26" s="271">
        <f t="shared" si="2"/>
        <v>35404.007305724663</v>
      </c>
      <c r="F26" s="271">
        <f t="shared" si="2"/>
        <v>310721.23834176105</v>
      </c>
      <c r="G26" s="271">
        <f t="shared" si="2"/>
        <v>29999.928864555295</v>
      </c>
      <c r="H26" s="271">
        <f t="shared" si="2"/>
        <v>34592.875698180294</v>
      </c>
      <c r="I26" s="271">
        <f t="shared" si="2"/>
        <v>39382.951230309707</v>
      </c>
      <c r="K26" s="242">
        <f>K25*12</f>
        <v>-62472.36671044473</v>
      </c>
      <c r="L26" s="85" t="s">
        <v>108</v>
      </c>
      <c r="M26" s="64"/>
      <c r="N26" s="64"/>
      <c r="O26" s="64"/>
      <c r="P26" s="64"/>
      <c r="Q26" s="64"/>
      <c r="R26" s="64"/>
      <c r="S26" s="64"/>
      <c r="T26" s="64"/>
      <c r="U26" s="64"/>
    </row>
    <row r="27" spans="1:21" x14ac:dyDescent="0.2">
      <c r="B27" s="92"/>
      <c r="C27" s="93"/>
      <c r="D27" s="93"/>
      <c r="E27" s="93"/>
      <c r="F27" s="93"/>
      <c r="K27" s="87">
        <f>ABS(G21/I22)</f>
        <v>1.4802111788657371</v>
      </c>
      <c r="L27" s="88" t="s">
        <v>109</v>
      </c>
      <c r="M27" s="64"/>
      <c r="N27" s="64"/>
      <c r="O27" s="64"/>
      <c r="P27" s="64"/>
      <c r="Q27" s="64"/>
      <c r="R27" s="64"/>
      <c r="S27" s="64"/>
      <c r="T27" s="64"/>
      <c r="U27" s="64"/>
    </row>
    <row r="28" spans="1:21" x14ac:dyDescent="0.2">
      <c r="A28" s="312" t="s">
        <v>180</v>
      </c>
      <c r="B28" s="90"/>
      <c r="C28" s="273">
        <f>F21/7%-F24</f>
        <v>230656.13214285718</v>
      </c>
      <c r="D28" s="272"/>
      <c r="E28" s="95"/>
      <c r="F28" s="93"/>
      <c r="H28" s="93"/>
      <c r="I28" s="95"/>
      <c r="K28" s="71"/>
      <c r="L28" s="64"/>
      <c r="M28" s="64"/>
      <c r="N28" s="64"/>
      <c r="O28" s="64"/>
      <c r="P28" s="64"/>
      <c r="Q28" s="64"/>
      <c r="R28" s="64"/>
      <c r="S28" s="64"/>
      <c r="T28" s="64"/>
      <c r="U28" s="64"/>
    </row>
    <row r="29" spans="1:21" x14ac:dyDescent="0.2">
      <c r="A29" s="312"/>
      <c r="B29" s="90"/>
      <c r="C29" s="80"/>
      <c r="D29" s="80"/>
      <c r="E29" s="96"/>
      <c r="F29" s="96"/>
      <c r="G29" s="96"/>
      <c r="H29" s="97"/>
      <c r="K29" s="71"/>
      <c r="L29" s="64"/>
      <c r="M29" s="64"/>
      <c r="N29" s="64"/>
      <c r="O29" s="64"/>
      <c r="P29" s="64"/>
      <c r="Q29" s="64"/>
      <c r="R29" s="64"/>
      <c r="S29" s="64"/>
      <c r="T29" s="64"/>
      <c r="U29" s="64"/>
    </row>
    <row r="30" spans="1:21" x14ac:dyDescent="0.2">
      <c r="A30" s="89"/>
      <c r="B30" s="90"/>
      <c r="C30" s="80"/>
      <c r="D30" s="80"/>
      <c r="E30" s="96"/>
      <c r="F30" s="96"/>
      <c r="G30" s="96"/>
      <c r="H30" s="97"/>
      <c r="I30" s="97"/>
      <c r="K30" s="70"/>
      <c r="L30" s="70"/>
      <c r="M30" s="64"/>
      <c r="N30" s="64"/>
      <c r="O30" s="64"/>
      <c r="P30" s="64"/>
      <c r="Q30" s="64"/>
      <c r="R30" s="64"/>
      <c r="S30" s="64"/>
      <c r="T30" s="64"/>
      <c r="U30" s="64"/>
    </row>
    <row r="31" spans="1:21" x14ac:dyDescent="0.2">
      <c r="A31" s="255" t="s">
        <v>111</v>
      </c>
      <c r="B31" s="98"/>
      <c r="C31" s="68" t="s">
        <v>98</v>
      </c>
      <c r="D31" s="68" t="s">
        <v>50</v>
      </c>
      <c r="E31" s="68" t="s">
        <v>49</v>
      </c>
      <c r="F31" s="68" t="s">
        <v>48</v>
      </c>
      <c r="G31" s="68" t="s">
        <v>47</v>
      </c>
      <c r="H31" s="68" t="s">
        <v>46</v>
      </c>
      <c r="I31" s="68" t="s">
        <v>45</v>
      </c>
      <c r="K31" s="255" t="s">
        <v>112</v>
      </c>
      <c r="L31" s="63"/>
      <c r="M31" s="63"/>
      <c r="N31" s="64"/>
      <c r="O31" s="64"/>
      <c r="P31" s="64"/>
      <c r="Q31" s="64"/>
      <c r="R31" s="64"/>
      <c r="S31" s="64"/>
      <c r="T31" s="64"/>
      <c r="U31" s="64"/>
    </row>
    <row r="32" spans="1:21" x14ac:dyDescent="0.2">
      <c r="A32" s="140" t="s">
        <v>113</v>
      </c>
      <c r="B32" s="77"/>
      <c r="C32" s="99"/>
      <c r="D32" s="80">
        <f t="shared" ref="D32:I32" si="3">D26</f>
        <v>31357.007305724663</v>
      </c>
      <c r="E32" s="80">
        <f t="shared" si="3"/>
        <v>35404.007305724663</v>
      </c>
      <c r="F32" s="80">
        <f t="shared" si="3"/>
        <v>310721.23834176105</v>
      </c>
      <c r="G32" s="80">
        <f t="shared" si="3"/>
        <v>29999.928864555295</v>
      </c>
      <c r="H32" s="80">
        <f t="shared" si="3"/>
        <v>34592.875698180294</v>
      </c>
      <c r="I32" s="80">
        <f t="shared" si="3"/>
        <v>39382.951230309707</v>
      </c>
      <c r="K32" s="100"/>
      <c r="L32" s="100"/>
      <c r="M32" s="64"/>
      <c r="N32" s="64"/>
      <c r="O32" s="64"/>
      <c r="P32" s="64"/>
      <c r="Q32" s="64"/>
      <c r="R32" s="64"/>
      <c r="S32" s="64"/>
      <c r="T32" s="64"/>
      <c r="U32" s="64"/>
    </row>
    <row r="33" spans="1:21" x14ac:dyDescent="0.2">
      <c r="A33" s="140" t="s">
        <v>114</v>
      </c>
      <c r="B33" s="77"/>
      <c r="C33" s="99"/>
      <c r="D33" s="80"/>
      <c r="E33" s="80">
        <v>0</v>
      </c>
      <c r="F33" s="80">
        <f>E51</f>
        <v>2404.0073057246627</v>
      </c>
      <c r="G33" s="80">
        <f>F51</f>
        <v>9725.2456474857172</v>
      </c>
      <c r="H33" s="80">
        <f>G51</f>
        <v>1000</v>
      </c>
      <c r="I33" s="80">
        <f>H51</f>
        <v>999.99999999999636</v>
      </c>
      <c r="K33" s="129"/>
      <c r="L33" s="101" t="s">
        <v>115</v>
      </c>
      <c r="M33" s="102" t="s">
        <v>116</v>
      </c>
      <c r="N33" s="64"/>
      <c r="O33" s="64"/>
      <c r="P33" s="64"/>
      <c r="Q33" s="64"/>
      <c r="R33" s="64"/>
      <c r="S33" s="64"/>
      <c r="T33" s="64"/>
      <c r="U33" s="64"/>
    </row>
    <row r="34" spans="1:21" x14ac:dyDescent="0.2">
      <c r="A34" s="147" t="s">
        <v>117</v>
      </c>
      <c r="B34" s="77"/>
      <c r="C34" s="99"/>
      <c r="D34" s="271">
        <f t="shared" ref="D34:I34" si="4">SUM(D32:D33)</f>
        <v>31357.007305724663</v>
      </c>
      <c r="E34" s="271">
        <f t="shared" si="4"/>
        <v>35404.007305724663</v>
      </c>
      <c r="F34" s="271">
        <f t="shared" si="4"/>
        <v>313125.24564748572</v>
      </c>
      <c r="G34" s="271">
        <f t="shared" si="4"/>
        <v>39725.174512041012</v>
      </c>
      <c r="H34" s="271">
        <f t="shared" si="4"/>
        <v>35592.875698180294</v>
      </c>
      <c r="I34" s="271">
        <f t="shared" si="4"/>
        <v>40382.9512303097</v>
      </c>
      <c r="K34" s="129"/>
      <c r="L34" s="101"/>
      <c r="M34" s="102"/>
      <c r="N34" s="64"/>
      <c r="O34" s="64"/>
      <c r="P34" s="64"/>
      <c r="Q34" s="64"/>
      <c r="R34" s="64"/>
      <c r="S34" s="64"/>
      <c r="T34" s="64"/>
      <c r="U34" s="64"/>
    </row>
    <row r="35" spans="1:21" x14ac:dyDescent="0.2">
      <c r="A35" s="140"/>
      <c r="B35" s="77"/>
      <c r="C35" s="99"/>
      <c r="D35" s="80"/>
      <c r="E35" s="80"/>
      <c r="F35" s="80"/>
      <c r="G35" s="80"/>
      <c r="H35" s="80"/>
      <c r="I35" s="80"/>
      <c r="K35" s="129"/>
      <c r="L35" s="101"/>
      <c r="M35" s="102"/>
      <c r="N35" s="64"/>
      <c r="O35" s="64"/>
      <c r="P35" s="64"/>
      <c r="Q35" s="64"/>
      <c r="R35" s="64"/>
      <c r="S35" s="64"/>
      <c r="T35" s="64"/>
      <c r="U35" s="64"/>
    </row>
    <row r="36" spans="1:21" x14ac:dyDescent="0.2">
      <c r="A36" s="110"/>
      <c r="B36" s="128"/>
      <c r="C36" s="125"/>
      <c r="D36" s="125"/>
      <c r="E36" s="125"/>
      <c r="F36" s="125"/>
      <c r="G36" s="125"/>
      <c r="H36" s="125"/>
      <c r="I36" s="104"/>
      <c r="J36" s="134"/>
      <c r="K36" s="261"/>
      <c r="L36" s="142"/>
      <c r="M36" s="296"/>
      <c r="N36" s="64"/>
      <c r="O36" s="64"/>
      <c r="P36" s="64"/>
      <c r="Q36" s="64"/>
      <c r="R36" s="64"/>
      <c r="S36" s="64"/>
      <c r="T36" s="64"/>
      <c r="U36" s="64"/>
    </row>
    <row r="37" spans="1:21" ht="18" x14ac:dyDescent="0.2">
      <c r="A37" s="105" t="s">
        <v>161</v>
      </c>
      <c r="B37" s="126"/>
      <c r="C37" s="127"/>
      <c r="D37" s="127">
        <v>-30000</v>
      </c>
      <c r="E37" s="127">
        <v>-33000</v>
      </c>
      <c r="F37" s="127">
        <v>-115000</v>
      </c>
      <c r="G37" s="125">
        <v>0</v>
      </c>
      <c r="H37" s="125">
        <v>0</v>
      </c>
      <c r="I37" s="125">
        <v>0</v>
      </c>
      <c r="K37" s="259" t="s">
        <v>163</v>
      </c>
      <c r="L37" s="260">
        <f>SUM(D38:I38)</f>
        <v>178000</v>
      </c>
      <c r="M37" s="297">
        <f>IRR(C38:I38)</f>
        <v>0.11982028462580607</v>
      </c>
      <c r="N37" s="64"/>
      <c r="O37" s="64"/>
      <c r="P37" s="64"/>
      <c r="Q37" s="64"/>
      <c r="R37" s="64"/>
      <c r="S37" s="64"/>
      <c r="T37" s="64"/>
      <c r="U37" s="64"/>
    </row>
    <row r="38" spans="1:21" ht="18" x14ac:dyDescent="0.2">
      <c r="A38" s="107" t="s">
        <v>136</v>
      </c>
      <c r="B38" s="126"/>
      <c r="C38" s="127">
        <f>-C12</f>
        <v>-135000</v>
      </c>
      <c r="D38" s="127">
        <f t="shared" ref="D38:I38" si="5">ABS(D37)</f>
        <v>30000</v>
      </c>
      <c r="E38" s="127">
        <f t="shared" si="5"/>
        <v>33000</v>
      </c>
      <c r="F38" s="127">
        <f t="shared" si="5"/>
        <v>115000</v>
      </c>
      <c r="G38" s="127">
        <f t="shared" si="5"/>
        <v>0</v>
      </c>
      <c r="H38" s="127">
        <f t="shared" si="5"/>
        <v>0</v>
      </c>
      <c r="I38" s="127">
        <f t="shared" si="5"/>
        <v>0</v>
      </c>
      <c r="K38" s="252"/>
      <c r="L38" s="142"/>
      <c r="M38" s="298"/>
      <c r="N38" s="64"/>
      <c r="O38" s="64"/>
      <c r="P38" s="64"/>
      <c r="Q38" s="64"/>
      <c r="R38" s="64"/>
      <c r="S38" s="64"/>
      <c r="T38" s="64"/>
      <c r="U38" s="64"/>
    </row>
    <row r="39" spans="1:21" ht="18" x14ac:dyDescent="0.2">
      <c r="A39" s="110"/>
      <c r="B39" s="128"/>
      <c r="C39" s="125"/>
      <c r="D39" s="125"/>
      <c r="E39" s="125"/>
      <c r="F39" s="125"/>
      <c r="G39" s="125"/>
      <c r="H39" s="125"/>
      <c r="I39" s="104"/>
      <c r="J39" s="134"/>
      <c r="K39" s="261"/>
      <c r="L39" s="142"/>
      <c r="M39" s="298"/>
      <c r="N39" s="64"/>
      <c r="O39" s="64"/>
      <c r="P39" s="64"/>
      <c r="Q39" s="64"/>
      <c r="R39" s="64"/>
      <c r="S39" s="64"/>
      <c r="T39" s="64"/>
      <c r="U39" s="64"/>
    </row>
    <row r="40" spans="1:21" ht="18" x14ac:dyDescent="0.2">
      <c r="A40" s="110"/>
      <c r="B40" s="128"/>
      <c r="C40" s="125"/>
      <c r="D40" s="125"/>
      <c r="E40" s="125"/>
      <c r="F40" s="125"/>
      <c r="G40" s="125"/>
      <c r="H40" s="125"/>
      <c r="I40" s="104"/>
      <c r="J40" s="134"/>
      <c r="K40" s="261"/>
      <c r="L40" s="142"/>
      <c r="M40" s="298"/>
      <c r="N40" s="64"/>
      <c r="O40" s="64"/>
      <c r="P40" s="64"/>
      <c r="Q40" s="64"/>
      <c r="R40" s="64"/>
      <c r="S40" s="64"/>
      <c r="T40" s="64"/>
      <c r="U40" s="64"/>
    </row>
    <row r="41" spans="1:21" ht="18" x14ac:dyDescent="0.2">
      <c r="A41" s="105" t="s">
        <v>181</v>
      </c>
      <c r="B41" s="126"/>
      <c r="C41" s="127"/>
      <c r="D41" s="127">
        <v>0</v>
      </c>
      <c r="E41" s="127">
        <v>0</v>
      </c>
      <c r="F41" s="127">
        <v>-56700</v>
      </c>
      <c r="G41" s="125">
        <f>-($G$34-1000)/3</f>
        <v>-12908.391504013671</v>
      </c>
      <c r="H41" s="125">
        <f>-($H$34-1000)/3</f>
        <v>-11530.958566060099</v>
      </c>
      <c r="I41" s="125">
        <f>-($I$34-1000)/3</f>
        <v>-13127.650410103233</v>
      </c>
      <c r="J41" s="142"/>
      <c r="K41" s="259" t="s">
        <v>164</v>
      </c>
      <c r="L41" s="260">
        <f>SUM(D42:I42)</f>
        <v>94267.000480177012</v>
      </c>
      <c r="M41" s="297">
        <f>IRR(C42:I42)</f>
        <v>0.54305851710456055</v>
      </c>
      <c r="N41" s="64"/>
      <c r="O41" s="64"/>
      <c r="P41" s="64"/>
      <c r="Q41" s="64"/>
      <c r="R41" s="64"/>
      <c r="S41" s="64"/>
      <c r="T41" s="64"/>
      <c r="U41" s="64"/>
    </row>
    <row r="42" spans="1:21" ht="18" x14ac:dyDescent="0.2">
      <c r="A42" s="107" t="s">
        <v>124</v>
      </c>
      <c r="B42" s="126"/>
      <c r="C42" s="127">
        <v>-20000</v>
      </c>
      <c r="D42" s="127">
        <f t="shared" ref="D42:I42" si="6">ABS(D41)</f>
        <v>0</v>
      </c>
      <c r="E42" s="127">
        <f t="shared" si="6"/>
        <v>0</v>
      </c>
      <c r="F42" s="127">
        <f t="shared" si="6"/>
        <v>56700</v>
      </c>
      <c r="G42" s="127">
        <f t="shared" si="6"/>
        <v>12908.391504013671</v>
      </c>
      <c r="H42" s="127">
        <f t="shared" si="6"/>
        <v>11530.958566060099</v>
      </c>
      <c r="I42" s="127">
        <f t="shared" si="6"/>
        <v>13127.650410103233</v>
      </c>
      <c r="K42" s="108"/>
      <c r="L42" s="81"/>
      <c r="M42" s="298"/>
      <c r="N42" s="109"/>
      <c r="O42" s="70"/>
      <c r="P42" s="70"/>
      <c r="Q42" s="70"/>
      <c r="R42" s="70"/>
      <c r="S42" s="70"/>
      <c r="T42" s="70"/>
      <c r="U42" s="70"/>
    </row>
    <row r="43" spans="1:21" ht="18" x14ac:dyDescent="0.2">
      <c r="A43" s="112"/>
      <c r="B43" s="128"/>
      <c r="C43" s="125"/>
      <c r="D43" s="125"/>
      <c r="E43" s="125"/>
      <c r="F43" s="125"/>
      <c r="G43" s="125"/>
      <c r="H43" s="125"/>
      <c r="I43" s="125"/>
      <c r="K43" s="108"/>
      <c r="L43" s="81"/>
      <c r="M43" s="298"/>
      <c r="N43" s="109"/>
      <c r="O43" s="70"/>
      <c r="P43" s="70"/>
      <c r="Q43" s="70"/>
      <c r="R43" s="70"/>
      <c r="S43" s="70"/>
      <c r="T43" s="70"/>
      <c r="U43" s="70"/>
    </row>
    <row r="44" spans="1:21" ht="18" x14ac:dyDescent="0.2">
      <c r="A44" s="105" t="s">
        <v>182</v>
      </c>
      <c r="B44" s="126"/>
      <c r="C44" s="127"/>
      <c r="D44" s="127">
        <v>0</v>
      </c>
      <c r="E44" s="127">
        <v>0</v>
      </c>
      <c r="F44" s="127">
        <v>-56700</v>
      </c>
      <c r="G44" s="125">
        <f>-($G$34-1000)/3</f>
        <v>-12908.391504013671</v>
      </c>
      <c r="H44" s="125">
        <f>-($H$34-1000)/3</f>
        <v>-11530.958566060099</v>
      </c>
      <c r="I44" s="125">
        <f>-($I$34-1000)/3</f>
        <v>-13127.650410103233</v>
      </c>
      <c r="J44" s="142"/>
      <c r="K44" s="259" t="s">
        <v>164</v>
      </c>
      <c r="L44" s="260">
        <f>SUM(D45:I45)</f>
        <v>94267.000480177012</v>
      </c>
      <c r="M44" s="297">
        <f>IRR(C45:I45)</f>
        <v>0.54305851710456055</v>
      </c>
      <c r="N44" s="109"/>
      <c r="O44" s="70"/>
      <c r="P44" s="70"/>
      <c r="Q44" s="70"/>
      <c r="R44" s="70"/>
      <c r="S44" s="70"/>
      <c r="T44" s="70"/>
      <c r="U44" s="70"/>
    </row>
    <row r="45" spans="1:21" ht="18" x14ac:dyDescent="0.2">
      <c r="A45" s="107" t="s">
        <v>124</v>
      </c>
      <c r="B45" s="126"/>
      <c r="C45" s="127">
        <v>-20000</v>
      </c>
      <c r="D45" s="127">
        <f t="shared" ref="D45:I45" si="7">ABS(D44)</f>
        <v>0</v>
      </c>
      <c r="E45" s="127">
        <f t="shared" si="7"/>
        <v>0</v>
      </c>
      <c r="F45" s="127">
        <f t="shared" si="7"/>
        <v>56700</v>
      </c>
      <c r="G45" s="127">
        <f t="shared" si="7"/>
        <v>12908.391504013671</v>
      </c>
      <c r="H45" s="127">
        <f t="shared" si="7"/>
        <v>11530.958566060099</v>
      </c>
      <c r="I45" s="127">
        <f t="shared" si="7"/>
        <v>13127.650410103233</v>
      </c>
      <c r="K45" s="108"/>
      <c r="L45" s="81"/>
      <c r="M45" s="298"/>
      <c r="N45" s="109"/>
      <c r="O45" s="70"/>
      <c r="P45" s="70"/>
      <c r="Q45" s="70"/>
      <c r="R45" s="70"/>
      <c r="S45" s="70"/>
      <c r="T45" s="70"/>
      <c r="U45" s="70"/>
    </row>
    <row r="46" spans="1:21" ht="18" x14ac:dyDescent="0.2">
      <c r="A46" s="112"/>
      <c r="B46" s="128"/>
      <c r="C46" s="125"/>
      <c r="D46" s="125"/>
      <c r="E46" s="125"/>
      <c r="F46" s="125"/>
      <c r="G46" s="125"/>
      <c r="H46" s="125"/>
      <c r="I46" s="125"/>
      <c r="K46" s="108"/>
      <c r="L46" s="81"/>
      <c r="M46" s="298"/>
      <c r="N46" s="109"/>
      <c r="O46" s="70"/>
      <c r="P46" s="70"/>
      <c r="Q46" s="70"/>
      <c r="R46" s="70"/>
      <c r="S46" s="70"/>
      <c r="T46" s="70"/>
      <c r="U46" s="70"/>
    </row>
    <row r="47" spans="1:21" ht="18" x14ac:dyDescent="0.2">
      <c r="A47" s="105" t="s">
        <v>183</v>
      </c>
      <c r="B47" s="126"/>
      <c r="C47" s="127"/>
      <c r="D47" s="127">
        <v>0</v>
      </c>
      <c r="E47" s="127">
        <v>0</v>
      </c>
      <c r="F47" s="127">
        <v>-75000</v>
      </c>
      <c r="G47" s="125">
        <f>-($G$34-1000)/3</f>
        <v>-12908.391504013671</v>
      </c>
      <c r="H47" s="125">
        <f>-($H$34-1000)/3</f>
        <v>-11530.958566060099</v>
      </c>
      <c r="I47" s="125">
        <f>-($I$34-1000)/3</f>
        <v>-13127.650410103233</v>
      </c>
      <c r="J47" s="142"/>
      <c r="K47" s="259" t="s">
        <v>164</v>
      </c>
      <c r="L47" s="260">
        <f>SUM(D48:I48)</f>
        <v>112567.00048017701</v>
      </c>
      <c r="M47" s="297">
        <f>IRR(C48:I48)</f>
        <v>0.54270180132722801</v>
      </c>
      <c r="N47" s="109"/>
      <c r="O47" s="70"/>
      <c r="P47" s="70"/>
      <c r="Q47" s="70"/>
      <c r="R47" s="70"/>
      <c r="S47" s="70"/>
      <c r="T47" s="70"/>
      <c r="U47" s="70"/>
    </row>
    <row r="48" spans="1:21" ht="18" x14ac:dyDescent="0.2">
      <c r="A48" s="107" t="s">
        <v>124</v>
      </c>
      <c r="B48" s="126"/>
      <c r="C48" s="127">
        <v>-25000</v>
      </c>
      <c r="D48" s="127">
        <f t="shared" ref="D48:I48" si="8">ABS(D47)</f>
        <v>0</v>
      </c>
      <c r="E48" s="127">
        <f t="shared" si="8"/>
        <v>0</v>
      </c>
      <c r="F48" s="127">
        <f t="shared" si="8"/>
        <v>75000</v>
      </c>
      <c r="G48" s="127">
        <f t="shared" si="8"/>
        <v>12908.391504013671</v>
      </c>
      <c r="H48" s="127">
        <f t="shared" si="8"/>
        <v>11530.958566060099</v>
      </c>
      <c r="I48" s="127">
        <f t="shared" si="8"/>
        <v>13127.650410103233</v>
      </c>
      <c r="K48" s="108"/>
      <c r="L48" s="81"/>
      <c r="M48" s="298"/>
      <c r="N48" s="109"/>
      <c r="O48" s="70"/>
      <c r="P48" s="70"/>
      <c r="Q48" s="70"/>
      <c r="R48" s="70"/>
      <c r="S48" s="70"/>
      <c r="T48" s="70"/>
      <c r="U48" s="70"/>
    </row>
    <row r="49" spans="1:21" x14ac:dyDescent="0.2">
      <c r="A49" s="112"/>
      <c r="B49" s="128"/>
      <c r="C49" s="125"/>
      <c r="D49" s="125"/>
      <c r="E49" s="125"/>
      <c r="F49" s="125"/>
      <c r="G49" s="125"/>
      <c r="H49" s="125"/>
      <c r="I49" s="125"/>
      <c r="J49" s="134"/>
      <c r="K49" s="111"/>
      <c r="L49" s="81"/>
      <c r="M49" s="109"/>
      <c r="N49" s="70"/>
      <c r="O49" s="70"/>
      <c r="P49" s="70"/>
      <c r="Q49" s="70"/>
      <c r="R49" s="70"/>
      <c r="S49" s="70"/>
      <c r="T49" s="70"/>
      <c r="U49" s="70"/>
    </row>
    <row r="50" spans="1:21" x14ac:dyDescent="0.2">
      <c r="A50" s="110"/>
      <c r="B50" s="128"/>
      <c r="C50" s="125"/>
      <c r="D50" s="125"/>
      <c r="E50" s="125"/>
      <c r="F50" s="125"/>
      <c r="G50" s="125"/>
      <c r="H50" s="125"/>
      <c r="I50" s="125"/>
      <c r="J50" s="134"/>
      <c r="K50" s="111"/>
      <c r="L50" s="81"/>
      <c r="M50" s="109"/>
      <c r="N50" s="64"/>
      <c r="O50" s="64"/>
      <c r="P50" s="64"/>
      <c r="Q50" s="64"/>
      <c r="R50" s="64"/>
      <c r="S50" s="64"/>
      <c r="T50" s="64"/>
      <c r="U50" s="64"/>
    </row>
    <row r="51" spans="1:21" x14ac:dyDescent="0.2">
      <c r="A51" s="270" t="s">
        <v>125</v>
      </c>
      <c r="B51" s="269"/>
      <c r="C51" s="268"/>
      <c r="D51" s="267">
        <f>D34+D37+D41+D44+D47</f>
        <v>1357.0073057246627</v>
      </c>
      <c r="E51" s="267">
        <f t="shared" ref="E51:I51" si="9">E34+E37+E41+E44+E47</f>
        <v>2404.0073057246627</v>
      </c>
      <c r="F51" s="267">
        <f t="shared" si="9"/>
        <v>9725.2456474857172</v>
      </c>
      <c r="G51" s="267">
        <f t="shared" si="9"/>
        <v>1000</v>
      </c>
      <c r="H51" s="267">
        <f t="shared" si="9"/>
        <v>999.99999999999636</v>
      </c>
      <c r="I51" s="267">
        <f t="shared" si="9"/>
        <v>1000</v>
      </c>
      <c r="K51" s="115"/>
      <c r="L51" s="116"/>
      <c r="M51" s="64"/>
      <c r="N51" s="64"/>
      <c r="O51" s="64"/>
      <c r="P51" s="64"/>
      <c r="Q51" s="64"/>
      <c r="R51" s="64"/>
      <c r="S51" s="64"/>
      <c r="T51" s="64"/>
      <c r="U51" s="64"/>
    </row>
    <row r="52" spans="1:21" x14ac:dyDescent="0.2">
      <c r="D52" s="145"/>
      <c r="E52" s="145"/>
      <c r="F52" s="145"/>
      <c r="G52" s="145"/>
      <c r="H52" s="145"/>
      <c r="I52" s="145"/>
      <c r="K52" s="100"/>
      <c r="L52" s="100"/>
      <c r="M52" s="117"/>
      <c r="N52" s="64"/>
      <c r="O52" s="64"/>
      <c r="P52" s="64"/>
      <c r="Q52" s="64"/>
      <c r="R52" s="64"/>
      <c r="S52" s="64"/>
      <c r="T52" s="64"/>
      <c r="U52" s="64"/>
    </row>
    <row r="53" spans="1:21" x14ac:dyDescent="0.2">
      <c r="A53" s="129" t="s">
        <v>148</v>
      </c>
      <c r="K53" s="94"/>
      <c r="L53" s="64"/>
      <c r="M53" s="64"/>
      <c r="N53" s="64"/>
      <c r="O53" s="64"/>
      <c r="P53" s="64"/>
      <c r="Q53" s="64"/>
      <c r="R53" s="64"/>
      <c r="S53" s="64"/>
      <c r="T53" s="64"/>
      <c r="U53" s="64"/>
    </row>
    <row r="54" spans="1:21" x14ac:dyDescent="0.2">
      <c r="A54" s="110" t="s">
        <v>165</v>
      </c>
      <c r="B54" s="128"/>
      <c r="C54" s="125"/>
      <c r="D54" s="125"/>
      <c r="E54" s="125"/>
      <c r="F54" s="109"/>
      <c r="G54" s="125"/>
      <c r="H54" s="125"/>
      <c r="I54" s="104"/>
      <c r="J54" s="134"/>
      <c r="K54" s="118"/>
      <c r="L54" s="81"/>
      <c r="M54" s="109"/>
      <c r="N54" s="64"/>
      <c r="O54" s="64"/>
      <c r="P54" s="64"/>
      <c r="Q54" s="64"/>
      <c r="R54" s="64"/>
      <c r="S54" s="64"/>
      <c r="T54" s="64"/>
      <c r="U54" s="64"/>
    </row>
    <row r="55" spans="1:21" x14ac:dyDescent="0.2">
      <c r="A55" s="148" t="s">
        <v>166</v>
      </c>
      <c r="K55" s="67"/>
      <c r="L55" s="64"/>
      <c r="M55" s="64"/>
      <c r="N55" s="64"/>
      <c r="O55" s="64"/>
      <c r="P55" s="64"/>
      <c r="Q55" s="64"/>
      <c r="R55" s="64"/>
      <c r="S55" s="64"/>
      <c r="T55" s="64"/>
      <c r="U55" s="64"/>
    </row>
    <row r="56" spans="1:21" x14ac:dyDescent="0.2">
      <c r="A56" s="148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</row>
    <row r="57" spans="1:21" x14ac:dyDescent="0.2"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</row>
    <row r="58" spans="1:21" x14ac:dyDescent="0.2">
      <c r="A58" s="129" t="s">
        <v>191</v>
      </c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</row>
    <row r="59" spans="1:21" x14ac:dyDescent="0.2"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</row>
  </sheetData>
  <mergeCells count="4">
    <mergeCell ref="K11:L11"/>
    <mergeCell ref="K21:L21"/>
    <mergeCell ref="K22:L22"/>
    <mergeCell ref="A28:A29"/>
  </mergeCells>
  <phoneticPr fontId="7" type="noConversion"/>
  <pageMargins left="0.75" right="0.75" top="1" bottom="1" header="0.5" footer="0.5"/>
  <pageSetup scale="54" orientation="portrait" horizontalDpi="4294967292" verticalDpi="4294967292"/>
  <rowBreaks count="1" manualBreakCount="1">
    <brk id="29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  <pageSetUpPr fitToPage="1"/>
  </sheetPr>
  <dimension ref="A1:L375"/>
  <sheetViews>
    <sheetView workbookViewId="0">
      <selection activeCell="B4" sqref="B4"/>
    </sheetView>
  </sheetViews>
  <sheetFormatPr baseColWidth="10" defaultColWidth="10.83203125" defaultRowHeight="13" outlineLevelRow="1" x14ac:dyDescent="0.15"/>
  <cols>
    <col min="1" max="1" width="16.33203125" style="13" customWidth="1"/>
    <col min="2" max="2" width="16.83203125" style="12" bestFit="1" customWidth="1"/>
    <col min="3" max="4" width="10.83203125" style="10"/>
    <col min="5" max="7" width="10.83203125" style="11"/>
    <col min="8" max="16384" width="10.83203125" style="10"/>
  </cols>
  <sheetData>
    <row r="1" spans="1:12" ht="20" x14ac:dyDescent="0.15">
      <c r="A1" s="43" t="s">
        <v>71</v>
      </c>
      <c r="B1" s="33"/>
    </row>
    <row r="3" spans="1:12" x14ac:dyDescent="0.15">
      <c r="A3" s="42" t="s">
        <v>70</v>
      </c>
      <c r="B3" s="10"/>
    </row>
    <row r="4" spans="1:12" x14ac:dyDescent="0.15">
      <c r="A4" s="39" t="s">
        <v>69</v>
      </c>
      <c r="B4" s="41">
        <f>'Static Pro Forma'!F44</f>
        <v>4.4999999999999998E-2</v>
      </c>
    </row>
    <row r="5" spans="1:12" x14ac:dyDescent="0.15">
      <c r="A5" s="39" t="s">
        <v>68</v>
      </c>
      <c r="B5" s="41">
        <f>B4/12</f>
        <v>3.7499999999999999E-3</v>
      </c>
    </row>
    <row r="6" spans="1:12" x14ac:dyDescent="0.15">
      <c r="A6" s="39" t="s">
        <v>67</v>
      </c>
      <c r="B6" s="10">
        <f>'Static Pro Forma'!D44</f>
        <v>30</v>
      </c>
    </row>
    <row r="7" spans="1:12" x14ac:dyDescent="0.15">
      <c r="A7" s="39" t="s">
        <v>66</v>
      </c>
      <c r="B7" s="10">
        <f>B6*12</f>
        <v>360</v>
      </c>
    </row>
    <row r="8" spans="1:12" x14ac:dyDescent="0.15">
      <c r="A8" s="39" t="s">
        <v>65</v>
      </c>
      <c r="B8" s="14">
        <f>'Static Pro Forma'!G42</f>
        <v>796730.43200000003</v>
      </c>
    </row>
    <row r="9" spans="1:12" x14ac:dyDescent="0.15">
      <c r="A9" s="39" t="s">
        <v>64</v>
      </c>
      <c r="B9" s="40">
        <v>42795</v>
      </c>
    </row>
    <row r="10" spans="1:12" x14ac:dyDescent="0.15">
      <c r="A10" s="39"/>
      <c r="B10" s="10"/>
    </row>
    <row r="11" spans="1:12" x14ac:dyDescent="0.15">
      <c r="A11" s="39" t="s">
        <v>63</v>
      </c>
      <c r="B11" s="38">
        <f>PMT(B5,B7,B8)</f>
        <v>-4036.9160578562778</v>
      </c>
    </row>
    <row r="12" spans="1:12" x14ac:dyDescent="0.15">
      <c r="A12" s="39" t="s">
        <v>62</v>
      </c>
      <c r="B12" s="38">
        <f>B11*12</f>
        <v>-48442.992694275337</v>
      </c>
    </row>
    <row r="14" spans="1:12" x14ac:dyDescent="0.15">
      <c r="B14" s="34"/>
      <c r="C14" s="37"/>
      <c r="D14" s="37"/>
      <c r="E14" s="36"/>
      <c r="F14" s="36"/>
      <c r="G14" s="36"/>
      <c r="H14" s="35" t="s">
        <v>61</v>
      </c>
      <c r="I14" s="34" t="s">
        <v>20</v>
      </c>
      <c r="J14" s="33" t="s">
        <v>55</v>
      </c>
      <c r="K14" s="33" t="s">
        <v>60</v>
      </c>
      <c r="L14" s="33" t="s">
        <v>59</v>
      </c>
    </row>
    <row r="15" spans="1:12" x14ac:dyDescent="0.15">
      <c r="A15" s="32" t="s">
        <v>58</v>
      </c>
      <c r="B15" s="31" t="s">
        <v>57</v>
      </c>
      <c r="C15" s="31" t="s">
        <v>56</v>
      </c>
      <c r="D15" s="30" t="s">
        <v>54</v>
      </c>
      <c r="E15" s="29" t="s">
        <v>20</v>
      </c>
      <c r="F15" s="29" t="s">
        <v>55</v>
      </c>
      <c r="G15" s="29" t="s">
        <v>51</v>
      </c>
      <c r="H15" s="28" t="s">
        <v>54</v>
      </c>
      <c r="I15" s="27" t="s">
        <v>53</v>
      </c>
      <c r="J15" s="26" t="s">
        <v>53</v>
      </c>
      <c r="K15" s="26" t="s">
        <v>52</v>
      </c>
      <c r="L15" s="26" t="s">
        <v>51</v>
      </c>
    </row>
    <row r="16" spans="1:12" outlineLevel="1" x14ac:dyDescent="0.15">
      <c r="A16" s="315" t="s">
        <v>50</v>
      </c>
      <c r="B16" s="12">
        <v>1</v>
      </c>
      <c r="C16" s="15">
        <f>B9+1</f>
        <v>42796</v>
      </c>
      <c r="D16" s="14">
        <f>B8</f>
        <v>796730.43200000003</v>
      </c>
      <c r="E16" s="11">
        <f>D16*B5</f>
        <v>2987.7391200000002</v>
      </c>
      <c r="F16" s="11">
        <f t="shared" ref="F16:F79" si="0">-$B$11-E16</f>
        <v>1049.1769378562776</v>
      </c>
      <c r="G16" s="11">
        <f t="shared" ref="G16:G79" si="1">SUM(E16:F16)</f>
        <v>4036.9160578562778</v>
      </c>
      <c r="H16" s="14">
        <f t="shared" ref="H16:H79" si="2">D16-F16</f>
        <v>795681.25506214378</v>
      </c>
    </row>
    <row r="17" spans="1:12" outlineLevel="1" x14ac:dyDescent="0.15">
      <c r="A17" s="315"/>
      <c r="B17" s="12">
        <f t="shared" ref="B17:B80" si="3">B16+1</f>
        <v>2</v>
      </c>
      <c r="C17" s="15">
        <f t="shared" ref="C17:C80" si="4">C16+(365/12)</f>
        <v>42826.416666666664</v>
      </c>
      <c r="D17" s="14">
        <f t="shared" ref="D17:D80" si="5">H16</f>
        <v>795681.25506214378</v>
      </c>
      <c r="E17" s="11">
        <f t="shared" ref="E17:E80" si="6">$D17*$B$5</f>
        <v>2983.8047064830389</v>
      </c>
      <c r="F17" s="11">
        <f t="shared" si="0"/>
        <v>1053.1113513732389</v>
      </c>
      <c r="G17" s="11">
        <f t="shared" si="1"/>
        <v>4036.9160578562778</v>
      </c>
      <c r="H17" s="14">
        <f t="shared" si="2"/>
        <v>794628.14371077053</v>
      </c>
    </row>
    <row r="18" spans="1:12" outlineLevel="1" x14ac:dyDescent="0.15">
      <c r="A18" s="315"/>
      <c r="B18" s="12">
        <f t="shared" si="3"/>
        <v>3</v>
      </c>
      <c r="C18" s="15">
        <f t="shared" si="4"/>
        <v>42856.833333333328</v>
      </c>
      <c r="D18" s="14">
        <f t="shared" si="5"/>
        <v>794628.14371077053</v>
      </c>
      <c r="E18" s="11">
        <f t="shared" si="6"/>
        <v>2979.8555389153894</v>
      </c>
      <c r="F18" s="11">
        <f t="shared" si="0"/>
        <v>1057.0605189408884</v>
      </c>
      <c r="G18" s="11">
        <f t="shared" si="1"/>
        <v>4036.9160578562778</v>
      </c>
      <c r="H18" s="14">
        <f t="shared" si="2"/>
        <v>793571.08319182962</v>
      </c>
    </row>
    <row r="19" spans="1:12" outlineLevel="1" x14ac:dyDescent="0.15">
      <c r="A19" s="315"/>
      <c r="B19" s="12">
        <f t="shared" si="3"/>
        <v>4</v>
      </c>
      <c r="C19" s="15">
        <f t="shared" si="4"/>
        <v>42887.249999999993</v>
      </c>
      <c r="D19" s="14">
        <f t="shared" si="5"/>
        <v>793571.08319182962</v>
      </c>
      <c r="E19" s="11">
        <f t="shared" si="6"/>
        <v>2975.8915619693607</v>
      </c>
      <c r="F19" s="11">
        <f t="shared" si="0"/>
        <v>1061.0244958869171</v>
      </c>
      <c r="G19" s="11">
        <f t="shared" si="1"/>
        <v>4036.9160578562778</v>
      </c>
      <c r="H19" s="14">
        <f t="shared" si="2"/>
        <v>792510.05869594275</v>
      </c>
    </row>
    <row r="20" spans="1:12" outlineLevel="1" x14ac:dyDescent="0.15">
      <c r="A20" s="315"/>
      <c r="B20" s="12">
        <f t="shared" si="3"/>
        <v>5</v>
      </c>
      <c r="C20" s="15">
        <f t="shared" si="4"/>
        <v>42917.666666666657</v>
      </c>
      <c r="D20" s="14">
        <f t="shared" si="5"/>
        <v>792510.05869594275</v>
      </c>
      <c r="E20" s="11">
        <f t="shared" si="6"/>
        <v>2971.9127201097854</v>
      </c>
      <c r="F20" s="11">
        <f t="shared" si="0"/>
        <v>1065.0033377464924</v>
      </c>
      <c r="G20" s="11">
        <f t="shared" si="1"/>
        <v>4036.9160578562778</v>
      </c>
      <c r="H20" s="14">
        <f t="shared" si="2"/>
        <v>791445.05535819626</v>
      </c>
    </row>
    <row r="21" spans="1:12" outlineLevel="1" x14ac:dyDescent="0.15">
      <c r="A21" s="315"/>
      <c r="B21" s="12">
        <f t="shared" si="3"/>
        <v>6</v>
      </c>
      <c r="C21" s="15">
        <f t="shared" si="4"/>
        <v>42948.083333333321</v>
      </c>
      <c r="D21" s="14">
        <f t="shared" si="5"/>
        <v>791445.05535819626</v>
      </c>
      <c r="E21" s="11">
        <f t="shared" si="6"/>
        <v>2967.918957593236</v>
      </c>
      <c r="F21" s="11">
        <f t="shared" si="0"/>
        <v>1068.9971002630418</v>
      </c>
      <c r="G21" s="11">
        <f t="shared" si="1"/>
        <v>4036.9160578562778</v>
      </c>
      <c r="H21" s="14">
        <f t="shared" si="2"/>
        <v>790376.05825793324</v>
      </c>
    </row>
    <row r="22" spans="1:12" outlineLevel="1" x14ac:dyDescent="0.15">
      <c r="A22" s="315"/>
      <c r="B22" s="12">
        <f t="shared" si="3"/>
        <v>7</v>
      </c>
      <c r="C22" s="15">
        <f t="shared" si="4"/>
        <v>42978.499999999985</v>
      </c>
      <c r="D22" s="14">
        <f t="shared" si="5"/>
        <v>790376.05825793324</v>
      </c>
      <c r="E22" s="11">
        <f t="shared" si="6"/>
        <v>2963.9102184672497</v>
      </c>
      <c r="F22" s="11">
        <f t="shared" si="0"/>
        <v>1073.0058393890281</v>
      </c>
      <c r="G22" s="11">
        <f t="shared" si="1"/>
        <v>4036.9160578562778</v>
      </c>
      <c r="H22" s="14">
        <f t="shared" si="2"/>
        <v>789303.05241854419</v>
      </c>
    </row>
    <row r="23" spans="1:12" outlineLevel="1" x14ac:dyDescent="0.15">
      <c r="A23" s="315"/>
      <c r="B23" s="12">
        <f t="shared" si="3"/>
        <v>8</v>
      </c>
      <c r="C23" s="15">
        <f t="shared" si="4"/>
        <v>43008.91666666665</v>
      </c>
      <c r="D23" s="14">
        <f t="shared" si="5"/>
        <v>789303.05241854419</v>
      </c>
      <c r="E23" s="11">
        <f t="shared" si="6"/>
        <v>2959.8864465695406</v>
      </c>
      <c r="F23" s="11">
        <f t="shared" si="0"/>
        <v>1077.0296112867372</v>
      </c>
      <c r="G23" s="11">
        <f t="shared" si="1"/>
        <v>4036.9160578562778</v>
      </c>
      <c r="H23" s="14">
        <f t="shared" si="2"/>
        <v>788226.02280725748</v>
      </c>
    </row>
    <row r="24" spans="1:12" outlineLevel="1" x14ac:dyDescent="0.15">
      <c r="A24" s="315"/>
      <c r="B24" s="12">
        <f t="shared" si="3"/>
        <v>9</v>
      </c>
      <c r="C24" s="15">
        <f t="shared" si="4"/>
        <v>43039.333333333314</v>
      </c>
      <c r="D24" s="14">
        <f t="shared" si="5"/>
        <v>788226.02280725748</v>
      </c>
      <c r="E24" s="11">
        <f t="shared" si="6"/>
        <v>2955.8475855272154</v>
      </c>
      <c r="F24" s="11">
        <f t="shared" si="0"/>
        <v>1081.0684723290624</v>
      </c>
      <c r="G24" s="11">
        <f t="shared" si="1"/>
        <v>4036.9160578562778</v>
      </c>
      <c r="H24" s="14">
        <f t="shared" si="2"/>
        <v>787144.95433492842</v>
      </c>
    </row>
    <row r="25" spans="1:12" outlineLevel="1" x14ac:dyDescent="0.15">
      <c r="A25" s="315"/>
      <c r="B25" s="12">
        <f t="shared" si="3"/>
        <v>10</v>
      </c>
      <c r="C25" s="15">
        <f t="shared" si="4"/>
        <v>43069.749999999978</v>
      </c>
      <c r="D25" s="14">
        <f t="shared" si="5"/>
        <v>787144.95433492842</v>
      </c>
      <c r="E25" s="11">
        <f t="shared" si="6"/>
        <v>2951.7935787559813</v>
      </c>
      <c r="F25" s="11">
        <f t="shared" si="0"/>
        <v>1085.1224791002965</v>
      </c>
      <c r="G25" s="11">
        <f t="shared" si="1"/>
        <v>4036.9160578562778</v>
      </c>
      <c r="H25" s="14">
        <f t="shared" si="2"/>
        <v>786059.83185582818</v>
      </c>
    </row>
    <row r="26" spans="1:12" outlineLevel="1" x14ac:dyDescent="0.15">
      <c r="A26" s="315"/>
      <c r="B26" s="12">
        <f t="shared" si="3"/>
        <v>11</v>
      </c>
      <c r="C26" s="15">
        <f t="shared" si="4"/>
        <v>43100.166666666642</v>
      </c>
      <c r="D26" s="14">
        <f t="shared" si="5"/>
        <v>786059.83185582818</v>
      </c>
      <c r="E26" s="11">
        <f t="shared" si="6"/>
        <v>2947.7243694593553</v>
      </c>
      <c r="F26" s="11">
        <f t="shared" si="0"/>
        <v>1089.1916883969225</v>
      </c>
      <c r="G26" s="11">
        <f t="shared" si="1"/>
        <v>4036.9160578562778</v>
      </c>
      <c r="H26" s="14">
        <f t="shared" si="2"/>
        <v>784970.64016743121</v>
      </c>
    </row>
    <row r="27" spans="1:12" outlineLevel="1" x14ac:dyDescent="0.15">
      <c r="A27" s="315"/>
      <c r="B27" s="24">
        <f t="shared" si="3"/>
        <v>12</v>
      </c>
      <c r="C27" s="23">
        <f t="shared" si="4"/>
        <v>43130.583333333307</v>
      </c>
      <c r="D27" s="22">
        <f t="shared" si="5"/>
        <v>784970.64016743121</v>
      </c>
      <c r="E27" s="21">
        <f t="shared" si="6"/>
        <v>2943.6399006278671</v>
      </c>
      <c r="F27" s="21">
        <f t="shared" si="0"/>
        <v>1093.2761572284107</v>
      </c>
      <c r="G27" s="21">
        <f t="shared" si="1"/>
        <v>4036.9160578562778</v>
      </c>
      <c r="H27" s="22">
        <f t="shared" si="2"/>
        <v>783877.36401020281</v>
      </c>
      <c r="I27" s="21">
        <f>SUM(E16:E27)</f>
        <v>35589.92470447802</v>
      </c>
      <c r="J27" s="21">
        <f>SUM(F16:F27)</f>
        <v>12853.067989797315</v>
      </c>
      <c r="K27" s="21">
        <f>J27</f>
        <v>12853.067989797315</v>
      </c>
      <c r="L27" s="21">
        <f>SUM(G16:G27)</f>
        <v>48442.992694275337</v>
      </c>
    </row>
    <row r="28" spans="1:12" outlineLevel="1" x14ac:dyDescent="0.15">
      <c r="A28" s="315" t="s">
        <v>49</v>
      </c>
      <c r="B28" s="12">
        <f t="shared" si="3"/>
        <v>13</v>
      </c>
      <c r="C28" s="15">
        <f t="shared" si="4"/>
        <v>43160.999999999971</v>
      </c>
      <c r="D28" s="14">
        <f t="shared" si="5"/>
        <v>783877.36401020281</v>
      </c>
      <c r="E28" s="11">
        <f t="shared" si="6"/>
        <v>2939.5401150382604</v>
      </c>
      <c r="F28" s="11">
        <f t="shared" si="0"/>
        <v>1097.3759428180174</v>
      </c>
      <c r="G28" s="11">
        <f t="shared" si="1"/>
        <v>4036.9160578562778</v>
      </c>
      <c r="H28" s="14">
        <f t="shared" si="2"/>
        <v>782779.98806738481</v>
      </c>
    </row>
    <row r="29" spans="1:12" outlineLevel="1" x14ac:dyDescent="0.15">
      <c r="A29" s="315"/>
      <c r="B29" s="12">
        <f t="shared" si="3"/>
        <v>14</v>
      </c>
      <c r="C29" s="15">
        <f t="shared" si="4"/>
        <v>43191.416666666635</v>
      </c>
      <c r="D29" s="14">
        <f t="shared" si="5"/>
        <v>782779.98806738481</v>
      </c>
      <c r="E29" s="11">
        <f t="shared" si="6"/>
        <v>2935.4249552526931</v>
      </c>
      <c r="F29" s="11">
        <f t="shared" si="0"/>
        <v>1101.4911026035847</v>
      </c>
      <c r="G29" s="11">
        <f t="shared" si="1"/>
        <v>4036.9160578562778</v>
      </c>
      <c r="H29" s="14">
        <f t="shared" si="2"/>
        <v>781678.4969647812</v>
      </c>
    </row>
    <row r="30" spans="1:12" outlineLevel="1" x14ac:dyDescent="0.15">
      <c r="A30" s="315"/>
      <c r="B30" s="12">
        <f t="shared" si="3"/>
        <v>15</v>
      </c>
      <c r="C30" s="15">
        <f t="shared" si="4"/>
        <v>43221.833333333299</v>
      </c>
      <c r="D30" s="14">
        <f t="shared" si="5"/>
        <v>781678.4969647812</v>
      </c>
      <c r="E30" s="11">
        <f t="shared" si="6"/>
        <v>2931.2943636179293</v>
      </c>
      <c r="F30" s="11">
        <f t="shared" si="0"/>
        <v>1105.6216942383485</v>
      </c>
      <c r="G30" s="11">
        <f t="shared" si="1"/>
        <v>4036.9160578562778</v>
      </c>
      <c r="H30" s="14">
        <f t="shared" si="2"/>
        <v>780572.87527054281</v>
      </c>
    </row>
    <row r="31" spans="1:12" outlineLevel="1" x14ac:dyDescent="0.15">
      <c r="A31" s="315"/>
      <c r="B31" s="12">
        <f t="shared" si="3"/>
        <v>16</v>
      </c>
      <c r="C31" s="15">
        <f t="shared" si="4"/>
        <v>43252.249999999964</v>
      </c>
      <c r="D31" s="14">
        <f t="shared" si="5"/>
        <v>780572.87527054281</v>
      </c>
      <c r="E31" s="11">
        <f t="shared" si="6"/>
        <v>2927.1482822645353</v>
      </c>
      <c r="F31" s="11">
        <f t="shared" si="0"/>
        <v>1109.7677755917425</v>
      </c>
      <c r="G31" s="11">
        <f t="shared" si="1"/>
        <v>4036.9160578562778</v>
      </c>
      <c r="H31" s="14">
        <f t="shared" si="2"/>
        <v>779463.10749495111</v>
      </c>
    </row>
    <row r="32" spans="1:12" outlineLevel="1" x14ac:dyDescent="0.15">
      <c r="A32" s="315"/>
      <c r="B32" s="12">
        <f t="shared" si="3"/>
        <v>17</v>
      </c>
      <c r="C32" s="15">
        <f t="shared" si="4"/>
        <v>43282.666666666628</v>
      </c>
      <c r="D32" s="14">
        <f t="shared" si="5"/>
        <v>779463.10749495111</v>
      </c>
      <c r="E32" s="11">
        <f t="shared" si="6"/>
        <v>2922.9866531060666</v>
      </c>
      <c r="F32" s="11">
        <f t="shared" si="0"/>
        <v>1113.9294047502112</v>
      </c>
      <c r="G32" s="11">
        <f t="shared" si="1"/>
        <v>4036.9160578562778</v>
      </c>
      <c r="H32" s="14">
        <f t="shared" si="2"/>
        <v>778349.17809020088</v>
      </c>
    </row>
    <row r="33" spans="1:12" outlineLevel="1" x14ac:dyDescent="0.15">
      <c r="A33" s="315"/>
      <c r="B33" s="12">
        <f t="shared" si="3"/>
        <v>18</v>
      </c>
      <c r="C33" s="15">
        <f t="shared" si="4"/>
        <v>43313.083333333292</v>
      </c>
      <c r="D33" s="14">
        <f t="shared" si="5"/>
        <v>778349.17809020088</v>
      </c>
      <c r="E33" s="11">
        <f t="shared" si="6"/>
        <v>2918.809417838253</v>
      </c>
      <c r="F33" s="11">
        <f t="shared" si="0"/>
        <v>1118.1066400180248</v>
      </c>
      <c r="G33" s="11">
        <f t="shared" si="1"/>
        <v>4036.9160578562778</v>
      </c>
      <c r="H33" s="14">
        <f t="shared" si="2"/>
        <v>777231.07145018282</v>
      </c>
    </row>
    <row r="34" spans="1:12" outlineLevel="1" x14ac:dyDescent="0.15">
      <c r="A34" s="315"/>
      <c r="B34" s="12">
        <f t="shared" si="3"/>
        <v>19</v>
      </c>
      <c r="C34" s="15">
        <f t="shared" si="4"/>
        <v>43343.499999999956</v>
      </c>
      <c r="D34" s="14">
        <f t="shared" si="5"/>
        <v>777231.07145018282</v>
      </c>
      <c r="E34" s="11">
        <f t="shared" si="6"/>
        <v>2914.6165179381856</v>
      </c>
      <c r="F34" s="11">
        <f t="shared" si="0"/>
        <v>1122.2995399180923</v>
      </c>
      <c r="G34" s="11">
        <f t="shared" si="1"/>
        <v>4036.9160578562778</v>
      </c>
      <c r="H34" s="14">
        <f t="shared" si="2"/>
        <v>776108.77191026474</v>
      </c>
    </row>
    <row r="35" spans="1:12" outlineLevel="1" x14ac:dyDescent="0.15">
      <c r="A35" s="315"/>
      <c r="B35" s="12">
        <f t="shared" si="3"/>
        <v>20</v>
      </c>
      <c r="C35" s="15">
        <f t="shared" si="4"/>
        <v>43373.916666666621</v>
      </c>
      <c r="D35" s="14">
        <f t="shared" si="5"/>
        <v>776108.77191026474</v>
      </c>
      <c r="E35" s="11">
        <f t="shared" si="6"/>
        <v>2910.4078946634927</v>
      </c>
      <c r="F35" s="11">
        <f t="shared" si="0"/>
        <v>1126.5081631927851</v>
      </c>
      <c r="G35" s="11">
        <f t="shared" si="1"/>
        <v>4036.9160578562778</v>
      </c>
      <c r="H35" s="14">
        <f t="shared" si="2"/>
        <v>774982.26374707196</v>
      </c>
    </row>
    <row r="36" spans="1:12" outlineLevel="1" x14ac:dyDescent="0.15">
      <c r="A36" s="315"/>
      <c r="B36" s="12">
        <f t="shared" si="3"/>
        <v>21</v>
      </c>
      <c r="C36" s="15">
        <f t="shared" si="4"/>
        <v>43404.333333333285</v>
      </c>
      <c r="D36" s="14">
        <f t="shared" si="5"/>
        <v>774982.26374707196</v>
      </c>
      <c r="E36" s="11">
        <f t="shared" si="6"/>
        <v>2906.1834890515197</v>
      </c>
      <c r="F36" s="11">
        <f t="shared" si="0"/>
        <v>1130.7325688047581</v>
      </c>
      <c r="G36" s="11">
        <f t="shared" si="1"/>
        <v>4036.9160578562778</v>
      </c>
      <c r="H36" s="14">
        <f t="shared" si="2"/>
        <v>773851.53117826721</v>
      </c>
    </row>
    <row r="37" spans="1:12" outlineLevel="1" x14ac:dyDescent="0.15">
      <c r="A37" s="315"/>
      <c r="B37" s="12">
        <f t="shared" si="3"/>
        <v>22</v>
      </c>
      <c r="C37" s="15">
        <f t="shared" si="4"/>
        <v>43434.749999999949</v>
      </c>
      <c r="D37" s="14">
        <f t="shared" si="5"/>
        <v>773851.53117826721</v>
      </c>
      <c r="E37" s="11">
        <f t="shared" si="6"/>
        <v>2901.9432419185018</v>
      </c>
      <c r="F37" s="11">
        <f t="shared" si="0"/>
        <v>1134.972815937776</v>
      </c>
      <c r="G37" s="11">
        <f t="shared" si="1"/>
        <v>4036.9160578562778</v>
      </c>
      <c r="H37" s="14">
        <f t="shared" si="2"/>
        <v>772716.55836232938</v>
      </c>
    </row>
    <row r="38" spans="1:12" outlineLevel="1" x14ac:dyDescent="0.15">
      <c r="A38" s="315"/>
      <c r="B38" s="12">
        <f t="shared" si="3"/>
        <v>23</v>
      </c>
      <c r="C38" s="15">
        <f t="shared" si="4"/>
        <v>43465.166666666613</v>
      </c>
      <c r="D38" s="14">
        <f t="shared" si="5"/>
        <v>772716.55836232938</v>
      </c>
      <c r="E38" s="11">
        <f t="shared" si="6"/>
        <v>2897.6870938587349</v>
      </c>
      <c r="F38" s="11">
        <f t="shared" si="0"/>
        <v>1139.2289639975429</v>
      </c>
      <c r="G38" s="11">
        <f t="shared" si="1"/>
        <v>4036.9160578562778</v>
      </c>
      <c r="H38" s="14">
        <f t="shared" si="2"/>
        <v>771577.32939833181</v>
      </c>
    </row>
    <row r="39" spans="1:12" outlineLevel="1" x14ac:dyDescent="0.15">
      <c r="A39" s="315"/>
      <c r="B39" s="24">
        <f t="shared" si="3"/>
        <v>24</v>
      </c>
      <c r="C39" s="23">
        <f t="shared" si="4"/>
        <v>43495.583333333278</v>
      </c>
      <c r="D39" s="22">
        <f t="shared" si="5"/>
        <v>771577.32939833181</v>
      </c>
      <c r="E39" s="21">
        <f t="shared" si="6"/>
        <v>2893.414985243744</v>
      </c>
      <c r="F39" s="21">
        <f t="shared" si="0"/>
        <v>1143.5010726125338</v>
      </c>
      <c r="G39" s="21">
        <f t="shared" si="1"/>
        <v>4036.9160578562778</v>
      </c>
      <c r="H39" s="22">
        <f t="shared" si="2"/>
        <v>770433.82832571922</v>
      </c>
      <c r="I39" s="21">
        <f>SUM(E28:E39)</f>
        <v>34999.45700979192</v>
      </c>
      <c r="J39" s="21">
        <f>SUM(F28:F39)</f>
        <v>13443.535684483417</v>
      </c>
      <c r="K39" s="21">
        <f>J39+K27</f>
        <v>26296.603674280734</v>
      </c>
      <c r="L39" s="21">
        <f>SUM(G28:G39)</f>
        <v>48442.992694275337</v>
      </c>
    </row>
    <row r="40" spans="1:12" outlineLevel="1" x14ac:dyDescent="0.15">
      <c r="A40" s="315" t="s">
        <v>48</v>
      </c>
      <c r="B40" s="12">
        <f t="shared" si="3"/>
        <v>25</v>
      </c>
      <c r="C40" s="15">
        <f t="shared" si="4"/>
        <v>43525.999999999942</v>
      </c>
      <c r="D40" s="14">
        <f t="shared" si="5"/>
        <v>770433.82832571922</v>
      </c>
      <c r="E40" s="11">
        <f t="shared" si="6"/>
        <v>2889.1268562214468</v>
      </c>
      <c r="F40" s="11">
        <f t="shared" si="0"/>
        <v>1147.789201634831</v>
      </c>
      <c r="G40" s="11">
        <f t="shared" si="1"/>
        <v>4036.9160578562778</v>
      </c>
      <c r="H40" s="14">
        <f t="shared" si="2"/>
        <v>769286.0391240844</v>
      </c>
    </row>
    <row r="41" spans="1:12" outlineLevel="1" x14ac:dyDescent="0.15">
      <c r="A41" s="315"/>
      <c r="B41" s="12">
        <f t="shared" si="3"/>
        <v>26</v>
      </c>
      <c r="C41" s="15">
        <f t="shared" si="4"/>
        <v>43556.416666666606</v>
      </c>
      <c r="D41" s="14">
        <f t="shared" si="5"/>
        <v>769286.0391240844</v>
      </c>
      <c r="E41" s="11">
        <f t="shared" si="6"/>
        <v>2884.8226467153163</v>
      </c>
      <c r="F41" s="11">
        <f t="shared" si="0"/>
        <v>1152.0934111409615</v>
      </c>
      <c r="G41" s="11">
        <f t="shared" si="1"/>
        <v>4036.9160578562778</v>
      </c>
      <c r="H41" s="14">
        <f t="shared" si="2"/>
        <v>768133.94571294344</v>
      </c>
    </row>
    <row r="42" spans="1:12" outlineLevel="1" x14ac:dyDescent="0.15">
      <c r="A42" s="315"/>
      <c r="B42" s="12">
        <f t="shared" si="3"/>
        <v>27</v>
      </c>
      <c r="C42" s="15">
        <f t="shared" si="4"/>
        <v>43586.83333333327</v>
      </c>
      <c r="D42" s="14">
        <f t="shared" si="5"/>
        <v>768133.94571294344</v>
      </c>
      <c r="E42" s="11">
        <f t="shared" si="6"/>
        <v>2880.5022964235377</v>
      </c>
      <c r="F42" s="11">
        <f t="shared" si="0"/>
        <v>1156.4137614327401</v>
      </c>
      <c r="G42" s="11">
        <f t="shared" si="1"/>
        <v>4036.9160578562778</v>
      </c>
      <c r="H42" s="14">
        <f t="shared" si="2"/>
        <v>766977.5319515107</v>
      </c>
    </row>
    <row r="43" spans="1:12" outlineLevel="1" x14ac:dyDescent="0.15">
      <c r="A43" s="315"/>
      <c r="B43" s="12">
        <f t="shared" si="3"/>
        <v>28</v>
      </c>
      <c r="C43" s="15">
        <f t="shared" si="4"/>
        <v>43617.249999999935</v>
      </c>
      <c r="D43" s="14">
        <f t="shared" si="5"/>
        <v>766977.5319515107</v>
      </c>
      <c r="E43" s="11">
        <f t="shared" si="6"/>
        <v>2876.165744818165</v>
      </c>
      <c r="F43" s="11">
        <f t="shared" si="0"/>
        <v>1160.7503130381128</v>
      </c>
      <c r="G43" s="11">
        <f t="shared" si="1"/>
        <v>4036.9160578562778</v>
      </c>
      <c r="H43" s="14">
        <f t="shared" si="2"/>
        <v>765816.78163847257</v>
      </c>
    </row>
    <row r="44" spans="1:12" outlineLevel="1" x14ac:dyDescent="0.15">
      <c r="A44" s="315"/>
      <c r="B44" s="12">
        <f t="shared" si="3"/>
        <v>29</v>
      </c>
      <c r="C44" s="15">
        <f t="shared" si="4"/>
        <v>43647.666666666599</v>
      </c>
      <c r="D44" s="14">
        <f t="shared" si="5"/>
        <v>765816.78163847257</v>
      </c>
      <c r="E44" s="11">
        <f t="shared" si="6"/>
        <v>2871.8129311442722</v>
      </c>
      <c r="F44" s="11">
        <f t="shared" si="0"/>
        <v>1165.1031267120056</v>
      </c>
      <c r="G44" s="11">
        <f t="shared" si="1"/>
        <v>4036.9160578562778</v>
      </c>
      <c r="H44" s="14">
        <f t="shared" si="2"/>
        <v>764651.67851176055</v>
      </c>
    </row>
    <row r="45" spans="1:12" outlineLevel="1" x14ac:dyDescent="0.15">
      <c r="A45" s="315"/>
      <c r="B45" s="12">
        <f t="shared" si="3"/>
        <v>30</v>
      </c>
      <c r="C45" s="15">
        <f t="shared" si="4"/>
        <v>43678.083333333263</v>
      </c>
      <c r="D45" s="14">
        <f t="shared" si="5"/>
        <v>764651.67851176055</v>
      </c>
      <c r="E45" s="11">
        <f t="shared" si="6"/>
        <v>2867.4437944191018</v>
      </c>
      <c r="F45" s="11">
        <f t="shared" si="0"/>
        <v>1169.472263437176</v>
      </c>
      <c r="G45" s="11">
        <f t="shared" si="1"/>
        <v>4036.9160578562778</v>
      </c>
      <c r="H45" s="14">
        <f t="shared" si="2"/>
        <v>763482.20624832332</v>
      </c>
    </row>
    <row r="46" spans="1:12" outlineLevel="1" x14ac:dyDescent="0.15">
      <c r="A46" s="315"/>
      <c r="B46" s="12">
        <f t="shared" si="3"/>
        <v>31</v>
      </c>
      <c r="C46" s="15">
        <f t="shared" si="4"/>
        <v>43708.499999999927</v>
      </c>
      <c r="D46" s="14">
        <f t="shared" si="5"/>
        <v>763482.20624832332</v>
      </c>
      <c r="E46" s="11">
        <f t="shared" si="6"/>
        <v>2863.0582734312125</v>
      </c>
      <c r="F46" s="11">
        <f t="shared" si="0"/>
        <v>1173.8577844250653</v>
      </c>
      <c r="G46" s="11">
        <f t="shared" si="1"/>
        <v>4036.9160578562778</v>
      </c>
      <c r="H46" s="14">
        <f t="shared" si="2"/>
        <v>762308.34846389829</v>
      </c>
    </row>
    <row r="47" spans="1:12" outlineLevel="1" x14ac:dyDescent="0.15">
      <c r="A47" s="315"/>
      <c r="B47" s="12">
        <f t="shared" si="3"/>
        <v>32</v>
      </c>
      <c r="C47" s="15">
        <f t="shared" si="4"/>
        <v>43738.916666666591</v>
      </c>
      <c r="D47" s="14">
        <f t="shared" si="5"/>
        <v>762308.34846389829</v>
      </c>
      <c r="E47" s="11">
        <f t="shared" si="6"/>
        <v>2858.6563067396187</v>
      </c>
      <c r="F47" s="11">
        <f t="shared" si="0"/>
        <v>1178.2597511166591</v>
      </c>
      <c r="G47" s="11">
        <f t="shared" si="1"/>
        <v>4036.9160578562778</v>
      </c>
      <c r="H47" s="14">
        <f t="shared" si="2"/>
        <v>761130.08871278167</v>
      </c>
    </row>
    <row r="48" spans="1:12" outlineLevel="1" x14ac:dyDescent="0.15">
      <c r="A48" s="315"/>
      <c r="B48" s="12">
        <f t="shared" si="3"/>
        <v>33</v>
      </c>
      <c r="C48" s="15">
        <f t="shared" si="4"/>
        <v>43769.333333333256</v>
      </c>
      <c r="D48" s="14">
        <f t="shared" si="5"/>
        <v>761130.08871278167</v>
      </c>
      <c r="E48" s="11">
        <f t="shared" si="6"/>
        <v>2854.2378326729313</v>
      </c>
      <c r="F48" s="11">
        <f t="shared" si="0"/>
        <v>1182.6782251833465</v>
      </c>
      <c r="G48" s="11">
        <f t="shared" si="1"/>
        <v>4036.9160578562778</v>
      </c>
      <c r="H48" s="14">
        <f t="shared" si="2"/>
        <v>759947.41048759827</v>
      </c>
    </row>
    <row r="49" spans="1:12" outlineLevel="1" x14ac:dyDescent="0.15">
      <c r="A49" s="315"/>
      <c r="B49" s="12">
        <f t="shared" si="3"/>
        <v>34</v>
      </c>
      <c r="C49" s="15">
        <f t="shared" si="4"/>
        <v>43799.74999999992</v>
      </c>
      <c r="D49" s="14">
        <f t="shared" si="5"/>
        <v>759947.41048759827</v>
      </c>
      <c r="E49" s="11">
        <f t="shared" si="6"/>
        <v>2849.8027893284934</v>
      </c>
      <c r="F49" s="11">
        <f t="shared" si="0"/>
        <v>1187.1132685277844</v>
      </c>
      <c r="G49" s="11">
        <f t="shared" si="1"/>
        <v>4036.9160578562778</v>
      </c>
      <c r="H49" s="14">
        <f t="shared" si="2"/>
        <v>758760.29721907049</v>
      </c>
    </row>
    <row r="50" spans="1:12" outlineLevel="1" x14ac:dyDescent="0.15">
      <c r="A50" s="315"/>
      <c r="B50" s="12">
        <f t="shared" si="3"/>
        <v>35</v>
      </c>
      <c r="C50" s="15">
        <f t="shared" si="4"/>
        <v>43830.166666666584</v>
      </c>
      <c r="D50" s="14">
        <f t="shared" si="5"/>
        <v>758760.29721907049</v>
      </c>
      <c r="E50" s="11">
        <f t="shared" si="6"/>
        <v>2845.3511145715142</v>
      </c>
      <c r="F50" s="11">
        <f t="shared" si="0"/>
        <v>1191.5649432847636</v>
      </c>
      <c r="G50" s="11">
        <f t="shared" si="1"/>
        <v>4036.9160578562778</v>
      </c>
      <c r="H50" s="14">
        <f t="shared" si="2"/>
        <v>757568.73227578576</v>
      </c>
    </row>
    <row r="51" spans="1:12" outlineLevel="1" x14ac:dyDescent="0.15">
      <c r="A51" s="315"/>
      <c r="B51" s="24">
        <f t="shared" si="3"/>
        <v>36</v>
      </c>
      <c r="C51" s="23">
        <f t="shared" si="4"/>
        <v>43860.583333333248</v>
      </c>
      <c r="D51" s="22">
        <f t="shared" si="5"/>
        <v>757568.73227578576</v>
      </c>
      <c r="E51" s="21">
        <f t="shared" si="6"/>
        <v>2840.8827460341963</v>
      </c>
      <c r="F51" s="21">
        <f t="shared" si="0"/>
        <v>1196.0333118220815</v>
      </c>
      <c r="G51" s="21">
        <f t="shared" si="1"/>
        <v>4036.9160578562778</v>
      </c>
      <c r="H51" s="25">
        <f t="shared" si="2"/>
        <v>756372.69896396366</v>
      </c>
      <c r="I51" s="21">
        <f>SUM(E41:E52)</f>
        <v>34329.134097413218</v>
      </c>
      <c r="J51" s="21">
        <f>SUM(F41:F52)</f>
        <v>14113.858596862112</v>
      </c>
      <c r="K51" s="21">
        <f>J51+K39</f>
        <v>40410.462271142846</v>
      </c>
      <c r="L51" s="21">
        <f>SUM(G40:G51)</f>
        <v>48442.992694275337</v>
      </c>
    </row>
    <row r="52" spans="1:12" outlineLevel="1" x14ac:dyDescent="0.15">
      <c r="A52" s="315" t="s">
        <v>47</v>
      </c>
      <c r="B52" s="20">
        <f t="shared" si="3"/>
        <v>37</v>
      </c>
      <c r="C52" s="19">
        <f t="shared" si="4"/>
        <v>43890.999999999913</v>
      </c>
      <c r="D52" s="17">
        <f t="shared" si="5"/>
        <v>756372.69896396366</v>
      </c>
      <c r="E52" s="18">
        <f t="shared" si="6"/>
        <v>2836.3976211148638</v>
      </c>
      <c r="F52" s="18">
        <f t="shared" si="0"/>
        <v>1200.518436741414</v>
      </c>
      <c r="G52" s="18">
        <f t="shared" si="1"/>
        <v>4036.9160578562778</v>
      </c>
      <c r="H52" s="17">
        <f t="shared" si="2"/>
        <v>755172.18052722223</v>
      </c>
    </row>
    <row r="53" spans="1:12" outlineLevel="1" x14ac:dyDescent="0.15">
      <c r="A53" s="315"/>
      <c r="B53" s="20">
        <f t="shared" si="3"/>
        <v>38</v>
      </c>
      <c r="C53" s="19">
        <f t="shared" si="4"/>
        <v>43921.416666666577</v>
      </c>
      <c r="D53" s="17">
        <f t="shared" si="5"/>
        <v>755172.18052722223</v>
      </c>
      <c r="E53" s="18">
        <f t="shared" si="6"/>
        <v>2831.8956769770834</v>
      </c>
      <c r="F53" s="18">
        <f t="shared" si="0"/>
        <v>1205.0203808791944</v>
      </c>
      <c r="G53" s="18">
        <f t="shared" si="1"/>
        <v>4036.9160578562778</v>
      </c>
      <c r="H53" s="17">
        <f t="shared" si="2"/>
        <v>753967.16014634306</v>
      </c>
    </row>
    <row r="54" spans="1:12" outlineLevel="1" x14ac:dyDescent="0.15">
      <c r="A54" s="315"/>
      <c r="B54" s="12">
        <f t="shared" si="3"/>
        <v>39</v>
      </c>
      <c r="C54" s="15">
        <f t="shared" si="4"/>
        <v>43951.833333333241</v>
      </c>
      <c r="D54" s="14">
        <f t="shared" si="5"/>
        <v>753967.16014634306</v>
      </c>
      <c r="E54" s="11">
        <f t="shared" si="6"/>
        <v>2827.3768505487865</v>
      </c>
      <c r="F54" s="11">
        <f t="shared" si="0"/>
        <v>1209.5392073074913</v>
      </c>
      <c r="G54" s="11">
        <f t="shared" si="1"/>
        <v>4036.9160578562778</v>
      </c>
      <c r="H54" s="14">
        <f t="shared" si="2"/>
        <v>752757.62093903555</v>
      </c>
    </row>
    <row r="55" spans="1:12" outlineLevel="1" x14ac:dyDescent="0.15">
      <c r="A55" s="315"/>
      <c r="B55" s="12">
        <f t="shared" si="3"/>
        <v>40</v>
      </c>
      <c r="C55" s="15">
        <f t="shared" si="4"/>
        <v>43982.249999999905</v>
      </c>
      <c r="D55" s="14">
        <f t="shared" si="5"/>
        <v>752757.62093903555</v>
      </c>
      <c r="E55" s="11">
        <f t="shared" si="6"/>
        <v>2822.8410785213832</v>
      </c>
      <c r="F55" s="11">
        <f t="shared" si="0"/>
        <v>1214.0749793348946</v>
      </c>
      <c r="G55" s="11">
        <f t="shared" si="1"/>
        <v>4036.9160578562778</v>
      </c>
      <c r="H55" s="14">
        <f t="shared" si="2"/>
        <v>751543.54595970071</v>
      </c>
    </row>
    <row r="56" spans="1:12" outlineLevel="1" x14ac:dyDescent="0.15">
      <c r="A56" s="315"/>
      <c r="B56" s="12">
        <f t="shared" si="3"/>
        <v>41</v>
      </c>
      <c r="C56" s="15">
        <f t="shared" si="4"/>
        <v>44012.66666666657</v>
      </c>
      <c r="D56" s="14">
        <f t="shared" si="5"/>
        <v>751543.54595970071</v>
      </c>
      <c r="E56" s="11">
        <f t="shared" si="6"/>
        <v>2818.2882973488777</v>
      </c>
      <c r="F56" s="11">
        <f t="shared" si="0"/>
        <v>1218.6277605074001</v>
      </c>
      <c r="G56" s="11">
        <f t="shared" si="1"/>
        <v>4036.9160578562778</v>
      </c>
      <c r="H56" s="14">
        <f t="shared" si="2"/>
        <v>750324.91819919331</v>
      </c>
    </row>
    <row r="57" spans="1:12" outlineLevel="1" x14ac:dyDescent="0.15">
      <c r="A57" s="315"/>
      <c r="B57" s="12">
        <f t="shared" si="3"/>
        <v>42</v>
      </c>
      <c r="C57" s="15">
        <f t="shared" si="4"/>
        <v>44043.083333333234</v>
      </c>
      <c r="D57" s="14">
        <f t="shared" si="5"/>
        <v>750324.91819919331</v>
      </c>
      <c r="E57" s="11">
        <f t="shared" si="6"/>
        <v>2813.7184432469749</v>
      </c>
      <c r="F57" s="11">
        <f t="shared" si="0"/>
        <v>1223.1976146093029</v>
      </c>
      <c r="G57" s="11">
        <f t="shared" si="1"/>
        <v>4036.9160578562778</v>
      </c>
      <c r="H57" s="14">
        <f t="shared" si="2"/>
        <v>749101.72058458405</v>
      </c>
    </row>
    <row r="58" spans="1:12" outlineLevel="1" x14ac:dyDescent="0.15">
      <c r="A58" s="315"/>
      <c r="B58" s="12">
        <f t="shared" si="3"/>
        <v>43</v>
      </c>
      <c r="C58" s="15">
        <f t="shared" si="4"/>
        <v>44073.499999999898</v>
      </c>
      <c r="D58" s="14">
        <f t="shared" si="5"/>
        <v>749101.72058458405</v>
      </c>
      <c r="E58" s="11">
        <f t="shared" si="6"/>
        <v>2809.13145219219</v>
      </c>
      <c r="F58" s="11">
        <f t="shared" si="0"/>
        <v>1227.7846056640878</v>
      </c>
      <c r="G58" s="11">
        <f t="shared" si="1"/>
        <v>4036.9160578562778</v>
      </c>
      <c r="H58" s="14">
        <f t="shared" si="2"/>
        <v>747873.93597891997</v>
      </c>
    </row>
    <row r="59" spans="1:12" outlineLevel="1" x14ac:dyDescent="0.15">
      <c r="A59" s="315"/>
      <c r="B59" s="12">
        <f t="shared" si="3"/>
        <v>44</v>
      </c>
      <c r="C59" s="15">
        <f t="shared" si="4"/>
        <v>44103.916666666562</v>
      </c>
      <c r="D59" s="14">
        <f t="shared" si="5"/>
        <v>747873.93597891997</v>
      </c>
      <c r="E59" s="11">
        <f t="shared" si="6"/>
        <v>2804.5272599209497</v>
      </c>
      <c r="F59" s="11">
        <f t="shared" si="0"/>
        <v>1232.3887979353281</v>
      </c>
      <c r="G59" s="11">
        <f t="shared" si="1"/>
        <v>4036.9160578562778</v>
      </c>
      <c r="H59" s="14">
        <f t="shared" si="2"/>
        <v>746641.54718098463</v>
      </c>
    </row>
    <row r="60" spans="1:12" outlineLevel="1" x14ac:dyDescent="0.15">
      <c r="A60" s="315"/>
      <c r="B60" s="12">
        <f t="shared" si="3"/>
        <v>45</v>
      </c>
      <c r="C60" s="15">
        <f t="shared" si="4"/>
        <v>44134.333333333227</v>
      </c>
      <c r="D60" s="14">
        <f t="shared" si="5"/>
        <v>746641.54718098463</v>
      </c>
      <c r="E60" s="11">
        <f t="shared" si="6"/>
        <v>2799.9058019286922</v>
      </c>
      <c r="F60" s="11">
        <f t="shared" si="0"/>
        <v>1237.0102559275856</v>
      </c>
      <c r="G60" s="11">
        <f t="shared" si="1"/>
        <v>4036.9160578562778</v>
      </c>
      <c r="H60" s="14">
        <f t="shared" si="2"/>
        <v>745404.53692505707</v>
      </c>
    </row>
    <row r="61" spans="1:12" outlineLevel="1" x14ac:dyDescent="0.15">
      <c r="A61" s="315"/>
      <c r="B61" s="12">
        <f t="shared" si="3"/>
        <v>46</v>
      </c>
      <c r="C61" s="15">
        <f t="shared" si="4"/>
        <v>44164.749999999891</v>
      </c>
      <c r="D61" s="14">
        <f t="shared" si="5"/>
        <v>745404.53692505707</v>
      </c>
      <c r="E61" s="11">
        <f t="shared" si="6"/>
        <v>2795.2670134689638</v>
      </c>
      <c r="F61" s="11">
        <f t="shared" si="0"/>
        <v>1241.649044387314</v>
      </c>
      <c r="G61" s="11">
        <f t="shared" si="1"/>
        <v>4036.9160578562778</v>
      </c>
      <c r="H61" s="14">
        <f t="shared" si="2"/>
        <v>744162.88788066979</v>
      </c>
    </row>
    <row r="62" spans="1:12" outlineLevel="1" x14ac:dyDescent="0.15">
      <c r="A62" s="315"/>
      <c r="B62" s="12">
        <f t="shared" si="3"/>
        <v>47</v>
      </c>
      <c r="C62" s="15">
        <f t="shared" si="4"/>
        <v>44195.166666666555</v>
      </c>
      <c r="D62" s="14">
        <f t="shared" si="5"/>
        <v>744162.88788066979</v>
      </c>
      <c r="E62" s="11">
        <f t="shared" si="6"/>
        <v>2790.6108295525114</v>
      </c>
      <c r="F62" s="11">
        <f t="shared" si="0"/>
        <v>1246.3052283037664</v>
      </c>
      <c r="G62" s="11">
        <f t="shared" si="1"/>
        <v>4036.9160578562778</v>
      </c>
      <c r="H62" s="14">
        <f t="shared" si="2"/>
        <v>742916.58265236602</v>
      </c>
    </row>
    <row r="63" spans="1:12" outlineLevel="1" x14ac:dyDescent="0.15">
      <c r="A63" s="315"/>
      <c r="B63" s="24">
        <f t="shared" si="3"/>
        <v>48</v>
      </c>
      <c r="C63" s="23">
        <f t="shared" si="4"/>
        <v>44225.583333333219</v>
      </c>
      <c r="D63" s="22">
        <f t="shared" si="5"/>
        <v>742916.58265236602</v>
      </c>
      <c r="E63" s="21">
        <f t="shared" si="6"/>
        <v>2785.9371849463723</v>
      </c>
      <c r="F63" s="21">
        <f t="shared" si="0"/>
        <v>1250.9788729099055</v>
      </c>
      <c r="G63" s="21">
        <f t="shared" si="1"/>
        <v>4036.9160578562778</v>
      </c>
      <c r="H63" s="22">
        <f t="shared" si="2"/>
        <v>741665.60377945611</v>
      </c>
      <c r="I63" s="21">
        <f>SUM(E53:E64)</f>
        <v>33680.745902825744</v>
      </c>
      <c r="J63" s="21">
        <f>SUM(F53:F64)</f>
        <v>14762.246791449588</v>
      </c>
      <c r="K63" s="21">
        <f>J63+K51</f>
        <v>55172.709062592432</v>
      </c>
      <c r="L63" s="21">
        <f>SUM(G52:G63)</f>
        <v>48442.992694275337</v>
      </c>
    </row>
    <row r="64" spans="1:12" outlineLevel="1" x14ac:dyDescent="0.15">
      <c r="A64" s="315" t="s">
        <v>46</v>
      </c>
      <c r="B64" s="12">
        <f t="shared" si="3"/>
        <v>49</v>
      </c>
      <c r="C64" s="15">
        <f t="shared" si="4"/>
        <v>44255.999999999884</v>
      </c>
      <c r="D64" s="14">
        <f t="shared" si="5"/>
        <v>741665.60377945611</v>
      </c>
      <c r="E64" s="11">
        <f t="shared" si="6"/>
        <v>2781.2460141729603</v>
      </c>
      <c r="F64" s="11">
        <f t="shared" si="0"/>
        <v>1255.6700436833175</v>
      </c>
      <c r="G64" s="11">
        <f t="shared" si="1"/>
        <v>4036.9160578562778</v>
      </c>
      <c r="H64" s="14">
        <f t="shared" si="2"/>
        <v>740409.93373577285</v>
      </c>
    </row>
    <row r="65" spans="1:12" outlineLevel="1" x14ac:dyDescent="0.15">
      <c r="A65" s="315"/>
      <c r="B65" s="12">
        <f t="shared" si="3"/>
        <v>50</v>
      </c>
      <c r="C65" s="15">
        <f t="shared" si="4"/>
        <v>44286.416666666548</v>
      </c>
      <c r="D65" s="14">
        <f t="shared" si="5"/>
        <v>740409.93373577285</v>
      </c>
      <c r="E65" s="11">
        <f t="shared" si="6"/>
        <v>2776.5372515091481</v>
      </c>
      <c r="F65" s="11">
        <f t="shared" si="0"/>
        <v>1260.3788063471297</v>
      </c>
      <c r="G65" s="11">
        <f t="shared" si="1"/>
        <v>4036.9160578562778</v>
      </c>
      <c r="H65" s="14">
        <f t="shared" si="2"/>
        <v>739149.55492942571</v>
      </c>
    </row>
    <row r="66" spans="1:12" outlineLevel="1" x14ac:dyDescent="0.15">
      <c r="A66" s="315"/>
      <c r="B66" s="12">
        <f t="shared" si="3"/>
        <v>51</v>
      </c>
      <c r="C66" s="15">
        <f t="shared" si="4"/>
        <v>44316.833333333212</v>
      </c>
      <c r="D66" s="14">
        <f t="shared" si="5"/>
        <v>739149.55492942571</v>
      </c>
      <c r="E66" s="11">
        <f t="shared" si="6"/>
        <v>2771.8108309853465</v>
      </c>
      <c r="F66" s="11">
        <f t="shared" si="0"/>
        <v>1265.1052268709313</v>
      </c>
      <c r="G66" s="11">
        <f t="shared" si="1"/>
        <v>4036.9160578562778</v>
      </c>
      <c r="H66" s="14">
        <f t="shared" si="2"/>
        <v>737884.44970255473</v>
      </c>
    </row>
    <row r="67" spans="1:12" outlineLevel="1" x14ac:dyDescent="0.15">
      <c r="A67" s="315"/>
      <c r="B67" s="12">
        <f t="shared" si="3"/>
        <v>52</v>
      </c>
      <c r="C67" s="15">
        <f t="shared" si="4"/>
        <v>44347.249999999876</v>
      </c>
      <c r="D67" s="14">
        <f t="shared" si="5"/>
        <v>737884.44970255473</v>
      </c>
      <c r="E67" s="11">
        <f t="shared" si="6"/>
        <v>2767.06668638458</v>
      </c>
      <c r="F67" s="11">
        <f t="shared" si="0"/>
        <v>1269.8493714716979</v>
      </c>
      <c r="G67" s="11">
        <f t="shared" si="1"/>
        <v>4036.9160578562778</v>
      </c>
      <c r="H67" s="14">
        <f t="shared" si="2"/>
        <v>736614.60033108306</v>
      </c>
    </row>
    <row r="68" spans="1:12" outlineLevel="1" x14ac:dyDescent="0.15">
      <c r="A68" s="315"/>
      <c r="B68" s="12">
        <f t="shared" si="3"/>
        <v>53</v>
      </c>
      <c r="C68" s="15">
        <f t="shared" si="4"/>
        <v>44377.666666666541</v>
      </c>
      <c r="D68" s="14">
        <f t="shared" si="5"/>
        <v>736614.60033108306</v>
      </c>
      <c r="E68" s="11">
        <f t="shared" si="6"/>
        <v>2762.3047512415615</v>
      </c>
      <c r="F68" s="11">
        <f t="shared" si="0"/>
        <v>1274.6113066147163</v>
      </c>
      <c r="G68" s="11">
        <f t="shared" si="1"/>
        <v>4036.9160578562778</v>
      </c>
      <c r="H68" s="14">
        <f t="shared" si="2"/>
        <v>735339.98902446835</v>
      </c>
    </row>
    <row r="69" spans="1:12" outlineLevel="1" x14ac:dyDescent="0.15">
      <c r="A69" s="315"/>
      <c r="B69" s="12">
        <f t="shared" si="3"/>
        <v>54</v>
      </c>
      <c r="C69" s="15">
        <f t="shared" si="4"/>
        <v>44408.083333333205</v>
      </c>
      <c r="D69" s="14">
        <f t="shared" si="5"/>
        <v>735339.98902446835</v>
      </c>
      <c r="E69" s="11">
        <f t="shared" si="6"/>
        <v>2757.5249588417564</v>
      </c>
      <c r="F69" s="11">
        <f t="shared" si="0"/>
        <v>1279.3910990145214</v>
      </c>
      <c r="G69" s="11">
        <f t="shared" si="1"/>
        <v>4036.9160578562778</v>
      </c>
      <c r="H69" s="14">
        <f t="shared" si="2"/>
        <v>734060.5979254538</v>
      </c>
    </row>
    <row r="70" spans="1:12" outlineLevel="1" x14ac:dyDescent="0.15">
      <c r="A70" s="315"/>
      <c r="B70" s="12">
        <f t="shared" si="3"/>
        <v>55</v>
      </c>
      <c r="C70" s="15">
        <f t="shared" si="4"/>
        <v>44438.499999999869</v>
      </c>
      <c r="D70" s="14">
        <f t="shared" si="5"/>
        <v>734060.5979254538</v>
      </c>
      <c r="E70" s="11">
        <f t="shared" si="6"/>
        <v>2752.7272422204514</v>
      </c>
      <c r="F70" s="11">
        <f t="shared" si="0"/>
        <v>1284.1888156358264</v>
      </c>
      <c r="G70" s="11">
        <f t="shared" si="1"/>
        <v>4036.9160578562778</v>
      </c>
      <c r="H70" s="14">
        <f t="shared" si="2"/>
        <v>732776.40910981793</v>
      </c>
    </row>
    <row r="71" spans="1:12" outlineLevel="1" x14ac:dyDescent="0.15">
      <c r="A71" s="315"/>
      <c r="B71" s="12">
        <f t="shared" si="3"/>
        <v>56</v>
      </c>
      <c r="C71" s="15">
        <f t="shared" si="4"/>
        <v>44468.916666666533</v>
      </c>
      <c r="D71" s="14">
        <f t="shared" si="5"/>
        <v>732776.40910981793</v>
      </c>
      <c r="E71" s="11">
        <f t="shared" si="6"/>
        <v>2747.9115341618171</v>
      </c>
      <c r="F71" s="11">
        <f t="shared" si="0"/>
        <v>1289.0045236944607</v>
      </c>
      <c r="G71" s="11">
        <f t="shared" si="1"/>
        <v>4036.9160578562778</v>
      </c>
      <c r="H71" s="14">
        <f t="shared" si="2"/>
        <v>731487.40458612342</v>
      </c>
    </row>
    <row r="72" spans="1:12" outlineLevel="1" x14ac:dyDescent="0.15">
      <c r="A72" s="315"/>
      <c r="B72" s="12">
        <f t="shared" si="3"/>
        <v>57</v>
      </c>
      <c r="C72" s="15">
        <f t="shared" si="4"/>
        <v>44499.333333333198</v>
      </c>
      <c r="D72" s="14">
        <f t="shared" si="5"/>
        <v>731487.40458612342</v>
      </c>
      <c r="E72" s="11">
        <f t="shared" si="6"/>
        <v>2743.0777671979627</v>
      </c>
      <c r="F72" s="11">
        <f t="shared" si="0"/>
        <v>1293.8382906583151</v>
      </c>
      <c r="G72" s="11">
        <f t="shared" si="1"/>
        <v>4036.9160578562778</v>
      </c>
      <c r="H72" s="14">
        <f t="shared" si="2"/>
        <v>730193.56629546511</v>
      </c>
    </row>
    <row r="73" spans="1:12" outlineLevel="1" x14ac:dyDescent="0.15">
      <c r="A73" s="315"/>
      <c r="B73" s="12">
        <f t="shared" si="3"/>
        <v>58</v>
      </c>
      <c r="C73" s="15">
        <f t="shared" si="4"/>
        <v>44529.749999999862</v>
      </c>
      <c r="D73" s="14">
        <f t="shared" si="5"/>
        <v>730193.56629546511</v>
      </c>
      <c r="E73" s="11">
        <f t="shared" si="6"/>
        <v>2738.2258736079939</v>
      </c>
      <c r="F73" s="11">
        <f t="shared" si="0"/>
        <v>1298.6901842482839</v>
      </c>
      <c r="G73" s="11">
        <f t="shared" si="1"/>
        <v>4036.9160578562778</v>
      </c>
      <c r="H73" s="14">
        <f t="shared" si="2"/>
        <v>728894.87611121684</v>
      </c>
    </row>
    <row r="74" spans="1:12" outlineLevel="1" x14ac:dyDescent="0.15">
      <c r="A74" s="315"/>
      <c r="B74" s="12">
        <f t="shared" si="3"/>
        <v>59</v>
      </c>
      <c r="C74" s="15">
        <f t="shared" si="4"/>
        <v>44560.166666666526</v>
      </c>
      <c r="D74" s="14">
        <f t="shared" si="5"/>
        <v>728894.87611121684</v>
      </c>
      <c r="E74" s="11">
        <f t="shared" si="6"/>
        <v>2733.3557854170631</v>
      </c>
      <c r="F74" s="11">
        <f t="shared" si="0"/>
        <v>1303.5602724392147</v>
      </c>
      <c r="G74" s="11">
        <f t="shared" si="1"/>
        <v>4036.9160578562778</v>
      </c>
      <c r="H74" s="14">
        <f t="shared" si="2"/>
        <v>727591.31583877758</v>
      </c>
    </row>
    <row r="75" spans="1:12" outlineLevel="1" x14ac:dyDescent="0.15">
      <c r="A75" s="315"/>
      <c r="B75" s="24">
        <f t="shared" si="3"/>
        <v>60</v>
      </c>
      <c r="C75" s="23">
        <f t="shared" si="4"/>
        <v>44590.58333333319</v>
      </c>
      <c r="D75" s="22">
        <f t="shared" si="5"/>
        <v>727591.31583877758</v>
      </c>
      <c r="E75" s="21">
        <f t="shared" si="6"/>
        <v>2728.4674343954157</v>
      </c>
      <c r="F75" s="21">
        <f t="shared" si="0"/>
        <v>1308.4486234608621</v>
      </c>
      <c r="G75" s="21">
        <f t="shared" si="1"/>
        <v>4036.9160578562778</v>
      </c>
      <c r="H75" s="22">
        <f t="shared" si="2"/>
        <v>726282.86721531674</v>
      </c>
      <c r="I75" s="21">
        <f>SUM(E65:E76)</f>
        <v>33002.570868020528</v>
      </c>
      <c r="J75" s="21">
        <f>SUM(F65:F76)</f>
        <v>15440.421826254798</v>
      </c>
      <c r="K75" s="21">
        <f>J75+K63</f>
        <v>70613.130888847227</v>
      </c>
      <c r="L75" s="21">
        <f>SUM(G64:G75)</f>
        <v>48442.992694275337</v>
      </c>
    </row>
    <row r="76" spans="1:12" outlineLevel="1" x14ac:dyDescent="0.15">
      <c r="A76" s="315" t="s">
        <v>45</v>
      </c>
      <c r="B76" s="12">
        <f t="shared" si="3"/>
        <v>61</v>
      </c>
      <c r="C76" s="15">
        <f t="shared" si="4"/>
        <v>44620.999999999854</v>
      </c>
      <c r="D76" s="14">
        <f t="shared" si="5"/>
        <v>726282.86721531674</v>
      </c>
      <c r="E76" s="11">
        <f t="shared" si="6"/>
        <v>2723.5607520574376</v>
      </c>
      <c r="F76" s="11">
        <f t="shared" si="0"/>
        <v>1313.3553057988402</v>
      </c>
      <c r="G76" s="11">
        <f t="shared" si="1"/>
        <v>4036.9160578562778</v>
      </c>
      <c r="H76" s="14">
        <f t="shared" si="2"/>
        <v>724969.51190951793</v>
      </c>
    </row>
    <row r="77" spans="1:12" outlineLevel="1" x14ac:dyDescent="0.15">
      <c r="A77" s="315"/>
      <c r="B77" s="12">
        <f t="shared" si="3"/>
        <v>62</v>
      </c>
      <c r="C77" s="15">
        <f t="shared" si="4"/>
        <v>44651.416666666519</v>
      </c>
      <c r="D77" s="14">
        <f t="shared" si="5"/>
        <v>724969.51190951793</v>
      </c>
      <c r="E77" s="11">
        <f t="shared" si="6"/>
        <v>2718.6356696606922</v>
      </c>
      <c r="F77" s="11">
        <f t="shared" si="0"/>
        <v>1318.2803881955856</v>
      </c>
      <c r="G77" s="11">
        <f t="shared" si="1"/>
        <v>4036.9160578562778</v>
      </c>
      <c r="H77" s="14">
        <f t="shared" si="2"/>
        <v>723651.23152132239</v>
      </c>
    </row>
    <row r="78" spans="1:12" outlineLevel="1" x14ac:dyDescent="0.15">
      <c r="A78" s="315"/>
      <c r="B78" s="12">
        <f t="shared" si="3"/>
        <v>63</v>
      </c>
      <c r="C78" s="15">
        <f t="shared" si="4"/>
        <v>44681.833333333183</v>
      </c>
      <c r="D78" s="14">
        <f t="shared" si="5"/>
        <v>723651.23152132239</v>
      </c>
      <c r="E78" s="11">
        <f t="shared" si="6"/>
        <v>2713.6921182049587</v>
      </c>
      <c r="F78" s="11">
        <f t="shared" si="0"/>
        <v>1323.2239396513191</v>
      </c>
      <c r="G78" s="11">
        <f t="shared" si="1"/>
        <v>4036.9160578562778</v>
      </c>
      <c r="H78" s="14">
        <f t="shared" si="2"/>
        <v>722328.00758167112</v>
      </c>
    </row>
    <row r="79" spans="1:12" outlineLevel="1" x14ac:dyDescent="0.15">
      <c r="A79" s="315"/>
      <c r="B79" s="12">
        <f t="shared" si="3"/>
        <v>64</v>
      </c>
      <c r="C79" s="15">
        <f t="shared" si="4"/>
        <v>44712.249999999847</v>
      </c>
      <c r="D79" s="14">
        <f t="shared" si="5"/>
        <v>722328.00758167112</v>
      </c>
      <c r="E79" s="11">
        <f t="shared" si="6"/>
        <v>2708.7300284312664</v>
      </c>
      <c r="F79" s="11">
        <f t="shared" si="0"/>
        <v>1328.1860294250114</v>
      </c>
      <c r="G79" s="11">
        <f t="shared" si="1"/>
        <v>4036.9160578562778</v>
      </c>
      <c r="H79" s="14">
        <f t="shared" si="2"/>
        <v>720999.82155224611</v>
      </c>
    </row>
    <row r="80" spans="1:12" outlineLevel="1" x14ac:dyDescent="0.15">
      <c r="A80" s="315"/>
      <c r="B80" s="12">
        <f t="shared" si="3"/>
        <v>65</v>
      </c>
      <c r="C80" s="15">
        <f t="shared" si="4"/>
        <v>44742.666666666511</v>
      </c>
      <c r="D80" s="14">
        <f t="shared" si="5"/>
        <v>720999.82155224611</v>
      </c>
      <c r="E80" s="11">
        <f t="shared" si="6"/>
        <v>2703.7493308209228</v>
      </c>
      <c r="F80" s="11">
        <f t="shared" ref="F80:F143" si="7">-$B$11-E80</f>
        <v>1333.1667270353551</v>
      </c>
      <c r="G80" s="11">
        <f t="shared" ref="G80:G143" si="8">SUM(E80:F80)</f>
        <v>4036.9160578562778</v>
      </c>
      <c r="H80" s="14">
        <f t="shared" ref="H80:H143" si="9">D80-F80</f>
        <v>719666.6548252108</v>
      </c>
    </row>
    <row r="81" spans="1:12" outlineLevel="1" x14ac:dyDescent="0.15">
      <c r="A81" s="315"/>
      <c r="B81" s="12">
        <f t="shared" ref="B81:B144" si="10">B80+1</f>
        <v>66</v>
      </c>
      <c r="C81" s="15">
        <f t="shared" ref="C81:C144" si="11">C80+(365/12)</f>
        <v>44773.083333333176</v>
      </c>
      <c r="D81" s="14">
        <f t="shared" ref="D81:D144" si="12">H80</f>
        <v>719666.6548252108</v>
      </c>
      <c r="E81" s="11">
        <f t="shared" ref="E81:E144" si="13">$D81*$B$5</f>
        <v>2698.7499555945406</v>
      </c>
      <c r="F81" s="11">
        <f t="shared" si="7"/>
        <v>1338.1661022617373</v>
      </c>
      <c r="G81" s="11">
        <f t="shared" si="8"/>
        <v>4036.9160578562778</v>
      </c>
      <c r="H81" s="14">
        <f t="shared" si="9"/>
        <v>718328.48872294906</v>
      </c>
    </row>
    <row r="82" spans="1:12" outlineLevel="1" x14ac:dyDescent="0.15">
      <c r="A82" s="315"/>
      <c r="B82" s="12">
        <f t="shared" si="10"/>
        <v>67</v>
      </c>
      <c r="C82" s="15">
        <f t="shared" si="11"/>
        <v>44803.49999999984</v>
      </c>
      <c r="D82" s="14">
        <f t="shared" si="12"/>
        <v>718328.48872294906</v>
      </c>
      <c r="E82" s="11">
        <f t="shared" si="13"/>
        <v>2693.7318327110588</v>
      </c>
      <c r="F82" s="11">
        <f t="shared" si="7"/>
        <v>1343.184225145219</v>
      </c>
      <c r="G82" s="11">
        <f t="shared" si="8"/>
        <v>4036.9160578562778</v>
      </c>
      <c r="H82" s="14">
        <f t="shared" si="9"/>
        <v>716985.30449780379</v>
      </c>
    </row>
    <row r="83" spans="1:12" outlineLevel="1" x14ac:dyDescent="0.15">
      <c r="A83" s="315"/>
      <c r="B83" s="12">
        <f t="shared" si="10"/>
        <v>68</v>
      </c>
      <c r="C83" s="15">
        <f t="shared" si="11"/>
        <v>44833.916666666504</v>
      </c>
      <c r="D83" s="14">
        <f t="shared" si="12"/>
        <v>716985.30449780379</v>
      </c>
      <c r="E83" s="11">
        <f t="shared" si="13"/>
        <v>2688.694891866764</v>
      </c>
      <c r="F83" s="11">
        <f t="shared" si="7"/>
        <v>1348.2211659895138</v>
      </c>
      <c r="G83" s="11">
        <f t="shared" si="8"/>
        <v>4036.9160578562778</v>
      </c>
      <c r="H83" s="14">
        <f t="shared" si="9"/>
        <v>715637.08333181427</v>
      </c>
    </row>
    <row r="84" spans="1:12" outlineLevel="1" x14ac:dyDescent="0.15">
      <c r="A84" s="315"/>
      <c r="B84" s="12">
        <f t="shared" si="10"/>
        <v>69</v>
      </c>
      <c r="C84" s="15">
        <f t="shared" si="11"/>
        <v>44864.333333333168</v>
      </c>
      <c r="D84" s="14">
        <f t="shared" si="12"/>
        <v>715637.08333181427</v>
      </c>
      <c r="E84" s="11">
        <f t="shared" si="13"/>
        <v>2683.6390624943033</v>
      </c>
      <c r="F84" s="11">
        <f t="shared" si="7"/>
        <v>1353.2769953619745</v>
      </c>
      <c r="G84" s="11">
        <f t="shared" si="8"/>
        <v>4036.9160578562778</v>
      </c>
      <c r="H84" s="14">
        <f t="shared" si="9"/>
        <v>714283.80633645225</v>
      </c>
    </row>
    <row r="85" spans="1:12" outlineLevel="1" x14ac:dyDescent="0.15">
      <c r="A85" s="315"/>
      <c r="B85" s="12">
        <f t="shared" si="10"/>
        <v>70</v>
      </c>
      <c r="C85" s="15">
        <f t="shared" si="11"/>
        <v>44894.749999999833</v>
      </c>
      <c r="D85" s="14">
        <f t="shared" si="12"/>
        <v>714283.80633645225</v>
      </c>
      <c r="E85" s="11">
        <f t="shared" si="13"/>
        <v>2678.5642737616959</v>
      </c>
      <c r="F85" s="11">
        <f t="shared" si="7"/>
        <v>1358.3517840945819</v>
      </c>
      <c r="G85" s="11">
        <f t="shared" si="8"/>
        <v>4036.9160578562778</v>
      </c>
      <c r="H85" s="14">
        <f t="shared" si="9"/>
        <v>712925.45455235767</v>
      </c>
    </row>
    <row r="86" spans="1:12" outlineLevel="1" x14ac:dyDescent="0.15">
      <c r="A86" s="315"/>
      <c r="B86" s="12">
        <f t="shared" si="10"/>
        <v>71</v>
      </c>
      <c r="C86" s="15">
        <f t="shared" si="11"/>
        <v>44925.166666666497</v>
      </c>
      <c r="D86" s="14">
        <f t="shared" si="12"/>
        <v>712925.45455235767</v>
      </c>
      <c r="E86" s="11">
        <f t="shared" si="13"/>
        <v>2673.4704545713412</v>
      </c>
      <c r="F86" s="11">
        <f t="shared" si="7"/>
        <v>1363.4456032849366</v>
      </c>
      <c r="G86" s="11">
        <f t="shared" si="8"/>
        <v>4036.9160578562778</v>
      </c>
      <c r="H86" s="14">
        <f t="shared" si="9"/>
        <v>711562.00894907268</v>
      </c>
    </row>
    <row r="87" spans="1:12" outlineLevel="1" x14ac:dyDescent="0.15">
      <c r="A87" s="315"/>
      <c r="B87" s="24">
        <f t="shared" si="10"/>
        <v>72</v>
      </c>
      <c r="C87" s="23">
        <f t="shared" si="11"/>
        <v>44955.583333333161</v>
      </c>
      <c r="D87" s="22">
        <f t="shared" si="12"/>
        <v>711562.00894907268</v>
      </c>
      <c r="E87" s="21">
        <f t="shared" si="13"/>
        <v>2668.3575335590226</v>
      </c>
      <c r="F87" s="21">
        <f t="shared" si="7"/>
        <v>1368.5585242972552</v>
      </c>
      <c r="G87" s="21">
        <f t="shared" si="8"/>
        <v>4036.9160578562778</v>
      </c>
      <c r="H87" s="22">
        <f t="shared" si="9"/>
        <v>710193.45042477548</v>
      </c>
      <c r="I87" s="21">
        <f>SUM(E77:E88)</f>
        <v>32293.24059076947</v>
      </c>
      <c r="J87" s="21">
        <f>SUM(F77:F88)</f>
        <v>16149.752103505862</v>
      </c>
      <c r="K87" s="21">
        <f>J87+K75</f>
        <v>86762.882992353087</v>
      </c>
      <c r="L87" s="21">
        <f>SUM(G76:G87)</f>
        <v>48442.992694275337</v>
      </c>
    </row>
    <row r="88" spans="1:12" outlineLevel="1" x14ac:dyDescent="0.15">
      <c r="A88" s="315" t="s">
        <v>44</v>
      </c>
      <c r="B88" s="12">
        <f t="shared" si="10"/>
        <v>73</v>
      </c>
      <c r="C88" s="15">
        <f t="shared" si="11"/>
        <v>44985.999999999825</v>
      </c>
      <c r="D88" s="14">
        <f t="shared" si="12"/>
        <v>710193.45042477548</v>
      </c>
      <c r="E88" s="11">
        <f t="shared" si="13"/>
        <v>2663.2254390929079</v>
      </c>
      <c r="F88" s="11">
        <f t="shared" si="7"/>
        <v>1373.6906187633699</v>
      </c>
      <c r="G88" s="11">
        <f t="shared" si="8"/>
        <v>4036.9160578562778</v>
      </c>
      <c r="H88" s="14">
        <f t="shared" si="9"/>
        <v>708819.75980601215</v>
      </c>
    </row>
    <row r="89" spans="1:12" outlineLevel="1" x14ac:dyDescent="0.15">
      <c r="A89" s="315"/>
      <c r="B89" s="12">
        <f t="shared" si="10"/>
        <v>74</v>
      </c>
      <c r="C89" s="15">
        <f t="shared" si="11"/>
        <v>45016.41666666649</v>
      </c>
      <c r="D89" s="14">
        <f t="shared" si="12"/>
        <v>708819.75980601215</v>
      </c>
      <c r="E89" s="11">
        <f t="shared" si="13"/>
        <v>2658.0740992725455</v>
      </c>
      <c r="F89" s="11">
        <f t="shared" si="7"/>
        <v>1378.8419585837323</v>
      </c>
      <c r="G89" s="11">
        <f t="shared" si="8"/>
        <v>4036.9160578562778</v>
      </c>
      <c r="H89" s="14">
        <f t="shared" si="9"/>
        <v>707440.91784742847</v>
      </c>
    </row>
    <row r="90" spans="1:12" outlineLevel="1" x14ac:dyDescent="0.15">
      <c r="A90" s="315"/>
      <c r="B90" s="12">
        <f t="shared" si="10"/>
        <v>75</v>
      </c>
      <c r="C90" s="15">
        <f t="shared" si="11"/>
        <v>45046.833333333154</v>
      </c>
      <c r="D90" s="14">
        <f t="shared" si="12"/>
        <v>707440.91784742847</v>
      </c>
      <c r="E90" s="11">
        <f t="shared" si="13"/>
        <v>2652.9034419278569</v>
      </c>
      <c r="F90" s="11">
        <f t="shared" si="7"/>
        <v>1384.0126159284209</v>
      </c>
      <c r="G90" s="11">
        <f t="shared" si="8"/>
        <v>4036.9160578562778</v>
      </c>
      <c r="H90" s="14">
        <f t="shared" si="9"/>
        <v>706056.90523150004</v>
      </c>
    </row>
    <row r="91" spans="1:12" outlineLevel="1" x14ac:dyDescent="0.15">
      <c r="A91" s="315"/>
      <c r="B91" s="12">
        <f t="shared" si="10"/>
        <v>76</v>
      </c>
      <c r="C91" s="15">
        <f t="shared" si="11"/>
        <v>45077.249999999818</v>
      </c>
      <c r="D91" s="14">
        <f t="shared" si="12"/>
        <v>706056.90523150004</v>
      </c>
      <c r="E91" s="11">
        <f t="shared" si="13"/>
        <v>2647.7133946181252</v>
      </c>
      <c r="F91" s="11">
        <f t="shared" si="7"/>
        <v>1389.2026632381526</v>
      </c>
      <c r="G91" s="11">
        <f t="shared" si="8"/>
        <v>4036.9160578562778</v>
      </c>
      <c r="H91" s="14">
        <f t="shared" si="9"/>
        <v>704667.70256826188</v>
      </c>
    </row>
    <row r="92" spans="1:12" outlineLevel="1" x14ac:dyDescent="0.15">
      <c r="A92" s="315"/>
      <c r="B92" s="12">
        <f t="shared" si="10"/>
        <v>77</v>
      </c>
      <c r="C92" s="15">
        <f t="shared" si="11"/>
        <v>45107.666666666482</v>
      </c>
      <c r="D92" s="14">
        <f t="shared" si="12"/>
        <v>704667.70256826188</v>
      </c>
      <c r="E92" s="11">
        <f t="shared" si="13"/>
        <v>2642.5038846309822</v>
      </c>
      <c r="F92" s="11">
        <f t="shared" si="7"/>
        <v>1394.4121732252956</v>
      </c>
      <c r="G92" s="11">
        <f t="shared" si="8"/>
        <v>4036.9160578562778</v>
      </c>
      <c r="H92" s="14">
        <f t="shared" si="9"/>
        <v>703273.29039503657</v>
      </c>
    </row>
    <row r="93" spans="1:12" outlineLevel="1" x14ac:dyDescent="0.15">
      <c r="A93" s="315"/>
      <c r="B93" s="12">
        <f t="shared" si="10"/>
        <v>78</v>
      </c>
      <c r="C93" s="15">
        <f t="shared" si="11"/>
        <v>45138.083333333147</v>
      </c>
      <c r="D93" s="14">
        <f t="shared" si="12"/>
        <v>703273.29039503657</v>
      </c>
      <c r="E93" s="11">
        <f t="shared" si="13"/>
        <v>2637.2748389813869</v>
      </c>
      <c r="F93" s="11">
        <f t="shared" si="7"/>
        <v>1399.6412188748909</v>
      </c>
      <c r="G93" s="11">
        <f t="shared" si="8"/>
        <v>4036.9160578562778</v>
      </c>
      <c r="H93" s="14">
        <f t="shared" si="9"/>
        <v>701873.64917616174</v>
      </c>
    </row>
    <row r="94" spans="1:12" outlineLevel="1" x14ac:dyDescent="0.15">
      <c r="A94" s="315"/>
      <c r="B94" s="12">
        <f t="shared" si="10"/>
        <v>79</v>
      </c>
      <c r="C94" s="15">
        <f t="shared" si="11"/>
        <v>45168.499999999811</v>
      </c>
      <c r="D94" s="14">
        <f t="shared" si="12"/>
        <v>701873.64917616174</v>
      </c>
      <c r="E94" s="11">
        <f t="shared" si="13"/>
        <v>2632.0261844106062</v>
      </c>
      <c r="F94" s="11">
        <f t="shared" si="7"/>
        <v>1404.8898734456716</v>
      </c>
      <c r="G94" s="11">
        <f t="shared" si="8"/>
        <v>4036.9160578562778</v>
      </c>
      <c r="H94" s="14">
        <f t="shared" si="9"/>
        <v>700468.75930271612</v>
      </c>
    </row>
    <row r="95" spans="1:12" outlineLevel="1" x14ac:dyDescent="0.15">
      <c r="A95" s="315"/>
      <c r="B95" s="12">
        <f t="shared" si="10"/>
        <v>80</v>
      </c>
      <c r="C95" s="15">
        <f t="shared" si="11"/>
        <v>45198.916666666475</v>
      </c>
      <c r="D95" s="14">
        <f t="shared" si="12"/>
        <v>700468.75930271612</v>
      </c>
      <c r="E95" s="11">
        <f t="shared" si="13"/>
        <v>2626.7578473851854</v>
      </c>
      <c r="F95" s="11">
        <f t="shared" si="7"/>
        <v>1410.1582104710924</v>
      </c>
      <c r="G95" s="11">
        <f t="shared" si="8"/>
        <v>4036.9160578562778</v>
      </c>
      <c r="H95" s="14">
        <f t="shared" si="9"/>
        <v>699058.60109224508</v>
      </c>
    </row>
    <row r="96" spans="1:12" outlineLevel="1" x14ac:dyDescent="0.15">
      <c r="A96" s="315"/>
      <c r="B96" s="12">
        <f t="shared" si="10"/>
        <v>81</v>
      </c>
      <c r="C96" s="15">
        <f t="shared" si="11"/>
        <v>45229.333333333139</v>
      </c>
      <c r="D96" s="14">
        <f t="shared" si="12"/>
        <v>699058.60109224508</v>
      </c>
      <c r="E96" s="11">
        <f t="shared" si="13"/>
        <v>2621.4697540959191</v>
      </c>
      <c r="F96" s="11">
        <f t="shared" si="7"/>
        <v>1415.4463037603587</v>
      </c>
      <c r="G96" s="11">
        <f t="shared" si="8"/>
        <v>4036.9160578562778</v>
      </c>
      <c r="H96" s="14">
        <f t="shared" si="9"/>
        <v>697643.15478848468</v>
      </c>
    </row>
    <row r="97" spans="1:12" outlineLevel="1" x14ac:dyDescent="0.15">
      <c r="A97" s="315"/>
      <c r="B97" s="12">
        <f t="shared" si="10"/>
        <v>82</v>
      </c>
      <c r="C97" s="15">
        <f t="shared" si="11"/>
        <v>45259.749999999804</v>
      </c>
      <c r="D97" s="14">
        <f t="shared" si="12"/>
        <v>697643.15478848468</v>
      </c>
      <c r="E97" s="11">
        <f t="shared" si="13"/>
        <v>2616.1618304568174</v>
      </c>
      <c r="F97" s="11">
        <f t="shared" si="7"/>
        <v>1420.7542273994604</v>
      </c>
      <c r="G97" s="11">
        <f t="shared" si="8"/>
        <v>4036.9160578562778</v>
      </c>
      <c r="H97" s="14">
        <f t="shared" si="9"/>
        <v>696222.4005610852</v>
      </c>
    </row>
    <row r="98" spans="1:12" outlineLevel="1" x14ac:dyDescent="0.15">
      <c r="A98" s="315"/>
      <c r="B98" s="12">
        <f t="shared" si="10"/>
        <v>83</v>
      </c>
      <c r="C98" s="15">
        <f t="shared" si="11"/>
        <v>45290.166666666468</v>
      </c>
      <c r="D98" s="14">
        <f t="shared" si="12"/>
        <v>696222.4005610852</v>
      </c>
      <c r="E98" s="11">
        <f t="shared" si="13"/>
        <v>2610.8340021040694</v>
      </c>
      <c r="F98" s="11">
        <f t="shared" si="7"/>
        <v>1426.0820557522084</v>
      </c>
      <c r="G98" s="11">
        <f t="shared" si="8"/>
        <v>4036.9160578562778</v>
      </c>
      <c r="H98" s="14">
        <f t="shared" si="9"/>
        <v>694796.31850533304</v>
      </c>
    </row>
    <row r="99" spans="1:12" outlineLevel="1" x14ac:dyDescent="0.15">
      <c r="A99" s="315"/>
      <c r="B99" s="24">
        <f t="shared" si="10"/>
        <v>84</v>
      </c>
      <c r="C99" s="23">
        <f t="shared" si="11"/>
        <v>45320.583333333132</v>
      </c>
      <c r="D99" s="22">
        <f t="shared" si="12"/>
        <v>694796.31850533304</v>
      </c>
      <c r="E99" s="21">
        <f t="shared" si="13"/>
        <v>2605.4861943949986</v>
      </c>
      <c r="F99" s="21">
        <f t="shared" si="7"/>
        <v>1431.4298634612792</v>
      </c>
      <c r="G99" s="21">
        <f t="shared" si="8"/>
        <v>4036.9160578562778</v>
      </c>
      <c r="H99" s="22">
        <f t="shared" si="9"/>
        <v>693364.88864187174</v>
      </c>
      <c r="I99" s="21">
        <f>SUM(E89:E100)</f>
        <v>31551.323804685511</v>
      </c>
      <c r="J99" s="21">
        <f>SUM(F89:F100)</f>
        <v>16891.668889589819</v>
      </c>
      <c r="K99" s="21">
        <f>J99+K87</f>
        <v>103654.5518819429</v>
      </c>
      <c r="L99" s="21">
        <f>SUM(G88:G99)</f>
        <v>48442.992694275337</v>
      </c>
    </row>
    <row r="100" spans="1:12" outlineLevel="1" x14ac:dyDescent="0.15">
      <c r="A100" s="315" t="s">
        <v>43</v>
      </c>
      <c r="B100" s="12">
        <f t="shared" si="10"/>
        <v>85</v>
      </c>
      <c r="C100" s="15">
        <f t="shared" si="11"/>
        <v>45350.999999999796</v>
      </c>
      <c r="D100" s="14">
        <f t="shared" si="12"/>
        <v>693364.88864187174</v>
      </c>
      <c r="E100" s="11">
        <f t="shared" si="13"/>
        <v>2600.1183324070189</v>
      </c>
      <c r="F100" s="11">
        <f t="shared" si="7"/>
        <v>1436.7977254492589</v>
      </c>
      <c r="G100" s="11">
        <f t="shared" si="8"/>
        <v>4036.9160578562778</v>
      </c>
      <c r="H100" s="14">
        <f t="shared" si="9"/>
        <v>691928.09091642243</v>
      </c>
    </row>
    <row r="101" spans="1:12" outlineLevel="1" x14ac:dyDescent="0.15">
      <c r="A101" s="315"/>
      <c r="B101" s="12">
        <f t="shared" si="10"/>
        <v>86</v>
      </c>
      <c r="C101" s="15">
        <f t="shared" si="11"/>
        <v>45381.416666666461</v>
      </c>
      <c r="D101" s="14">
        <f t="shared" si="12"/>
        <v>691928.09091642243</v>
      </c>
      <c r="E101" s="11">
        <f t="shared" si="13"/>
        <v>2594.7303409365841</v>
      </c>
      <c r="F101" s="11">
        <f t="shared" si="7"/>
        <v>1442.1857169196937</v>
      </c>
      <c r="G101" s="11">
        <f t="shared" si="8"/>
        <v>4036.9160578562778</v>
      </c>
      <c r="H101" s="14">
        <f t="shared" si="9"/>
        <v>690485.90519950271</v>
      </c>
    </row>
    <row r="102" spans="1:12" outlineLevel="1" x14ac:dyDescent="0.15">
      <c r="A102" s="315"/>
      <c r="B102" s="12">
        <f t="shared" si="10"/>
        <v>87</v>
      </c>
      <c r="C102" s="15">
        <f t="shared" si="11"/>
        <v>45411.833333333125</v>
      </c>
      <c r="D102" s="14">
        <f t="shared" si="12"/>
        <v>690485.90519950271</v>
      </c>
      <c r="E102" s="11">
        <f t="shared" si="13"/>
        <v>2589.322144498135</v>
      </c>
      <c r="F102" s="11">
        <f t="shared" si="7"/>
        <v>1447.5939133581428</v>
      </c>
      <c r="G102" s="11">
        <f t="shared" si="8"/>
        <v>4036.9160578562778</v>
      </c>
      <c r="H102" s="14">
        <f t="shared" si="9"/>
        <v>689038.31128614454</v>
      </c>
    </row>
    <row r="103" spans="1:12" outlineLevel="1" x14ac:dyDescent="0.15">
      <c r="A103" s="315"/>
      <c r="B103" s="12">
        <f t="shared" si="10"/>
        <v>88</v>
      </c>
      <c r="C103" s="15">
        <f t="shared" si="11"/>
        <v>45442.249999999789</v>
      </c>
      <c r="D103" s="14">
        <f t="shared" si="12"/>
        <v>689038.31128614454</v>
      </c>
      <c r="E103" s="11">
        <f t="shared" si="13"/>
        <v>2583.8936673230419</v>
      </c>
      <c r="F103" s="11">
        <f t="shared" si="7"/>
        <v>1453.0223905332359</v>
      </c>
      <c r="G103" s="11">
        <f t="shared" si="8"/>
        <v>4036.9160578562778</v>
      </c>
      <c r="H103" s="14">
        <f t="shared" si="9"/>
        <v>687585.2888956113</v>
      </c>
    </row>
    <row r="104" spans="1:12" outlineLevel="1" x14ac:dyDescent="0.15">
      <c r="A104" s="315"/>
      <c r="B104" s="12">
        <f t="shared" si="10"/>
        <v>89</v>
      </c>
      <c r="C104" s="15">
        <f t="shared" si="11"/>
        <v>45472.666666666453</v>
      </c>
      <c r="D104" s="14">
        <f t="shared" si="12"/>
        <v>687585.2888956113</v>
      </c>
      <c r="E104" s="11">
        <f t="shared" si="13"/>
        <v>2578.4448333585424</v>
      </c>
      <c r="F104" s="11">
        <f t="shared" si="7"/>
        <v>1458.4712244977354</v>
      </c>
      <c r="G104" s="11">
        <f t="shared" si="8"/>
        <v>4036.9160578562778</v>
      </c>
      <c r="H104" s="14">
        <f t="shared" si="9"/>
        <v>686126.81767111353</v>
      </c>
    </row>
    <row r="105" spans="1:12" outlineLevel="1" x14ac:dyDescent="0.15">
      <c r="A105" s="315"/>
      <c r="B105" s="12">
        <f t="shared" si="10"/>
        <v>90</v>
      </c>
      <c r="C105" s="15">
        <f t="shared" si="11"/>
        <v>45503.083333333117</v>
      </c>
      <c r="D105" s="14">
        <f t="shared" si="12"/>
        <v>686126.81767111353</v>
      </c>
      <c r="E105" s="11">
        <f t="shared" si="13"/>
        <v>2572.9755662666757</v>
      </c>
      <c r="F105" s="11">
        <f t="shared" si="7"/>
        <v>1463.9404915896021</v>
      </c>
      <c r="G105" s="11">
        <f t="shared" si="8"/>
        <v>4036.9160578562778</v>
      </c>
      <c r="H105" s="14">
        <f t="shared" si="9"/>
        <v>684662.87717952393</v>
      </c>
    </row>
    <row r="106" spans="1:12" outlineLevel="1" x14ac:dyDescent="0.15">
      <c r="A106" s="315"/>
      <c r="B106" s="12">
        <f t="shared" si="10"/>
        <v>91</v>
      </c>
      <c r="C106" s="15">
        <f t="shared" si="11"/>
        <v>45533.499999999782</v>
      </c>
      <c r="D106" s="14">
        <f t="shared" si="12"/>
        <v>684662.87717952393</v>
      </c>
      <c r="E106" s="11">
        <f t="shared" si="13"/>
        <v>2567.4857894232146</v>
      </c>
      <c r="F106" s="11">
        <f t="shared" si="7"/>
        <v>1469.4302684330632</v>
      </c>
      <c r="G106" s="11">
        <f t="shared" si="8"/>
        <v>4036.9160578562778</v>
      </c>
      <c r="H106" s="14">
        <f t="shared" si="9"/>
        <v>683193.44691109087</v>
      </c>
    </row>
    <row r="107" spans="1:12" outlineLevel="1" x14ac:dyDescent="0.15">
      <c r="A107" s="315"/>
      <c r="B107" s="12">
        <f t="shared" si="10"/>
        <v>92</v>
      </c>
      <c r="C107" s="15">
        <f t="shared" si="11"/>
        <v>45563.916666666446</v>
      </c>
      <c r="D107" s="14">
        <f t="shared" si="12"/>
        <v>683193.44691109087</v>
      </c>
      <c r="E107" s="11">
        <f t="shared" si="13"/>
        <v>2561.9754259165907</v>
      </c>
      <c r="F107" s="11">
        <f t="shared" si="7"/>
        <v>1474.9406319396871</v>
      </c>
      <c r="G107" s="11">
        <f t="shared" si="8"/>
        <v>4036.9160578562778</v>
      </c>
      <c r="H107" s="14">
        <f t="shared" si="9"/>
        <v>681718.50627915119</v>
      </c>
    </row>
    <row r="108" spans="1:12" outlineLevel="1" x14ac:dyDescent="0.15">
      <c r="A108" s="315"/>
      <c r="B108" s="12">
        <f t="shared" si="10"/>
        <v>93</v>
      </c>
      <c r="C108" s="15">
        <f t="shared" si="11"/>
        <v>45594.33333333311</v>
      </c>
      <c r="D108" s="14">
        <f t="shared" si="12"/>
        <v>681718.50627915119</v>
      </c>
      <c r="E108" s="11">
        <f t="shared" si="13"/>
        <v>2556.444398546817</v>
      </c>
      <c r="F108" s="11">
        <f t="shared" si="7"/>
        <v>1480.4716593094608</v>
      </c>
      <c r="G108" s="11">
        <f t="shared" si="8"/>
        <v>4036.9160578562778</v>
      </c>
      <c r="H108" s="14">
        <f t="shared" si="9"/>
        <v>680238.03461984172</v>
      </c>
    </row>
    <row r="109" spans="1:12" outlineLevel="1" x14ac:dyDescent="0.15">
      <c r="A109" s="315"/>
      <c r="B109" s="12">
        <f t="shared" si="10"/>
        <v>94</v>
      </c>
      <c r="C109" s="15">
        <f t="shared" si="11"/>
        <v>45624.749999999774</v>
      </c>
      <c r="D109" s="14">
        <f t="shared" si="12"/>
        <v>680238.03461984172</v>
      </c>
      <c r="E109" s="11">
        <f t="shared" si="13"/>
        <v>2550.8926298244064</v>
      </c>
      <c r="F109" s="11">
        <f t="shared" si="7"/>
        <v>1486.0234280318714</v>
      </c>
      <c r="G109" s="11">
        <f t="shared" si="8"/>
        <v>4036.9160578562778</v>
      </c>
      <c r="H109" s="14">
        <f t="shared" si="9"/>
        <v>678752.0111918099</v>
      </c>
    </row>
    <row r="110" spans="1:12" outlineLevel="1" x14ac:dyDescent="0.15">
      <c r="A110" s="315"/>
      <c r="B110" s="12">
        <f t="shared" si="10"/>
        <v>95</v>
      </c>
      <c r="C110" s="15">
        <f t="shared" si="11"/>
        <v>45655.166666666439</v>
      </c>
      <c r="D110" s="14">
        <f t="shared" si="12"/>
        <v>678752.0111918099</v>
      </c>
      <c r="E110" s="11">
        <f t="shared" si="13"/>
        <v>2545.3200419692871</v>
      </c>
      <c r="F110" s="11">
        <f t="shared" si="7"/>
        <v>1491.5960158869907</v>
      </c>
      <c r="G110" s="11">
        <f t="shared" si="8"/>
        <v>4036.9160578562778</v>
      </c>
      <c r="H110" s="14">
        <f t="shared" si="9"/>
        <v>677260.41517592291</v>
      </c>
    </row>
    <row r="111" spans="1:12" outlineLevel="1" x14ac:dyDescent="0.15">
      <c r="A111" s="315"/>
      <c r="B111" s="24">
        <f t="shared" si="10"/>
        <v>96</v>
      </c>
      <c r="C111" s="23">
        <f t="shared" si="11"/>
        <v>45685.583333333103</v>
      </c>
      <c r="D111" s="22">
        <f t="shared" si="12"/>
        <v>677260.41517592291</v>
      </c>
      <c r="E111" s="21">
        <f t="shared" si="13"/>
        <v>2539.7265569097108</v>
      </c>
      <c r="F111" s="21">
        <f t="shared" si="7"/>
        <v>1497.189500946567</v>
      </c>
      <c r="G111" s="21">
        <f t="shared" si="8"/>
        <v>4036.9160578562778</v>
      </c>
      <c r="H111" s="22">
        <f t="shared" si="9"/>
        <v>675763.22567497636</v>
      </c>
      <c r="I111" s="21">
        <f>SUM(E101:E112)</f>
        <v>30775.323491254167</v>
      </c>
      <c r="J111" s="21">
        <f>SUM(F101:F112)</f>
        <v>17667.669203021163</v>
      </c>
      <c r="K111" s="21">
        <f>J111+K99</f>
        <v>121322.22108496405</v>
      </c>
      <c r="L111" s="21">
        <f>SUM(G100:G111)</f>
        <v>48442.992694275337</v>
      </c>
    </row>
    <row r="112" spans="1:12" outlineLevel="1" x14ac:dyDescent="0.15">
      <c r="A112" s="315" t="s">
        <v>42</v>
      </c>
      <c r="B112" s="12">
        <f t="shared" si="10"/>
        <v>97</v>
      </c>
      <c r="C112" s="15">
        <f t="shared" si="11"/>
        <v>45715.999999999767</v>
      </c>
      <c r="D112" s="14">
        <f t="shared" si="12"/>
        <v>675763.22567497636</v>
      </c>
      <c r="E112" s="11">
        <f t="shared" si="13"/>
        <v>2534.1120962811615</v>
      </c>
      <c r="F112" s="11">
        <f t="shared" si="7"/>
        <v>1502.8039615751163</v>
      </c>
      <c r="G112" s="11">
        <f t="shared" si="8"/>
        <v>4036.9160578562778</v>
      </c>
      <c r="H112" s="14">
        <f t="shared" si="9"/>
        <v>674260.42171340121</v>
      </c>
    </row>
    <row r="113" spans="1:12" outlineLevel="1" x14ac:dyDescent="0.15">
      <c r="A113" s="315"/>
      <c r="B113" s="12">
        <f t="shared" si="10"/>
        <v>98</v>
      </c>
      <c r="C113" s="15">
        <f t="shared" si="11"/>
        <v>45746.416666666431</v>
      </c>
      <c r="D113" s="14">
        <f t="shared" si="12"/>
        <v>674260.42171340121</v>
      </c>
      <c r="E113" s="11">
        <f t="shared" si="13"/>
        <v>2528.4765814252546</v>
      </c>
      <c r="F113" s="11">
        <f t="shared" si="7"/>
        <v>1508.4394764310232</v>
      </c>
      <c r="G113" s="11">
        <f t="shared" si="8"/>
        <v>4036.9160578562778</v>
      </c>
      <c r="H113" s="14">
        <f t="shared" si="9"/>
        <v>672751.98223697022</v>
      </c>
    </row>
    <row r="114" spans="1:12" outlineLevel="1" x14ac:dyDescent="0.15">
      <c r="A114" s="315"/>
      <c r="B114" s="12">
        <f t="shared" si="10"/>
        <v>99</v>
      </c>
      <c r="C114" s="15">
        <f t="shared" si="11"/>
        <v>45776.833333333096</v>
      </c>
      <c r="D114" s="14">
        <f t="shared" si="12"/>
        <v>672751.98223697022</v>
      </c>
      <c r="E114" s="11">
        <f t="shared" si="13"/>
        <v>2522.8199333886382</v>
      </c>
      <c r="F114" s="11">
        <f t="shared" si="7"/>
        <v>1514.0961244676396</v>
      </c>
      <c r="G114" s="11">
        <f t="shared" si="8"/>
        <v>4036.9160578562778</v>
      </c>
      <c r="H114" s="14">
        <f t="shared" si="9"/>
        <v>671237.88611250254</v>
      </c>
    </row>
    <row r="115" spans="1:12" outlineLevel="1" x14ac:dyDescent="0.15">
      <c r="A115" s="315"/>
      <c r="B115" s="12">
        <f t="shared" si="10"/>
        <v>100</v>
      </c>
      <c r="C115" s="15">
        <f t="shared" si="11"/>
        <v>45807.24999999976</v>
      </c>
      <c r="D115" s="14">
        <f t="shared" si="12"/>
        <v>671237.88611250254</v>
      </c>
      <c r="E115" s="11">
        <f t="shared" si="13"/>
        <v>2517.1420729218844</v>
      </c>
      <c r="F115" s="11">
        <f t="shared" si="7"/>
        <v>1519.7739849343934</v>
      </c>
      <c r="G115" s="11">
        <f t="shared" si="8"/>
        <v>4036.9160578562778</v>
      </c>
      <c r="H115" s="14">
        <f t="shared" si="9"/>
        <v>669718.11212756811</v>
      </c>
    </row>
    <row r="116" spans="1:12" outlineLevel="1" x14ac:dyDescent="0.15">
      <c r="A116" s="315"/>
      <c r="B116" s="12">
        <f t="shared" si="10"/>
        <v>101</v>
      </c>
      <c r="C116" s="15">
        <f t="shared" si="11"/>
        <v>45837.666666666424</v>
      </c>
      <c r="D116" s="14">
        <f t="shared" si="12"/>
        <v>669718.11212756811</v>
      </c>
      <c r="E116" s="11">
        <f t="shared" si="13"/>
        <v>2511.4429204783805</v>
      </c>
      <c r="F116" s="11">
        <f t="shared" si="7"/>
        <v>1525.4731373778973</v>
      </c>
      <c r="G116" s="11">
        <f t="shared" si="8"/>
        <v>4036.9160578562778</v>
      </c>
      <c r="H116" s="14">
        <f t="shared" si="9"/>
        <v>668192.63899019023</v>
      </c>
    </row>
    <row r="117" spans="1:12" outlineLevel="1" x14ac:dyDescent="0.15">
      <c r="A117" s="315"/>
      <c r="B117" s="12">
        <f t="shared" si="10"/>
        <v>102</v>
      </c>
      <c r="C117" s="15">
        <f t="shared" si="11"/>
        <v>45868.083333333088</v>
      </c>
      <c r="D117" s="14">
        <f t="shared" si="12"/>
        <v>668192.63899019023</v>
      </c>
      <c r="E117" s="11">
        <f t="shared" si="13"/>
        <v>2505.7223962132134</v>
      </c>
      <c r="F117" s="11">
        <f t="shared" si="7"/>
        <v>1531.1936616430644</v>
      </c>
      <c r="G117" s="11">
        <f t="shared" si="8"/>
        <v>4036.9160578562778</v>
      </c>
      <c r="H117" s="14">
        <f t="shared" si="9"/>
        <v>666661.44532854715</v>
      </c>
    </row>
    <row r="118" spans="1:12" outlineLevel="1" x14ac:dyDescent="0.15">
      <c r="A118" s="315"/>
      <c r="B118" s="12">
        <f t="shared" si="10"/>
        <v>103</v>
      </c>
      <c r="C118" s="15">
        <f t="shared" si="11"/>
        <v>45898.499999999753</v>
      </c>
      <c r="D118" s="14">
        <f t="shared" si="12"/>
        <v>666661.44532854715</v>
      </c>
      <c r="E118" s="11">
        <f t="shared" si="13"/>
        <v>2499.9804199820519</v>
      </c>
      <c r="F118" s="11">
        <f t="shared" si="7"/>
        <v>1536.9356378742259</v>
      </c>
      <c r="G118" s="11">
        <f t="shared" si="8"/>
        <v>4036.9160578562778</v>
      </c>
      <c r="H118" s="14">
        <f t="shared" si="9"/>
        <v>665124.50969067297</v>
      </c>
    </row>
    <row r="119" spans="1:12" outlineLevel="1" x14ac:dyDescent="0.15">
      <c r="A119" s="315"/>
      <c r="B119" s="12">
        <f t="shared" si="10"/>
        <v>104</v>
      </c>
      <c r="C119" s="15">
        <f t="shared" si="11"/>
        <v>45928.916666666417</v>
      </c>
      <c r="D119" s="14">
        <f t="shared" si="12"/>
        <v>665124.50969067297</v>
      </c>
      <c r="E119" s="11">
        <f t="shared" si="13"/>
        <v>2494.2169113400237</v>
      </c>
      <c r="F119" s="11">
        <f t="shared" si="7"/>
        <v>1542.6991465162541</v>
      </c>
      <c r="G119" s="11">
        <f t="shared" si="8"/>
        <v>4036.9160578562778</v>
      </c>
      <c r="H119" s="14">
        <f t="shared" si="9"/>
        <v>663581.8105441567</v>
      </c>
    </row>
    <row r="120" spans="1:12" outlineLevel="1" x14ac:dyDescent="0.15">
      <c r="A120" s="315"/>
      <c r="B120" s="12">
        <f t="shared" si="10"/>
        <v>105</v>
      </c>
      <c r="C120" s="15">
        <f t="shared" si="11"/>
        <v>45959.333333333081</v>
      </c>
      <c r="D120" s="14">
        <f t="shared" si="12"/>
        <v>663581.8105441567</v>
      </c>
      <c r="E120" s="11">
        <f t="shared" si="13"/>
        <v>2488.4317895405875</v>
      </c>
      <c r="F120" s="11">
        <f t="shared" si="7"/>
        <v>1548.4842683156903</v>
      </c>
      <c r="G120" s="11">
        <f t="shared" si="8"/>
        <v>4036.9160578562778</v>
      </c>
      <c r="H120" s="14">
        <f t="shared" si="9"/>
        <v>662033.32627584098</v>
      </c>
    </row>
    <row r="121" spans="1:12" outlineLevel="1" x14ac:dyDescent="0.15">
      <c r="A121" s="315"/>
      <c r="B121" s="12">
        <f t="shared" si="10"/>
        <v>106</v>
      </c>
      <c r="C121" s="15">
        <f t="shared" si="11"/>
        <v>45989.749999999745</v>
      </c>
      <c r="D121" s="14">
        <f t="shared" si="12"/>
        <v>662033.32627584098</v>
      </c>
      <c r="E121" s="11">
        <f t="shared" si="13"/>
        <v>2482.6249735344036</v>
      </c>
      <c r="F121" s="11">
        <f t="shared" si="7"/>
        <v>1554.2910843218742</v>
      </c>
      <c r="G121" s="11">
        <f t="shared" si="8"/>
        <v>4036.9160578562778</v>
      </c>
      <c r="H121" s="14">
        <f t="shared" si="9"/>
        <v>660479.03519151907</v>
      </c>
    </row>
    <row r="122" spans="1:12" outlineLevel="1" x14ac:dyDescent="0.15">
      <c r="A122" s="315"/>
      <c r="B122" s="12">
        <f t="shared" si="10"/>
        <v>107</v>
      </c>
      <c r="C122" s="15">
        <f t="shared" si="11"/>
        <v>46020.16666666641</v>
      </c>
      <c r="D122" s="14">
        <f t="shared" si="12"/>
        <v>660479.03519151907</v>
      </c>
      <c r="E122" s="11">
        <f t="shared" si="13"/>
        <v>2476.7963819681963</v>
      </c>
      <c r="F122" s="11">
        <f t="shared" si="7"/>
        <v>1560.1196758880815</v>
      </c>
      <c r="G122" s="11">
        <f t="shared" si="8"/>
        <v>4036.9160578562778</v>
      </c>
      <c r="H122" s="14">
        <f t="shared" si="9"/>
        <v>658918.91551563097</v>
      </c>
    </row>
    <row r="123" spans="1:12" outlineLevel="1" x14ac:dyDescent="0.15">
      <c r="A123" s="315"/>
      <c r="B123" s="24">
        <f t="shared" si="10"/>
        <v>108</v>
      </c>
      <c r="C123" s="23">
        <f t="shared" si="11"/>
        <v>46050.583333333074</v>
      </c>
      <c r="D123" s="22">
        <f t="shared" si="12"/>
        <v>658918.91551563097</v>
      </c>
      <c r="E123" s="21">
        <f t="shared" si="13"/>
        <v>2470.945933183616</v>
      </c>
      <c r="F123" s="21">
        <f t="shared" si="7"/>
        <v>1565.9701246726618</v>
      </c>
      <c r="G123" s="21">
        <f t="shared" si="8"/>
        <v>4036.9160578562778</v>
      </c>
      <c r="H123" s="22">
        <f t="shared" si="9"/>
        <v>657352.94539095834</v>
      </c>
      <c r="I123" s="21">
        <f>SUM(E113:E124)</f>
        <v>29963.673859192346</v>
      </c>
      <c r="J123" s="21">
        <f>SUM(F113:F124)</f>
        <v>18479.318835082988</v>
      </c>
      <c r="K123" s="21">
        <f>J123+K111</f>
        <v>139801.53992004704</v>
      </c>
      <c r="L123" s="21">
        <f>SUM(G112:G123)</f>
        <v>48442.992694275337</v>
      </c>
    </row>
    <row r="124" spans="1:12" outlineLevel="1" x14ac:dyDescent="0.15">
      <c r="B124" s="12">
        <f t="shared" si="10"/>
        <v>109</v>
      </c>
      <c r="C124" s="15">
        <f t="shared" si="11"/>
        <v>46080.999999999738</v>
      </c>
      <c r="D124" s="14">
        <f t="shared" si="12"/>
        <v>657352.94539095834</v>
      </c>
      <c r="E124" s="11">
        <f t="shared" si="13"/>
        <v>2465.0735452160939</v>
      </c>
      <c r="F124" s="11">
        <f t="shared" si="7"/>
        <v>1571.8425126401839</v>
      </c>
      <c r="G124" s="11">
        <f t="shared" si="8"/>
        <v>4036.9160578562778</v>
      </c>
      <c r="H124" s="14">
        <f t="shared" si="9"/>
        <v>655781.10287831817</v>
      </c>
    </row>
    <row r="125" spans="1:12" outlineLevel="1" x14ac:dyDescent="0.15">
      <c r="B125" s="12">
        <f t="shared" si="10"/>
        <v>110</v>
      </c>
      <c r="C125" s="15">
        <f t="shared" si="11"/>
        <v>46111.416666666402</v>
      </c>
      <c r="D125" s="14">
        <f t="shared" si="12"/>
        <v>655781.10287831817</v>
      </c>
      <c r="E125" s="11">
        <f t="shared" si="13"/>
        <v>2459.1791357936931</v>
      </c>
      <c r="F125" s="11">
        <f t="shared" si="7"/>
        <v>1577.7369220625847</v>
      </c>
      <c r="G125" s="11">
        <f t="shared" si="8"/>
        <v>4036.9160578562778</v>
      </c>
      <c r="H125" s="14">
        <f t="shared" si="9"/>
        <v>654203.36595625558</v>
      </c>
    </row>
    <row r="126" spans="1:12" outlineLevel="1" x14ac:dyDescent="0.15">
      <c r="B126" s="12">
        <f t="shared" si="10"/>
        <v>111</v>
      </c>
      <c r="C126" s="15">
        <f t="shared" si="11"/>
        <v>46141.833333333067</v>
      </c>
      <c r="D126" s="14">
        <f t="shared" si="12"/>
        <v>654203.36595625558</v>
      </c>
      <c r="E126" s="11">
        <f t="shared" si="13"/>
        <v>2453.2626223359584</v>
      </c>
      <c r="F126" s="11">
        <f t="shared" si="7"/>
        <v>1583.6534355203194</v>
      </c>
      <c r="G126" s="11">
        <f t="shared" si="8"/>
        <v>4036.9160578562778</v>
      </c>
      <c r="H126" s="14">
        <f t="shared" si="9"/>
        <v>652619.71252073522</v>
      </c>
    </row>
    <row r="127" spans="1:12" outlineLevel="1" x14ac:dyDescent="0.15">
      <c r="B127" s="12">
        <f t="shared" si="10"/>
        <v>112</v>
      </c>
      <c r="C127" s="15">
        <f t="shared" si="11"/>
        <v>46172.249999999731</v>
      </c>
      <c r="D127" s="14">
        <f t="shared" si="12"/>
        <v>652619.71252073522</v>
      </c>
      <c r="E127" s="11">
        <f t="shared" si="13"/>
        <v>2447.3239219527568</v>
      </c>
      <c r="F127" s="11">
        <f t="shared" si="7"/>
        <v>1589.592135903521</v>
      </c>
      <c r="G127" s="11">
        <f t="shared" si="8"/>
        <v>4036.9160578562778</v>
      </c>
      <c r="H127" s="14">
        <f t="shared" si="9"/>
        <v>651030.12038483168</v>
      </c>
    </row>
    <row r="128" spans="1:12" outlineLevel="1" x14ac:dyDescent="0.15">
      <c r="B128" s="12">
        <f t="shared" si="10"/>
        <v>113</v>
      </c>
      <c r="C128" s="15">
        <f t="shared" si="11"/>
        <v>46202.666666666395</v>
      </c>
      <c r="D128" s="14">
        <f t="shared" si="12"/>
        <v>651030.12038483168</v>
      </c>
      <c r="E128" s="11">
        <f t="shared" si="13"/>
        <v>2441.3629514431186</v>
      </c>
      <c r="F128" s="11">
        <f t="shared" si="7"/>
        <v>1595.5531064131592</v>
      </c>
      <c r="G128" s="11">
        <f t="shared" si="8"/>
        <v>4036.9160578562778</v>
      </c>
      <c r="H128" s="14">
        <f t="shared" si="9"/>
        <v>649434.56727841857</v>
      </c>
    </row>
    <row r="129" spans="2:12" outlineLevel="1" x14ac:dyDescent="0.15">
      <c r="B129" s="12">
        <f t="shared" si="10"/>
        <v>114</v>
      </c>
      <c r="C129" s="15">
        <f t="shared" si="11"/>
        <v>46233.083333333059</v>
      </c>
      <c r="D129" s="14">
        <f t="shared" si="12"/>
        <v>649434.56727841857</v>
      </c>
      <c r="E129" s="11">
        <f t="shared" si="13"/>
        <v>2435.3796272940695</v>
      </c>
      <c r="F129" s="11">
        <f t="shared" si="7"/>
        <v>1601.5364305622084</v>
      </c>
      <c r="G129" s="11">
        <f t="shared" si="8"/>
        <v>4036.9160578562778</v>
      </c>
      <c r="H129" s="14">
        <f t="shared" si="9"/>
        <v>647833.03084785631</v>
      </c>
    </row>
    <row r="130" spans="2:12" outlineLevel="1" x14ac:dyDescent="0.15">
      <c r="B130" s="12">
        <f t="shared" si="10"/>
        <v>115</v>
      </c>
      <c r="C130" s="15">
        <f t="shared" si="11"/>
        <v>46263.499999999724</v>
      </c>
      <c r="D130" s="14">
        <f t="shared" si="12"/>
        <v>647833.03084785631</v>
      </c>
      <c r="E130" s="11">
        <f t="shared" si="13"/>
        <v>2429.3738656794612</v>
      </c>
      <c r="F130" s="11">
        <f t="shared" si="7"/>
        <v>1607.5421921768166</v>
      </c>
      <c r="G130" s="11">
        <f t="shared" si="8"/>
        <v>4036.9160578562778</v>
      </c>
      <c r="H130" s="14">
        <f t="shared" si="9"/>
        <v>646225.48865567951</v>
      </c>
    </row>
    <row r="131" spans="2:12" outlineLevel="1" x14ac:dyDescent="0.15">
      <c r="B131" s="12">
        <f t="shared" si="10"/>
        <v>116</v>
      </c>
      <c r="C131" s="15">
        <f t="shared" si="11"/>
        <v>46293.916666666388</v>
      </c>
      <c r="D131" s="14">
        <f t="shared" si="12"/>
        <v>646225.48865567951</v>
      </c>
      <c r="E131" s="11">
        <f t="shared" si="13"/>
        <v>2423.3455824587982</v>
      </c>
      <c r="F131" s="11">
        <f t="shared" si="7"/>
        <v>1613.5704753974796</v>
      </c>
      <c r="G131" s="11">
        <f t="shared" si="8"/>
        <v>4036.9160578562778</v>
      </c>
      <c r="H131" s="14">
        <f t="shared" si="9"/>
        <v>644611.91818028199</v>
      </c>
    </row>
    <row r="132" spans="2:12" outlineLevel="1" x14ac:dyDescent="0.15">
      <c r="B132" s="12">
        <f t="shared" si="10"/>
        <v>117</v>
      </c>
      <c r="C132" s="15">
        <f t="shared" si="11"/>
        <v>46324.333333333052</v>
      </c>
      <c r="D132" s="14">
        <f t="shared" si="12"/>
        <v>644611.91818028199</v>
      </c>
      <c r="E132" s="11">
        <f t="shared" si="13"/>
        <v>2417.2946931760575</v>
      </c>
      <c r="F132" s="11">
        <f t="shared" si="7"/>
        <v>1619.6213646802203</v>
      </c>
      <c r="G132" s="11">
        <f t="shared" si="8"/>
        <v>4036.9160578562778</v>
      </c>
      <c r="H132" s="14">
        <f t="shared" si="9"/>
        <v>642992.29681560176</v>
      </c>
    </row>
    <row r="133" spans="2:12" outlineLevel="1" x14ac:dyDescent="0.15">
      <c r="B133" s="20">
        <f t="shared" si="10"/>
        <v>118</v>
      </c>
      <c r="C133" s="19">
        <f t="shared" si="11"/>
        <v>46354.749999999716</v>
      </c>
      <c r="D133" s="17">
        <f t="shared" si="12"/>
        <v>642992.29681560176</v>
      </c>
      <c r="E133" s="18">
        <f t="shared" si="13"/>
        <v>2411.2211130585065</v>
      </c>
      <c r="F133" s="18">
        <f t="shared" si="7"/>
        <v>1625.6949447977713</v>
      </c>
      <c r="G133" s="18">
        <f t="shared" si="8"/>
        <v>4036.9160578562778</v>
      </c>
      <c r="H133" s="17">
        <f t="shared" si="9"/>
        <v>641366.60187080398</v>
      </c>
      <c r="I133" s="16"/>
      <c r="J133" s="16"/>
      <c r="K133" s="16"/>
      <c r="L133" s="16"/>
    </row>
    <row r="134" spans="2:12" outlineLevel="1" x14ac:dyDescent="0.15">
      <c r="B134" s="20">
        <f t="shared" si="10"/>
        <v>119</v>
      </c>
      <c r="C134" s="19">
        <f t="shared" si="11"/>
        <v>46385.16666666638</v>
      </c>
      <c r="D134" s="17">
        <f t="shared" si="12"/>
        <v>641366.60187080398</v>
      </c>
      <c r="E134" s="18">
        <f t="shared" si="13"/>
        <v>2405.1247570155147</v>
      </c>
      <c r="F134" s="18">
        <f t="shared" si="7"/>
        <v>1631.7913008407631</v>
      </c>
      <c r="G134" s="18">
        <f t="shared" si="8"/>
        <v>4036.9160578562778</v>
      </c>
      <c r="H134" s="17">
        <f t="shared" si="9"/>
        <v>639734.81056996319</v>
      </c>
      <c r="I134" s="16"/>
      <c r="J134" s="16"/>
      <c r="K134" s="16"/>
      <c r="L134" s="16"/>
    </row>
    <row r="135" spans="2:12" outlineLevel="1" x14ac:dyDescent="0.15">
      <c r="B135" s="20">
        <f t="shared" si="10"/>
        <v>120</v>
      </c>
      <c r="C135" s="19">
        <f t="shared" si="11"/>
        <v>46415.583333333045</v>
      </c>
      <c r="D135" s="17">
        <f t="shared" si="12"/>
        <v>639734.81056996319</v>
      </c>
      <c r="E135" s="18">
        <f t="shared" si="13"/>
        <v>2399.0055396373618</v>
      </c>
      <c r="F135" s="18">
        <f t="shared" si="7"/>
        <v>1637.910518218916</v>
      </c>
      <c r="G135" s="18">
        <f t="shared" si="8"/>
        <v>4036.9160578562778</v>
      </c>
      <c r="H135" s="17">
        <f t="shared" si="9"/>
        <v>638096.90005174431</v>
      </c>
      <c r="I135" s="16"/>
      <c r="J135" s="16"/>
      <c r="K135" s="16"/>
      <c r="L135" s="16"/>
    </row>
    <row r="136" spans="2:12" outlineLevel="1" x14ac:dyDescent="0.15">
      <c r="B136" s="20">
        <f t="shared" si="10"/>
        <v>121</v>
      </c>
      <c r="C136" s="19">
        <f t="shared" si="11"/>
        <v>46445.999999999709</v>
      </c>
      <c r="D136" s="17">
        <f t="shared" si="12"/>
        <v>638096.90005174431</v>
      </c>
      <c r="E136" s="18">
        <f t="shared" si="13"/>
        <v>2392.8633751940411</v>
      </c>
      <c r="F136" s="18">
        <f t="shared" si="7"/>
        <v>1644.0526826622367</v>
      </c>
      <c r="G136" s="18">
        <f t="shared" si="8"/>
        <v>4036.9160578562778</v>
      </c>
      <c r="H136" s="17">
        <f t="shared" si="9"/>
        <v>636452.84736908204</v>
      </c>
      <c r="I136" s="16"/>
      <c r="J136" s="16"/>
      <c r="K136" s="16"/>
      <c r="L136" s="16"/>
    </row>
    <row r="137" spans="2:12" outlineLevel="1" x14ac:dyDescent="0.15">
      <c r="B137" s="20">
        <f t="shared" si="10"/>
        <v>122</v>
      </c>
      <c r="C137" s="19">
        <f t="shared" si="11"/>
        <v>46476.416666666373</v>
      </c>
      <c r="D137" s="17">
        <f t="shared" si="12"/>
        <v>636452.84736908204</v>
      </c>
      <c r="E137" s="18">
        <f t="shared" si="13"/>
        <v>2386.6981776340576</v>
      </c>
      <c r="F137" s="18">
        <f t="shared" si="7"/>
        <v>1650.2178802222202</v>
      </c>
      <c r="G137" s="18">
        <f t="shared" si="8"/>
        <v>4036.9160578562778</v>
      </c>
      <c r="H137" s="17">
        <f t="shared" si="9"/>
        <v>634802.62948885979</v>
      </c>
      <c r="I137" s="16"/>
      <c r="J137" s="16"/>
      <c r="K137" s="16"/>
      <c r="L137" s="16"/>
    </row>
    <row r="138" spans="2:12" outlineLevel="1" x14ac:dyDescent="0.15">
      <c r="B138" s="20">
        <f t="shared" si="10"/>
        <v>123</v>
      </c>
      <c r="C138" s="19">
        <f t="shared" si="11"/>
        <v>46506.833333333037</v>
      </c>
      <c r="D138" s="17">
        <f t="shared" si="12"/>
        <v>634802.62948885979</v>
      </c>
      <c r="E138" s="18">
        <f t="shared" si="13"/>
        <v>2380.5098605832241</v>
      </c>
      <c r="F138" s="18">
        <f t="shared" si="7"/>
        <v>1656.4061972730537</v>
      </c>
      <c r="G138" s="18">
        <f t="shared" si="8"/>
        <v>4036.9160578562778</v>
      </c>
      <c r="H138" s="17">
        <f t="shared" si="9"/>
        <v>633146.22329158674</v>
      </c>
      <c r="I138" s="16"/>
      <c r="J138" s="16"/>
      <c r="K138" s="16"/>
      <c r="L138" s="16"/>
    </row>
    <row r="139" spans="2:12" outlineLevel="1" x14ac:dyDescent="0.15">
      <c r="B139" s="12">
        <f t="shared" si="10"/>
        <v>124</v>
      </c>
      <c r="C139" s="15">
        <f t="shared" si="11"/>
        <v>46537.249999999702</v>
      </c>
      <c r="D139" s="14">
        <f t="shared" si="12"/>
        <v>633146.22329158674</v>
      </c>
      <c r="E139" s="11">
        <f t="shared" si="13"/>
        <v>2374.2983373434504</v>
      </c>
      <c r="F139" s="11">
        <f t="shared" si="7"/>
        <v>1662.6177205128274</v>
      </c>
      <c r="G139" s="11">
        <f t="shared" si="8"/>
        <v>4036.9160578562778</v>
      </c>
      <c r="H139" s="14">
        <f t="shared" si="9"/>
        <v>631483.60557107395</v>
      </c>
    </row>
    <row r="140" spans="2:12" outlineLevel="1" x14ac:dyDescent="0.15">
      <c r="B140" s="12">
        <f t="shared" si="10"/>
        <v>125</v>
      </c>
      <c r="C140" s="15">
        <f t="shared" si="11"/>
        <v>46567.666666666366</v>
      </c>
      <c r="D140" s="14">
        <f t="shared" si="12"/>
        <v>631483.60557107395</v>
      </c>
      <c r="E140" s="11">
        <f t="shared" si="13"/>
        <v>2368.0635208915273</v>
      </c>
      <c r="F140" s="11">
        <f t="shared" si="7"/>
        <v>1668.8525369647505</v>
      </c>
      <c r="G140" s="11">
        <f t="shared" si="8"/>
        <v>4036.9160578562778</v>
      </c>
      <c r="H140" s="14">
        <f t="shared" si="9"/>
        <v>629814.75303410925</v>
      </c>
    </row>
    <row r="141" spans="2:12" outlineLevel="1" x14ac:dyDescent="0.15">
      <c r="B141" s="12">
        <f t="shared" si="10"/>
        <v>126</v>
      </c>
      <c r="C141" s="15">
        <f t="shared" si="11"/>
        <v>46598.08333333303</v>
      </c>
      <c r="D141" s="14">
        <f t="shared" si="12"/>
        <v>629814.75303410925</v>
      </c>
      <c r="E141" s="11">
        <f t="shared" si="13"/>
        <v>2361.8053238779098</v>
      </c>
      <c r="F141" s="11">
        <f t="shared" si="7"/>
        <v>1675.110733978368</v>
      </c>
      <c r="G141" s="11">
        <f t="shared" si="8"/>
        <v>4036.9160578562778</v>
      </c>
      <c r="H141" s="14">
        <f t="shared" si="9"/>
        <v>628139.64230013092</v>
      </c>
    </row>
    <row r="142" spans="2:12" outlineLevel="1" x14ac:dyDescent="0.15">
      <c r="B142" s="12">
        <f t="shared" si="10"/>
        <v>127</v>
      </c>
      <c r="C142" s="15">
        <f t="shared" si="11"/>
        <v>46628.499999999694</v>
      </c>
      <c r="D142" s="14">
        <f t="shared" si="12"/>
        <v>628139.64230013092</v>
      </c>
      <c r="E142" s="11">
        <f t="shared" si="13"/>
        <v>2355.523658625491</v>
      </c>
      <c r="F142" s="11">
        <f t="shared" si="7"/>
        <v>1681.3923992307869</v>
      </c>
      <c r="G142" s="11">
        <f t="shared" si="8"/>
        <v>4036.9160578562778</v>
      </c>
      <c r="H142" s="14">
        <f t="shared" si="9"/>
        <v>626458.24990090018</v>
      </c>
    </row>
    <row r="143" spans="2:12" outlineLevel="1" x14ac:dyDescent="0.15">
      <c r="B143" s="12">
        <f t="shared" si="10"/>
        <v>128</v>
      </c>
      <c r="C143" s="15">
        <f t="shared" si="11"/>
        <v>46658.916666666359</v>
      </c>
      <c r="D143" s="14">
        <f t="shared" si="12"/>
        <v>626458.24990090018</v>
      </c>
      <c r="E143" s="11">
        <f t="shared" si="13"/>
        <v>2349.2184371283756</v>
      </c>
      <c r="F143" s="11">
        <f t="shared" si="7"/>
        <v>1687.6976207279022</v>
      </c>
      <c r="G143" s="11">
        <f t="shared" si="8"/>
        <v>4036.9160578562778</v>
      </c>
      <c r="H143" s="14">
        <f t="shared" si="9"/>
        <v>624770.55228017224</v>
      </c>
    </row>
    <row r="144" spans="2:12" outlineLevel="1" x14ac:dyDescent="0.15">
      <c r="B144" s="12">
        <f t="shared" si="10"/>
        <v>129</v>
      </c>
      <c r="C144" s="15">
        <f t="shared" si="11"/>
        <v>46689.333333333023</v>
      </c>
      <c r="D144" s="14">
        <f t="shared" si="12"/>
        <v>624770.55228017224</v>
      </c>
      <c r="E144" s="11">
        <f t="shared" si="13"/>
        <v>2342.8895710506458</v>
      </c>
      <c r="F144" s="11">
        <f t="shared" ref="F144:F207" si="14">-$B$11-E144</f>
        <v>1694.026486805632</v>
      </c>
      <c r="G144" s="11">
        <f t="shared" ref="G144:G207" si="15">SUM(E144:F144)</f>
        <v>4036.9160578562778</v>
      </c>
      <c r="H144" s="14">
        <f t="shared" ref="H144:H207" si="16">D144-F144</f>
        <v>623076.5257933666</v>
      </c>
    </row>
    <row r="145" spans="2:8" outlineLevel="1" x14ac:dyDescent="0.15">
      <c r="B145" s="12">
        <f t="shared" ref="B145:B208" si="17">B144+1</f>
        <v>130</v>
      </c>
      <c r="C145" s="15">
        <f t="shared" ref="C145:C208" si="18">C144+(365/12)</f>
        <v>46719.749999999687</v>
      </c>
      <c r="D145" s="14">
        <f t="shared" ref="D145:D208" si="19">H144</f>
        <v>623076.5257933666</v>
      </c>
      <c r="E145" s="11">
        <f t="shared" ref="E145:E208" si="20">$D145*$B$5</f>
        <v>2336.5369717251247</v>
      </c>
      <c r="F145" s="11">
        <f t="shared" si="14"/>
        <v>1700.3790861311531</v>
      </c>
      <c r="G145" s="11">
        <f t="shared" si="15"/>
        <v>4036.9160578562778</v>
      </c>
      <c r="H145" s="14">
        <f t="shared" si="16"/>
        <v>621376.14670723549</v>
      </c>
    </row>
    <row r="146" spans="2:8" outlineLevel="1" x14ac:dyDescent="0.15">
      <c r="B146" s="12">
        <f t="shared" si="17"/>
        <v>131</v>
      </c>
      <c r="C146" s="15">
        <f t="shared" si="18"/>
        <v>46750.166666666351</v>
      </c>
      <c r="D146" s="14">
        <f t="shared" si="19"/>
        <v>621376.14670723549</v>
      </c>
      <c r="E146" s="11">
        <f t="shared" si="20"/>
        <v>2330.1605501521331</v>
      </c>
      <c r="F146" s="11">
        <f t="shared" si="14"/>
        <v>1706.7555077041447</v>
      </c>
      <c r="G146" s="11">
        <f t="shared" si="15"/>
        <v>4036.9160578562778</v>
      </c>
      <c r="H146" s="14">
        <f t="shared" si="16"/>
        <v>619669.39119953138</v>
      </c>
    </row>
    <row r="147" spans="2:8" outlineLevel="1" x14ac:dyDescent="0.15">
      <c r="B147" s="12">
        <f t="shared" si="17"/>
        <v>132</v>
      </c>
      <c r="C147" s="15">
        <f t="shared" si="18"/>
        <v>46780.583333333016</v>
      </c>
      <c r="D147" s="14">
        <f t="shared" si="19"/>
        <v>619669.39119953138</v>
      </c>
      <c r="E147" s="11">
        <f t="shared" si="20"/>
        <v>2323.7602169982424</v>
      </c>
      <c r="F147" s="11">
        <f t="shared" si="14"/>
        <v>1713.1558408580354</v>
      </c>
      <c r="G147" s="11">
        <f t="shared" si="15"/>
        <v>4036.9160578562778</v>
      </c>
      <c r="H147" s="14">
        <f t="shared" si="16"/>
        <v>617956.23535867338</v>
      </c>
    </row>
    <row r="148" spans="2:8" outlineLevel="1" x14ac:dyDescent="0.15">
      <c r="B148" s="12">
        <f t="shared" si="17"/>
        <v>133</v>
      </c>
      <c r="C148" s="15">
        <f t="shared" si="18"/>
        <v>46810.99999999968</v>
      </c>
      <c r="D148" s="14">
        <f t="shared" si="19"/>
        <v>617956.23535867338</v>
      </c>
      <c r="E148" s="11">
        <f t="shared" si="20"/>
        <v>2317.3358825950249</v>
      </c>
      <c r="F148" s="11">
        <f t="shared" si="14"/>
        <v>1719.5801752612529</v>
      </c>
      <c r="G148" s="11">
        <f t="shared" si="15"/>
        <v>4036.9160578562778</v>
      </c>
      <c r="H148" s="14">
        <f t="shared" si="16"/>
        <v>616236.65518341213</v>
      </c>
    </row>
    <row r="149" spans="2:8" outlineLevel="1" x14ac:dyDescent="0.15">
      <c r="B149" s="12">
        <f t="shared" si="17"/>
        <v>134</v>
      </c>
      <c r="C149" s="15">
        <f t="shared" si="18"/>
        <v>46841.416666666344</v>
      </c>
      <c r="D149" s="14">
        <f t="shared" si="19"/>
        <v>616236.65518341213</v>
      </c>
      <c r="E149" s="11">
        <f t="shared" si="20"/>
        <v>2310.8874569377954</v>
      </c>
      <c r="F149" s="11">
        <f t="shared" si="14"/>
        <v>1726.0286009184824</v>
      </c>
      <c r="G149" s="11">
        <f t="shared" si="15"/>
        <v>4036.9160578562778</v>
      </c>
      <c r="H149" s="14">
        <f t="shared" si="16"/>
        <v>614510.62658249366</v>
      </c>
    </row>
    <row r="150" spans="2:8" outlineLevel="1" x14ac:dyDescent="0.15">
      <c r="B150" s="12">
        <f t="shared" si="17"/>
        <v>135</v>
      </c>
      <c r="C150" s="15">
        <f t="shared" si="18"/>
        <v>46871.833333333008</v>
      </c>
      <c r="D150" s="14">
        <f t="shared" si="19"/>
        <v>614510.62658249366</v>
      </c>
      <c r="E150" s="11">
        <f t="shared" si="20"/>
        <v>2304.4148496843513</v>
      </c>
      <c r="F150" s="11">
        <f t="shared" si="14"/>
        <v>1732.5012081719265</v>
      </c>
      <c r="G150" s="11">
        <f t="shared" si="15"/>
        <v>4036.9160578562778</v>
      </c>
      <c r="H150" s="14">
        <f t="shared" si="16"/>
        <v>612778.12537432171</v>
      </c>
    </row>
    <row r="151" spans="2:8" outlineLevel="1" x14ac:dyDescent="0.15">
      <c r="B151" s="12">
        <f t="shared" si="17"/>
        <v>136</v>
      </c>
      <c r="C151" s="15">
        <f t="shared" si="18"/>
        <v>46902.249999999673</v>
      </c>
      <c r="D151" s="14">
        <f t="shared" si="19"/>
        <v>612778.12537432171</v>
      </c>
      <c r="E151" s="11">
        <f t="shared" si="20"/>
        <v>2297.9179701537064</v>
      </c>
      <c r="F151" s="11">
        <f t="shared" si="14"/>
        <v>1738.9980877025714</v>
      </c>
      <c r="G151" s="11">
        <f t="shared" si="15"/>
        <v>4036.9160578562778</v>
      </c>
      <c r="H151" s="14">
        <f t="shared" si="16"/>
        <v>611039.12728661916</v>
      </c>
    </row>
    <row r="152" spans="2:8" outlineLevel="1" x14ac:dyDescent="0.15">
      <c r="B152" s="12">
        <f t="shared" si="17"/>
        <v>137</v>
      </c>
      <c r="C152" s="15">
        <f t="shared" si="18"/>
        <v>46932.666666666337</v>
      </c>
      <c r="D152" s="14">
        <f t="shared" si="19"/>
        <v>611039.12728661916</v>
      </c>
      <c r="E152" s="11">
        <f t="shared" si="20"/>
        <v>2291.3967273248218</v>
      </c>
      <c r="F152" s="11">
        <f t="shared" si="14"/>
        <v>1745.519330531456</v>
      </c>
      <c r="G152" s="11">
        <f t="shared" si="15"/>
        <v>4036.9160578562778</v>
      </c>
      <c r="H152" s="14">
        <f t="shared" si="16"/>
        <v>609293.60795608768</v>
      </c>
    </row>
    <row r="153" spans="2:8" outlineLevel="1" x14ac:dyDescent="0.15">
      <c r="B153" s="12">
        <f t="shared" si="17"/>
        <v>138</v>
      </c>
      <c r="C153" s="15">
        <f t="shared" si="18"/>
        <v>46963.083333333001</v>
      </c>
      <c r="D153" s="14">
        <f t="shared" si="19"/>
        <v>609293.60795608768</v>
      </c>
      <c r="E153" s="11">
        <f t="shared" si="20"/>
        <v>2284.8510298353285</v>
      </c>
      <c r="F153" s="11">
        <f t="shared" si="14"/>
        <v>1752.0650280209493</v>
      </c>
      <c r="G153" s="11">
        <f t="shared" si="15"/>
        <v>4036.9160578562778</v>
      </c>
      <c r="H153" s="14">
        <f t="shared" si="16"/>
        <v>607541.54292806669</v>
      </c>
    </row>
    <row r="154" spans="2:8" outlineLevel="1" x14ac:dyDescent="0.15">
      <c r="B154" s="12">
        <f t="shared" si="17"/>
        <v>139</v>
      </c>
      <c r="C154" s="15">
        <f t="shared" si="18"/>
        <v>46993.499999999665</v>
      </c>
      <c r="D154" s="14">
        <f t="shared" si="19"/>
        <v>607541.54292806669</v>
      </c>
      <c r="E154" s="11">
        <f t="shared" si="20"/>
        <v>2278.2807859802501</v>
      </c>
      <c r="F154" s="11">
        <f t="shared" si="14"/>
        <v>1758.6352718760277</v>
      </c>
      <c r="G154" s="11">
        <f t="shared" si="15"/>
        <v>4036.9160578562778</v>
      </c>
      <c r="H154" s="14">
        <f t="shared" si="16"/>
        <v>605782.90765619068</v>
      </c>
    </row>
    <row r="155" spans="2:8" outlineLevel="1" x14ac:dyDescent="0.15">
      <c r="B155" s="12">
        <f t="shared" si="17"/>
        <v>140</v>
      </c>
      <c r="C155" s="15">
        <f t="shared" si="18"/>
        <v>47023.91666666633</v>
      </c>
      <c r="D155" s="14">
        <f t="shared" si="19"/>
        <v>605782.90765619068</v>
      </c>
      <c r="E155" s="11">
        <f t="shared" si="20"/>
        <v>2271.6859037107151</v>
      </c>
      <c r="F155" s="11">
        <f t="shared" si="14"/>
        <v>1765.2301541455627</v>
      </c>
      <c r="G155" s="11">
        <f t="shared" si="15"/>
        <v>4036.9160578562778</v>
      </c>
      <c r="H155" s="14">
        <f t="shared" si="16"/>
        <v>604017.67750204518</v>
      </c>
    </row>
    <row r="156" spans="2:8" outlineLevel="1" x14ac:dyDescent="0.15">
      <c r="B156" s="12">
        <f t="shared" si="17"/>
        <v>141</v>
      </c>
      <c r="C156" s="15">
        <f t="shared" si="18"/>
        <v>47054.333333332994</v>
      </c>
      <c r="D156" s="14">
        <f t="shared" si="19"/>
        <v>604017.67750204518</v>
      </c>
      <c r="E156" s="11">
        <f t="shared" si="20"/>
        <v>2265.0662906326693</v>
      </c>
      <c r="F156" s="11">
        <f t="shared" si="14"/>
        <v>1771.8497672236085</v>
      </c>
      <c r="G156" s="11">
        <f t="shared" si="15"/>
        <v>4036.9160578562778</v>
      </c>
      <c r="H156" s="14">
        <f t="shared" si="16"/>
        <v>602245.82773482159</v>
      </c>
    </row>
    <row r="157" spans="2:8" outlineLevel="1" x14ac:dyDescent="0.15">
      <c r="B157" s="12">
        <f t="shared" si="17"/>
        <v>142</v>
      </c>
      <c r="C157" s="15">
        <f t="shared" si="18"/>
        <v>47084.749999999658</v>
      </c>
      <c r="D157" s="14">
        <f t="shared" si="19"/>
        <v>602245.82773482159</v>
      </c>
      <c r="E157" s="11">
        <f t="shared" si="20"/>
        <v>2258.4218540055808</v>
      </c>
      <c r="F157" s="11">
        <f t="shared" si="14"/>
        <v>1778.494203850697</v>
      </c>
      <c r="G157" s="11">
        <f t="shared" si="15"/>
        <v>4036.9160578562778</v>
      </c>
      <c r="H157" s="14">
        <f t="shared" si="16"/>
        <v>600467.33353097085</v>
      </c>
    </row>
    <row r="158" spans="2:8" outlineLevel="1" x14ac:dyDescent="0.15">
      <c r="B158" s="12">
        <f t="shared" si="17"/>
        <v>143</v>
      </c>
      <c r="C158" s="15">
        <f t="shared" si="18"/>
        <v>47115.166666666322</v>
      </c>
      <c r="D158" s="14">
        <f t="shared" si="19"/>
        <v>600467.33353097085</v>
      </c>
      <c r="E158" s="11">
        <f t="shared" si="20"/>
        <v>2251.7525007411405</v>
      </c>
      <c r="F158" s="11">
        <f t="shared" si="14"/>
        <v>1785.1635571151373</v>
      </c>
      <c r="G158" s="11">
        <f t="shared" si="15"/>
        <v>4036.9160578562778</v>
      </c>
      <c r="H158" s="14">
        <f t="shared" si="16"/>
        <v>598682.16997385572</v>
      </c>
    </row>
    <row r="159" spans="2:8" outlineLevel="1" x14ac:dyDescent="0.15">
      <c r="B159" s="12">
        <f t="shared" si="17"/>
        <v>144</v>
      </c>
      <c r="C159" s="15">
        <f t="shared" si="18"/>
        <v>47145.583333332987</v>
      </c>
      <c r="D159" s="14">
        <f t="shared" si="19"/>
        <v>598682.16997385572</v>
      </c>
      <c r="E159" s="11">
        <f t="shared" si="20"/>
        <v>2245.0581374019589</v>
      </c>
      <c r="F159" s="11">
        <f t="shared" si="14"/>
        <v>1791.8579204543189</v>
      </c>
      <c r="G159" s="11">
        <f t="shared" si="15"/>
        <v>4036.9160578562778</v>
      </c>
      <c r="H159" s="14">
        <f t="shared" si="16"/>
        <v>596890.31205340137</v>
      </c>
    </row>
    <row r="160" spans="2:8" outlineLevel="1" x14ac:dyDescent="0.15">
      <c r="B160" s="12">
        <f t="shared" si="17"/>
        <v>145</v>
      </c>
      <c r="C160" s="15">
        <f t="shared" si="18"/>
        <v>47175.999999999651</v>
      </c>
      <c r="D160" s="14">
        <f t="shared" si="19"/>
        <v>596890.31205340137</v>
      </c>
      <c r="E160" s="11">
        <f t="shared" si="20"/>
        <v>2238.3386702002549</v>
      </c>
      <c r="F160" s="11">
        <f t="shared" si="14"/>
        <v>1798.5773876560229</v>
      </c>
      <c r="G160" s="11">
        <f t="shared" si="15"/>
        <v>4036.9160578562778</v>
      </c>
      <c r="H160" s="14">
        <f t="shared" si="16"/>
        <v>595091.7346657454</v>
      </c>
    </row>
    <row r="161" spans="2:8" outlineLevel="1" x14ac:dyDescent="0.15">
      <c r="B161" s="12">
        <f t="shared" si="17"/>
        <v>146</v>
      </c>
      <c r="C161" s="15">
        <f t="shared" si="18"/>
        <v>47206.416666666315</v>
      </c>
      <c r="D161" s="14">
        <f t="shared" si="19"/>
        <v>595091.7346657454</v>
      </c>
      <c r="E161" s="11">
        <f t="shared" si="20"/>
        <v>2231.5940049965452</v>
      </c>
      <c r="F161" s="11">
        <f t="shared" si="14"/>
        <v>1805.3220528597326</v>
      </c>
      <c r="G161" s="11">
        <f t="shared" si="15"/>
        <v>4036.9160578562778</v>
      </c>
      <c r="H161" s="14">
        <f t="shared" si="16"/>
        <v>593286.4126128857</v>
      </c>
    </row>
    <row r="162" spans="2:8" outlineLevel="1" x14ac:dyDescent="0.15">
      <c r="B162" s="12">
        <f t="shared" si="17"/>
        <v>147</v>
      </c>
      <c r="C162" s="15">
        <f t="shared" si="18"/>
        <v>47236.833333332979</v>
      </c>
      <c r="D162" s="14">
        <f t="shared" si="19"/>
        <v>593286.4126128857</v>
      </c>
      <c r="E162" s="11">
        <f t="shared" si="20"/>
        <v>2224.8240472983211</v>
      </c>
      <c r="F162" s="11">
        <f t="shared" si="14"/>
        <v>1812.0920105579567</v>
      </c>
      <c r="G162" s="11">
        <f t="shared" si="15"/>
        <v>4036.9160578562778</v>
      </c>
      <c r="H162" s="14">
        <f t="shared" si="16"/>
        <v>591474.3206023277</v>
      </c>
    </row>
    <row r="163" spans="2:8" outlineLevel="1" x14ac:dyDescent="0.15">
      <c r="B163" s="12">
        <f t="shared" si="17"/>
        <v>148</v>
      </c>
      <c r="C163" s="15">
        <f t="shared" si="18"/>
        <v>47267.249999999643</v>
      </c>
      <c r="D163" s="14">
        <f t="shared" si="19"/>
        <v>591474.3206023277</v>
      </c>
      <c r="E163" s="11">
        <f t="shared" si="20"/>
        <v>2218.0287022587286</v>
      </c>
      <c r="F163" s="11">
        <f t="shared" si="14"/>
        <v>1818.8873555975492</v>
      </c>
      <c r="G163" s="11">
        <f t="shared" si="15"/>
        <v>4036.9160578562778</v>
      </c>
      <c r="H163" s="14">
        <f t="shared" si="16"/>
        <v>589655.43324673013</v>
      </c>
    </row>
    <row r="164" spans="2:8" outlineLevel="1" x14ac:dyDescent="0.15">
      <c r="B164" s="12">
        <f t="shared" si="17"/>
        <v>149</v>
      </c>
      <c r="C164" s="15">
        <f t="shared" si="18"/>
        <v>47297.666666666308</v>
      </c>
      <c r="D164" s="14">
        <f t="shared" si="19"/>
        <v>589655.43324673013</v>
      </c>
      <c r="E164" s="11">
        <f t="shared" si="20"/>
        <v>2211.2078746752377</v>
      </c>
      <c r="F164" s="11">
        <f t="shared" si="14"/>
        <v>1825.7081831810401</v>
      </c>
      <c r="G164" s="11">
        <f t="shared" si="15"/>
        <v>4036.9160578562778</v>
      </c>
      <c r="H164" s="14">
        <f t="shared" si="16"/>
        <v>587829.72506354912</v>
      </c>
    </row>
    <row r="165" spans="2:8" outlineLevel="1" x14ac:dyDescent="0.15">
      <c r="B165" s="12">
        <f t="shared" si="17"/>
        <v>150</v>
      </c>
      <c r="C165" s="15">
        <f t="shared" si="18"/>
        <v>47328.083333332972</v>
      </c>
      <c r="D165" s="14">
        <f t="shared" si="19"/>
        <v>587829.72506354912</v>
      </c>
      <c r="E165" s="11">
        <f t="shared" si="20"/>
        <v>2204.3614689883093</v>
      </c>
      <c r="F165" s="11">
        <f t="shared" si="14"/>
        <v>1832.5545888679685</v>
      </c>
      <c r="G165" s="11">
        <f t="shared" si="15"/>
        <v>4036.9160578562778</v>
      </c>
      <c r="H165" s="14">
        <f t="shared" si="16"/>
        <v>585997.17047468119</v>
      </c>
    </row>
    <row r="166" spans="2:8" outlineLevel="1" x14ac:dyDescent="0.15">
      <c r="B166" s="12">
        <f t="shared" si="17"/>
        <v>151</v>
      </c>
      <c r="C166" s="15">
        <f t="shared" si="18"/>
        <v>47358.499999999636</v>
      </c>
      <c r="D166" s="14">
        <f t="shared" si="19"/>
        <v>585997.17047468119</v>
      </c>
      <c r="E166" s="11">
        <f t="shared" si="20"/>
        <v>2197.4893892800542</v>
      </c>
      <c r="F166" s="11">
        <f t="shared" si="14"/>
        <v>1839.4266685762236</v>
      </c>
      <c r="G166" s="11">
        <f t="shared" si="15"/>
        <v>4036.9160578562778</v>
      </c>
      <c r="H166" s="14">
        <f t="shared" si="16"/>
        <v>584157.74380610499</v>
      </c>
    </row>
    <row r="167" spans="2:8" outlineLevel="1" x14ac:dyDescent="0.15">
      <c r="B167" s="12">
        <f t="shared" si="17"/>
        <v>152</v>
      </c>
      <c r="C167" s="15">
        <f t="shared" si="18"/>
        <v>47388.9166666663</v>
      </c>
      <c r="D167" s="14">
        <f t="shared" si="19"/>
        <v>584157.74380610499</v>
      </c>
      <c r="E167" s="11">
        <f t="shared" si="20"/>
        <v>2190.5915392728934</v>
      </c>
      <c r="F167" s="11">
        <f t="shared" si="14"/>
        <v>1846.3245185833844</v>
      </c>
      <c r="G167" s="11">
        <f t="shared" si="15"/>
        <v>4036.9160578562778</v>
      </c>
      <c r="H167" s="14">
        <f t="shared" si="16"/>
        <v>582311.41928752162</v>
      </c>
    </row>
    <row r="168" spans="2:8" outlineLevel="1" x14ac:dyDescent="0.15">
      <c r="B168" s="12">
        <f t="shared" si="17"/>
        <v>153</v>
      </c>
      <c r="C168" s="15">
        <f t="shared" si="18"/>
        <v>47419.333333332965</v>
      </c>
      <c r="D168" s="14">
        <f t="shared" si="19"/>
        <v>582311.41928752162</v>
      </c>
      <c r="E168" s="11">
        <f t="shared" si="20"/>
        <v>2183.6678223282061</v>
      </c>
      <c r="F168" s="11">
        <f t="shared" si="14"/>
        <v>1853.2482355280717</v>
      </c>
      <c r="G168" s="11">
        <f t="shared" si="15"/>
        <v>4036.9160578562778</v>
      </c>
      <c r="H168" s="14">
        <f t="shared" si="16"/>
        <v>580458.1710519935</v>
      </c>
    </row>
    <row r="169" spans="2:8" outlineLevel="1" x14ac:dyDescent="0.15">
      <c r="B169" s="12">
        <f t="shared" si="17"/>
        <v>154</v>
      </c>
      <c r="C169" s="15">
        <f t="shared" si="18"/>
        <v>47449.749999999629</v>
      </c>
      <c r="D169" s="14">
        <f t="shared" si="19"/>
        <v>580458.1710519935</v>
      </c>
      <c r="E169" s="11">
        <f t="shared" si="20"/>
        <v>2176.7181414449756</v>
      </c>
      <c r="F169" s="11">
        <f t="shared" si="14"/>
        <v>1860.1979164113022</v>
      </c>
      <c r="G169" s="11">
        <f t="shared" si="15"/>
        <v>4036.9160578562778</v>
      </c>
      <c r="H169" s="14">
        <f t="shared" si="16"/>
        <v>578597.97313558217</v>
      </c>
    </row>
    <row r="170" spans="2:8" outlineLevel="1" x14ac:dyDescent="0.15">
      <c r="B170" s="12">
        <f t="shared" si="17"/>
        <v>155</v>
      </c>
      <c r="C170" s="15">
        <f t="shared" si="18"/>
        <v>47480.166666666293</v>
      </c>
      <c r="D170" s="14">
        <f t="shared" si="19"/>
        <v>578597.97313558217</v>
      </c>
      <c r="E170" s="11">
        <f t="shared" si="20"/>
        <v>2169.7423992584331</v>
      </c>
      <c r="F170" s="11">
        <f t="shared" si="14"/>
        <v>1867.1736585978447</v>
      </c>
      <c r="G170" s="11">
        <f t="shared" si="15"/>
        <v>4036.9160578562778</v>
      </c>
      <c r="H170" s="14">
        <f t="shared" si="16"/>
        <v>576730.79947698431</v>
      </c>
    </row>
    <row r="171" spans="2:8" outlineLevel="1" x14ac:dyDescent="0.15">
      <c r="B171" s="12">
        <f t="shared" si="17"/>
        <v>156</v>
      </c>
      <c r="C171" s="15">
        <f t="shared" si="18"/>
        <v>47510.583333332957</v>
      </c>
      <c r="D171" s="14">
        <f t="shared" si="19"/>
        <v>576730.79947698431</v>
      </c>
      <c r="E171" s="11">
        <f t="shared" si="20"/>
        <v>2162.7404980386909</v>
      </c>
      <c r="F171" s="11">
        <f t="shared" si="14"/>
        <v>1874.1755598175869</v>
      </c>
      <c r="G171" s="11">
        <f t="shared" si="15"/>
        <v>4036.9160578562778</v>
      </c>
      <c r="H171" s="14">
        <f t="shared" si="16"/>
        <v>574856.62391716673</v>
      </c>
    </row>
    <row r="172" spans="2:8" outlineLevel="1" x14ac:dyDescent="0.15">
      <c r="B172" s="12">
        <f t="shared" si="17"/>
        <v>157</v>
      </c>
      <c r="C172" s="15">
        <f t="shared" si="18"/>
        <v>47540.999999999622</v>
      </c>
      <c r="D172" s="14">
        <f t="shared" si="19"/>
        <v>574856.62391716673</v>
      </c>
      <c r="E172" s="11">
        <f t="shared" si="20"/>
        <v>2155.7123396893753</v>
      </c>
      <c r="F172" s="11">
        <f t="shared" si="14"/>
        <v>1881.2037181669025</v>
      </c>
      <c r="G172" s="11">
        <f t="shared" si="15"/>
        <v>4036.9160578562778</v>
      </c>
      <c r="H172" s="14">
        <f t="shared" si="16"/>
        <v>572975.42019899981</v>
      </c>
    </row>
    <row r="173" spans="2:8" outlineLevel="1" x14ac:dyDescent="0.15">
      <c r="B173" s="12">
        <f t="shared" si="17"/>
        <v>158</v>
      </c>
      <c r="C173" s="15">
        <f t="shared" si="18"/>
        <v>47571.416666666286</v>
      </c>
      <c r="D173" s="14">
        <f t="shared" si="19"/>
        <v>572975.42019899981</v>
      </c>
      <c r="E173" s="11">
        <f t="shared" si="20"/>
        <v>2148.6578257462493</v>
      </c>
      <c r="F173" s="11">
        <f t="shared" si="14"/>
        <v>1888.2582321100285</v>
      </c>
      <c r="G173" s="11">
        <f t="shared" si="15"/>
        <v>4036.9160578562778</v>
      </c>
      <c r="H173" s="14">
        <f t="shared" si="16"/>
        <v>571087.16196688975</v>
      </c>
    </row>
    <row r="174" spans="2:8" outlineLevel="1" x14ac:dyDescent="0.15">
      <c r="B174" s="12">
        <f t="shared" si="17"/>
        <v>159</v>
      </c>
      <c r="C174" s="15">
        <f t="shared" si="18"/>
        <v>47601.83333333295</v>
      </c>
      <c r="D174" s="14">
        <f t="shared" si="19"/>
        <v>571087.16196688975</v>
      </c>
      <c r="E174" s="11">
        <f t="shared" si="20"/>
        <v>2141.5768573758364</v>
      </c>
      <c r="F174" s="11">
        <f t="shared" si="14"/>
        <v>1895.3392004804414</v>
      </c>
      <c r="G174" s="11">
        <f t="shared" si="15"/>
        <v>4036.9160578562778</v>
      </c>
      <c r="H174" s="14">
        <f t="shared" si="16"/>
        <v>569191.82276640926</v>
      </c>
    </row>
    <row r="175" spans="2:8" outlineLevel="1" x14ac:dyDescent="0.15">
      <c r="B175" s="12">
        <f t="shared" si="17"/>
        <v>160</v>
      </c>
      <c r="C175" s="15">
        <f t="shared" si="18"/>
        <v>47632.249999999614</v>
      </c>
      <c r="D175" s="14">
        <f t="shared" si="19"/>
        <v>569191.82276640926</v>
      </c>
      <c r="E175" s="11">
        <f t="shared" si="20"/>
        <v>2134.4693353740345</v>
      </c>
      <c r="F175" s="11">
        <f t="shared" si="14"/>
        <v>1902.4467224822433</v>
      </c>
      <c r="G175" s="11">
        <f t="shared" si="15"/>
        <v>4036.9160578562778</v>
      </c>
      <c r="H175" s="14">
        <f t="shared" si="16"/>
        <v>567289.37604392704</v>
      </c>
    </row>
    <row r="176" spans="2:8" outlineLevel="1" x14ac:dyDescent="0.15">
      <c r="B176" s="12">
        <f t="shared" si="17"/>
        <v>161</v>
      </c>
      <c r="C176" s="15">
        <f t="shared" si="18"/>
        <v>47662.666666666279</v>
      </c>
      <c r="D176" s="14">
        <f t="shared" si="19"/>
        <v>567289.37604392704</v>
      </c>
      <c r="E176" s="11">
        <f t="shared" si="20"/>
        <v>2127.3351601647264</v>
      </c>
      <c r="F176" s="11">
        <f t="shared" si="14"/>
        <v>1909.5808976915514</v>
      </c>
      <c r="G176" s="11">
        <f t="shared" si="15"/>
        <v>4036.9160578562778</v>
      </c>
      <c r="H176" s="14">
        <f t="shared" si="16"/>
        <v>565379.7951462355</v>
      </c>
    </row>
    <row r="177" spans="2:8" outlineLevel="1" x14ac:dyDescent="0.15">
      <c r="B177" s="12">
        <f t="shared" si="17"/>
        <v>162</v>
      </c>
      <c r="C177" s="15">
        <f t="shared" si="18"/>
        <v>47693.083333332943</v>
      </c>
      <c r="D177" s="14">
        <f t="shared" si="19"/>
        <v>565379.7951462355</v>
      </c>
      <c r="E177" s="11">
        <f t="shared" si="20"/>
        <v>2120.1742317983831</v>
      </c>
      <c r="F177" s="11">
        <f t="shared" si="14"/>
        <v>1916.7418260578947</v>
      </c>
      <c r="G177" s="11">
        <f t="shared" si="15"/>
        <v>4036.9160578562778</v>
      </c>
      <c r="H177" s="14">
        <f t="shared" si="16"/>
        <v>563463.0533201776</v>
      </c>
    </row>
    <row r="178" spans="2:8" outlineLevel="1" x14ac:dyDescent="0.15">
      <c r="B178" s="12">
        <f t="shared" si="17"/>
        <v>163</v>
      </c>
      <c r="C178" s="15">
        <f t="shared" si="18"/>
        <v>47723.499999999607</v>
      </c>
      <c r="D178" s="14">
        <f t="shared" si="19"/>
        <v>563463.0533201776</v>
      </c>
      <c r="E178" s="11">
        <f t="shared" si="20"/>
        <v>2112.9864499506657</v>
      </c>
      <c r="F178" s="11">
        <f t="shared" si="14"/>
        <v>1923.9296079056121</v>
      </c>
      <c r="G178" s="11">
        <f t="shared" si="15"/>
        <v>4036.9160578562778</v>
      </c>
      <c r="H178" s="14">
        <f t="shared" si="16"/>
        <v>561539.12371227203</v>
      </c>
    </row>
    <row r="179" spans="2:8" outlineLevel="1" x14ac:dyDescent="0.15">
      <c r="B179" s="12">
        <f t="shared" si="17"/>
        <v>164</v>
      </c>
      <c r="C179" s="15">
        <f t="shared" si="18"/>
        <v>47753.916666666271</v>
      </c>
      <c r="D179" s="14">
        <f t="shared" si="19"/>
        <v>561539.12371227203</v>
      </c>
      <c r="E179" s="11">
        <f t="shared" si="20"/>
        <v>2105.7717139210199</v>
      </c>
      <c r="F179" s="11">
        <f t="shared" si="14"/>
        <v>1931.1443439352579</v>
      </c>
      <c r="G179" s="11">
        <f t="shared" si="15"/>
        <v>4036.9160578562778</v>
      </c>
      <c r="H179" s="14">
        <f t="shared" si="16"/>
        <v>559607.97936833673</v>
      </c>
    </row>
    <row r="180" spans="2:8" outlineLevel="1" x14ac:dyDescent="0.15">
      <c r="B180" s="12">
        <f t="shared" si="17"/>
        <v>165</v>
      </c>
      <c r="C180" s="15">
        <f t="shared" si="18"/>
        <v>47784.333333332936</v>
      </c>
      <c r="D180" s="14">
        <f t="shared" si="19"/>
        <v>559607.97936833673</v>
      </c>
      <c r="E180" s="11">
        <f t="shared" si="20"/>
        <v>2098.5299226312627</v>
      </c>
      <c r="F180" s="11">
        <f t="shared" si="14"/>
        <v>1938.3861352250151</v>
      </c>
      <c r="G180" s="11">
        <f t="shared" si="15"/>
        <v>4036.9160578562778</v>
      </c>
      <c r="H180" s="14">
        <f t="shared" si="16"/>
        <v>557669.59323311166</v>
      </c>
    </row>
    <row r="181" spans="2:8" outlineLevel="1" x14ac:dyDescent="0.15">
      <c r="B181" s="12">
        <f t="shared" si="17"/>
        <v>166</v>
      </c>
      <c r="C181" s="15">
        <f t="shared" si="18"/>
        <v>47814.7499999996</v>
      </c>
      <c r="D181" s="14">
        <f t="shared" si="19"/>
        <v>557669.59323311166</v>
      </c>
      <c r="E181" s="11">
        <f t="shared" si="20"/>
        <v>2091.2609746241687</v>
      </c>
      <c r="F181" s="11">
        <f t="shared" si="14"/>
        <v>1945.6550832321091</v>
      </c>
      <c r="G181" s="11">
        <f t="shared" si="15"/>
        <v>4036.9160578562778</v>
      </c>
      <c r="H181" s="14">
        <f t="shared" si="16"/>
        <v>555723.93814987957</v>
      </c>
    </row>
    <row r="182" spans="2:8" outlineLevel="1" x14ac:dyDescent="0.15">
      <c r="B182" s="12">
        <f t="shared" si="17"/>
        <v>167</v>
      </c>
      <c r="C182" s="15">
        <f t="shared" si="18"/>
        <v>47845.166666666264</v>
      </c>
      <c r="D182" s="14">
        <f t="shared" si="19"/>
        <v>555723.93814987957</v>
      </c>
      <c r="E182" s="11">
        <f t="shared" si="20"/>
        <v>2083.9647680620483</v>
      </c>
      <c r="F182" s="11">
        <f t="shared" si="14"/>
        <v>1952.9512897942295</v>
      </c>
      <c r="G182" s="11">
        <f t="shared" si="15"/>
        <v>4036.9160578562778</v>
      </c>
      <c r="H182" s="14">
        <f t="shared" si="16"/>
        <v>553770.9868600854</v>
      </c>
    </row>
    <row r="183" spans="2:8" outlineLevel="1" x14ac:dyDescent="0.15">
      <c r="B183" s="12">
        <f t="shared" si="17"/>
        <v>168</v>
      </c>
      <c r="C183" s="15">
        <f t="shared" si="18"/>
        <v>47875.583333332928</v>
      </c>
      <c r="D183" s="14">
        <f t="shared" si="19"/>
        <v>553770.9868600854</v>
      </c>
      <c r="E183" s="11">
        <f t="shared" si="20"/>
        <v>2076.6412007253202</v>
      </c>
      <c r="F183" s="11">
        <f t="shared" si="14"/>
        <v>1960.2748571309576</v>
      </c>
      <c r="G183" s="11">
        <f t="shared" si="15"/>
        <v>4036.9160578562778</v>
      </c>
      <c r="H183" s="14">
        <f t="shared" si="16"/>
        <v>551810.71200295445</v>
      </c>
    </row>
    <row r="184" spans="2:8" outlineLevel="1" x14ac:dyDescent="0.15">
      <c r="B184" s="12">
        <f t="shared" si="17"/>
        <v>169</v>
      </c>
      <c r="C184" s="15">
        <f t="shared" si="18"/>
        <v>47905.999999999593</v>
      </c>
      <c r="D184" s="14">
        <f t="shared" si="19"/>
        <v>551810.71200295445</v>
      </c>
      <c r="E184" s="11">
        <f t="shared" si="20"/>
        <v>2069.2901700110792</v>
      </c>
      <c r="F184" s="11">
        <f t="shared" si="14"/>
        <v>1967.6258878451986</v>
      </c>
      <c r="G184" s="11">
        <f t="shared" si="15"/>
        <v>4036.9160578562778</v>
      </c>
      <c r="H184" s="14">
        <f t="shared" si="16"/>
        <v>549843.08611510927</v>
      </c>
    </row>
    <row r="185" spans="2:8" outlineLevel="1" x14ac:dyDescent="0.15">
      <c r="B185" s="12">
        <f t="shared" si="17"/>
        <v>170</v>
      </c>
      <c r="C185" s="15">
        <f t="shared" si="18"/>
        <v>47936.416666666257</v>
      </c>
      <c r="D185" s="14">
        <f t="shared" si="19"/>
        <v>549843.08611510927</v>
      </c>
      <c r="E185" s="11">
        <f t="shared" si="20"/>
        <v>2061.9115729316595</v>
      </c>
      <c r="F185" s="11">
        <f t="shared" si="14"/>
        <v>1975.0044849246183</v>
      </c>
      <c r="G185" s="11">
        <f t="shared" si="15"/>
        <v>4036.9160578562778</v>
      </c>
      <c r="H185" s="14">
        <f t="shared" si="16"/>
        <v>547868.08163018466</v>
      </c>
    </row>
    <row r="186" spans="2:8" outlineLevel="1" x14ac:dyDescent="0.15">
      <c r="B186" s="12">
        <f t="shared" si="17"/>
        <v>171</v>
      </c>
      <c r="C186" s="15">
        <f t="shared" si="18"/>
        <v>47966.833333332921</v>
      </c>
      <c r="D186" s="14">
        <f t="shared" si="19"/>
        <v>547868.08163018466</v>
      </c>
      <c r="E186" s="11">
        <f t="shared" si="20"/>
        <v>2054.5053061131925</v>
      </c>
      <c r="F186" s="11">
        <f t="shared" si="14"/>
        <v>1982.4107517430853</v>
      </c>
      <c r="G186" s="11">
        <f t="shared" si="15"/>
        <v>4036.9160578562778</v>
      </c>
      <c r="H186" s="14">
        <f t="shared" si="16"/>
        <v>545885.67087844154</v>
      </c>
    </row>
    <row r="187" spans="2:8" outlineLevel="1" x14ac:dyDescent="0.15">
      <c r="B187" s="12">
        <f t="shared" si="17"/>
        <v>172</v>
      </c>
      <c r="C187" s="15">
        <f t="shared" si="18"/>
        <v>47997.249999999585</v>
      </c>
      <c r="D187" s="14">
        <f t="shared" si="19"/>
        <v>545885.67087844154</v>
      </c>
      <c r="E187" s="11">
        <f t="shared" si="20"/>
        <v>2047.0712657941558</v>
      </c>
      <c r="F187" s="11">
        <f t="shared" si="14"/>
        <v>1989.844792062122</v>
      </c>
      <c r="G187" s="11">
        <f t="shared" si="15"/>
        <v>4036.9160578562778</v>
      </c>
      <c r="H187" s="14">
        <f t="shared" si="16"/>
        <v>543895.82608637947</v>
      </c>
    </row>
    <row r="188" spans="2:8" outlineLevel="1" x14ac:dyDescent="0.15">
      <c r="B188" s="12">
        <f t="shared" si="17"/>
        <v>173</v>
      </c>
      <c r="C188" s="15">
        <f t="shared" si="18"/>
        <v>48027.66666666625</v>
      </c>
      <c r="D188" s="14">
        <f t="shared" si="19"/>
        <v>543895.82608637947</v>
      </c>
      <c r="E188" s="11">
        <f t="shared" si="20"/>
        <v>2039.6093478239229</v>
      </c>
      <c r="F188" s="11">
        <f t="shared" si="14"/>
        <v>1997.3067100323549</v>
      </c>
      <c r="G188" s="11">
        <f t="shared" si="15"/>
        <v>4036.9160578562778</v>
      </c>
      <c r="H188" s="14">
        <f t="shared" si="16"/>
        <v>541898.51937634707</v>
      </c>
    </row>
    <row r="189" spans="2:8" outlineLevel="1" x14ac:dyDescent="0.15">
      <c r="B189" s="12">
        <f t="shared" si="17"/>
        <v>174</v>
      </c>
      <c r="C189" s="15">
        <f t="shared" si="18"/>
        <v>48058.083333332914</v>
      </c>
      <c r="D189" s="14">
        <f t="shared" si="19"/>
        <v>541898.51937634707</v>
      </c>
      <c r="E189" s="11">
        <f t="shared" si="20"/>
        <v>2032.1194476613014</v>
      </c>
      <c r="F189" s="11">
        <f t="shared" si="14"/>
        <v>2004.7966101949764</v>
      </c>
      <c r="G189" s="11">
        <f t="shared" si="15"/>
        <v>4036.9160578562778</v>
      </c>
      <c r="H189" s="14">
        <f t="shared" si="16"/>
        <v>539893.72276615212</v>
      </c>
    </row>
    <row r="190" spans="2:8" outlineLevel="1" x14ac:dyDescent="0.15">
      <c r="B190" s="12">
        <f t="shared" si="17"/>
        <v>175</v>
      </c>
      <c r="C190" s="15">
        <f t="shared" si="18"/>
        <v>48088.499999999578</v>
      </c>
      <c r="D190" s="14">
        <f t="shared" si="19"/>
        <v>539893.72276615212</v>
      </c>
      <c r="E190" s="11">
        <f t="shared" si="20"/>
        <v>2024.6014603730703</v>
      </c>
      <c r="F190" s="11">
        <f t="shared" si="14"/>
        <v>2012.3145974832075</v>
      </c>
      <c r="G190" s="11">
        <f t="shared" si="15"/>
        <v>4036.9160578562778</v>
      </c>
      <c r="H190" s="14">
        <f t="shared" si="16"/>
        <v>537881.40816866886</v>
      </c>
    </row>
    <row r="191" spans="2:8" outlineLevel="1" x14ac:dyDescent="0.15">
      <c r="B191" s="12">
        <f t="shared" si="17"/>
        <v>176</v>
      </c>
      <c r="C191" s="15">
        <f t="shared" si="18"/>
        <v>48118.916666666242</v>
      </c>
      <c r="D191" s="14">
        <f t="shared" si="19"/>
        <v>537881.40816866886</v>
      </c>
      <c r="E191" s="11">
        <f t="shared" si="20"/>
        <v>2017.0552806325081</v>
      </c>
      <c r="F191" s="11">
        <f t="shared" si="14"/>
        <v>2019.8607772237697</v>
      </c>
      <c r="G191" s="11">
        <f t="shared" si="15"/>
        <v>4036.9160578562778</v>
      </c>
      <c r="H191" s="14">
        <f t="shared" si="16"/>
        <v>535861.54739144514</v>
      </c>
    </row>
    <row r="192" spans="2:8" outlineLevel="1" x14ac:dyDescent="0.15">
      <c r="B192" s="12">
        <f t="shared" si="17"/>
        <v>177</v>
      </c>
      <c r="C192" s="15">
        <f t="shared" si="18"/>
        <v>48149.333333332906</v>
      </c>
      <c r="D192" s="14">
        <f t="shared" si="19"/>
        <v>535861.54739144514</v>
      </c>
      <c r="E192" s="11">
        <f t="shared" si="20"/>
        <v>2009.4808027179192</v>
      </c>
      <c r="F192" s="11">
        <f t="shared" si="14"/>
        <v>2027.4352551383586</v>
      </c>
      <c r="G192" s="11">
        <f t="shared" si="15"/>
        <v>4036.9160578562778</v>
      </c>
      <c r="H192" s="14">
        <f t="shared" si="16"/>
        <v>533834.11213630682</v>
      </c>
    </row>
    <row r="193" spans="2:8" outlineLevel="1" x14ac:dyDescent="0.15">
      <c r="B193" s="12">
        <f t="shared" si="17"/>
        <v>178</v>
      </c>
      <c r="C193" s="15">
        <f t="shared" si="18"/>
        <v>48179.749999999571</v>
      </c>
      <c r="D193" s="14">
        <f t="shared" si="19"/>
        <v>533834.11213630682</v>
      </c>
      <c r="E193" s="11">
        <f t="shared" si="20"/>
        <v>2001.8779205111505</v>
      </c>
      <c r="F193" s="11">
        <f t="shared" si="14"/>
        <v>2035.0381373451273</v>
      </c>
      <c r="G193" s="11">
        <f t="shared" si="15"/>
        <v>4036.9160578562778</v>
      </c>
      <c r="H193" s="14">
        <f t="shared" si="16"/>
        <v>531799.07399896171</v>
      </c>
    </row>
    <row r="194" spans="2:8" outlineLevel="1" x14ac:dyDescent="0.15">
      <c r="B194" s="12">
        <f t="shared" si="17"/>
        <v>179</v>
      </c>
      <c r="C194" s="15">
        <f t="shared" si="18"/>
        <v>48210.166666666235</v>
      </c>
      <c r="D194" s="14">
        <f t="shared" si="19"/>
        <v>531799.07399896171</v>
      </c>
      <c r="E194" s="11">
        <f t="shared" si="20"/>
        <v>1994.2465274961064</v>
      </c>
      <c r="F194" s="11">
        <f t="shared" si="14"/>
        <v>2042.6695303601714</v>
      </c>
      <c r="G194" s="11">
        <f t="shared" si="15"/>
        <v>4036.9160578562778</v>
      </c>
      <c r="H194" s="14">
        <f t="shared" si="16"/>
        <v>529756.40446860157</v>
      </c>
    </row>
    <row r="195" spans="2:8" outlineLevel="1" x14ac:dyDescent="0.15">
      <c r="B195" s="12">
        <f t="shared" si="17"/>
        <v>180</v>
      </c>
      <c r="C195" s="15">
        <f t="shared" si="18"/>
        <v>48240.583333332899</v>
      </c>
      <c r="D195" s="14">
        <f t="shared" si="19"/>
        <v>529756.40446860157</v>
      </c>
      <c r="E195" s="11">
        <f t="shared" si="20"/>
        <v>1986.5865167572558</v>
      </c>
      <c r="F195" s="11">
        <f t="shared" si="14"/>
        <v>2050.3295410990222</v>
      </c>
      <c r="G195" s="11">
        <f t="shared" si="15"/>
        <v>4036.9160578562778</v>
      </c>
      <c r="H195" s="14">
        <f t="shared" si="16"/>
        <v>527706.07492750254</v>
      </c>
    </row>
    <row r="196" spans="2:8" outlineLevel="1" x14ac:dyDescent="0.15">
      <c r="B196" s="12">
        <f t="shared" si="17"/>
        <v>181</v>
      </c>
      <c r="C196" s="15">
        <f t="shared" si="18"/>
        <v>48270.999999999563</v>
      </c>
      <c r="D196" s="14">
        <f t="shared" si="19"/>
        <v>527706.07492750254</v>
      </c>
      <c r="E196" s="11">
        <f t="shared" si="20"/>
        <v>1978.8977809781345</v>
      </c>
      <c r="F196" s="11">
        <f t="shared" si="14"/>
        <v>2058.0182768781433</v>
      </c>
      <c r="G196" s="11">
        <f t="shared" si="15"/>
        <v>4036.9160578562778</v>
      </c>
      <c r="H196" s="14">
        <f t="shared" si="16"/>
        <v>525648.05665062438</v>
      </c>
    </row>
    <row r="197" spans="2:8" outlineLevel="1" x14ac:dyDescent="0.15">
      <c r="B197" s="12">
        <f t="shared" si="17"/>
        <v>182</v>
      </c>
      <c r="C197" s="15">
        <f t="shared" si="18"/>
        <v>48301.416666666228</v>
      </c>
      <c r="D197" s="14">
        <f t="shared" si="19"/>
        <v>525648.05665062438</v>
      </c>
      <c r="E197" s="11">
        <f t="shared" si="20"/>
        <v>1971.1802124398414</v>
      </c>
      <c r="F197" s="11">
        <f t="shared" si="14"/>
        <v>2065.7358454164364</v>
      </c>
      <c r="G197" s="11">
        <f t="shared" si="15"/>
        <v>4036.9160578562778</v>
      </c>
      <c r="H197" s="14">
        <f t="shared" si="16"/>
        <v>523582.32080520794</v>
      </c>
    </row>
    <row r="198" spans="2:8" outlineLevel="1" x14ac:dyDescent="0.15">
      <c r="B198" s="12">
        <f t="shared" si="17"/>
        <v>183</v>
      </c>
      <c r="C198" s="15">
        <f t="shared" si="18"/>
        <v>48331.833333332892</v>
      </c>
      <c r="D198" s="14">
        <f t="shared" si="19"/>
        <v>523582.32080520794</v>
      </c>
      <c r="E198" s="11">
        <f t="shared" si="20"/>
        <v>1963.4337030195297</v>
      </c>
      <c r="F198" s="11">
        <f t="shared" si="14"/>
        <v>2073.4823548367481</v>
      </c>
      <c r="G198" s="11">
        <f t="shared" si="15"/>
        <v>4036.9160578562778</v>
      </c>
      <c r="H198" s="14">
        <f t="shared" si="16"/>
        <v>521508.83845037117</v>
      </c>
    </row>
    <row r="199" spans="2:8" outlineLevel="1" x14ac:dyDescent="0.15">
      <c r="B199" s="12">
        <f t="shared" si="17"/>
        <v>184</v>
      </c>
      <c r="C199" s="15">
        <f t="shared" si="18"/>
        <v>48362.249999999556</v>
      </c>
      <c r="D199" s="14">
        <f t="shared" si="19"/>
        <v>521508.83845037117</v>
      </c>
      <c r="E199" s="11">
        <f t="shared" si="20"/>
        <v>1955.6581441888918</v>
      </c>
      <c r="F199" s="11">
        <f t="shared" si="14"/>
        <v>2081.2579136673858</v>
      </c>
      <c r="G199" s="11">
        <f t="shared" si="15"/>
        <v>4036.9160578562778</v>
      </c>
      <c r="H199" s="14">
        <f t="shared" si="16"/>
        <v>519427.58053670381</v>
      </c>
    </row>
    <row r="200" spans="2:8" outlineLevel="1" x14ac:dyDescent="0.15">
      <c r="B200" s="12">
        <f t="shared" si="17"/>
        <v>185</v>
      </c>
      <c r="C200" s="15">
        <f t="shared" si="18"/>
        <v>48392.66666666622</v>
      </c>
      <c r="D200" s="14">
        <f t="shared" si="19"/>
        <v>519427.58053670381</v>
      </c>
      <c r="E200" s="11">
        <f t="shared" si="20"/>
        <v>1947.8534270126393</v>
      </c>
      <c r="F200" s="11">
        <f t="shared" si="14"/>
        <v>2089.0626308436385</v>
      </c>
      <c r="G200" s="11">
        <f t="shared" si="15"/>
        <v>4036.9160578562778</v>
      </c>
      <c r="H200" s="14">
        <f t="shared" si="16"/>
        <v>517338.51790586015</v>
      </c>
    </row>
    <row r="201" spans="2:8" outlineLevel="1" x14ac:dyDescent="0.15">
      <c r="B201" s="12">
        <f t="shared" si="17"/>
        <v>186</v>
      </c>
      <c r="C201" s="15">
        <f t="shared" si="18"/>
        <v>48423.083333332885</v>
      </c>
      <c r="D201" s="14">
        <f t="shared" si="19"/>
        <v>517338.51790586015</v>
      </c>
      <c r="E201" s="11">
        <f t="shared" si="20"/>
        <v>1940.0194421469755</v>
      </c>
      <c r="F201" s="11">
        <f t="shared" si="14"/>
        <v>2096.8966157093023</v>
      </c>
      <c r="G201" s="11">
        <f t="shared" si="15"/>
        <v>4036.9160578562778</v>
      </c>
      <c r="H201" s="14">
        <f t="shared" si="16"/>
        <v>515241.62129015086</v>
      </c>
    </row>
    <row r="202" spans="2:8" outlineLevel="1" x14ac:dyDescent="0.15">
      <c r="B202" s="12">
        <f t="shared" si="17"/>
        <v>187</v>
      </c>
      <c r="C202" s="15">
        <f t="shared" si="18"/>
        <v>48453.499999999549</v>
      </c>
      <c r="D202" s="14">
        <f t="shared" si="19"/>
        <v>515241.62129015086</v>
      </c>
      <c r="E202" s="11">
        <f t="shared" si="20"/>
        <v>1932.1560798380656</v>
      </c>
      <c r="F202" s="11">
        <f t="shared" si="14"/>
        <v>2104.7599780182122</v>
      </c>
      <c r="G202" s="11">
        <f t="shared" si="15"/>
        <v>4036.9160578562778</v>
      </c>
      <c r="H202" s="14">
        <f t="shared" si="16"/>
        <v>513136.86131213262</v>
      </c>
    </row>
    <row r="203" spans="2:8" outlineLevel="1" x14ac:dyDescent="0.15">
      <c r="B203" s="12">
        <f t="shared" si="17"/>
        <v>188</v>
      </c>
      <c r="C203" s="15">
        <f t="shared" si="18"/>
        <v>48483.916666666213</v>
      </c>
      <c r="D203" s="14">
        <f t="shared" si="19"/>
        <v>513136.86131213262</v>
      </c>
      <c r="E203" s="11">
        <f t="shared" si="20"/>
        <v>1924.2632299204972</v>
      </c>
      <c r="F203" s="11">
        <f t="shared" si="14"/>
        <v>2112.6528279357808</v>
      </c>
      <c r="G203" s="11">
        <f t="shared" si="15"/>
        <v>4036.9160578562778</v>
      </c>
      <c r="H203" s="14">
        <f t="shared" si="16"/>
        <v>511024.20848419686</v>
      </c>
    </row>
    <row r="204" spans="2:8" outlineLevel="1" x14ac:dyDescent="0.15">
      <c r="B204" s="12">
        <f t="shared" si="17"/>
        <v>189</v>
      </c>
      <c r="C204" s="15">
        <f t="shared" si="18"/>
        <v>48514.333333332877</v>
      </c>
      <c r="D204" s="14">
        <f t="shared" si="19"/>
        <v>511024.20848419686</v>
      </c>
      <c r="E204" s="11">
        <f t="shared" si="20"/>
        <v>1916.3407818157382</v>
      </c>
      <c r="F204" s="11">
        <f t="shared" si="14"/>
        <v>2120.5752760405394</v>
      </c>
      <c r="G204" s="11">
        <f t="shared" si="15"/>
        <v>4036.9160578562778</v>
      </c>
      <c r="H204" s="14">
        <f t="shared" si="16"/>
        <v>508903.63320815633</v>
      </c>
    </row>
    <row r="205" spans="2:8" outlineLevel="1" x14ac:dyDescent="0.15">
      <c r="B205" s="12">
        <f t="shared" si="17"/>
        <v>190</v>
      </c>
      <c r="C205" s="15">
        <f t="shared" si="18"/>
        <v>48544.749999999542</v>
      </c>
      <c r="D205" s="14">
        <f t="shared" si="19"/>
        <v>508903.63320815633</v>
      </c>
      <c r="E205" s="11">
        <f t="shared" si="20"/>
        <v>1908.3886245305862</v>
      </c>
      <c r="F205" s="11">
        <f t="shared" si="14"/>
        <v>2128.5274333256916</v>
      </c>
      <c r="G205" s="11">
        <f t="shared" si="15"/>
        <v>4036.9160578562778</v>
      </c>
      <c r="H205" s="14">
        <f t="shared" si="16"/>
        <v>506775.10577483062</v>
      </c>
    </row>
    <row r="206" spans="2:8" outlineLevel="1" x14ac:dyDescent="0.15">
      <c r="B206" s="12">
        <f t="shared" si="17"/>
        <v>191</v>
      </c>
      <c r="C206" s="15">
        <f t="shared" si="18"/>
        <v>48575.166666666206</v>
      </c>
      <c r="D206" s="14">
        <f t="shared" si="19"/>
        <v>506775.10577483062</v>
      </c>
      <c r="E206" s="11">
        <f t="shared" si="20"/>
        <v>1900.4066466556148</v>
      </c>
      <c r="F206" s="11">
        <f t="shared" si="14"/>
        <v>2136.5094112006627</v>
      </c>
      <c r="G206" s="11">
        <f t="shared" si="15"/>
        <v>4036.9160578562778</v>
      </c>
      <c r="H206" s="14">
        <f t="shared" si="16"/>
        <v>504638.59636362997</v>
      </c>
    </row>
    <row r="207" spans="2:8" outlineLevel="1" x14ac:dyDescent="0.15">
      <c r="B207" s="12">
        <f t="shared" si="17"/>
        <v>192</v>
      </c>
      <c r="C207" s="15">
        <f t="shared" si="18"/>
        <v>48605.58333333287</v>
      </c>
      <c r="D207" s="14">
        <f t="shared" si="19"/>
        <v>504638.59636362997</v>
      </c>
      <c r="E207" s="11">
        <f t="shared" si="20"/>
        <v>1892.3947363636123</v>
      </c>
      <c r="F207" s="11">
        <f t="shared" si="14"/>
        <v>2144.5213214926653</v>
      </c>
      <c r="G207" s="11">
        <f t="shared" si="15"/>
        <v>4036.9160578562778</v>
      </c>
      <c r="H207" s="14">
        <f t="shared" si="16"/>
        <v>502494.07504213729</v>
      </c>
    </row>
    <row r="208" spans="2:8" outlineLevel="1" x14ac:dyDescent="0.15">
      <c r="B208" s="12">
        <f t="shared" si="17"/>
        <v>193</v>
      </c>
      <c r="C208" s="15">
        <f t="shared" si="18"/>
        <v>48635.999999999534</v>
      </c>
      <c r="D208" s="14">
        <f t="shared" si="19"/>
        <v>502494.07504213729</v>
      </c>
      <c r="E208" s="11">
        <f t="shared" si="20"/>
        <v>1884.3527814080148</v>
      </c>
      <c r="F208" s="11">
        <f t="shared" ref="F208:F271" si="21">-$B$11-E208</f>
        <v>2152.563276448263</v>
      </c>
      <c r="G208" s="11">
        <f t="shared" ref="G208:G271" si="22">SUM(E208:F208)</f>
        <v>4036.9160578562778</v>
      </c>
      <c r="H208" s="14">
        <f t="shared" ref="H208:H271" si="23">D208-F208</f>
        <v>500341.51176568901</v>
      </c>
    </row>
    <row r="209" spans="2:8" outlineLevel="1" x14ac:dyDescent="0.15">
      <c r="B209" s="12">
        <f t="shared" ref="B209:B272" si="24">B208+1</f>
        <v>194</v>
      </c>
      <c r="C209" s="15">
        <f t="shared" ref="C209:C272" si="25">C208+(365/12)</f>
        <v>48666.416666666199</v>
      </c>
      <c r="D209" s="14">
        <f t="shared" ref="D209:D272" si="26">H208</f>
        <v>500341.51176568901</v>
      </c>
      <c r="E209" s="11">
        <f t="shared" ref="E209:E272" si="27">$D209*$B$5</f>
        <v>1876.2806691213336</v>
      </c>
      <c r="F209" s="11">
        <f t="shared" si="21"/>
        <v>2160.6353887349442</v>
      </c>
      <c r="G209" s="11">
        <f t="shared" si="22"/>
        <v>4036.9160578562778</v>
      </c>
      <c r="H209" s="14">
        <f t="shared" si="23"/>
        <v>498180.87637695408</v>
      </c>
    </row>
    <row r="210" spans="2:8" outlineLevel="1" x14ac:dyDescent="0.15">
      <c r="B210" s="12">
        <f t="shared" si="24"/>
        <v>195</v>
      </c>
      <c r="C210" s="15">
        <f t="shared" si="25"/>
        <v>48696.833333332863</v>
      </c>
      <c r="D210" s="14">
        <f t="shared" si="26"/>
        <v>498180.87637695408</v>
      </c>
      <c r="E210" s="11">
        <f t="shared" si="27"/>
        <v>1868.1782864135778</v>
      </c>
      <c r="F210" s="11">
        <f t="shared" si="21"/>
        <v>2168.7377714427003</v>
      </c>
      <c r="G210" s="11">
        <f t="shared" si="22"/>
        <v>4036.9160578562778</v>
      </c>
      <c r="H210" s="14">
        <f t="shared" si="23"/>
        <v>496012.1386055114</v>
      </c>
    </row>
    <row r="211" spans="2:8" outlineLevel="1" x14ac:dyDescent="0.15">
      <c r="B211" s="12">
        <f t="shared" si="24"/>
        <v>196</v>
      </c>
      <c r="C211" s="15">
        <f t="shared" si="25"/>
        <v>48727.249999999527</v>
      </c>
      <c r="D211" s="14">
        <f t="shared" si="26"/>
        <v>496012.1386055114</v>
      </c>
      <c r="E211" s="11">
        <f t="shared" si="27"/>
        <v>1860.0455197706676</v>
      </c>
      <c r="F211" s="11">
        <f t="shared" si="21"/>
        <v>2176.87053808561</v>
      </c>
      <c r="G211" s="11">
        <f t="shared" si="22"/>
        <v>4036.9160578562778</v>
      </c>
      <c r="H211" s="14">
        <f t="shared" si="23"/>
        <v>493835.26806742582</v>
      </c>
    </row>
    <row r="212" spans="2:8" outlineLevel="1" x14ac:dyDescent="0.15">
      <c r="B212" s="12">
        <f t="shared" si="24"/>
        <v>197</v>
      </c>
      <c r="C212" s="15">
        <f t="shared" si="25"/>
        <v>48757.666666666191</v>
      </c>
      <c r="D212" s="14">
        <f t="shared" si="26"/>
        <v>493835.26806742582</v>
      </c>
      <c r="E212" s="11">
        <f t="shared" si="27"/>
        <v>1851.8822552528468</v>
      </c>
      <c r="F212" s="11">
        <f t="shared" si="21"/>
        <v>2185.033802603431</v>
      </c>
      <c r="G212" s="11">
        <f t="shared" si="22"/>
        <v>4036.9160578562778</v>
      </c>
      <c r="H212" s="14">
        <f t="shared" si="23"/>
        <v>491650.23426482239</v>
      </c>
    </row>
    <row r="213" spans="2:8" outlineLevel="1" x14ac:dyDescent="0.15">
      <c r="B213" s="12">
        <f t="shared" si="24"/>
        <v>198</v>
      </c>
      <c r="C213" s="15">
        <f t="shared" si="25"/>
        <v>48788.083333332856</v>
      </c>
      <c r="D213" s="14">
        <f t="shared" si="26"/>
        <v>491650.23426482239</v>
      </c>
      <c r="E213" s="11">
        <f t="shared" si="27"/>
        <v>1843.688378493084</v>
      </c>
      <c r="F213" s="11">
        <f t="shared" si="21"/>
        <v>2193.2276793631936</v>
      </c>
      <c r="G213" s="11">
        <f t="shared" si="22"/>
        <v>4036.9160578562778</v>
      </c>
      <c r="H213" s="14">
        <f t="shared" si="23"/>
        <v>489457.00658545917</v>
      </c>
    </row>
    <row r="214" spans="2:8" outlineLevel="1" x14ac:dyDescent="0.15">
      <c r="B214" s="12">
        <f t="shared" si="24"/>
        <v>199</v>
      </c>
      <c r="C214" s="15">
        <f t="shared" si="25"/>
        <v>48818.49999999952</v>
      </c>
      <c r="D214" s="14">
        <f t="shared" si="26"/>
        <v>489457.00658545917</v>
      </c>
      <c r="E214" s="11">
        <f t="shared" si="27"/>
        <v>1835.4637746954718</v>
      </c>
      <c r="F214" s="11">
        <f t="shared" si="21"/>
        <v>2201.452283160806</v>
      </c>
      <c r="G214" s="11">
        <f t="shared" si="22"/>
        <v>4036.9160578562778</v>
      </c>
      <c r="H214" s="14">
        <f t="shared" si="23"/>
        <v>487255.55430229835</v>
      </c>
    </row>
    <row r="215" spans="2:8" outlineLevel="1" x14ac:dyDescent="0.15">
      <c r="B215" s="12">
        <f t="shared" si="24"/>
        <v>200</v>
      </c>
      <c r="C215" s="15">
        <f t="shared" si="25"/>
        <v>48848.916666666184</v>
      </c>
      <c r="D215" s="14">
        <f t="shared" si="26"/>
        <v>487255.55430229835</v>
      </c>
      <c r="E215" s="11">
        <f t="shared" si="27"/>
        <v>1827.2083286336187</v>
      </c>
      <c r="F215" s="11">
        <f t="shared" si="21"/>
        <v>2209.7077292226591</v>
      </c>
      <c r="G215" s="11">
        <f t="shared" si="22"/>
        <v>4036.9160578562778</v>
      </c>
      <c r="H215" s="14">
        <f t="shared" si="23"/>
        <v>485045.84657307569</v>
      </c>
    </row>
    <row r="216" spans="2:8" outlineLevel="1" x14ac:dyDescent="0.15">
      <c r="B216" s="12">
        <f t="shared" si="24"/>
        <v>201</v>
      </c>
      <c r="C216" s="15">
        <f t="shared" si="25"/>
        <v>48879.333333332848</v>
      </c>
      <c r="D216" s="14">
        <f t="shared" si="26"/>
        <v>485045.84657307569</v>
      </c>
      <c r="E216" s="11">
        <f t="shared" si="27"/>
        <v>1818.9219246490338</v>
      </c>
      <c r="F216" s="11">
        <f t="shared" si="21"/>
        <v>2217.994133207244</v>
      </c>
      <c r="G216" s="11">
        <f t="shared" si="22"/>
        <v>4036.9160578562778</v>
      </c>
      <c r="H216" s="14">
        <f t="shared" si="23"/>
        <v>482827.85243986844</v>
      </c>
    </row>
    <row r="217" spans="2:8" outlineLevel="1" x14ac:dyDescent="0.15">
      <c r="B217" s="12">
        <f t="shared" si="24"/>
        <v>202</v>
      </c>
      <c r="C217" s="15">
        <f t="shared" si="25"/>
        <v>48909.749999999513</v>
      </c>
      <c r="D217" s="14">
        <f t="shared" si="26"/>
        <v>482827.85243986844</v>
      </c>
      <c r="E217" s="11">
        <f t="shared" si="27"/>
        <v>1810.6044466495066</v>
      </c>
      <c r="F217" s="11">
        <f t="shared" si="21"/>
        <v>2226.311611206771</v>
      </c>
      <c r="G217" s="11">
        <f t="shared" si="22"/>
        <v>4036.9160578562778</v>
      </c>
      <c r="H217" s="14">
        <f t="shared" si="23"/>
        <v>480601.54082866164</v>
      </c>
    </row>
    <row r="218" spans="2:8" outlineLevel="1" x14ac:dyDescent="0.15">
      <c r="B218" s="12">
        <f t="shared" si="24"/>
        <v>203</v>
      </c>
      <c r="C218" s="15">
        <f t="shared" si="25"/>
        <v>48940.166666666177</v>
      </c>
      <c r="D218" s="14">
        <f t="shared" si="26"/>
        <v>480601.54082866164</v>
      </c>
      <c r="E218" s="11">
        <f t="shared" si="27"/>
        <v>1802.2557781074811</v>
      </c>
      <c r="F218" s="11">
        <f t="shared" si="21"/>
        <v>2234.6602797487967</v>
      </c>
      <c r="G218" s="11">
        <f t="shared" si="22"/>
        <v>4036.9160578562778</v>
      </c>
      <c r="H218" s="14">
        <f t="shared" si="23"/>
        <v>478366.88054891286</v>
      </c>
    </row>
    <row r="219" spans="2:8" outlineLevel="1" x14ac:dyDescent="0.15">
      <c r="B219" s="12">
        <f t="shared" si="24"/>
        <v>204</v>
      </c>
      <c r="C219" s="15">
        <f t="shared" si="25"/>
        <v>48970.583333332841</v>
      </c>
      <c r="D219" s="14">
        <f t="shared" si="26"/>
        <v>478366.88054891286</v>
      </c>
      <c r="E219" s="11">
        <f t="shared" si="27"/>
        <v>1793.8758020584232</v>
      </c>
      <c r="F219" s="11">
        <f t="shared" si="21"/>
        <v>2243.0402557978546</v>
      </c>
      <c r="G219" s="11">
        <f t="shared" si="22"/>
        <v>4036.9160578562778</v>
      </c>
      <c r="H219" s="14">
        <f t="shared" si="23"/>
        <v>476123.840293115</v>
      </c>
    </row>
    <row r="220" spans="2:8" outlineLevel="1" x14ac:dyDescent="0.15">
      <c r="B220" s="12">
        <f t="shared" si="24"/>
        <v>205</v>
      </c>
      <c r="C220" s="15">
        <f t="shared" si="25"/>
        <v>49000.999999999505</v>
      </c>
      <c r="D220" s="14">
        <f t="shared" si="26"/>
        <v>476123.840293115</v>
      </c>
      <c r="E220" s="11">
        <f t="shared" si="27"/>
        <v>1785.4644010991813</v>
      </c>
      <c r="F220" s="11">
        <f t="shared" si="21"/>
        <v>2251.4516567570963</v>
      </c>
      <c r="G220" s="11">
        <f t="shared" si="22"/>
        <v>4036.9160578562778</v>
      </c>
      <c r="H220" s="14">
        <f t="shared" si="23"/>
        <v>473872.38863635791</v>
      </c>
    </row>
    <row r="221" spans="2:8" outlineLevel="1" x14ac:dyDescent="0.15">
      <c r="B221" s="12">
        <f t="shared" si="24"/>
        <v>206</v>
      </c>
      <c r="C221" s="15">
        <f t="shared" si="25"/>
        <v>49031.416666666169</v>
      </c>
      <c r="D221" s="14">
        <f t="shared" si="26"/>
        <v>473872.38863635791</v>
      </c>
      <c r="E221" s="11">
        <f t="shared" si="27"/>
        <v>1777.021457386342</v>
      </c>
      <c r="F221" s="11">
        <f t="shared" si="21"/>
        <v>2259.8946004699355</v>
      </c>
      <c r="G221" s="11">
        <f t="shared" si="22"/>
        <v>4036.9160578562778</v>
      </c>
      <c r="H221" s="14">
        <f t="shared" si="23"/>
        <v>471612.494035888</v>
      </c>
    </row>
    <row r="222" spans="2:8" outlineLevel="1" x14ac:dyDescent="0.15">
      <c r="B222" s="12">
        <f t="shared" si="24"/>
        <v>207</v>
      </c>
      <c r="C222" s="15">
        <f t="shared" si="25"/>
        <v>49061.833333332834</v>
      </c>
      <c r="D222" s="14">
        <f t="shared" si="26"/>
        <v>471612.494035888</v>
      </c>
      <c r="E222" s="11">
        <f t="shared" si="27"/>
        <v>1768.5468526345799</v>
      </c>
      <c r="F222" s="11">
        <f t="shared" si="21"/>
        <v>2268.3692052216979</v>
      </c>
      <c r="G222" s="11">
        <f t="shared" si="22"/>
        <v>4036.9160578562778</v>
      </c>
      <c r="H222" s="14">
        <f t="shared" si="23"/>
        <v>469344.12483066629</v>
      </c>
    </row>
    <row r="223" spans="2:8" outlineLevel="1" x14ac:dyDescent="0.15">
      <c r="B223" s="12">
        <f t="shared" si="24"/>
        <v>208</v>
      </c>
      <c r="C223" s="15">
        <f t="shared" si="25"/>
        <v>49092.249999999498</v>
      </c>
      <c r="D223" s="14">
        <f t="shared" si="26"/>
        <v>469344.12483066629</v>
      </c>
      <c r="E223" s="11">
        <f t="shared" si="27"/>
        <v>1760.0404681149985</v>
      </c>
      <c r="F223" s="11">
        <f t="shared" si="21"/>
        <v>2276.8755897412793</v>
      </c>
      <c r="G223" s="11">
        <f t="shared" si="22"/>
        <v>4036.9160578562778</v>
      </c>
      <c r="H223" s="14">
        <f t="shared" si="23"/>
        <v>467067.24924092501</v>
      </c>
    </row>
    <row r="224" spans="2:8" outlineLevel="1" x14ac:dyDescent="0.15">
      <c r="B224" s="12">
        <f t="shared" si="24"/>
        <v>209</v>
      </c>
      <c r="C224" s="15">
        <f t="shared" si="25"/>
        <v>49122.666666666162</v>
      </c>
      <c r="D224" s="14">
        <f t="shared" si="26"/>
        <v>467067.24924092501</v>
      </c>
      <c r="E224" s="11">
        <f t="shared" si="27"/>
        <v>1751.5021846534687</v>
      </c>
      <c r="F224" s="11">
        <f t="shared" si="21"/>
        <v>2285.4138732028091</v>
      </c>
      <c r="G224" s="11">
        <f t="shared" si="22"/>
        <v>4036.9160578562778</v>
      </c>
      <c r="H224" s="14">
        <f t="shared" si="23"/>
        <v>464781.8353677222</v>
      </c>
    </row>
    <row r="225" spans="2:8" outlineLevel="1" x14ac:dyDescent="0.15">
      <c r="B225" s="12">
        <f t="shared" si="24"/>
        <v>210</v>
      </c>
      <c r="C225" s="15">
        <f t="shared" si="25"/>
        <v>49153.083333332826</v>
      </c>
      <c r="D225" s="14">
        <f t="shared" si="26"/>
        <v>464781.8353677222</v>
      </c>
      <c r="E225" s="11">
        <f t="shared" si="27"/>
        <v>1742.9318826289582</v>
      </c>
      <c r="F225" s="11">
        <f t="shared" si="21"/>
        <v>2293.9841752273196</v>
      </c>
      <c r="G225" s="11">
        <f t="shared" si="22"/>
        <v>4036.9160578562778</v>
      </c>
      <c r="H225" s="14">
        <f t="shared" si="23"/>
        <v>462487.85119249491</v>
      </c>
    </row>
    <row r="226" spans="2:8" outlineLevel="1" x14ac:dyDescent="0.15">
      <c r="B226" s="12">
        <f t="shared" si="24"/>
        <v>211</v>
      </c>
      <c r="C226" s="15">
        <f t="shared" si="25"/>
        <v>49183.499999999491</v>
      </c>
      <c r="D226" s="14">
        <f t="shared" si="26"/>
        <v>462487.85119249491</v>
      </c>
      <c r="E226" s="11">
        <f t="shared" si="27"/>
        <v>1734.3294419718559</v>
      </c>
      <c r="F226" s="11">
        <f t="shared" si="21"/>
        <v>2302.5866158844219</v>
      </c>
      <c r="G226" s="11">
        <f t="shared" si="22"/>
        <v>4036.9160578562778</v>
      </c>
      <c r="H226" s="14">
        <f t="shared" si="23"/>
        <v>460185.26457661047</v>
      </c>
    </row>
    <row r="227" spans="2:8" outlineLevel="1" x14ac:dyDescent="0.15">
      <c r="B227" s="12">
        <f t="shared" si="24"/>
        <v>212</v>
      </c>
      <c r="C227" s="15">
        <f t="shared" si="25"/>
        <v>49213.916666666155</v>
      </c>
      <c r="D227" s="14">
        <f t="shared" si="26"/>
        <v>460185.26457661047</v>
      </c>
      <c r="E227" s="11">
        <f t="shared" si="27"/>
        <v>1725.6947421622892</v>
      </c>
      <c r="F227" s="11">
        <f t="shared" si="21"/>
        <v>2311.2213156939888</v>
      </c>
      <c r="G227" s="11">
        <f t="shared" si="22"/>
        <v>4036.9160578562778</v>
      </c>
      <c r="H227" s="14">
        <f t="shared" si="23"/>
        <v>457874.04326091649</v>
      </c>
    </row>
    <row r="228" spans="2:8" outlineLevel="1" x14ac:dyDescent="0.15">
      <c r="B228" s="12">
        <f t="shared" si="24"/>
        <v>213</v>
      </c>
      <c r="C228" s="15">
        <f t="shared" si="25"/>
        <v>49244.333333332819</v>
      </c>
      <c r="D228" s="14">
        <f t="shared" si="26"/>
        <v>457874.04326091649</v>
      </c>
      <c r="E228" s="11">
        <f t="shared" si="27"/>
        <v>1717.0276622284368</v>
      </c>
      <c r="F228" s="11">
        <f t="shared" si="21"/>
        <v>2319.888395627841</v>
      </c>
      <c r="G228" s="11">
        <f t="shared" si="22"/>
        <v>4036.9160578562778</v>
      </c>
      <c r="H228" s="14">
        <f t="shared" si="23"/>
        <v>455554.15486528864</v>
      </c>
    </row>
    <row r="229" spans="2:8" outlineLevel="1" x14ac:dyDescent="0.15">
      <c r="B229" s="12">
        <f t="shared" si="24"/>
        <v>214</v>
      </c>
      <c r="C229" s="15">
        <f t="shared" si="25"/>
        <v>49274.749999999483</v>
      </c>
      <c r="D229" s="14">
        <f t="shared" si="26"/>
        <v>455554.15486528864</v>
      </c>
      <c r="E229" s="11">
        <f t="shared" si="27"/>
        <v>1708.3280807448323</v>
      </c>
      <c r="F229" s="11">
        <f t="shared" si="21"/>
        <v>2328.5879771114455</v>
      </c>
      <c r="G229" s="11">
        <f t="shared" si="22"/>
        <v>4036.9160578562778</v>
      </c>
      <c r="H229" s="14">
        <f t="shared" si="23"/>
        <v>453225.56688817719</v>
      </c>
    </row>
    <row r="230" spans="2:8" outlineLevel="1" x14ac:dyDescent="0.15">
      <c r="B230" s="12">
        <f t="shared" si="24"/>
        <v>215</v>
      </c>
      <c r="C230" s="15">
        <f t="shared" si="25"/>
        <v>49305.166666666148</v>
      </c>
      <c r="D230" s="14">
        <f t="shared" si="26"/>
        <v>453225.56688817719</v>
      </c>
      <c r="E230" s="11">
        <f t="shared" si="27"/>
        <v>1699.5958758306645</v>
      </c>
      <c r="F230" s="11">
        <f t="shared" si="21"/>
        <v>2337.3201820256136</v>
      </c>
      <c r="G230" s="11">
        <f t="shared" si="22"/>
        <v>4036.9160578562778</v>
      </c>
      <c r="H230" s="14">
        <f t="shared" si="23"/>
        <v>450888.24670615158</v>
      </c>
    </row>
    <row r="231" spans="2:8" outlineLevel="1" x14ac:dyDescent="0.15">
      <c r="B231" s="12">
        <f t="shared" si="24"/>
        <v>216</v>
      </c>
      <c r="C231" s="15">
        <f t="shared" si="25"/>
        <v>49335.583333332812</v>
      </c>
      <c r="D231" s="14">
        <f t="shared" si="26"/>
        <v>450888.24670615158</v>
      </c>
      <c r="E231" s="11">
        <f t="shared" si="27"/>
        <v>1690.8309251480684</v>
      </c>
      <c r="F231" s="11">
        <f t="shared" si="21"/>
        <v>2346.0851327082091</v>
      </c>
      <c r="G231" s="11">
        <f t="shared" si="22"/>
        <v>4036.9160578562778</v>
      </c>
      <c r="H231" s="14">
        <f t="shared" si="23"/>
        <v>448542.16157344339</v>
      </c>
    </row>
    <row r="232" spans="2:8" outlineLevel="1" x14ac:dyDescent="0.15">
      <c r="B232" s="12">
        <f t="shared" si="24"/>
        <v>217</v>
      </c>
      <c r="C232" s="15">
        <f t="shared" si="25"/>
        <v>49365.999999999476</v>
      </c>
      <c r="D232" s="14">
        <f t="shared" si="26"/>
        <v>448542.16157344339</v>
      </c>
      <c r="E232" s="11">
        <f t="shared" si="27"/>
        <v>1682.0331059004127</v>
      </c>
      <c r="F232" s="11">
        <f t="shared" si="21"/>
        <v>2354.8829519558649</v>
      </c>
      <c r="G232" s="11">
        <f t="shared" si="22"/>
        <v>4036.9160578562778</v>
      </c>
      <c r="H232" s="14">
        <f t="shared" si="23"/>
        <v>446187.27862148749</v>
      </c>
    </row>
    <row r="233" spans="2:8" outlineLevel="1" x14ac:dyDescent="0.15">
      <c r="B233" s="12">
        <f t="shared" si="24"/>
        <v>218</v>
      </c>
      <c r="C233" s="15">
        <f t="shared" si="25"/>
        <v>49396.41666666614</v>
      </c>
      <c r="D233" s="14">
        <f t="shared" si="26"/>
        <v>446187.27862148749</v>
      </c>
      <c r="E233" s="11">
        <f t="shared" si="27"/>
        <v>1673.202294830578</v>
      </c>
      <c r="F233" s="11">
        <f t="shared" si="21"/>
        <v>2363.7137630256998</v>
      </c>
      <c r="G233" s="11">
        <f t="shared" si="22"/>
        <v>4036.9160578562778</v>
      </c>
      <c r="H233" s="14">
        <f t="shared" si="23"/>
        <v>443823.56485846179</v>
      </c>
    </row>
    <row r="234" spans="2:8" outlineLevel="1" x14ac:dyDescent="0.15">
      <c r="B234" s="12">
        <f t="shared" si="24"/>
        <v>219</v>
      </c>
      <c r="C234" s="15">
        <f t="shared" si="25"/>
        <v>49426.833333332805</v>
      </c>
      <c r="D234" s="14">
        <f t="shared" si="26"/>
        <v>443823.56485846179</v>
      </c>
      <c r="E234" s="11">
        <f t="shared" si="27"/>
        <v>1664.3383682192316</v>
      </c>
      <c r="F234" s="11">
        <f t="shared" si="21"/>
        <v>2372.5776896370462</v>
      </c>
      <c r="G234" s="11">
        <f t="shared" si="22"/>
        <v>4036.9160578562778</v>
      </c>
      <c r="H234" s="14">
        <f t="shared" si="23"/>
        <v>441450.98716882477</v>
      </c>
    </row>
    <row r="235" spans="2:8" outlineLevel="1" x14ac:dyDescent="0.15">
      <c r="B235" s="12">
        <f t="shared" si="24"/>
        <v>220</v>
      </c>
      <c r="C235" s="15">
        <f t="shared" si="25"/>
        <v>49457.249999999469</v>
      </c>
      <c r="D235" s="14">
        <f t="shared" si="26"/>
        <v>441450.98716882477</v>
      </c>
      <c r="E235" s="11">
        <f t="shared" si="27"/>
        <v>1655.4412018830928</v>
      </c>
      <c r="F235" s="11">
        <f t="shared" si="21"/>
        <v>2381.4748559731852</v>
      </c>
      <c r="G235" s="11">
        <f t="shared" si="22"/>
        <v>4036.9160578562778</v>
      </c>
      <c r="H235" s="14">
        <f t="shared" si="23"/>
        <v>439069.51231285156</v>
      </c>
    </row>
    <row r="236" spans="2:8" outlineLevel="1" x14ac:dyDescent="0.15">
      <c r="B236" s="12">
        <f t="shared" si="24"/>
        <v>221</v>
      </c>
      <c r="C236" s="15">
        <f t="shared" si="25"/>
        <v>49487.666666666133</v>
      </c>
      <c r="D236" s="14">
        <f t="shared" si="26"/>
        <v>439069.51231285156</v>
      </c>
      <c r="E236" s="11">
        <f t="shared" si="27"/>
        <v>1646.5106711731933</v>
      </c>
      <c r="F236" s="11">
        <f t="shared" si="21"/>
        <v>2390.4053866830845</v>
      </c>
      <c r="G236" s="11">
        <f t="shared" si="22"/>
        <v>4036.9160578562778</v>
      </c>
      <c r="H236" s="14">
        <f t="shared" si="23"/>
        <v>436679.10692616849</v>
      </c>
    </row>
    <row r="237" spans="2:8" outlineLevel="1" x14ac:dyDescent="0.15">
      <c r="B237" s="12">
        <f t="shared" si="24"/>
        <v>222</v>
      </c>
      <c r="C237" s="15">
        <f t="shared" si="25"/>
        <v>49518.083333332797</v>
      </c>
      <c r="D237" s="14">
        <f t="shared" si="26"/>
        <v>436679.10692616849</v>
      </c>
      <c r="E237" s="11">
        <f t="shared" si="27"/>
        <v>1637.5466509731318</v>
      </c>
      <c r="F237" s="11">
        <f t="shared" si="21"/>
        <v>2399.369406883146</v>
      </c>
      <c r="G237" s="11">
        <f t="shared" si="22"/>
        <v>4036.9160578562778</v>
      </c>
      <c r="H237" s="14">
        <f t="shared" si="23"/>
        <v>434279.73751928535</v>
      </c>
    </row>
    <row r="238" spans="2:8" outlineLevel="1" x14ac:dyDescent="0.15">
      <c r="B238" s="12">
        <f t="shared" si="24"/>
        <v>223</v>
      </c>
      <c r="C238" s="15">
        <f t="shared" si="25"/>
        <v>49548.499999999462</v>
      </c>
      <c r="D238" s="14">
        <f t="shared" si="26"/>
        <v>434279.73751928535</v>
      </c>
      <c r="E238" s="11">
        <f t="shared" si="27"/>
        <v>1628.5490156973201</v>
      </c>
      <c r="F238" s="11">
        <f t="shared" si="21"/>
        <v>2408.3670421589577</v>
      </c>
      <c r="G238" s="11">
        <f t="shared" si="22"/>
        <v>4036.9160578562778</v>
      </c>
      <c r="H238" s="14">
        <f t="shared" si="23"/>
        <v>431871.37047712639</v>
      </c>
    </row>
    <row r="239" spans="2:8" outlineLevel="1" x14ac:dyDescent="0.15">
      <c r="B239" s="12">
        <f t="shared" si="24"/>
        <v>224</v>
      </c>
      <c r="C239" s="15">
        <f t="shared" si="25"/>
        <v>49578.916666666126</v>
      </c>
      <c r="D239" s="14">
        <f t="shared" si="26"/>
        <v>431871.37047712639</v>
      </c>
      <c r="E239" s="11">
        <f t="shared" si="27"/>
        <v>1619.5176392892238</v>
      </c>
      <c r="F239" s="11">
        <f t="shared" si="21"/>
        <v>2417.3984185670543</v>
      </c>
      <c r="G239" s="11">
        <f t="shared" si="22"/>
        <v>4036.9160578562778</v>
      </c>
      <c r="H239" s="14">
        <f t="shared" si="23"/>
        <v>429453.97205855936</v>
      </c>
    </row>
    <row r="240" spans="2:8" outlineLevel="1" x14ac:dyDescent="0.15">
      <c r="B240" s="12">
        <f t="shared" si="24"/>
        <v>225</v>
      </c>
      <c r="C240" s="15">
        <f t="shared" si="25"/>
        <v>49609.33333333279</v>
      </c>
      <c r="D240" s="14">
        <f t="shared" si="26"/>
        <v>429453.97205855936</v>
      </c>
      <c r="E240" s="11">
        <f t="shared" si="27"/>
        <v>1610.4523952195975</v>
      </c>
      <c r="F240" s="11">
        <f t="shared" si="21"/>
        <v>2426.4636626366801</v>
      </c>
      <c r="G240" s="11">
        <f t="shared" si="22"/>
        <v>4036.9160578562778</v>
      </c>
      <c r="H240" s="14">
        <f t="shared" si="23"/>
        <v>427027.50839592266</v>
      </c>
    </row>
    <row r="241" spans="2:8" outlineLevel="1" x14ac:dyDescent="0.15">
      <c r="B241" s="12">
        <f t="shared" si="24"/>
        <v>226</v>
      </c>
      <c r="C241" s="15">
        <f t="shared" si="25"/>
        <v>49639.749999999454</v>
      </c>
      <c r="D241" s="14">
        <f t="shared" si="26"/>
        <v>427027.50839592266</v>
      </c>
      <c r="E241" s="11">
        <f t="shared" si="27"/>
        <v>1601.3531564847099</v>
      </c>
      <c r="F241" s="11">
        <f t="shared" si="21"/>
        <v>2435.5629013715679</v>
      </c>
      <c r="G241" s="11">
        <f t="shared" si="22"/>
        <v>4036.9160578562778</v>
      </c>
      <c r="H241" s="14">
        <f t="shared" si="23"/>
        <v>424591.9454945511</v>
      </c>
    </row>
    <row r="242" spans="2:8" outlineLevel="1" x14ac:dyDescent="0.15">
      <c r="B242" s="12">
        <f t="shared" si="24"/>
        <v>227</v>
      </c>
      <c r="C242" s="15">
        <f t="shared" si="25"/>
        <v>49670.166666666119</v>
      </c>
      <c r="D242" s="14">
        <f t="shared" si="26"/>
        <v>424591.9454945511</v>
      </c>
      <c r="E242" s="11">
        <f t="shared" si="27"/>
        <v>1592.2197956045666</v>
      </c>
      <c r="F242" s="11">
        <f t="shared" si="21"/>
        <v>2444.6962622517112</v>
      </c>
      <c r="G242" s="11">
        <f t="shared" si="22"/>
        <v>4036.9160578562778</v>
      </c>
      <c r="H242" s="14">
        <f t="shared" si="23"/>
        <v>422147.24923229939</v>
      </c>
    </row>
    <row r="243" spans="2:8" outlineLevel="1" x14ac:dyDescent="0.15">
      <c r="B243" s="12">
        <f t="shared" si="24"/>
        <v>228</v>
      </c>
      <c r="C243" s="15">
        <f t="shared" si="25"/>
        <v>49700.583333332783</v>
      </c>
      <c r="D243" s="14">
        <f t="shared" si="26"/>
        <v>422147.24923229939</v>
      </c>
      <c r="E243" s="11">
        <f t="shared" si="27"/>
        <v>1583.0521846211227</v>
      </c>
      <c r="F243" s="11">
        <f t="shared" si="21"/>
        <v>2453.8638732351551</v>
      </c>
      <c r="G243" s="11">
        <f t="shared" si="22"/>
        <v>4036.9160578562778</v>
      </c>
      <c r="H243" s="14">
        <f t="shared" si="23"/>
        <v>419693.38535906421</v>
      </c>
    </row>
    <row r="244" spans="2:8" outlineLevel="1" x14ac:dyDescent="0.15">
      <c r="B244" s="12">
        <f t="shared" si="24"/>
        <v>229</v>
      </c>
      <c r="C244" s="15">
        <f t="shared" si="25"/>
        <v>49730.999999999447</v>
      </c>
      <c r="D244" s="14">
        <f t="shared" si="26"/>
        <v>419693.38535906421</v>
      </c>
      <c r="E244" s="11">
        <f t="shared" si="27"/>
        <v>1573.8501950964908</v>
      </c>
      <c r="F244" s="11">
        <f t="shared" si="21"/>
        <v>2463.0658627597868</v>
      </c>
      <c r="G244" s="11">
        <f t="shared" si="22"/>
        <v>4036.9160578562778</v>
      </c>
      <c r="H244" s="14">
        <f t="shared" si="23"/>
        <v>417230.31949630444</v>
      </c>
    </row>
    <row r="245" spans="2:8" outlineLevel="1" x14ac:dyDescent="0.15">
      <c r="B245" s="12">
        <f t="shared" si="24"/>
        <v>230</v>
      </c>
      <c r="C245" s="15">
        <f t="shared" si="25"/>
        <v>49761.416666666111</v>
      </c>
      <c r="D245" s="14">
        <f t="shared" si="26"/>
        <v>417230.31949630444</v>
      </c>
      <c r="E245" s="11">
        <f t="shared" si="27"/>
        <v>1564.6136981111415</v>
      </c>
      <c r="F245" s="11">
        <f t="shared" si="21"/>
        <v>2472.3023597451365</v>
      </c>
      <c r="G245" s="11">
        <f t="shared" si="22"/>
        <v>4036.9160578562778</v>
      </c>
      <c r="H245" s="14">
        <f t="shared" si="23"/>
        <v>414758.0171365593</v>
      </c>
    </row>
    <row r="246" spans="2:8" outlineLevel="1" x14ac:dyDescent="0.15">
      <c r="B246" s="12">
        <f t="shared" si="24"/>
        <v>231</v>
      </c>
      <c r="C246" s="15">
        <f t="shared" si="25"/>
        <v>49791.833333332776</v>
      </c>
      <c r="D246" s="14">
        <f t="shared" si="26"/>
        <v>414758.0171365593</v>
      </c>
      <c r="E246" s="11">
        <f t="shared" si="27"/>
        <v>1555.3425642620973</v>
      </c>
      <c r="F246" s="11">
        <f t="shared" si="21"/>
        <v>2481.5734935941805</v>
      </c>
      <c r="G246" s="11">
        <f t="shared" si="22"/>
        <v>4036.9160578562778</v>
      </c>
      <c r="H246" s="14">
        <f t="shared" si="23"/>
        <v>412276.44364296511</v>
      </c>
    </row>
    <row r="247" spans="2:8" outlineLevel="1" x14ac:dyDescent="0.15">
      <c r="B247" s="12">
        <f t="shared" si="24"/>
        <v>232</v>
      </c>
      <c r="C247" s="15">
        <f t="shared" si="25"/>
        <v>49822.24999999944</v>
      </c>
      <c r="D247" s="14">
        <f t="shared" si="26"/>
        <v>412276.44364296511</v>
      </c>
      <c r="E247" s="11">
        <f t="shared" si="27"/>
        <v>1546.0366636611191</v>
      </c>
      <c r="F247" s="11">
        <f t="shared" si="21"/>
        <v>2490.879394195159</v>
      </c>
      <c r="G247" s="11">
        <f t="shared" si="22"/>
        <v>4036.9160578562778</v>
      </c>
      <c r="H247" s="14">
        <f t="shared" si="23"/>
        <v>409785.56424876995</v>
      </c>
    </row>
    <row r="248" spans="2:8" outlineLevel="1" x14ac:dyDescent="0.15">
      <c r="B248" s="12">
        <f t="shared" si="24"/>
        <v>233</v>
      </c>
      <c r="C248" s="15">
        <f t="shared" si="25"/>
        <v>49852.666666666104</v>
      </c>
      <c r="D248" s="14">
        <f t="shared" si="26"/>
        <v>409785.56424876995</v>
      </c>
      <c r="E248" s="11">
        <f t="shared" si="27"/>
        <v>1536.6958659328873</v>
      </c>
      <c r="F248" s="11">
        <f t="shared" si="21"/>
        <v>2500.2201919233903</v>
      </c>
      <c r="G248" s="11">
        <f t="shared" si="22"/>
        <v>4036.9160578562778</v>
      </c>
      <c r="H248" s="14">
        <f t="shared" si="23"/>
        <v>407285.34405684657</v>
      </c>
    </row>
    <row r="249" spans="2:8" outlineLevel="1" x14ac:dyDescent="0.15">
      <c r="B249" s="12">
        <f t="shared" si="24"/>
        <v>234</v>
      </c>
      <c r="C249" s="15">
        <f t="shared" si="25"/>
        <v>49883.083333332768</v>
      </c>
      <c r="D249" s="14">
        <f t="shared" si="26"/>
        <v>407285.34405684657</v>
      </c>
      <c r="E249" s="11">
        <f t="shared" si="27"/>
        <v>1527.3200402131747</v>
      </c>
      <c r="F249" s="11">
        <f t="shared" si="21"/>
        <v>2509.5960176431031</v>
      </c>
      <c r="G249" s="11">
        <f t="shared" si="22"/>
        <v>4036.9160578562778</v>
      </c>
      <c r="H249" s="14">
        <f t="shared" si="23"/>
        <v>404775.74803920346</v>
      </c>
    </row>
    <row r="250" spans="2:8" outlineLevel="1" x14ac:dyDescent="0.15">
      <c r="B250" s="12">
        <f t="shared" si="24"/>
        <v>235</v>
      </c>
      <c r="C250" s="15">
        <f t="shared" si="25"/>
        <v>49913.499999999432</v>
      </c>
      <c r="D250" s="14">
        <f t="shared" si="26"/>
        <v>404775.74803920346</v>
      </c>
      <c r="E250" s="11">
        <f t="shared" si="27"/>
        <v>1517.9090551470129</v>
      </c>
      <c r="F250" s="11">
        <f t="shared" si="21"/>
        <v>2519.0070027092652</v>
      </c>
      <c r="G250" s="11">
        <f t="shared" si="22"/>
        <v>4036.9160578562778</v>
      </c>
      <c r="H250" s="14">
        <f t="shared" si="23"/>
        <v>402256.7410364942</v>
      </c>
    </row>
    <row r="251" spans="2:8" outlineLevel="1" x14ac:dyDescent="0.15">
      <c r="B251" s="12">
        <f t="shared" si="24"/>
        <v>236</v>
      </c>
      <c r="C251" s="15">
        <f t="shared" si="25"/>
        <v>49943.916666666097</v>
      </c>
      <c r="D251" s="14">
        <f t="shared" si="26"/>
        <v>402256.7410364942</v>
      </c>
      <c r="E251" s="11">
        <f t="shared" si="27"/>
        <v>1508.4627788868531</v>
      </c>
      <c r="F251" s="11">
        <f t="shared" si="21"/>
        <v>2528.4532789694249</v>
      </c>
      <c r="G251" s="11">
        <f t="shared" si="22"/>
        <v>4036.9160578562778</v>
      </c>
      <c r="H251" s="14">
        <f t="shared" si="23"/>
        <v>399728.28775752475</v>
      </c>
    </row>
    <row r="252" spans="2:8" outlineLevel="1" x14ac:dyDescent="0.15">
      <c r="B252" s="12">
        <f t="shared" si="24"/>
        <v>237</v>
      </c>
      <c r="C252" s="15">
        <f t="shared" si="25"/>
        <v>49974.333333332761</v>
      </c>
      <c r="D252" s="14">
        <f t="shared" si="26"/>
        <v>399728.28775752475</v>
      </c>
      <c r="E252" s="11">
        <f t="shared" si="27"/>
        <v>1498.9810790907177</v>
      </c>
      <c r="F252" s="11">
        <f t="shared" si="21"/>
        <v>2537.9349787655601</v>
      </c>
      <c r="G252" s="11">
        <f t="shared" si="22"/>
        <v>4036.9160578562778</v>
      </c>
      <c r="H252" s="14">
        <f t="shared" si="23"/>
        <v>397190.3527787592</v>
      </c>
    </row>
    <row r="253" spans="2:8" outlineLevel="1" x14ac:dyDescent="0.15">
      <c r="B253" s="12">
        <f t="shared" si="24"/>
        <v>238</v>
      </c>
      <c r="C253" s="15">
        <f t="shared" si="25"/>
        <v>50004.749999999425</v>
      </c>
      <c r="D253" s="14">
        <f t="shared" si="26"/>
        <v>397190.3527787592</v>
      </c>
      <c r="E253" s="11">
        <f t="shared" si="27"/>
        <v>1489.463822920347</v>
      </c>
      <c r="F253" s="11">
        <f t="shared" si="21"/>
        <v>2547.4522349359308</v>
      </c>
      <c r="G253" s="11">
        <f t="shared" si="22"/>
        <v>4036.9160578562778</v>
      </c>
      <c r="H253" s="14">
        <f t="shared" si="23"/>
        <v>394642.90054382326</v>
      </c>
    </row>
    <row r="254" spans="2:8" outlineLevel="1" x14ac:dyDescent="0.15">
      <c r="B254" s="12">
        <f t="shared" si="24"/>
        <v>239</v>
      </c>
      <c r="C254" s="15">
        <f t="shared" si="25"/>
        <v>50035.166666666089</v>
      </c>
      <c r="D254" s="14">
        <f t="shared" si="26"/>
        <v>394642.90054382326</v>
      </c>
      <c r="E254" s="11">
        <f t="shared" si="27"/>
        <v>1479.9108770393373</v>
      </c>
      <c r="F254" s="11">
        <f t="shared" si="21"/>
        <v>2557.0051808169405</v>
      </c>
      <c r="G254" s="11">
        <f t="shared" si="22"/>
        <v>4036.9160578562778</v>
      </c>
      <c r="H254" s="14">
        <f t="shared" si="23"/>
        <v>392085.89536300633</v>
      </c>
    </row>
    <row r="255" spans="2:8" outlineLevel="1" x14ac:dyDescent="0.15">
      <c r="B255" s="12">
        <f t="shared" si="24"/>
        <v>240</v>
      </c>
      <c r="C255" s="15">
        <f t="shared" si="25"/>
        <v>50065.583333332754</v>
      </c>
      <c r="D255" s="14">
        <f t="shared" si="26"/>
        <v>392085.89536300633</v>
      </c>
      <c r="E255" s="11">
        <f t="shared" si="27"/>
        <v>1470.3221076112736</v>
      </c>
      <c r="F255" s="11">
        <f t="shared" si="21"/>
        <v>2566.5939502450042</v>
      </c>
      <c r="G255" s="11">
        <f t="shared" si="22"/>
        <v>4036.9160578562778</v>
      </c>
      <c r="H255" s="14">
        <f t="shared" si="23"/>
        <v>389519.30141276133</v>
      </c>
    </row>
    <row r="256" spans="2:8" outlineLevel="1" x14ac:dyDescent="0.15">
      <c r="B256" s="12">
        <f t="shared" si="24"/>
        <v>241</v>
      </c>
      <c r="C256" s="15">
        <f t="shared" si="25"/>
        <v>50095.999999999418</v>
      </c>
      <c r="D256" s="14">
        <f t="shared" si="26"/>
        <v>389519.30141276133</v>
      </c>
      <c r="E256" s="11">
        <f t="shared" si="27"/>
        <v>1460.697380297855</v>
      </c>
      <c r="F256" s="11">
        <f t="shared" si="21"/>
        <v>2576.2186775584228</v>
      </c>
      <c r="G256" s="11">
        <f t="shared" si="22"/>
        <v>4036.9160578562778</v>
      </c>
      <c r="H256" s="14">
        <f t="shared" si="23"/>
        <v>386943.08273520292</v>
      </c>
    </row>
    <row r="257" spans="2:8" outlineLevel="1" x14ac:dyDescent="0.15">
      <c r="B257" s="12">
        <f t="shared" si="24"/>
        <v>242</v>
      </c>
      <c r="C257" s="15">
        <f t="shared" si="25"/>
        <v>50126.416666666082</v>
      </c>
      <c r="D257" s="14">
        <f t="shared" si="26"/>
        <v>386943.08273520292</v>
      </c>
      <c r="E257" s="11">
        <f t="shared" si="27"/>
        <v>1451.0365602570109</v>
      </c>
      <c r="F257" s="11">
        <f t="shared" si="21"/>
        <v>2585.8794975992669</v>
      </c>
      <c r="G257" s="11">
        <f t="shared" si="22"/>
        <v>4036.9160578562778</v>
      </c>
      <c r="H257" s="14">
        <f t="shared" si="23"/>
        <v>384357.20323760365</v>
      </c>
    </row>
    <row r="258" spans="2:8" outlineLevel="1" x14ac:dyDescent="0.15">
      <c r="B258" s="12">
        <f t="shared" si="24"/>
        <v>243</v>
      </c>
      <c r="C258" s="15">
        <f t="shared" si="25"/>
        <v>50156.833333332746</v>
      </c>
      <c r="D258" s="14">
        <f t="shared" si="26"/>
        <v>384357.20323760365</v>
      </c>
      <c r="E258" s="11">
        <f t="shared" si="27"/>
        <v>1441.3395121410135</v>
      </c>
      <c r="F258" s="11">
        <f t="shared" si="21"/>
        <v>2595.5765457152643</v>
      </c>
      <c r="G258" s="11">
        <f t="shared" si="22"/>
        <v>4036.9160578562778</v>
      </c>
      <c r="H258" s="14">
        <f t="shared" si="23"/>
        <v>381761.62669188838</v>
      </c>
    </row>
    <row r="259" spans="2:8" outlineLevel="1" x14ac:dyDescent="0.15">
      <c r="B259" s="12">
        <f t="shared" si="24"/>
        <v>244</v>
      </c>
      <c r="C259" s="15">
        <f t="shared" si="25"/>
        <v>50187.249999999411</v>
      </c>
      <c r="D259" s="14">
        <f t="shared" si="26"/>
        <v>381761.62669188838</v>
      </c>
      <c r="E259" s="11">
        <f t="shared" si="27"/>
        <v>1431.6061000945813</v>
      </c>
      <c r="F259" s="11">
        <f t="shared" si="21"/>
        <v>2605.3099577616968</v>
      </c>
      <c r="G259" s="11">
        <f t="shared" si="22"/>
        <v>4036.9160578562778</v>
      </c>
      <c r="H259" s="14">
        <f t="shared" si="23"/>
        <v>379156.31673412665</v>
      </c>
    </row>
    <row r="260" spans="2:8" outlineLevel="1" x14ac:dyDescent="0.15">
      <c r="B260" s="12">
        <f t="shared" si="24"/>
        <v>245</v>
      </c>
      <c r="C260" s="15">
        <f t="shared" si="25"/>
        <v>50217.666666666075</v>
      </c>
      <c r="D260" s="14">
        <f t="shared" si="26"/>
        <v>379156.31673412665</v>
      </c>
      <c r="E260" s="11">
        <f t="shared" si="27"/>
        <v>1421.8361877529749</v>
      </c>
      <c r="F260" s="11">
        <f t="shared" si="21"/>
        <v>2615.0798701033027</v>
      </c>
      <c r="G260" s="11">
        <f t="shared" si="22"/>
        <v>4036.9160578562778</v>
      </c>
      <c r="H260" s="14">
        <f t="shared" si="23"/>
        <v>376541.23686402338</v>
      </c>
    </row>
    <row r="261" spans="2:8" outlineLevel="1" x14ac:dyDescent="0.15">
      <c r="B261" s="12">
        <f t="shared" si="24"/>
        <v>246</v>
      </c>
      <c r="C261" s="15">
        <f t="shared" si="25"/>
        <v>50248.083333332739</v>
      </c>
      <c r="D261" s="14">
        <f t="shared" si="26"/>
        <v>376541.23686402338</v>
      </c>
      <c r="E261" s="11">
        <f t="shared" si="27"/>
        <v>1412.0296382400877</v>
      </c>
      <c r="F261" s="11">
        <f t="shared" si="21"/>
        <v>2624.8864196161903</v>
      </c>
      <c r="G261" s="11">
        <f t="shared" si="22"/>
        <v>4036.9160578562778</v>
      </c>
      <c r="H261" s="14">
        <f t="shared" si="23"/>
        <v>373916.3504444072</v>
      </c>
    </row>
    <row r="262" spans="2:8" outlineLevel="1" x14ac:dyDescent="0.15">
      <c r="B262" s="12">
        <f t="shared" si="24"/>
        <v>247</v>
      </c>
      <c r="C262" s="15">
        <f t="shared" si="25"/>
        <v>50278.499999999403</v>
      </c>
      <c r="D262" s="14">
        <f t="shared" si="26"/>
        <v>373916.3504444072</v>
      </c>
      <c r="E262" s="11">
        <f t="shared" si="27"/>
        <v>1402.1863141665269</v>
      </c>
      <c r="F262" s="11">
        <f t="shared" si="21"/>
        <v>2634.7297436897506</v>
      </c>
      <c r="G262" s="11">
        <f t="shared" si="22"/>
        <v>4036.9160578562778</v>
      </c>
      <c r="H262" s="14">
        <f t="shared" si="23"/>
        <v>371281.62070071744</v>
      </c>
    </row>
    <row r="263" spans="2:8" outlineLevel="1" x14ac:dyDescent="0.15">
      <c r="B263" s="12">
        <f t="shared" si="24"/>
        <v>248</v>
      </c>
      <c r="C263" s="15">
        <f t="shared" si="25"/>
        <v>50308.916666666068</v>
      </c>
      <c r="D263" s="14">
        <f t="shared" si="26"/>
        <v>371281.62070071744</v>
      </c>
      <c r="E263" s="11">
        <f t="shared" si="27"/>
        <v>1392.3060776276902</v>
      </c>
      <c r="F263" s="11">
        <f t="shared" si="21"/>
        <v>2644.6099802285876</v>
      </c>
      <c r="G263" s="11">
        <f t="shared" si="22"/>
        <v>4036.9160578562778</v>
      </c>
      <c r="H263" s="14">
        <f t="shared" si="23"/>
        <v>368637.01072048885</v>
      </c>
    </row>
    <row r="264" spans="2:8" outlineLevel="1" x14ac:dyDescent="0.15">
      <c r="B264" s="12">
        <f t="shared" si="24"/>
        <v>249</v>
      </c>
      <c r="C264" s="15">
        <f t="shared" si="25"/>
        <v>50339.333333332732</v>
      </c>
      <c r="D264" s="14">
        <f t="shared" si="26"/>
        <v>368637.01072048885</v>
      </c>
      <c r="E264" s="11">
        <f t="shared" si="27"/>
        <v>1382.3887902018332</v>
      </c>
      <c r="F264" s="11">
        <f t="shared" si="21"/>
        <v>2654.5272676544446</v>
      </c>
      <c r="G264" s="11">
        <f t="shared" si="22"/>
        <v>4036.9160578562778</v>
      </c>
      <c r="H264" s="14">
        <f t="shared" si="23"/>
        <v>365982.48345283442</v>
      </c>
    </row>
    <row r="265" spans="2:8" outlineLevel="1" x14ac:dyDescent="0.15">
      <c r="B265" s="12">
        <f t="shared" si="24"/>
        <v>250</v>
      </c>
      <c r="C265" s="15">
        <f t="shared" si="25"/>
        <v>50369.749999999396</v>
      </c>
      <c r="D265" s="14">
        <f t="shared" si="26"/>
        <v>365982.48345283442</v>
      </c>
      <c r="E265" s="11">
        <f t="shared" si="27"/>
        <v>1372.434312948129</v>
      </c>
      <c r="F265" s="11">
        <f t="shared" si="21"/>
        <v>2664.4817449081488</v>
      </c>
      <c r="G265" s="11">
        <f t="shared" si="22"/>
        <v>4036.9160578562778</v>
      </c>
      <c r="H265" s="14">
        <f t="shared" si="23"/>
        <v>363318.00170792628</v>
      </c>
    </row>
    <row r="266" spans="2:8" outlineLevel="1" x14ac:dyDescent="0.15">
      <c r="B266" s="12">
        <f t="shared" si="24"/>
        <v>251</v>
      </c>
      <c r="C266" s="15">
        <f t="shared" si="25"/>
        <v>50400.16666666606</v>
      </c>
      <c r="D266" s="14">
        <f t="shared" si="26"/>
        <v>363318.00170792628</v>
      </c>
      <c r="E266" s="11">
        <f t="shared" si="27"/>
        <v>1362.4425064047234</v>
      </c>
      <c r="F266" s="11">
        <f t="shared" si="21"/>
        <v>2674.4735514515542</v>
      </c>
      <c r="G266" s="11">
        <f t="shared" si="22"/>
        <v>4036.9160578562778</v>
      </c>
      <c r="H266" s="14">
        <f t="shared" si="23"/>
        <v>360643.5281564747</v>
      </c>
    </row>
    <row r="267" spans="2:8" outlineLevel="1" x14ac:dyDescent="0.15">
      <c r="B267" s="12">
        <f t="shared" si="24"/>
        <v>252</v>
      </c>
      <c r="C267" s="15">
        <f t="shared" si="25"/>
        <v>50430.583333332725</v>
      </c>
      <c r="D267" s="14">
        <f t="shared" si="26"/>
        <v>360643.5281564747</v>
      </c>
      <c r="E267" s="11">
        <f t="shared" si="27"/>
        <v>1352.4132305867802</v>
      </c>
      <c r="F267" s="11">
        <f t="shared" si="21"/>
        <v>2684.5028272694976</v>
      </c>
      <c r="G267" s="11">
        <f t="shared" si="22"/>
        <v>4036.9160578562778</v>
      </c>
      <c r="H267" s="14">
        <f t="shared" si="23"/>
        <v>357959.02532920521</v>
      </c>
    </row>
    <row r="268" spans="2:8" outlineLevel="1" x14ac:dyDescent="0.15">
      <c r="B268" s="12">
        <f t="shared" si="24"/>
        <v>253</v>
      </c>
      <c r="C268" s="15">
        <f t="shared" si="25"/>
        <v>50460.999999999389</v>
      </c>
      <c r="D268" s="14">
        <f t="shared" si="26"/>
        <v>357959.02532920521</v>
      </c>
      <c r="E268" s="11">
        <f t="shared" si="27"/>
        <v>1342.3463449845194</v>
      </c>
      <c r="F268" s="11">
        <f t="shared" si="21"/>
        <v>2694.5697128717584</v>
      </c>
      <c r="G268" s="11">
        <f t="shared" si="22"/>
        <v>4036.9160578562778</v>
      </c>
      <c r="H268" s="14">
        <f t="shared" si="23"/>
        <v>355264.45561633346</v>
      </c>
    </row>
    <row r="269" spans="2:8" outlineLevel="1" x14ac:dyDescent="0.15">
      <c r="B269" s="12">
        <f t="shared" si="24"/>
        <v>254</v>
      </c>
      <c r="C269" s="15">
        <f t="shared" si="25"/>
        <v>50491.416666666053</v>
      </c>
      <c r="D269" s="14">
        <f t="shared" si="26"/>
        <v>355264.45561633346</v>
      </c>
      <c r="E269" s="11">
        <f t="shared" si="27"/>
        <v>1332.2417085612503</v>
      </c>
      <c r="F269" s="11">
        <f t="shared" si="21"/>
        <v>2704.6743492950272</v>
      </c>
      <c r="G269" s="11">
        <f t="shared" si="22"/>
        <v>4036.9160578562778</v>
      </c>
      <c r="H269" s="14">
        <f t="shared" si="23"/>
        <v>352559.78126703843</v>
      </c>
    </row>
    <row r="270" spans="2:8" outlineLevel="1" x14ac:dyDescent="0.15">
      <c r="B270" s="12">
        <f t="shared" si="24"/>
        <v>255</v>
      </c>
      <c r="C270" s="15">
        <f t="shared" si="25"/>
        <v>50521.833333332717</v>
      </c>
      <c r="D270" s="14">
        <f t="shared" si="26"/>
        <v>352559.78126703843</v>
      </c>
      <c r="E270" s="11">
        <f t="shared" si="27"/>
        <v>1322.0991797513941</v>
      </c>
      <c r="F270" s="11">
        <f t="shared" si="21"/>
        <v>2714.8168781048835</v>
      </c>
      <c r="G270" s="11">
        <f t="shared" si="22"/>
        <v>4036.9160578562778</v>
      </c>
      <c r="H270" s="14">
        <f t="shared" si="23"/>
        <v>349844.96438893356</v>
      </c>
    </row>
    <row r="271" spans="2:8" outlineLevel="1" x14ac:dyDescent="0.15">
      <c r="B271" s="12">
        <f t="shared" si="24"/>
        <v>256</v>
      </c>
      <c r="C271" s="15">
        <f t="shared" si="25"/>
        <v>50552.249999999382</v>
      </c>
      <c r="D271" s="14">
        <f t="shared" si="26"/>
        <v>349844.96438893356</v>
      </c>
      <c r="E271" s="11">
        <f t="shared" si="27"/>
        <v>1311.9186164585008</v>
      </c>
      <c r="F271" s="11">
        <f t="shared" si="21"/>
        <v>2724.997441397777</v>
      </c>
      <c r="G271" s="11">
        <f t="shared" si="22"/>
        <v>4036.9160578562778</v>
      </c>
      <c r="H271" s="14">
        <f t="shared" si="23"/>
        <v>347119.96694753575</v>
      </c>
    </row>
    <row r="272" spans="2:8" outlineLevel="1" x14ac:dyDescent="0.15">
      <c r="B272" s="12">
        <f t="shared" si="24"/>
        <v>257</v>
      </c>
      <c r="C272" s="15">
        <f t="shared" si="25"/>
        <v>50582.666666666046</v>
      </c>
      <c r="D272" s="14">
        <f t="shared" si="26"/>
        <v>347119.96694753575</v>
      </c>
      <c r="E272" s="11">
        <f t="shared" si="27"/>
        <v>1301.699876053259</v>
      </c>
      <c r="F272" s="11">
        <f t="shared" ref="F272:F335" si="28">-$B$11-E272</f>
        <v>2735.216181803019</v>
      </c>
      <c r="G272" s="11">
        <f t="shared" ref="G272:G335" si="29">SUM(E272:F272)</f>
        <v>4036.9160578562778</v>
      </c>
      <c r="H272" s="14">
        <f t="shared" ref="H272:H335" si="30">D272-F272</f>
        <v>344384.75076573272</v>
      </c>
    </row>
    <row r="273" spans="2:8" outlineLevel="1" x14ac:dyDescent="0.15">
      <c r="B273" s="12">
        <f t="shared" ref="B273:B336" si="31">B272+1</f>
        <v>258</v>
      </c>
      <c r="C273" s="15">
        <f t="shared" ref="C273:C336" si="32">C272+(365/12)</f>
        <v>50613.08333333271</v>
      </c>
      <c r="D273" s="14">
        <f t="shared" ref="D273:D336" si="33">H272</f>
        <v>344384.75076573272</v>
      </c>
      <c r="E273" s="11">
        <f t="shared" ref="E273:E336" si="34">$D273*$B$5</f>
        <v>1291.4428153714978</v>
      </c>
      <c r="F273" s="11">
        <f t="shared" si="28"/>
        <v>2745.4732424847798</v>
      </c>
      <c r="G273" s="11">
        <f t="shared" si="29"/>
        <v>4036.9160578562778</v>
      </c>
      <c r="H273" s="14">
        <f t="shared" si="30"/>
        <v>341639.27752324793</v>
      </c>
    </row>
    <row r="274" spans="2:8" outlineLevel="1" x14ac:dyDescent="0.15">
      <c r="B274" s="12">
        <f t="shared" si="31"/>
        <v>259</v>
      </c>
      <c r="C274" s="15">
        <f t="shared" si="32"/>
        <v>50643.499999999374</v>
      </c>
      <c r="D274" s="14">
        <f t="shared" si="33"/>
        <v>341639.27752324793</v>
      </c>
      <c r="E274" s="11">
        <f t="shared" si="34"/>
        <v>1281.1472907121797</v>
      </c>
      <c r="F274" s="11">
        <f t="shared" si="28"/>
        <v>2755.7687671440981</v>
      </c>
      <c r="G274" s="11">
        <f t="shared" si="29"/>
        <v>4036.9160578562778</v>
      </c>
      <c r="H274" s="14">
        <f t="shared" si="30"/>
        <v>338883.50875610381</v>
      </c>
    </row>
    <row r="275" spans="2:8" outlineLevel="1" x14ac:dyDescent="0.15">
      <c r="B275" s="12">
        <f t="shared" si="31"/>
        <v>260</v>
      </c>
      <c r="C275" s="15">
        <f t="shared" si="32"/>
        <v>50673.916666666039</v>
      </c>
      <c r="D275" s="14">
        <f t="shared" si="33"/>
        <v>338883.50875610381</v>
      </c>
      <c r="E275" s="11">
        <f t="shared" si="34"/>
        <v>1270.8131578353893</v>
      </c>
      <c r="F275" s="11">
        <f t="shared" si="28"/>
        <v>2766.1029000208882</v>
      </c>
      <c r="G275" s="11">
        <f t="shared" si="29"/>
        <v>4036.9160578562778</v>
      </c>
      <c r="H275" s="14">
        <f t="shared" si="30"/>
        <v>336117.40585608291</v>
      </c>
    </row>
    <row r="276" spans="2:8" outlineLevel="1" x14ac:dyDescent="0.15">
      <c r="B276" s="12">
        <f t="shared" si="31"/>
        <v>261</v>
      </c>
      <c r="C276" s="15">
        <f t="shared" si="32"/>
        <v>50704.333333332703</v>
      </c>
      <c r="D276" s="14">
        <f t="shared" si="33"/>
        <v>336117.40585608291</v>
      </c>
      <c r="E276" s="11">
        <f t="shared" si="34"/>
        <v>1260.4402719603108</v>
      </c>
      <c r="F276" s="11">
        <f t="shared" si="28"/>
        <v>2776.475785895967</v>
      </c>
      <c r="G276" s="11">
        <f t="shared" si="29"/>
        <v>4036.9160578562778</v>
      </c>
      <c r="H276" s="14">
        <f t="shared" si="30"/>
        <v>333340.93007018697</v>
      </c>
    </row>
    <row r="277" spans="2:8" outlineLevel="1" x14ac:dyDescent="0.15">
      <c r="B277" s="12">
        <f t="shared" si="31"/>
        <v>262</v>
      </c>
      <c r="C277" s="15">
        <f t="shared" si="32"/>
        <v>50734.749999999367</v>
      </c>
      <c r="D277" s="14">
        <f t="shared" si="33"/>
        <v>333340.93007018697</v>
      </c>
      <c r="E277" s="11">
        <f t="shared" si="34"/>
        <v>1250.0284877632012</v>
      </c>
      <c r="F277" s="11">
        <f t="shared" si="28"/>
        <v>2786.8875700930766</v>
      </c>
      <c r="G277" s="11">
        <f t="shared" si="29"/>
        <v>4036.9160578562778</v>
      </c>
      <c r="H277" s="14">
        <f t="shared" si="30"/>
        <v>330554.04250009387</v>
      </c>
    </row>
    <row r="278" spans="2:8" outlineLevel="1" x14ac:dyDescent="0.15">
      <c r="B278" s="12">
        <f t="shared" si="31"/>
        <v>263</v>
      </c>
      <c r="C278" s="15">
        <f t="shared" si="32"/>
        <v>50765.166666666031</v>
      </c>
      <c r="D278" s="14">
        <f t="shared" si="33"/>
        <v>330554.04250009387</v>
      </c>
      <c r="E278" s="11">
        <f t="shared" si="34"/>
        <v>1239.5776593753519</v>
      </c>
      <c r="F278" s="11">
        <f t="shared" si="28"/>
        <v>2797.3383984809261</v>
      </c>
      <c r="G278" s="11">
        <f t="shared" si="29"/>
        <v>4036.9160578562778</v>
      </c>
      <c r="H278" s="14">
        <f t="shared" si="30"/>
        <v>327756.70410161297</v>
      </c>
    </row>
    <row r="279" spans="2:8" outlineLevel="1" x14ac:dyDescent="0.15">
      <c r="B279" s="12">
        <f t="shared" si="31"/>
        <v>264</v>
      </c>
      <c r="C279" s="15">
        <f t="shared" si="32"/>
        <v>50795.583333332695</v>
      </c>
      <c r="D279" s="14">
        <f t="shared" si="33"/>
        <v>327756.70410161297</v>
      </c>
      <c r="E279" s="11">
        <f t="shared" si="34"/>
        <v>1229.0876403810487</v>
      </c>
      <c r="F279" s="11">
        <f t="shared" si="28"/>
        <v>2807.8284174752289</v>
      </c>
      <c r="G279" s="11">
        <f t="shared" si="29"/>
        <v>4036.9160578562778</v>
      </c>
      <c r="H279" s="14">
        <f t="shared" si="30"/>
        <v>324948.87568413775</v>
      </c>
    </row>
    <row r="280" spans="2:8" outlineLevel="1" x14ac:dyDescent="0.15">
      <c r="B280" s="12">
        <f t="shared" si="31"/>
        <v>265</v>
      </c>
      <c r="C280" s="15">
        <f t="shared" si="32"/>
        <v>50825.99999999936</v>
      </c>
      <c r="D280" s="14">
        <f t="shared" si="33"/>
        <v>324948.87568413775</v>
      </c>
      <c r="E280" s="11">
        <f t="shared" si="34"/>
        <v>1218.5582838155165</v>
      </c>
      <c r="F280" s="11">
        <f t="shared" si="28"/>
        <v>2818.3577740407613</v>
      </c>
      <c r="G280" s="11">
        <f t="shared" si="29"/>
        <v>4036.9160578562778</v>
      </c>
      <c r="H280" s="14">
        <f t="shared" si="30"/>
        <v>322130.51791009697</v>
      </c>
    </row>
    <row r="281" spans="2:8" outlineLevel="1" x14ac:dyDescent="0.15">
      <c r="B281" s="12">
        <f t="shared" si="31"/>
        <v>266</v>
      </c>
      <c r="C281" s="15">
        <f t="shared" si="32"/>
        <v>50856.416666666024</v>
      </c>
      <c r="D281" s="14">
        <f t="shared" si="33"/>
        <v>322130.51791009697</v>
      </c>
      <c r="E281" s="11">
        <f t="shared" si="34"/>
        <v>1207.9894421628635</v>
      </c>
      <c r="F281" s="11">
        <f t="shared" si="28"/>
        <v>2828.9266156934145</v>
      </c>
      <c r="G281" s="11">
        <f t="shared" si="29"/>
        <v>4036.9160578562778</v>
      </c>
      <c r="H281" s="14">
        <f t="shared" si="30"/>
        <v>319301.59129440354</v>
      </c>
    </row>
    <row r="282" spans="2:8" outlineLevel="1" x14ac:dyDescent="0.15">
      <c r="B282" s="12">
        <f t="shared" si="31"/>
        <v>267</v>
      </c>
      <c r="C282" s="15">
        <f t="shared" si="32"/>
        <v>50886.833333332688</v>
      </c>
      <c r="D282" s="14">
        <f t="shared" si="33"/>
        <v>319301.59129440354</v>
      </c>
      <c r="E282" s="11">
        <f t="shared" si="34"/>
        <v>1197.3809673540131</v>
      </c>
      <c r="F282" s="11">
        <f t="shared" si="28"/>
        <v>2839.5350905022647</v>
      </c>
      <c r="G282" s="11">
        <f t="shared" si="29"/>
        <v>4036.9160578562778</v>
      </c>
      <c r="H282" s="14">
        <f t="shared" si="30"/>
        <v>316462.05620390124</v>
      </c>
    </row>
    <row r="283" spans="2:8" outlineLevel="1" x14ac:dyDescent="0.15">
      <c r="B283" s="12">
        <f t="shared" si="31"/>
        <v>268</v>
      </c>
      <c r="C283" s="15">
        <f t="shared" si="32"/>
        <v>50917.249999999352</v>
      </c>
      <c r="D283" s="14">
        <f t="shared" si="33"/>
        <v>316462.05620390124</v>
      </c>
      <c r="E283" s="11">
        <f t="shared" si="34"/>
        <v>1186.7327107646297</v>
      </c>
      <c r="F283" s="11">
        <f t="shared" si="28"/>
        <v>2850.1833470916481</v>
      </c>
      <c r="G283" s="11">
        <f t="shared" si="29"/>
        <v>4036.9160578562778</v>
      </c>
      <c r="H283" s="14">
        <f t="shared" si="30"/>
        <v>313611.87285680958</v>
      </c>
    </row>
    <row r="284" spans="2:8" outlineLevel="1" x14ac:dyDescent="0.15">
      <c r="B284" s="12">
        <f t="shared" si="31"/>
        <v>269</v>
      </c>
      <c r="C284" s="15">
        <f t="shared" si="32"/>
        <v>50947.666666666017</v>
      </c>
      <c r="D284" s="14">
        <f t="shared" si="33"/>
        <v>313611.87285680958</v>
      </c>
      <c r="E284" s="11">
        <f t="shared" si="34"/>
        <v>1176.044523213036</v>
      </c>
      <c r="F284" s="11">
        <f t="shared" si="28"/>
        <v>2860.8715346432418</v>
      </c>
      <c r="G284" s="11">
        <f t="shared" si="29"/>
        <v>4036.9160578562778</v>
      </c>
      <c r="H284" s="14">
        <f t="shared" si="30"/>
        <v>310751.00132216635</v>
      </c>
    </row>
    <row r="285" spans="2:8" outlineLevel="1" x14ac:dyDescent="0.15">
      <c r="B285" s="12">
        <f t="shared" si="31"/>
        <v>270</v>
      </c>
      <c r="C285" s="15">
        <f t="shared" si="32"/>
        <v>50978.083333332681</v>
      </c>
      <c r="D285" s="14">
        <f t="shared" si="33"/>
        <v>310751.00132216635</v>
      </c>
      <c r="E285" s="11">
        <f t="shared" si="34"/>
        <v>1165.3162549581239</v>
      </c>
      <c r="F285" s="11">
        <f t="shared" si="28"/>
        <v>2871.5998028981539</v>
      </c>
      <c r="G285" s="11">
        <f t="shared" si="29"/>
        <v>4036.9160578562778</v>
      </c>
      <c r="H285" s="14">
        <f t="shared" si="30"/>
        <v>307879.40151926823</v>
      </c>
    </row>
    <row r="286" spans="2:8" outlineLevel="1" x14ac:dyDescent="0.15">
      <c r="B286" s="12">
        <f t="shared" si="31"/>
        <v>271</v>
      </c>
      <c r="C286" s="15">
        <f t="shared" si="32"/>
        <v>51008.499999999345</v>
      </c>
      <c r="D286" s="14">
        <f t="shared" si="33"/>
        <v>307879.40151926823</v>
      </c>
      <c r="E286" s="11">
        <f t="shared" si="34"/>
        <v>1154.5477556972558</v>
      </c>
      <c r="F286" s="11">
        <f t="shared" si="28"/>
        <v>2882.3683021590223</v>
      </c>
      <c r="G286" s="11">
        <f t="shared" si="29"/>
        <v>4036.9160578562778</v>
      </c>
      <c r="H286" s="14">
        <f t="shared" si="30"/>
        <v>304997.03321710922</v>
      </c>
    </row>
    <row r="287" spans="2:8" outlineLevel="1" x14ac:dyDescent="0.15">
      <c r="B287" s="12">
        <f t="shared" si="31"/>
        <v>272</v>
      </c>
      <c r="C287" s="15">
        <f t="shared" si="32"/>
        <v>51038.916666666009</v>
      </c>
      <c r="D287" s="14">
        <f t="shared" si="33"/>
        <v>304997.03321710922</v>
      </c>
      <c r="E287" s="11">
        <f t="shared" si="34"/>
        <v>1143.7388745641595</v>
      </c>
      <c r="F287" s="11">
        <f t="shared" si="28"/>
        <v>2893.1771832921186</v>
      </c>
      <c r="G287" s="11">
        <f t="shared" si="29"/>
        <v>4036.9160578562778</v>
      </c>
      <c r="H287" s="14">
        <f t="shared" si="30"/>
        <v>302103.85603381711</v>
      </c>
    </row>
    <row r="288" spans="2:8" outlineLevel="1" x14ac:dyDescent="0.15">
      <c r="B288" s="12">
        <f t="shared" si="31"/>
        <v>273</v>
      </c>
      <c r="C288" s="15">
        <f t="shared" si="32"/>
        <v>51069.333333332674</v>
      </c>
      <c r="D288" s="14">
        <f t="shared" si="33"/>
        <v>302103.85603381711</v>
      </c>
      <c r="E288" s="11">
        <f t="shared" si="34"/>
        <v>1132.8894601268141</v>
      </c>
      <c r="F288" s="11">
        <f t="shared" si="28"/>
        <v>2904.0265977294639</v>
      </c>
      <c r="G288" s="11">
        <f t="shared" si="29"/>
        <v>4036.9160578562778</v>
      </c>
      <c r="H288" s="14">
        <f t="shared" si="30"/>
        <v>299199.82943608763</v>
      </c>
    </row>
    <row r="289" spans="2:8" outlineLevel="1" x14ac:dyDescent="0.15">
      <c r="B289" s="12">
        <f t="shared" si="31"/>
        <v>274</v>
      </c>
      <c r="C289" s="15">
        <f t="shared" si="32"/>
        <v>51099.749999999338</v>
      </c>
      <c r="D289" s="14">
        <f t="shared" si="33"/>
        <v>299199.82943608763</v>
      </c>
      <c r="E289" s="11">
        <f t="shared" si="34"/>
        <v>1121.9993603853286</v>
      </c>
      <c r="F289" s="11">
        <f t="shared" si="28"/>
        <v>2914.9166974709492</v>
      </c>
      <c r="G289" s="11">
        <f t="shared" si="29"/>
        <v>4036.9160578562778</v>
      </c>
      <c r="H289" s="14">
        <f t="shared" si="30"/>
        <v>296284.91273861669</v>
      </c>
    </row>
    <row r="290" spans="2:8" outlineLevel="1" x14ac:dyDescent="0.15">
      <c r="B290" s="12">
        <f t="shared" si="31"/>
        <v>275</v>
      </c>
      <c r="C290" s="15">
        <f t="shared" si="32"/>
        <v>51130.166666666002</v>
      </c>
      <c r="D290" s="14">
        <f t="shared" si="33"/>
        <v>296284.91273861669</v>
      </c>
      <c r="E290" s="11">
        <f t="shared" si="34"/>
        <v>1111.0684227698125</v>
      </c>
      <c r="F290" s="11">
        <f t="shared" si="28"/>
        <v>2925.8476350864653</v>
      </c>
      <c r="G290" s="11">
        <f t="shared" si="29"/>
        <v>4036.9160578562778</v>
      </c>
      <c r="H290" s="14">
        <f t="shared" si="30"/>
        <v>293359.06510353024</v>
      </c>
    </row>
    <row r="291" spans="2:8" outlineLevel="1" x14ac:dyDescent="0.15">
      <c r="B291" s="12">
        <f t="shared" si="31"/>
        <v>276</v>
      </c>
      <c r="C291" s="15">
        <f t="shared" si="32"/>
        <v>51160.583333332666</v>
      </c>
      <c r="D291" s="14">
        <f t="shared" si="33"/>
        <v>293359.06510353024</v>
      </c>
      <c r="E291" s="11">
        <f t="shared" si="34"/>
        <v>1100.0964941382383</v>
      </c>
      <c r="F291" s="11">
        <f t="shared" si="28"/>
        <v>2936.8195637180397</v>
      </c>
      <c r="G291" s="11">
        <f t="shared" si="29"/>
        <v>4036.9160578562778</v>
      </c>
      <c r="H291" s="14">
        <f t="shared" si="30"/>
        <v>290422.2455398122</v>
      </c>
    </row>
    <row r="292" spans="2:8" outlineLevel="1" x14ac:dyDescent="0.15">
      <c r="B292" s="12">
        <f t="shared" si="31"/>
        <v>277</v>
      </c>
      <c r="C292" s="15">
        <f t="shared" si="32"/>
        <v>51190.999999999331</v>
      </c>
      <c r="D292" s="14">
        <f t="shared" si="33"/>
        <v>290422.2455398122</v>
      </c>
      <c r="E292" s="11">
        <f t="shared" si="34"/>
        <v>1089.0834207742957</v>
      </c>
      <c r="F292" s="11">
        <f t="shared" si="28"/>
        <v>2947.8326370819823</v>
      </c>
      <c r="G292" s="11">
        <f t="shared" si="29"/>
        <v>4036.9160578562778</v>
      </c>
      <c r="H292" s="14">
        <f t="shared" si="30"/>
        <v>287474.41290273023</v>
      </c>
    </row>
    <row r="293" spans="2:8" outlineLevel="1" x14ac:dyDescent="0.15">
      <c r="B293" s="12">
        <f t="shared" si="31"/>
        <v>278</v>
      </c>
      <c r="C293" s="15">
        <f t="shared" si="32"/>
        <v>51221.416666665995</v>
      </c>
      <c r="D293" s="14">
        <f t="shared" si="33"/>
        <v>287474.41290273023</v>
      </c>
      <c r="E293" s="11">
        <f t="shared" si="34"/>
        <v>1078.0290483852384</v>
      </c>
      <c r="F293" s="11">
        <f t="shared" si="28"/>
        <v>2958.8870094710392</v>
      </c>
      <c r="G293" s="11">
        <f t="shared" si="29"/>
        <v>4036.9160578562778</v>
      </c>
      <c r="H293" s="14">
        <f t="shared" si="30"/>
        <v>284515.52589325921</v>
      </c>
    </row>
    <row r="294" spans="2:8" outlineLevel="1" x14ac:dyDescent="0.15">
      <c r="B294" s="12">
        <f t="shared" si="31"/>
        <v>279</v>
      </c>
      <c r="C294" s="15">
        <f t="shared" si="32"/>
        <v>51251.833333332659</v>
      </c>
      <c r="D294" s="14">
        <f t="shared" si="33"/>
        <v>284515.52589325921</v>
      </c>
      <c r="E294" s="11">
        <f t="shared" si="34"/>
        <v>1066.9332220997221</v>
      </c>
      <c r="F294" s="11">
        <f t="shared" si="28"/>
        <v>2969.9828357565557</v>
      </c>
      <c r="G294" s="11">
        <f t="shared" si="29"/>
        <v>4036.9160578562778</v>
      </c>
      <c r="H294" s="14">
        <f t="shared" si="30"/>
        <v>281545.54305750265</v>
      </c>
    </row>
    <row r="295" spans="2:8" outlineLevel="1" x14ac:dyDescent="0.15">
      <c r="B295" s="12">
        <f t="shared" si="31"/>
        <v>280</v>
      </c>
      <c r="C295" s="15">
        <f t="shared" si="32"/>
        <v>51282.249999999323</v>
      </c>
      <c r="D295" s="14">
        <f t="shared" si="33"/>
        <v>281545.54305750265</v>
      </c>
      <c r="E295" s="11">
        <f t="shared" si="34"/>
        <v>1055.7957864656348</v>
      </c>
      <c r="F295" s="11">
        <f t="shared" si="28"/>
        <v>2981.1202713906432</v>
      </c>
      <c r="G295" s="11">
        <f t="shared" si="29"/>
        <v>4036.9160578562778</v>
      </c>
      <c r="H295" s="14">
        <f t="shared" si="30"/>
        <v>278564.422786112</v>
      </c>
    </row>
    <row r="296" spans="2:8" outlineLevel="1" x14ac:dyDescent="0.15">
      <c r="B296" s="12">
        <f t="shared" si="31"/>
        <v>281</v>
      </c>
      <c r="C296" s="15">
        <f t="shared" si="32"/>
        <v>51312.666666665988</v>
      </c>
      <c r="D296" s="14">
        <f t="shared" si="33"/>
        <v>278564.422786112</v>
      </c>
      <c r="E296" s="11">
        <f t="shared" si="34"/>
        <v>1044.61658544792</v>
      </c>
      <c r="F296" s="11">
        <f t="shared" si="28"/>
        <v>2992.2994724083578</v>
      </c>
      <c r="G296" s="11">
        <f t="shared" si="29"/>
        <v>4036.9160578562778</v>
      </c>
      <c r="H296" s="14">
        <f t="shared" si="30"/>
        <v>275572.12331370363</v>
      </c>
    </row>
    <row r="297" spans="2:8" outlineLevel="1" x14ac:dyDescent="0.15">
      <c r="B297" s="12">
        <f t="shared" si="31"/>
        <v>282</v>
      </c>
      <c r="C297" s="15">
        <f t="shared" si="32"/>
        <v>51343.083333332652</v>
      </c>
      <c r="D297" s="14">
        <f t="shared" si="33"/>
        <v>275572.12331370363</v>
      </c>
      <c r="E297" s="11">
        <f t="shared" si="34"/>
        <v>1033.3954624263886</v>
      </c>
      <c r="F297" s="11">
        <f t="shared" si="28"/>
        <v>3003.520595429889</v>
      </c>
      <c r="G297" s="11">
        <f t="shared" si="29"/>
        <v>4036.9160578562778</v>
      </c>
      <c r="H297" s="14">
        <f t="shared" si="30"/>
        <v>272568.60271827376</v>
      </c>
    </row>
    <row r="298" spans="2:8" outlineLevel="1" x14ac:dyDescent="0.15">
      <c r="B298" s="12">
        <f t="shared" si="31"/>
        <v>283</v>
      </c>
      <c r="C298" s="15">
        <f t="shared" si="32"/>
        <v>51373.499999999316</v>
      </c>
      <c r="D298" s="14">
        <f t="shared" si="33"/>
        <v>272568.60271827376</v>
      </c>
      <c r="E298" s="11">
        <f t="shared" si="34"/>
        <v>1022.1322601935266</v>
      </c>
      <c r="F298" s="11">
        <f t="shared" si="28"/>
        <v>3014.7837976627511</v>
      </c>
      <c r="G298" s="11">
        <f t="shared" si="29"/>
        <v>4036.9160578562778</v>
      </c>
      <c r="H298" s="14">
        <f t="shared" si="30"/>
        <v>269553.818920611</v>
      </c>
    </row>
    <row r="299" spans="2:8" outlineLevel="1" x14ac:dyDescent="0.15">
      <c r="B299" s="12">
        <f t="shared" si="31"/>
        <v>284</v>
      </c>
      <c r="C299" s="15">
        <f t="shared" si="32"/>
        <v>51403.91666666598</v>
      </c>
      <c r="D299" s="14">
        <f t="shared" si="33"/>
        <v>269553.818920611</v>
      </c>
      <c r="E299" s="11">
        <f t="shared" si="34"/>
        <v>1010.8268209522912</v>
      </c>
      <c r="F299" s="11">
        <f t="shared" si="28"/>
        <v>3026.0892369039866</v>
      </c>
      <c r="G299" s="11">
        <f t="shared" si="29"/>
        <v>4036.9160578562778</v>
      </c>
      <c r="H299" s="14">
        <f t="shared" si="30"/>
        <v>266527.729683707</v>
      </c>
    </row>
    <row r="300" spans="2:8" outlineLevel="1" x14ac:dyDescent="0.15">
      <c r="B300" s="12">
        <f t="shared" si="31"/>
        <v>285</v>
      </c>
      <c r="C300" s="15">
        <f t="shared" si="32"/>
        <v>51434.333333332645</v>
      </c>
      <c r="D300" s="14">
        <f t="shared" si="33"/>
        <v>266527.729683707</v>
      </c>
      <c r="E300" s="11">
        <f t="shared" si="34"/>
        <v>999.47898631390126</v>
      </c>
      <c r="F300" s="11">
        <f t="shared" si="28"/>
        <v>3037.4370715423765</v>
      </c>
      <c r="G300" s="11">
        <f t="shared" si="29"/>
        <v>4036.9160578562778</v>
      </c>
      <c r="H300" s="14">
        <f t="shared" si="30"/>
        <v>263490.29261216463</v>
      </c>
    </row>
    <row r="301" spans="2:8" outlineLevel="1" x14ac:dyDescent="0.15">
      <c r="B301" s="12">
        <f t="shared" si="31"/>
        <v>286</v>
      </c>
      <c r="C301" s="15">
        <f t="shared" si="32"/>
        <v>51464.749999999309</v>
      </c>
      <c r="D301" s="14">
        <f t="shared" si="33"/>
        <v>263490.29261216463</v>
      </c>
      <c r="E301" s="11">
        <f t="shared" si="34"/>
        <v>988.08859729561732</v>
      </c>
      <c r="F301" s="11">
        <f t="shared" si="28"/>
        <v>3048.8274605606603</v>
      </c>
      <c r="G301" s="11">
        <f t="shared" si="29"/>
        <v>4036.9160578562778</v>
      </c>
      <c r="H301" s="14">
        <f t="shared" si="30"/>
        <v>260441.46515160397</v>
      </c>
    </row>
    <row r="302" spans="2:8" outlineLevel="1" x14ac:dyDescent="0.15">
      <c r="B302" s="12">
        <f t="shared" si="31"/>
        <v>287</v>
      </c>
      <c r="C302" s="15">
        <f t="shared" si="32"/>
        <v>51495.166666665973</v>
      </c>
      <c r="D302" s="14">
        <f t="shared" si="33"/>
        <v>260441.46515160397</v>
      </c>
      <c r="E302" s="11">
        <f t="shared" si="34"/>
        <v>976.65549431851491</v>
      </c>
      <c r="F302" s="11">
        <f t="shared" si="28"/>
        <v>3060.2605635377631</v>
      </c>
      <c r="G302" s="11">
        <f t="shared" si="29"/>
        <v>4036.9160578562778</v>
      </c>
      <c r="H302" s="14">
        <f t="shared" si="30"/>
        <v>257381.2045880662</v>
      </c>
    </row>
    <row r="303" spans="2:8" outlineLevel="1" x14ac:dyDescent="0.15">
      <c r="B303" s="12">
        <f t="shared" si="31"/>
        <v>288</v>
      </c>
      <c r="C303" s="15">
        <f t="shared" si="32"/>
        <v>51525.583333332637</v>
      </c>
      <c r="D303" s="14">
        <f t="shared" si="33"/>
        <v>257381.2045880662</v>
      </c>
      <c r="E303" s="11">
        <f t="shared" si="34"/>
        <v>965.1795172052482</v>
      </c>
      <c r="F303" s="11">
        <f t="shared" si="28"/>
        <v>3071.7365406510298</v>
      </c>
      <c r="G303" s="11">
        <f t="shared" si="29"/>
        <v>4036.9160578562778</v>
      </c>
      <c r="H303" s="14">
        <f t="shared" si="30"/>
        <v>254309.46804741517</v>
      </c>
    </row>
    <row r="304" spans="2:8" outlineLevel="1" x14ac:dyDescent="0.15">
      <c r="B304" s="12">
        <f t="shared" si="31"/>
        <v>289</v>
      </c>
      <c r="C304" s="15">
        <f t="shared" si="32"/>
        <v>51555.999999999302</v>
      </c>
      <c r="D304" s="14">
        <f t="shared" si="33"/>
        <v>254309.46804741517</v>
      </c>
      <c r="E304" s="11">
        <f t="shared" si="34"/>
        <v>953.66050517780684</v>
      </c>
      <c r="F304" s="11">
        <f t="shared" si="28"/>
        <v>3083.2555526784708</v>
      </c>
      <c r="G304" s="11">
        <f t="shared" si="29"/>
        <v>4036.9160578562778</v>
      </c>
      <c r="H304" s="14">
        <f t="shared" si="30"/>
        <v>251226.21249473671</v>
      </c>
    </row>
    <row r="305" spans="2:8" outlineLevel="1" x14ac:dyDescent="0.15">
      <c r="B305" s="12">
        <f t="shared" si="31"/>
        <v>290</v>
      </c>
      <c r="C305" s="15">
        <f t="shared" si="32"/>
        <v>51586.416666665966</v>
      </c>
      <c r="D305" s="14">
        <f t="shared" si="33"/>
        <v>251226.21249473671</v>
      </c>
      <c r="E305" s="11">
        <f t="shared" si="34"/>
        <v>942.09829685526267</v>
      </c>
      <c r="F305" s="11">
        <f t="shared" si="28"/>
        <v>3094.8177610010152</v>
      </c>
      <c r="G305" s="11">
        <f t="shared" si="29"/>
        <v>4036.9160578562778</v>
      </c>
      <c r="H305" s="14">
        <f t="shared" si="30"/>
        <v>248131.39473373571</v>
      </c>
    </row>
    <row r="306" spans="2:8" outlineLevel="1" x14ac:dyDescent="0.15">
      <c r="B306" s="12">
        <f t="shared" si="31"/>
        <v>291</v>
      </c>
      <c r="C306" s="15">
        <f t="shared" si="32"/>
        <v>51616.83333333263</v>
      </c>
      <c r="D306" s="14">
        <f t="shared" si="33"/>
        <v>248131.39473373571</v>
      </c>
      <c r="E306" s="11">
        <f t="shared" si="34"/>
        <v>930.49273025150887</v>
      </c>
      <c r="F306" s="11">
        <f t="shared" si="28"/>
        <v>3106.4233276047689</v>
      </c>
      <c r="G306" s="11">
        <f t="shared" si="29"/>
        <v>4036.9160578562778</v>
      </c>
      <c r="H306" s="14">
        <f t="shared" si="30"/>
        <v>245024.97140613094</v>
      </c>
    </row>
    <row r="307" spans="2:8" outlineLevel="1" x14ac:dyDescent="0.15">
      <c r="B307" s="12">
        <f t="shared" si="31"/>
        <v>292</v>
      </c>
      <c r="C307" s="15">
        <f t="shared" si="32"/>
        <v>51647.249999999294</v>
      </c>
      <c r="D307" s="14">
        <f t="shared" si="33"/>
        <v>245024.97140613094</v>
      </c>
      <c r="E307" s="11">
        <f t="shared" si="34"/>
        <v>918.84364277299096</v>
      </c>
      <c r="F307" s="11">
        <f t="shared" si="28"/>
        <v>3118.0724150832866</v>
      </c>
      <c r="G307" s="11">
        <f t="shared" si="29"/>
        <v>4036.9160578562778</v>
      </c>
      <c r="H307" s="14">
        <f t="shared" si="30"/>
        <v>241906.89899104764</v>
      </c>
    </row>
    <row r="308" spans="2:8" outlineLevel="1" x14ac:dyDescent="0.15">
      <c r="B308" s="12">
        <f t="shared" si="31"/>
        <v>293</v>
      </c>
      <c r="C308" s="15">
        <f t="shared" si="32"/>
        <v>51677.666666665958</v>
      </c>
      <c r="D308" s="14">
        <f t="shared" si="33"/>
        <v>241906.89899104764</v>
      </c>
      <c r="E308" s="11">
        <f t="shared" si="34"/>
        <v>907.15087121642864</v>
      </c>
      <c r="F308" s="11">
        <f t="shared" si="28"/>
        <v>3129.7651866398492</v>
      </c>
      <c r="G308" s="11">
        <f t="shared" si="29"/>
        <v>4036.9160578562778</v>
      </c>
      <c r="H308" s="14">
        <f t="shared" si="30"/>
        <v>238777.13380440779</v>
      </c>
    </row>
    <row r="309" spans="2:8" outlineLevel="1" x14ac:dyDescent="0.15">
      <c r="B309" s="12">
        <f t="shared" si="31"/>
        <v>294</v>
      </c>
      <c r="C309" s="15">
        <f t="shared" si="32"/>
        <v>51708.083333332623</v>
      </c>
      <c r="D309" s="14">
        <f t="shared" si="33"/>
        <v>238777.13380440779</v>
      </c>
      <c r="E309" s="11">
        <f t="shared" si="34"/>
        <v>895.41425176652922</v>
      </c>
      <c r="F309" s="11">
        <f t="shared" si="28"/>
        <v>3141.5018060897487</v>
      </c>
      <c r="G309" s="11">
        <f t="shared" si="29"/>
        <v>4036.9160578562778</v>
      </c>
      <c r="H309" s="14">
        <f t="shared" si="30"/>
        <v>235635.63199831804</v>
      </c>
    </row>
    <row r="310" spans="2:8" outlineLevel="1" x14ac:dyDescent="0.15">
      <c r="B310" s="12">
        <f t="shared" si="31"/>
        <v>295</v>
      </c>
      <c r="C310" s="15">
        <f t="shared" si="32"/>
        <v>51738.499999999287</v>
      </c>
      <c r="D310" s="14">
        <f t="shared" si="33"/>
        <v>235635.63199831804</v>
      </c>
      <c r="E310" s="11">
        <f t="shared" si="34"/>
        <v>883.63361999369261</v>
      </c>
      <c r="F310" s="11">
        <f t="shared" si="28"/>
        <v>3153.2824378625851</v>
      </c>
      <c r="G310" s="11">
        <f t="shared" si="29"/>
        <v>4036.9160578562778</v>
      </c>
      <c r="H310" s="14">
        <f t="shared" si="30"/>
        <v>232482.34956045545</v>
      </c>
    </row>
    <row r="311" spans="2:8" outlineLevel="1" x14ac:dyDescent="0.15">
      <c r="B311" s="12">
        <f t="shared" si="31"/>
        <v>296</v>
      </c>
      <c r="C311" s="15">
        <f t="shared" si="32"/>
        <v>51768.916666665951</v>
      </c>
      <c r="D311" s="14">
        <f t="shared" si="33"/>
        <v>232482.34956045545</v>
      </c>
      <c r="E311" s="11">
        <f t="shared" si="34"/>
        <v>871.8088108517079</v>
      </c>
      <c r="F311" s="11">
        <f t="shared" si="28"/>
        <v>3165.1072470045701</v>
      </c>
      <c r="G311" s="11">
        <f t="shared" si="29"/>
        <v>4036.9160578562778</v>
      </c>
      <c r="H311" s="14">
        <f t="shared" si="30"/>
        <v>229317.24231345087</v>
      </c>
    </row>
    <row r="312" spans="2:8" outlineLevel="1" x14ac:dyDescent="0.15">
      <c r="B312" s="12">
        <f t="shared" si="31"/>
        <v>297</v>
      </c>
      <c r="C312" s="15">
        <f t="shared" si="32"/>
        <v>51799.333333332615</v>
      </c>
      <c r="D312" s="14">
        <f t="shared" si="33"/>
        <v>229317.24231345087</v>
      </c>
      <c r="E312" s="11">
        <f t="shared" si="34"/>
        <v>859.93965867544068</v>
      </c>
      <c r="F312" s="11">
        <f t="shared" si="28"/>
        <v>3176.9763991808372</v>
      </c>
      <c r="G312" s="11">
        <f t="shared" si="29"/>
        <v>4036.9160578562778</v>
      </c>
      <c r="H312" s="14">
        <f t="shared" si="30"/>
        <v>226140.26591427004</v>
      </c>
    </row>
    <row r="313" spans="2:8" outlineLevel="1" x14ac:dyDescent="0.15">
      <c r="B313" s="12">
        <f t="shared" si="31"/>
        <v>298</v>
      </c>
      <c r="C313" s="15">
        <f t="shared" si="32"/>
        <v>51829.74999999928</v>
      </c>
      <c r="D313" s="14">
        <f t="shared" si="33"/>
        <v>226140.26591427004</v>
      </c>
      <c r="E313" s="11">
        <f t="shared" si="34"/>
        <v>848.02599717851263</v>
      </c>
      <c r="F313" s="11">
        <f t="shared" si="28"/>
        <v>3188.8900606777652</v>
      </c>
      <c r="G313" s="11">
        <f t="shared" si="29"/>
        <v>4036.9160578562778</v>
      </c>
      <c r="H313" s="14">
        <f t="shared" si="30"/>
        <v>222951.37585359227</v>
      </c>
    </row>
    <row r="314" spans="2:8" outlineLevel="1" x14ac:dyDescent="0.15">
      <c r="B314" s="12">
        <f t="shared" si="31"/>
        <v>299</v>
      </c>
      <c r="C314" s="15">
        <f t="shared" si="32"/>
        <v>51860.166666665944</v>
      </c>
      <c r="D314" s="14">
        <f t="shared" si="33"/>
        <v>222951.37585359227</v>
      </c>
      <c r="E314" s="11">
        <f t="shared" si="34"/>
        <v>836.06765945097095</v>
      </c>
      <c r="F314" s="11">
        <f t="shared" si="28"/>
        <v>3200.8483984053069</v>
      </c>
      <c r="G314" s="11">
        <f t="shared" si="29"/>
        <v>4036.9160578562778</v>
      </c>
      <c r="H314" s="14">
        <f t="shared" si="30"/>
        <v>219750.52745518697</v>
      </c>
    </row>
    <row r="315" spans="2:8" outlineLevel="1" x14ac:dyDescent="0.15">
      <c r="B315" s="12">
        <f t="shared" si="31"/>
        <v>300</v>
      </c>
      <c r="C315" s="15">
        <f t="shared" si="32"/>
        <v>51890.583333332608</v>
      </c>
      <c r="D315" s="14">
        <f t="shared" si="33"/>
        <v>219750.52745518697</v>
      </c>
      <c r="E315" s="11">
        <f t="shared" si="34"/>
        <v>824.06447795695112</v>
      </c>
      <c r="F315" s="11">
        <f t="shared" si="28"/>
        <v>3212.8515798993267</v>
      </c>
      <c r="G315" s="11">
        <f t="shared" si="29"/>
        <v>4036.9160578562778</v>
      </c>
      <c r="H315" s="14">
        <f t="shared" si="30"/>
        <v>216537.67587528765</v>
      </c>
    </row>
    <row r="316" spans="2:8" outlineLevel="1" x14ac:dyDescent="0.15">
      <c r="B316" s="12">
        <f t="shared" si="31"/>
        <v>301</v>
      </c>
      <c r="C316" s="15">
        <f t="shared" si="32"/>
        <v>51920.999999999272</v>
      </c>
      <c r="D316" s="14">
        <f t="shared" si="33"/>
        <v>216537.67587528765</v>
      </c>
      <c r="E316" s="11">
        <f t="shared" si="34"/>
        <v>812.01628453232865</v>
      </c>
      <c r="F316" s="11">
        <f t="shared" si="28"/>
        <v>3224.8997733239494</v>
      </c>
      <c r="G316" s="11">
        <f t="shared" si="29"/>
        <v>4036.9160578562778</v>
      </c>
      <c r="H316" s="14">
        <f t="shared" si="30"/>
        <v>213312.77610196371</v>
      </c>
    </row>
    <row r="317" spans="2:8" outlineLevel="1" x14ac:dyDescent="0.15">
      <c r="B317" s="12">
        <f t="shared" si="31"/>
        <v>302</v>
      </c>
      <c r="C317" s="15">
        <f t="shared" si="32"/>
        <v>51951.416666665937</v>
      </c>
      <c r="D317" s="14">
        <f t="shared" si="33"/>
        <v>213312.77610196371</v>
      </c>
      <c r="E317" s="11">
        <f t="shared" si="34"/>
        <v>799.92291038236385</v>
      </c>
      <c r="F317" s="11">
        <f t="shared" si="28"/>
        <v>3236.9931474739142</v>
      </c>
      <c r="G317" s="11">
        <f t="shared" si="29"/>
        <v>4036.9160578562778</v>
      </c>
      <c r="H317" s="14">
        <f t="shared" si="30"/>
        <v>210075.78295448978</v>
      </c>
    </row>
    <row r="318" spans="2:8" outlineLevel="1" x14ac:dyDescent="0.15">
      <c r="B318" s="12">
        <f t="shared" si="31"/>
        <v>303</v>
      </c>
      <c r="C318" s="15">
        <f t="shared" si="32"/>
        <v>51981.833333332601</v>
      </c>
      <c r="D318" s="14">
        <f t="shared" si="33"/>
        <v>210075.78295448978</v>
      </c>
      <c r="E318" s="11">
        <f t="shared" si="34"/>
        <v>787.78418607933668</v>
      </c>
      <c r="F318" s="11">
        <f t="shared" si="28"/>
        <v>3249.1318717769409</v>
      </c>
      <c r="G318" s="11">
        <f t="shared" si="29"/>
        <v>4036.9160578562778</v>
      </c>
      <c r="H318" s="14">
        <f t="shared" si="30"/>
        <v>206826.65108271284</v>
      </c>
    </row>
    <row r="319" spans="2:8" outlineLevel="1" x14ac:dyDescent="0.15">
      <c r="B319" s="12">
        <f t="shared" si="31"/>
        <v>304</v>
      </c>
      <c r="C319" s="15">
        <f t="shared" si="32"/>
        <v>52012.249999999265</v>
      </c>
      <c r="D319" s="14">
        <f t="shared" si="33"/>
        <v>206826.65108271284</v>
      </c>
      <c r="E319" s="11">
        <f t="shared" si="34"/>
        <v>775.59994156017308</v>
      </c>
      <c r="F319" s="11">
        <f t="shared" si="28"/>
        <v>3261.3161162961046</v>
      </c>
      <c r="G319" s="11">
        <f t="shared" si="29"/>
        <v>4036.9160578562778</v>
      </c>
      <c r="H319" s="14">
        <f t="shared" si="30"/>
        <v>203565.33496641673</v>
      </c>
    </row>
    <row r="320" spans="2:8" outlineLevel="1" x14ac:dyDescent="0.15">
      <c r="B320" s="12">
        <f t="shared" si="31"/>
        <v>305</v>
      </c>
      <c r="C320" s="15">
        <f t="shared" si="32"/>
        <v>52042.666666665929</v>
      </c>
      <c r="D320" s="14">
        <f t="shared" si="33"/>
        <v>203565.33496641673</v>
      </c>
      <c r="E320" s="11">
        <f t="shared" si="34"/>
        <v>763.37000612406268</v>
      </c>
      <c r="F320" s="11">
        <f t="shared" si="28"/>
        <v>3273.5460517322153</v>
      </c>
      <c r="G320" s="11">
        <f t="shared" si="29"/>
        <v>4036.9160578562778</v>
      </c>
      <c r="H320" s="14">
        <f t="shared" si="30"/>
        <v>200291.78891468453</v>
      </c>
    </row>
    <row r="321" spans="2:8" outlineLevel="1" x14ac:dyDescent="0.15">
      <c r="B321" s="12">
        <f t="shared" si="31"/>
        <v>306</v>
      </c>
      <c r="C321" s="15">
        <f t="shared" si="32"/>
        <v>52073.083333332594</v>
      </c>
      <c r="D321" s="14">
        <f t="shared" si="33"/>
        <v>200291.78891468453</v>
      </c>
      <c r="E321" s="11">
        <f t="shared" si="34"/>
        <v>751.09420843006694</v>
      </c>
      <c r="F321" s="11">
        <f t="shared" si="28"/>
        <v>3285.821849426211</v>
      </c>
      <c r="G321" s="11">
        <f t="shared" si="29"/>
        <v>4036.9160578562778</v>
      </c>
      <c r="H321" s="14">
        <f t="shared" si="30"/>
        <v>197005.9670652583</v>
      </c>
    </row>
    <row r="322" spans="2:8" outlineLevel="1" x14ac:dyDescent="0.15">
      <c r="B322" s="12">
        <f t="shared" si="31"/>
        <v>307</v>
      </c>
      <c r="C322" s="15">
        <f t="shared" si="32"/>
        <v>52103.499999999258</v>
      </c>
      <c r="D322" s="14">
        <f t="shared" si="33"/>
        <v>197005.9670652583</v>
      </c>
      <c r="E322" s="11">
        <f t="shared" si="34"/>
        <v>738.77237649471863</v>
      </c>
      <c r="F322" s="11">
        <f t="shared" si="28"/>
        <v>3298.1436813615592</v>
      </c>
      <c r="G322" s="11">
        <f t="shared" si="29"/>
        <v>4036.9160578562778</v>
      </c>
      <c r="H322" s="14">
        <f t="shared" si="30"/>
        <v>193707.82338389673</v>
      </c>
    </row>
    <row r="323" spans="2:8" outlineLevel="1" x14ac:dyDescent="0.15">
      <c r="B323" s="12">
        <f t="shared" si="31"/>
        <v>308</v>
      </c>
      <c r="C323" s="15">
        <f t="shared" si="32"/>
        <v>52133.916666665922</v>
      </c>
      <c r="D323" s="14">
        <f t="shared" si="33"/>
        <v>193707.82338389673</v>
      </c>
      <c r="E323" s="11">
        <f t="shared" si="34"/>
        <v>726.4043376896127</v>
      </c>
      <c r="F323" s="11">
        <f t="shared" si="28"/>
        <v>3310.5117201666653</v>
      </c>
      <c r="G323" s="11">
        <f t="shared" si="29"/>
        <v>4036.9160578562778</v>
      </c>
      <c r="H323" s="14">
        <f t="shared" si="30"/>
        <v>190397.31166373007</v>
      </c>
    </row>
    <row r="324" spans="2:8" outlineLevel="1" x14ac:dyDescent="0.15">
      <c r="B324" s="12">
        <f t="shared" si="31"/>
        <v>309</v>
      </c>
      <c r="C324" s="15">
        <f t="shared" si="32"/>
        <v>52164.333333332586</v>
      </c>
      <c r="D324" s="14">
        <f t="shared" si="33"/>
        <v>190397.31166373007</v>
      </c>
      <c r="E324" s="11">
        <f t="shared" si="34"/>
        <v>713.98991873898774</v>
      </c>
      <c r="F324" s="11">
        <f t="shared" si="28"/>
        <v>3322.9261391172899</v>
      </c>
      <c r="G324" s="11">
        <f t="shared" si="29"/>
        <v>4036.9160578562778</v>
      </c>
      <c r="H324" s="14">
        <f t="shared" si="30"/>
        <v>187074.38552461279</v>
      </c>
    </row>
    <row r="325" spans="2:8" outlineLevel="1" x14ac:dyDescent="0.15">
      <c r="B325" s="12">
        <f t="shared" si="31"/>
        <v>310</v>
      </c>
      <c r="C325" s="15">
        <f t="shared" si="32"/>
        <v>52194.749999999251</v>
      </c>
      <c r="D325" s="14">
        <f t="shared" si="33"/>
        <v>187074.38552461279</v>
      </c>
      <c r="E325" s="11">
        <f t="shared" si="34"/>
        <v>701.52894571729792</v>
      </c>
      <c r="F325" s="11">
        <f t="shared" si="28"/>
        <v>3335.3871121389798</v>
      </c>
      <c r="G325" s="11">
        <f t="shared" si="29"/>
        <v>4036.9160578562778</v>
      </c>
      <c r="H325" s="14">
        <f t="shared" si="30"/>
        <v>183738.99841247383</v>
      </c>
    </row>
    <row r="326" spans="2:8" outlineLevel="1" x14ac:dyDescent="0.15">
      <c r="B326" s="12">
        <f t="shared" si="31"/>
        <v>311</v>
      </c>
      <c r="C326" s="15">
        <f t="shared" si="32"/>
        <v>52225.166666665915</v>
      </c>
      <c r="D326" s="14">
        <f t="shared" si="33"/>
        <v>183738.99841247383</v>
      </c>
      <c r="E326" s="11">
        <f t="shared" si="34"/>
        <v>689.02124404677681</v>
      </c>
      <c r="F326" s="11">
        <f t="shared" si="28"/>
        <v>3347.8948138095011</v>
      </c>
      <c r="G326" s="11">
        <f t="shared" si="29"/>
        <v>4036.9160578562778</v>
      </c>
      <c r="H326" s="14">
        <f t="shared" si="30"/>
        <v>180391.10359866431</v>
      </c>
    </row>
    <row r="327" spans="2:8" outlineLevel="1" x14ac:dyDescent="0.15">
      <c r="B327" s="12">
        <f t="shared" si="31"/>
        <v>312</v>
      </c>
      <c r="C327" s="15">
        <f t="shared" si="32"/>
        <v>52255.583333332579</v>
      </c>
      <c r="D327" s="14">
        <f t="shared" si="33"/>
        <v>180391.10359866431</v>
      </c>
      <c r="E327" s="11">
        <f t="shared" si="34"/>
        <v>676.46663849499112</v>
      </c>
      <c r="F327" s="11">
        <f t="shared" si="28"/>
        <v>3360.4494193612868</v>
      </c>
      <c r="G327" s="11">
        <f t="shared" si="29"/>
        <v>4036.9160578562778</v>
      </c>
      <c r="H327" s="14">
        <f t="shared" si="30"/>
        <v>177030.65417930303</v>
      </c>
    </row>
    <row r="328" spans="2:8" outlineLevel="1" x14ac:dyDescent="0.15">
      <c r="B328" s="12">
        <f t="shared" si="31"/>
        <v>313</v>
      </c>
      <c r="C328" s="15">
        <f t="shared" si="32"/>
        <v>52285.999999999243</v>
      </c>
      <c r="D328" s="14">
        <f t="shared" si="33"/>
        <v>177030.65417930303</v>
      </c>
      <c r="E328" s="11">
        <f t="shared" si="34"/>
        <v>663.86495317238632</v>
      </c>
      <c r="F328" s="11">
        <f t="shared" si="28"/>
        <v>3373.0511046838915</v>
      </c>
      <c r="G328" s="11">
        <f t="shared" si="29"/>
        <v>4036.9160578562778</v>
      </c>
      <c r="H328" s="14">
        <f t="shared" si="30"/>
        <v>173657.60307461914</v>
      </c>
    </row>
    <row r="329" spans="2:8" outlineLevel="1" x14ac:dyDescent="0.15">
      <c r="B329" s="12">
        <f t="shared" si="31"/>
        <v>314</v>
      </c>
      <c r="C329" s="15">
        <f t="shared" si="32"/>
        <v>52316.416666665908</v>
      </c>
      <c r="D329" s="14">
        <f t="shared" si="33"/>
        <v>173657.60307461914</v>
      </c>
      <c r="E329" s="11">
        <f t="shared" si="34"/>
        <v>651.2160115298218</v>
      </c>
      <c r="F329" s="11">
        <f t="shared" si="28"/>
        <v>3385.7000463264558</v>
      </c>
      <c r="G329" s="11">
        <f t="shared" si="29"/>
        <v>4036.9160578562778</v>
      </c>
      <c r="H329" s="14">
        <f t="shared" si="30"/>
        <v>170271.9030282927</v>
      </c>
    </row>
    <row r="330" spans="2:8" outlineLevel="1" x14ac:dyDescent="0.15">
      <c r="B330" s="12">
        <f t="shared" si="31"/>
        <v>315</v>
      </c>
      <c r="C330" s="15">
        <f t="shared" si="32"/>
        <v>52346.833333332572</v>
      </c>
      <c r="D330" s="14">
        <f t="shared" si="33"/>
        <v>170271.9030282927</v>
      </c>
      <c r="E330" s="11">
        <f t="shared" si="34"/>
        <v>638.51963635609764</v>
      </c>
      <c r="F330" s="11">
        <f t="shared" si="28"/>
        <v>3398.3964215001802</v>
      </c>
      <c r="G330" s="11">
        <f t="shared" si="29"/>
        <v>4036.9160578562778</v>
      </c>
      <c r="H330" s="14">
        <f t="shared" si="30"/>
        <v>166873.50660679251</v>
      </c>
    </row>
    <row r="331" spans="2:8" outlineLevel="1" x14ac:dyDescent="0.15">
      <c r="B331" s="12">
        <f t="shared" si="31"/>
        <v>316</v>
      </c>
      <c r="C331" s="15">
        <f t="shared" si="32"/>
        <v>52377.249999999236</v>
      </c>
      <c r="D331" s="14">
        <f t="shared" si="33"/>
        <v>166873.50660679251</v>
      </c>
      <c r="E331" s="11">
        <f t="shared" si="34"/>
        <v>625.77564977547183</v>
      </c>
      <c r="F331" s="11">
        <f t="shared" si="28"/>
        <v>3411.1404080808061</v>
      </c>
      <c r="G331" s="11">
        <f t="shared" si="29"/>
        <v>4036.9160578562778</v>
      </c>
      <c r="H331" s="14">
        <f t="shared" si="30"/>
        <v>163462.36619871171</v>
      </c>
    </row>
    <row r="332" spans="2:8" outlineLevel="1" x14ac:dyDescent="0.15">
      <c r="B332" s="12">
        <f t="shared" si="31"/>
        <v>317</v>
      </c>
      <c r="C332" s="15">
        <f t="shared" si="32"/>
        <v>52407.6666666659</v>
      </c>
      <c r="D332" s="14">
        <f t="shared" si="33"/>
        <v>163462.36619871171</v>
      </c>
      <c r="E332" s="11">
        <f t="shared" si="34"/>
        <v>612.98387324516887</v>
      </c>
      <c r="F332" s="11">
        <f t="shared" si="28"/>
        <v>3423.9321846111088</v>
      </c>
      <c r="G332" s="11">
        <f t="shared" si="29"/>
        <v>4036.9160578562778</v>
      </c>
      <c r="H332" s="14">
        <f t="shared" si="30"/>
        <v>160038.43401410061</v>
      </c>
    </row>
    <row r="333" spans="2:8" outlineLevel="1" x14ac:dyDescent="0.15">
      <c r="B333" s="12">
        <f t="shared" si="31"/>
        <v>318</v>
      </c>
      <c r="C333" s="15">
        <f t="shared" si="32"/>
        <v>52438.083333332565</v>
      </c>
      <c r="D333" s="14">
        <f t="shared" si="33"/>
        <v>160038.43401410061</v>
      </c>
      <c r="E333" s="11">
        <f t="shared" si="34"/>
        <v>600.14412755287731</v>
      </c>
      <c r="F333" s="11">
        <f t="shared" si="28"/>
        <v>3436.7719303034005</v>
      </c>
      <c r="G333" s="11">
        <f t="shared" si="29"/>
        <v>4036.9160578562778</v>
      </c>
      <c r="H333" s="14">
        <f t="shared" si="30"/>
        <v>156601.66208379722</v>
      </c>
    </row>
    <row r="334" spans="2:8" outlineLevel="1" x14ac:dyDescent="0.15">
      <c r="B334" s="12">
        <f t="shared" si="31"/>
        <v>319</v>
      </c>
      <c r="C334" s="15">
        <f t="shared" si="32"/>
        <v>52468.499999999229</v>
      </c>
      <c r="D334" s="14">
        <f t="shared" si="33"/>
        <v>156601.66208379722</v>
      </c>
      <c r="E334" s="11">
        <f t="shared" si="34"/>
        <v>587.25623281423952</v>
      </c>
      <c r="F334" s="11">
        <f t="shared" si="28"/>
        <v>3449.6598250420384</v>
      </c>
      <c r="G334" s="11">
        <f t="shared" si="29"/>
        <v>4036.9160578562778</v>
      </c>
      <c r="H334" s="14">
        <f t="shared" si="30"/>
        <v>153152.00225875518</v>
      </c>
    </row>
    <row r="335" spans="2:8" outlineLevel="1" x14ac:dyDescent="0.15">
      <c r="B335" s="12">
        <f t="shared" si="31"/>
        <v>320</v>
      </c>
      <c r="C335" s="15">
        <f t="shared" si="32"/>
        <v>52498.916666665893</v>
      </c>
      <c r="D335" s="14">
        <f t="shared" si="33"/>
        <v>153152.00225875518</v>
      </c>
      <c r="E335" s="11">
        <f t="shared" si="34"/>
        <v>574.32000847033191</v>
      </c>
      <c r="F335" s="11">
        <f t="shared" si="28"/>
        <v>3462.5960493859457</v>
      </c>
      <c r="G335" s="11">
        <f t="shared" si="29"/>
        <v>4036.9160578562778</v>
      </c>
      <c r="H335" s="14">
        <f t="shared" si="30"/>
        <v>149689.40620936925</v>
      </c>
    </row>
    <row r="336" spans="2:8" outlineLevel="1" x14ac:dyDescent="0.15">
      <c r="B336" s="12">
        <f t="shared" si="31"/>
        <v>321</v>
      </c>
      <c r="C336" s="15">
        <f t="shared" si="32"/>
        <v>52529.333333332557</v>
      </c>
      <c r="D336" s="14">
        <f t="shared" si="33"/>
        <v>149689.40620936925</v>
      </c>
      <c r="E336" s="11">
        <f t="shared" si="34"/>
        <v>561.33527328513469</v>
      </c>
      <c r="F336" s="11">
        <f t="shared" ref="F336:F375" si="35">-$B$11-E336</f>
        <v>3475.5807845711433</v>
      </c>
      <c r="G336" s="11">
        <f t="shared" ref="G336:G375" si="36">SUM(E336:F336)</f>
        <v>4036.9160578562778</v>
      </c>
      <c r="H336" s="14">
        <f t="shared" ref="H336:H375" si="37">D336-F336</f>
        <v>146213.82542479809</v>
      </c>
    </row>
    <row r="337" spans="2:8" outlineLevel="1" x14ac:dyDescent="0.15">
      <c r="B337" s="12">
        <f t="shared" ref="B337:B375" si="38">B336+1</f>
        <v>322</v>
      </c>
      <c r="C337" s="15">
        <f t="shared" ref="C337:C375" si="39">C336+(365/12)</f>
        <v>52559.749999999221</v>
      </c>
      <c r="D337" s="14">
        <f t="shared" ref="D337:D375" si="40">H336</f>
        <v>146213.82542479809</v>
      </c>
      <c r="E337" s="11">
        <f t="shared" ref="E337:E375" si="41">$D337*$B$5</f>
        <v>548.30184534299281</v>
      </c>
      <c r="F337" s="11">
        <f t="shared" si="35"/>
        <v>3488.6142125132851</v>
      </c>
      <c r="G337" s="11">
        <f t="shared" si="36"/>
        <v>4036.9160578562778</v>
      </c>
      <c r="H337" s="14">
        <f t="shared" si="37"/>
        <v>142725.2112122848</v>
      </c>
    </row>
    <row r="338" spans="2:8" outlineLevel="1" x14ac:dyDescent="0.15">
      <c r="B338" s="12">
        <f t="shared" si="38"/>
        <v>323</v>
      </c>
      <c r="C338" s="15">
        <f t="shared" si="39"/>
        <v>52590.166666665886</v>
      </c>
      <c r="D338" s="14">
        <f t="shared" si="40"/>
        <v>142725.2112122848</v>
      </c>
      <c r="E338" s="11">
        <f t="shared" si="41"/>
        <v>535.219542046068</v>
      </c>
      <c r="F338" s="11">
        <f t="shared" si="35"/>
        <v>3501.6965158102098</v>
      </c>
      <c r="G338" s="11">
        <f t="shared" si="36"/>
        <v>4036.9160578562778</v>
      </c>
      <c r="H338" s="14">
        <f t="shared" si="37"/>
        <v>139223.51469647459</v>
      </c>
    </row>
    <row r="339" spans="2:8" outlineLevel="1" x14ac:dyDescent="0.15">
      <c r="B339" s="12">
        <f t="shared" si="38"/>
        <v>324</v>
      </c>
      <c r="C339" s="15">
        <f t="shared" si="39"/>
        <v>52620.58333333255</v>
      </c>
      <c r="D339" s="14">
        <f t="shared" si="40"/>
        <v>139223.51469647459</v>
      </c>
      <c r="E339" s="11">
        <f t="shared" si="41"/>
        <v>522.08818011177971</v>
      </c>
      <c r="F339" s="11">
        <f t="shared" si="35"/>
        <v>3514.827877744498</v>
      </c>
      <c r="G339" s="11">
        <f t="shared" si="36"/>
        <v>4036.9160578562778</v>
      </c>
      <c r="H339" s="14">
        <f t="shared" si="37"/>
        <v>135708.68681873009</v>
      </c>
    </row>
    <row r="340" spans="2:8" outlineLevel="1" x14ac:dyDescent="0.15">
      <c r="B340" s="12">
        <f t="shared" si="38"/>
        <v>325</v>
      </c>
      <c r="C340" s="15">
        <f t="shared" si="39"/>
        <v>52650.999999999214</v>
      </c>
      <c r="D340" s="14">
        <f t="shared" si="40"/>
        <v>135708.68681873009</v>
      </c>
      <c r="E340" s="11">
        <f t="shared" si="41"/>
        <v>508.90757557023778</v>
      </c>
      <c r="F340" s="11">
        <f t="shared" si="35"/>
        <v>3528.0084822860399</v>
      </c>
      <c r="G340" s="11">
        <f t="shared" si="36"/>
        <v>4036.9160578562778</v>
      </c>
      <c r="H340" s="14">
        <f t="shared" si="37"/>
        <v>132180.67833644405</v>
      </c>
    </row>
    <row r="341" spans="2:8" outlineLevel="1" x14ac:dyDescent="0.15">
      <c r="B341" s="12">
        <f t="shared" si="38"/>
        <v>326</v>
      </c>
      <c r="C341" s="15">
        <f t="shared" si="39"/>
        <v>52681.416666665878</v>
      </c>
      <c r="D341" s="14">
        <f t="shared" si="40"/>
        <v>132180.67833644405</v>
      </c>
      <c r="E341" s="11">
        <f t="shared" si="41"/>
        <v>495.67754376166516</v>
      </c>
      <c r="F341" s="11">
        <f t="shared" si="35"/>
        <v>3541.2385140946126</v>
      </c>
      <c r="G341" s="11">
        <f t="shared" si="36"/>
        <v>4036.9160578562778</v>
      </c>
      <c r="H341" s="14">
        <f t="shared" si="37"/>
        <v>128639.43982234944</v>
      </c>
    </row>
    <row r="342" spans="2:8" outlineLevel="1" x14ac:dyDescent="0.15">
      <c r="B342" s="12">
        <f t="shared" si="38"/>
        <v>327</v>
      </c>
      <c r="C342" s="15">
        <f t="shared" si="39"/>
        <v>52711.833333332543</v>
      </c>
      <c r="D342" s="14">
        <f t="shared" si="40"/>
        <v>128639.43982234944</v>
      </c>
      <c r="E342" s="11">
        <f t="shared" si="41"/>
        <v>482.39789933381036</v>
      </c>
      <c r="F342" s="11">
        <f t="shared" si="35"/>
        <v>3554.5181585224673</v>
      </c>
      <c r="G342" s="11">
        <f t="shared" si="36"/>
        <v>4036.9160578562778</v>
      </c>
      <c r="H342" s="14">
        <f t="shared" si="37"/>
        <v>125084.92166382697</v>
      </c>
    </row>
    <row r="343" spans="2:8" outlineLevel="1" x14ac:dyDescent="0.15">
      <c r="B343" s="12">
        <f t="shared" si="38"/>
        <v>328</v>
      </c>
      <c r="C343" s="15">
        <f t="shared" si="39"/>
        <v>52742.249999999207</v>
      </c>
      <c r="D343" s="14">
        <f t="shared" si="40"/>
        <v>125084.92166382697</v>
      </c>
      <c r="E343" s="11">
        <f t="shared" si="41"/>
        <v>469.06845623935112</v>
      </c>
      <c r="F343" s="11">
        <f t="shared" si="35"/>
        <v>3567.8476016169266</v>
      </c>
      <c r="G343" s="11">
        <f t="shared" si="36"/>
        <v>4036.9160578562778</v>
      </c>
      <c r="H343" s="14">
        <f t="shared" si="37"/>
        <v>121517.07406221004</v>
      </c>
    </row>
    <row r="344" spans="2:8" outlineLevel="1" x14ac:dyDescent="0.15">
      <c r="B344" s="12">
        <f t="shared" si="38"/>
        <v>329</v>
      </c>
      <c r="C344" s="15">
        <f t="shared" si="39"/>
        <v>52772.666666665871</v>
      </c>
      <c r="D344" s="14">
        <f t="shared" si="40"/>
        <v>121517.07406221004</v>
      </c>
      <c r="E344" s="11">
        <f t="shared" si="41"/>
        <v>455.68902773328762</v>
      </c>
      <c r="F344" s="11">
        <f t="shared" si="35"/>
        <v>3581.2270301229901</v>
      </c>
      <c r="G344" s="11">
        <f t="shared" si="36"/>
        <v>4036.9160578562778</v>
      </c>
      <c r="H344" s="14">
        <f t="shared" si="37"/>
        <v>117935.84703208705</v>
      </c>
    </row>
    <row r="345" spans="2:8" outlineLevel="1" x14ac:dyDescent="0.15">
      <c r="B345" s="12">
        <f t="shared" si="38"/>
        <v>330</v>
      </c>
      <c r="C345" s="15">
        <f t="shared" si="39"/>
        <v>52803.083333332535</v>
      </c>
      <c r="D345" s="14">
        <f t="shared" si="40"/>
        <v>117935.84703208705</v>
      </c>
      <c r="E345" s="11">
        <f t="shared" si="41"/>
        <v>442.25942637032642</v>
      </c>
      <c r="F345" s="11">
        <f t="shared" si="35"/>
        <v>3594.6566314859515</v>
      </c>
      <c r="G345" s="11">
        <f t="shared" si="36"/>
        <v>4036.9160578562778</v>
      </c>
      <c r="H345" s="14">
        <f t="shared" si="37"/>
        <v>114341.1904006011</v>
      </c>
    </row>
    <row r="346" spans="2:8" outlineLevel="1" x14ac:dyDescent="0.15">
      <c r="B346" s="12">
        <f t="shared" si="38"/>
        <v>331</v>
      </c>
      <c r="C346" s="15">
        <f t="shared" si="39"/>
        <v>52833.4999999992</v>
      </c>
      <c r="D346" s="14">
        <f t="shared" si="40"/>
        <v>114341.1904006011</v>
      </c>
      <c r="E346" s="11">
        <f t="shared" si="41"/>
        <v>428.77946400225414</v>
      </c>
      <c r="F346" s="11">
        <f t="shared" si="35"/>
        <v>3608.1365938540239</v>
      </c>
      <c r="G346" s="11">
        <f t="shared" si="36"/>
        <v>4036.9160578562778</v>
      </c>
      <c r="H346" s="14">
        <f t="shared" si="37"/>
        <v>110733.05380674708</v>
      </c>
    </row>
    <row r="347" spans="2:8" outlineLevel="1" x14ac:dyDescent="0.15">
      <c r="B347" s="12">
        <f t="shared" si="38"/>
        <v>332</v>
      </c>
      <c r="C347" s="15">
        <f t="shared" si="39"/>
        <v>52863.916666665864</v>
      </c>
      <c r="D347" s="14">
        <f t="shared" si="40"/>
        <v>110733.05380674708</v>
      </c>
      <c r="E347" s="11">
        <f t="shared" si="41"/>
        <v>415.24895177530152</v>
      </c>
      <c r="F347" s="11">
        <f t="shared" si="35"/>
        <v>3621.6671060809763</v>
      </c>
      <c r="G347" s="11">
        <f t="shared" si="36"/>
        <v>4036.9160578562778</v>
      </c>
      <c r="H347" s="14">
        <f t="shared" si="37"/>
        <v>107111.3867006661</v>
      </c>
    </row>
    <row r="348" spans="2:8" outlineLevel="1" x14ac:dyDescent="0.15">
      <c r="B348" s="12">
        <f t="shared" si="38"/>
        <v>333</v>
      </c>
      <c r="C348" s="15">
        <f t="shared" si="39"/>
        <v>52894.333333332528</v>
      </c>
      <c r="D348" s="14">
        <f t="shared" si="40"/>
        <v>107111.3867006661</v>
      </c>
      <c r="E348" s="11">
        <f t="shared" si="41"/>
        <v>401.66770012749788</v>
      </c>
      <c r="F348" s="11">
        <f t="shared" si="35"/>
        <v>3635.2483577287799</v>
      </c>
      <c r="G348" s="11">
        <f t="shared" si="36"/>
        <v>4036.9160578562778</v>
      </c>
      <c r="H348" s="14">
        <f t="shared" si="37"/>
        <v>103476.13834293732</v>
      </c>
    </row>
    <row r="349" spans="2:8" outlineLevel="1" x14ac:dyDescent="0.15">
      <c r="B349" s="12">
        <f t="shared" si="38"/>
        <v>334</v>
      </c>
      <c r="C349" s="15">
        <f t="shared" si="39"/>
        <v>52924.749999999192</v>
      </c>
      <c r="D349" s="14">
        <f t="shared" si="40"/>
        <v>103476.13834293732</v>
      </c>
      <c r="E349" s="11">
        <f t="shared" si="41"/>
        <v>388.03551878601496</v>
      </c>
      <c r="F349" s="11">
        <f t="shared" si="35"/>
        <v>3648.8805390702628</v>
      </c>
      <c r="G349" s="11">
        <f t="shared" si="36"/>
        <v>4036.9160578562778</v>
      </c>
      <c r="H349" s="14">
        <f t="shared" si="37"/>
        <v>99827.257803867062</v>
      </c>
    </row>
    <row r="350" spans="2:8" outlineLevel="1" x14ac:dyDescent="0.15">
      <c r="B350" s="12">
        <f t="shared" si="38"/>
        <v>335</v>
      </c>
      <c r="C350" s="15">
        <f t="shared" si="39"/>
        <v>52955.166666665857</v>
      </c>
      <c r="D350" s="14">
        <f t="shared" si="40"/>
        <v>99827.257803867062</v>
      </c>
      <c r="E350" s="11">
        <f t="shared" si="41"/>
        <v>374.35221676450146</v>
      </c>
      <c r="F350" s="11">
        <f t="shared" si="35"/>
        <v>3662.5638410917763</v>
      </c>
      <c r="G350" s="11">
        <f t="shared" si="36"/>
        <v>4036.9160578562778</v>
      </c>
      <c r="H350" s="14">
        <f t="shared" si="37"/>
        <v>96164.693962775287</v>
      </c>
    </row>
    <row r="351" spans="2:8" outlineLevel="1" x14ac:dyDescent="0.15">
      <c r="B351" s="12">
        <f t="shared" si="38"/>
        <v>336</v>
      </c>
      <c r="C351" s="15">
        <f t="shared" si="39"/>
        <v>52985.583333332521</v>
      </c>
      <c r="D351" s="14">
        <f t="shared" si="40"/>
        <v>96164.693962775287</v>
      </c>
      <c r="E351" s="11">
        <f t="shared" si="41"/>
        <v>360.61760236040732</v>
      </c>
      <c r="F351" s="11">
        <f t="shared" si="35"/>
        <v>3676.2984554958703</v>
      </c>
      <c r="G351" s="11">
        <f t="shared" si="36"/>
        <v>4036.9160578562778</v>
      </c>
      <c r="H351" s="14">
        <f t="shared" si="37"/>
        <v>92488.39550727942</v>
      </c>
    </row>
    <row r="352" spans="2:8" outlineLevel="1" x14ac:dyDescent="0.15">
      <c r="B352" s="12">
        <f t="shared" si="38"/>
        <v>337</v>
      </c>
      <c r="C352" s="15">
        <f t="shared" si="39"/>
        <v>53015.999999999185</v>
      </c>
      <c r="D352" s="14">
        <f t="shared" si="40"/>
        <v>92488.39550727942</v>
      </c>
      <c r="E352" s="11">
        <f t="shared" si="41"/>
        <v>346.83148315229784</v>
      </c>
      <c r="F352" s="11">
        <f t="shared" si="35"/>
        <v>3690.0845747039798</v>
      </c>
      <c r="G352" s="11">
        <f t="shared" si="36"/>
        <v>4036.9160578562778</v>
      </c>
      <c r="H352" s="14">
        <f t="shared" si="37"/>
        <v>88798.310932575434</v>
      </c>
    </row>
    <row r="353" spans="2:8" outlineLevel="1" x14ac:dyDescent="0.15">
      <c r="B353" s="12">
        <f t="shared" si="38"/>
        <v>338</v>
      </c>
      <c r="C353" s="15">
        <f t="shared" si="39"/>
        <v>53046.416666665849</v>
      </c>
      <c r="D353" s="14">
        <f t="shared" si="40"/>
        <v>88798.310932575434</v>
      </c>
      <c r="E353" s="11">
        <f t="shared" si="41"/>
        <v>332.99366599715785</v>
      </c>
      <c r="F353" s="11">
        <f t="shared" si="35"/>
        <v>3703.9223918591201</v>
      </c>
      <c r="G353" s="11">
        <f t="shared" si="36"/>
        <v>4036.9160578562778</v>
      </c>
      <c r="H353" s="14">
        <f t="shared" si="37"/>
        <v>85094.388540716318</v>
      </c>
    </row>
    <row r="354" spans="2:8" outlineLevel="1" x14ac:dyDescent="0.15">
      <c r="B354" s="12">
        <f t="shared" si="38"/>
        <v>339</v>
      </c>
      <c r="C354" s="15">
        <f t="shared" si="39"/>
        <v>53076.833333332514</v>
      </c>
      <c r="D354" s="14">
        <f t="shared" si="40"/>
        <v>85094.388540716318</v>
      </c>
      <c r="E354" s="11">
        <f t="shared" si="41"/>
        <v>319.10395702768619</v>
      </c>
      <c r="F354" s="11">
        <f t="shared" si="35"/>
        <v>3717.8121008285916</v>
      </c>
      <c r="G354" s="11">
        <f t="shared" si="36"/>
        <v>4036.9160578562778</v>
      </c>
      <c r="H354" s="14">
        <f t="shared" si="37"/>
        <v>81376.576439887722</v>
      </c>
    </row>
    <row r="355" spans="2:8" outlineLevel="1" x14ac:dyDescent="0.15">
      <c r="B355" s="12">
        <f t="shared" si="38"/>
        <v>340</v>
      </c>
      <c r="C355" s="15">
        <f t="shared" si="39"/>
        <v>53107.249999999178</v>
      </c>
      <c r="D355" s="14">
        <f t="shared" si="40"/>
        <v>81376.576439887722</v>
      </c>
      <c r="E355" s="11">
        <f t="shared" si="41"/>
        <v>305.16216164957893</v>
      </c>
      <c r="F355" s="11">
        <f t="shared" si="35"/>
        <v>3731.7538962066988</v>
      </c>
      <c r="G355" s="11">
        <f t="shared" si="36"/>
        <v>4036.9160578562778</v>
      </c>
      <c r="H355" s="14">
        <f t="shared" si="37"/>
        <v>77644.822543681017</v>
      </c>
    </row>
    <row r="356" spans="2:8" outlineLevel="1" x14ac:dyDescent="0.15">
      <c r="B356" s="12">
        <f t="shared" si="38"/>
        <v>341</v>
      </c>
      <c r="C356" s="15">
        <f t="shared" si="39"/>
        <v>53137.666666665842</v>
      </c>
      <c r="D356" s="14">
        <f t="shared" si="40"/>
        <v>77644.822543681017</v>
      </c>
      <c r="E356" s="11">
        <f t="shared" si="41"/>
        <v>291.16808453880378</v>
      </c>
      <c r="F356" s="11">
        <f t="shared" si="35"/>
        <v>3745.7479733174741</v>
      </c>
      <c r="G356" s="11">
        <f t="shared" si="36"/>
        <v>4036.9160578562778</v>
      </c>
      <c r="H356" s="14">
        <f t="shared" si="37"/>
        <v>73899.074570363548</v>
      </c>
    </row>
    <row r="357" spans="2:8" outlineLevel="1" x14ac:dyDescent="0.15">
      <c r="B357" s="12">
        <f t="shared" si="38"/>
        <v>342</v>
      </c>
      <c r="C357" s="15">
        <f t="shared" si="39"/>
        <v>53168.083333332506</v>
      </c>
      <c r="D357" s="14">
        <f t="shared" si="40"/>
        <v>73899.074570363548</v>
      </c>
      <c r="E357" s="11">
        <f t="shared" si="41"/>
        <v>277.12152963886331</v>
      </c>
      <c r="F357" s="11">
        <f t="shared" si="35"/>
        <v>3759.7945282174146</v>
      </c>
      <c r="G357" s="11">
        <f t="shared" si="36"/>
        <v>4036.9160578562778</v>
      </c>
      <c r="H357" s="14">
        <f t="shared" si="37"/>
        <v>70139.280042146129</v>
      </c>
    </row>
    <row r="358" spans="2:8" outlineLevel="1" x14ac:dyDescent="0.15">
      <c r="B358" s="12">
        <f t="shared" si="38"/>
        <v>343</v>
      </c>
      <c r="C358" s="15">
        <f t="shared" si="39"/>
        <v>53198.499999999171</v>
      </c>
      <c r="D358" s="14">
        <f t="shared" si="40"/>
        <v>70139.280042146129</v>
      </c>
      <c r="E358" s="11">
        <f t="shared" si="41"/>
        <v>263.02230015804798</v>
      </c>
      <c r="F358" s="11">
        <f t="shared" si="35"/>
        <v>3773.8937576982298</v>
      </c>
      <c r="G358" s="11">
        <f t="shared" si="36"/>
        <v>4036.9160578562778</v>
      </c>
      <c r="H358" s="14">
        <f t="shared" si="37"/>
        <v>66365.386284447901</v>
      </c>
    </row>
    <row r="359" spans="2:8" outlineLevel="1" x14ac:dyDescent="0.15">
      <c r="B359" s="12">
        <f t="shared" si="38"/>
        <v>344</v>
      </c>
      <c r="C359" s="15">
        <f t="shared" si="39"/>
        <v>53228.916666665835</v>
      </c>
      <c r="D359" s="14">
        <f t="shared" si="40"/>
        <v>66365.386284447901</v>
      </c>
      <c r="E359" s="11">
        <f t="shared" si="41"/>
        <v>248.87019856667962</v>
      </c>
      <c r="F359" s="11">
        <f t="shared" si="35"/>
        <v>3788.0458592895984</v>
      </c>
      <c r="G359" s="11">
        <f t="shared" si="36"/>
        <v>4036.9160578562778</v>
      </c>
      <c r="H359" s="14">
        <f t="shared" si="37"/>
        <v>62577.340425158305</v>
      </c>
    </row>
    <row r="360" spans="2:8" outlineLevel="1" x14ac:dyDescent="0.15">
      <c r="B360" s="12">
        <f t="shared" si="38"/>
        <v>345</v>
      </c>
      <c r="C360" s="15">
        <f t="shared" si="39"/>
        <v>53259.333333332499</v>
      </c>
      <c r="D360" s="14">
        <f t="shared" si="40"/>
        <v>62577.340425158305</v>
      </c>
      <c r="E360" s="11">
        <f t="shared" si="41"/>
        <v>234.66502659434363</v>
      </c>
      <c r="F360" s="11">
        <f t="shared" si="35"/>
        <v>3802.2510312619343</v>
      </c>
      <c r="G360" s="11">
        <f t="shared" si="36"/>
        <v>4036.9160578562778</v>
      </c>
      <c r="H360" s="14">
        <f t="shared" si="37"/>
        <v>58775.089393896371</v>
      </c>
    </row>
    <row r="361" spans="2:8" outlineLevel="1" x14ac:dyDescent="0.15">
      <c r="B361" s="12">
        <f t="shared" si="38"/>
        <v>346</v>
      </c>
      <c r="C361" s="15">
        <f t="shared" si="39"/>
        <v>53289.749999999163</v>
      </c>
      <c r="D361" s="14">
        <f t="shared" si="40"/>
        <v>58775.089393896371</v>
      </c>
      <c r="E361" s="11">
        <f t="shared" si="41"/>
        <v>220.40658522711138</v>
      </c>
      <c r="F361" s="11">
        <f t="shared" si="35"/>
        <v>3816.5094726291663</v>
      </c>
      <c r="G361" s="11">
        <f t="shared" si="36"/>
        <v>4036.9160578562778</v>
      </c>
      <c r="H361" s="14">
        <f t="shared" si="37"/>
        <v>54958.579921267206</v>
      </c>
    </row>
    <row r="362" spans="2:8" outlineLevel="1" x14ac:dyDescent="0.15">
      <c r="B362" s="12">
        <f t="shared" si="38"/>
        <v>347</v>
      </c>
      <c r="C362" s="15">
        <f t="shared" si="39"/>
        <v>53320.166666665828</v>
      </c>
      <c r="D362" s="14">
        <f t="shared" si="40"/>
        <v>54958.579921267206</v>
      </c>
      <c r="E362" s="11">
        <f t="shared" si="41"/>
        <v>206.09467470475201</v>
      </c>
      <c r="F362" s="11">
        <f t="shared" si="35"/>
        <v>3830.8213831515259</v>
      </c>
      <c r="G362" s="11">
        <f t="shared" si="36"/>
        <v>4036.9160578562778</v>
      </c>
      <c r="H362" s="14">
        <f t="shared" si="37"/>
        <v>51127.758538115682</v>
      </c>
    </row>
    <row r="363" spans="2:8" outlineLevel="1" x14ac:dyDescent="0.15">
      <c r="B363" s="12">
        <f t="shared" si="38"/>
        <v>348</v>
      </c>
      <c r="C363" s="15">
        <f t="shared" si="39"/>
        <v>53350.583333332492</v>
      </c>
      <c r="D363" s="14">
        <f t="shared" si="40"/>
        <v>51127.758538115682</v>
      </c>
      <c r="E363" s="11">
        <f t="shared" si="41"/>
        <v>191.72909451793379</v>
      </c>
      <c r="F363" s="11">
        <f t="shared" si="35"/>
        <v>3845.186963338344</v>
      </c>
      <c r="G363" s="11">
        <f t="shared" si="36"/>
        <v>4036.9160578562778</v>
      </c>
      <c r="H363" s="14">
        <f t="shared" si="37"/>
        <v>47282.571574777336</v>
      </c>
    </row>
    <row r="364" spans="2:8" outlineLevel="1" x14ac:dyDescent="0.15">
      <c r="B364" s="12">
        <f t="shared" si="38"/>
        <v>349</v>
      </c>
      <c r="C364" s="15">
        <f t="shared" si="39"/>
        <v>53380.999999999156</v>
      </c>
      <c r="D364" s="14">
        <f t="shared" si="40"/>
        <v>47282.571574777336</v>
      </c>
      <c r="E364" s="11">
        <f t="shared" si="41"/>
        <v>177.30964340541499</v>
      </c>
      <c r="F364" s="11">
        <f t="shared" si="35"/>
        <v>3859.6064144508628</v>
      </c>
      <c r="G364" s="11">
        <f t="shared" si="36"/>
        <v>4036.9160578562778</v>
      </c>
      <c r="H364" s="14">
        <f t="shared" si="37"/>
        <v>43422.965160326472</v>
      </c>
    </row>
    <row r="365" spans="2:8" outlineLevel="1" x14ac:dyDescent="0.15">
      <c r="B365" s="12">
        <f t="shared" si="38"/>
        <v>350</v>
      </c>
      <c r="C365" s="15">
        <f t="shared" si="39"/>
        <v>53411.41666666582</v>
      </c>
      <c r="D365" s="14">
        <f t="shared" si="40"/>
        <v>43422.965160326472</v>
      </c>
      <c r="E365" s="11">
        <f t="shared" si="41"/>
        <v>162.83611935122426</v>
      </c>
      <c r="F365" s="11">
        <f t="shared" si="35"/>
        <v>3874.0799385050536</v>
      </c>
      <c r="G365" s="11">
        <f t="shared" si="36"/>
        <v>4036.9160578562778</v>
      </c>
      <c r="H365" s="14">
        <f t="shared" si="37"/>
        <v>39548.885221821416</v>
      </c>
    </row>
    <row r="366" spans="2:8" outlineLevel="1" x14ac:dyDescent="0.15">
      <c r="B366" s="12">
        <f t="shared" si="38"/>
        <v>351</v>
      </c>
      <c r="C366" s="15">
        <f t="shared" si="39"/>
        <v>53441.833333332484</v>
      </c>
      <c r="D366" s="14">
        <f t="shared" si="40"/>
        <v>39548.885221821416</v>
      </c>
      <c r="E366" s="11">
        <f t="shared" si="41"/>
        <v>148.30831958183032</v>
      </c>
      <c r="F366" s="11">
        <f t="shared" si="35"/>
        <v>3888.6077382744475</v>
      </c>
      <c r="G366" s="11">
        <f t="shared" si="36"/>
        <v>4036.9160578562778</v>
      </c>
      <c r="H366" s="14">
        <f t="shared" si="37"/>
        <v>35660.277483546968</v>
      </c>
    </row>
    <row r="367" spans="2:8" outlineLevel="1" x14ac:dyDescent="0.15">
      <c r="B367" s="12">
        <f t="shared" si="38"/>
        <v>352</v>
      </c>
      <c r="C367" s="15">
        <f t="shared" si="39"/>
        <v>53472.249999999149</v>
      </c>
      <c r="D367" s="14">
        <f t="shared" si="40"/>
        <v>35660.277483546968</v>
      </c>
      <c r="E367" s="11">
        <f t="shared" si="41"/>
        <v>133.72604056330113</v>
      </c>
      <c r="F367" s="11">
        <f t="shared" si="35"/>
        <v>3903.1900172929768</v>
      </c>
      <c r="G367" s="11">
        <f t="shared" si="36"/>
        <v>4036.9160578562778</v>
      </c>
      <c r="H367" s="14">
        <f t="shared" si="37"/>
        <v>31757.08746625399</v>
      </c>
    </row>
    <row r="368" spans="2:8" outlineLevel="1" x14ac:dyDescent="0.15">
      <c r="B368" s="12">
        <f t="shared" si="38"/>
        <v>353</v>
      </c>
      <c r="C368" s="15">
        <f t="shared" si="39"/>
        <v>53502.666666665813</v>
      </c>
      <c r="D368" s="14">
        <f t="shared" si="40"/>
        <v>31757.08746625399</v>
      </c>
      <c r="E368" s="11">
        <f t="shared" si="41"/>
        <v>119.08907799845245</v>
      </c>
      <c r="F368" s="11">
        <f t="shared" si="35"/>
        <v>3917.8269798578253</v>
      </c>
      <c r="G368" s="11">
        <f t="shared" si="36"/>
        <v>4036.9160578562778</v>
      </c>
      <c r="H368" s="14">
        <f t="shared" si="37"/>
        <v>27839.260486396164</v>
      </c>
    </row>
    <row r="369" spans="2:8" outlineLevel="1" x14ac:dyDescent="0.15">
      <c r="B369" s="12">
        <f t="shared" si="38"/>
        <v>354</v>
      </c>
      <c r="C369" s="15">
        <f t="shared" si="39"/>
        <v>53533.083333332477</v>
      </c>
      <c r="D369" s="14">
        <f t="shared" si="40"/>
        <v>27839.260486396164</v>
      </c>
      <c r="E369" s="11">
        <f t="shared" si="41"/>
        <v>104.3972268239856</v>
      </c>
      <c r="F369" s="11">
        <f t="shared" si="35"/>
        <v>3932.5188310322924</v>
      </c>
      <c r="G369" s="11">
        <f t="shared" si="36"/>
        <v>4036.9160578562778</v>
      </c>
      <c r="H369" s="14">
        <f t="shared" si="37"/>
        <v>23906.741655363872</v>
      </c>
    </row>
    <row r="370" spans="2:8" outlineLevel="1" x14ac:dyDescent="0.15">
      <c r="B370" s="12">
        <f t="shared" si="38"/>
        <v>355</v>
      </c>
      <c r="C370" s="15">
        <f t="shared" si="39"/>
        <v>53563.499999999141</v>
      </c>
      <c r="D370" s="14">
        <f t="shared" si="40"/>
        <v>23906.741655363872</v>
      </c>
      <c r="E370" s="11">
        <f t="shared" si="41"/>
        <v>89.650281207614512</v>
      </c>
      <c r="F370" s="11">
        <f t="shared" si="35"/>
        <v>3947.2657766486632</v>
      </c>
      <c r="G370" s="11">
        <f t="shared" si="36"/>
        <v>4036.9160578562778</v>
      </c>
      <c r="H370" s="14">
        <f t="shared" si="37"/>
        <v>19959.47587871521</v>
      </c>
    </row>
    <row r="371" spans="2:8" outlineLevel="1" x14ac:dyDescent="0.15">
      <c r="B371" s="12">
        <f t="shared" si="38"/>
        <v>356</v>
      </c>
      <c r="C371" s="15">
        <f t="shared" si="39"/>
        <v>53593.916666665806</v>
      </c>
      <c r="D371" s="14">
        <f t="shared" si="40"/>
        <v>19959.47587871521</v>
      </c>
      <c r="E371" s="11">
        <f t="shared" si="41"/>
        <v>74.848034545182031</v>
      </c>
      <c r="F371" s="11">
        <f t="shared" si="35"/>
        <v>3962.0680233110957</v>
      </c>
      <c r="G371" s="11">
        <f t="shared" si="36"/>
        <v>4036.9160578562778</v>
      </c>
      <c r="H371" s="14">
        <f t="shared" si="37"/>
        <v>15997.407855404113</v>
      </c>
    </row>
    <row r="372" spans="2:8" outlineLevel="1" x14ac:dyDescent="0.15">
      <c r="B372" s="12">
        <f t="shared" si="38"/>
        <v>357</v>
      </c>
      <c r="C372" s="15">
        <f t="shared" si="39"/>
        <v>53624.33333333247</v>
      </c>
      <c r="D372" s="14">
        <f t="shared" si="40"/>
        <v>15997.407855404113</v>
      </c>
      <c r="E372" s="11">
        <f t="shared" si="41"/>
        <v>59.990279457765425</v>
      </c>
      <c r="F372" s="11">
        <f t="shared" si="35"/>
        <v>3976.9257783985122</v>
      </c>
      <c r="G372" s="11">
        <f t="shared" si="36"/>
        <v>4036.9160578562778</v>
      </c>
      <c r="H372" s="14">
        <f t="shared" si="37"/>
        <v>12020.482077005601</v>
      </c>
    </row>
    <row r="373" spans="2:8" outlineLevel="1" x14ac:dyDescent="0.15">
      <c r="B373" s="12">
        <f t="shared" si="38"/>
        <v>358</v>
      </c>
      <c r="C373" s="15">
        <f t="shared" si="39"/>
        <v>53654.749999999134</v>
      </c>
      <c r="D373" s="14">
        <f t="shared" si="40"/>
        <v>12020.482077005601</v>
      </c>
      <c r="E373" s="11">
        <f t="shared" si="41"/>
        <v>45.076807788771006</v>
      </c>
      <c r="F373" s="11">
        <f t="shared" si="35"/>
        <v>3991.8392500675068</v>
      </c>
      <c r="G373" s="11">
        <f t="shared" si="36"/>
        <v>4036.9160578562778</v>
      </c>
      <c r="H373" s="14">
        <f t="shared" si="37"/>
        <v>8028.642826938094</v>
      </c>
    </row>
    <row r="374" spans="2:8" outlineLevel="1" x14ac:dyDescent="0.15">
      <c r="B374" s="12">
        <f t="shared" si="38"/>
        <v>359</v>
      </c>
      <c r="C374" s="15">
        <f t="shared" si="39"/>
        <v>53685.166666665798</v>
      </c>
      <c r="D374" s="14">
        <f t="shared" si="40"/>
        <v>8028.642826938094</v>
      </c>
      <c r="E374" s="11">
        <f t="shared" si="41"/>
        <v>30.10741060101785</v>
      </c>
      <c r="F374" s="11">
        <f t="shared" si="35"/>
        <v>4006.80864725526</v>
      </c>
      <c r="G374" s="11">
        <f t="shared" si="36"/>
        <v>4036.9160578562778</v>
      </c>
      <c r="H374" s="14">
        <f t="shared" si="37"/>
        <v>4021.834179682834</v>
      </c>
    </row>
    <row r="375" spans="2:8" outlineLevel="1" x14ac:dyDescent="0.15">
      <c r="B375" s="12">
        <f t="shared" si="38"/>
        <v>360</v>
      </c>
      <c r="C375" s="15">
        <f t="shared" si="39"/>
        <v>53715.583333332463</v>
      </c>
      <c r="D375" s="14">
        <f t="shared" si="40"/>
        <v>4021.834179682834</v>
      </c>
      <c r="E375" s="11">
        <f t="shared" si="41"/>
        <v>15.081878173810628</v>
      </c>
      <c r="F375" s="11">
        <f t="shared" si="35"/>
        <v>4021.834179682467</v>
      </c>
      <c r="G375" s="11">
        <f t="shared" si="36"/>
        <v>4036.9160578562778</v>
      </c>
      <c r="H375" s="14">
        <f t="shared" si="37"/>
        <v>3.6698111216537654E-10</v>
      </c>
    </row>
  </sheetData>
  <mergeCells count="9">
    <mergeCell ref="A88:A99"/>
    <mergeCell ref="A100:A111"/>
    <mergeCell ref="A112:A123"/>
    <mergeCell ref="A16:A27"/>
    <mergeCell ref="A28:A39"/>
    <mergeCell ref="A40:A51"/>
    <mergeCell ref="A52:A63"/>
    <mergeCell ref="A64:A75"/>
    <mergeCell ref="A76:A8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workbookViewId="0">
      <selection activeCell="C9" sqref="C9"/>
    </sheetView>
  </sheetViews>
  <sheetFormatPr baseColWidth="10" defaultColWidth="11.5" defaultRowHeight="13" x14ac:dyDescent="0.15"/>
  <cols>
    <col min="1" max="1" width="59.83203125" style="44" customWidth="1"/>
    <col min="2" max="2" width="14.33203125" style="45" customWidth="1"/>
    <col min="3" max="3" width="8.1640625" style="44" customWidth="1"/>
    <col min="4" max="6" width="11.5" style="44"/>
    <col min="7" max="7" width="12.5" style="44" bestFit="1" customWidth="1"/>
    <col min="8" max="16384" width="11.5" style="44"/>
  </cols>
  <sheetData>
    <row r="1" spans="1:8" s="58" customFormat="1" ht="20" x14ac:dyDescent="0.2">
      <c r="A1" s="58" t="s">
        <v>90</v>
      </c>
      <c r="B1" s="59"/>
    </row>
    <row r="2" spans="1:8" ht="16" x14ac:dyDescent="0.2">
      <c r="A2" s="46"/>
      <c r="B2" s="47"/>
      <c r="C2" s="46"/>
      <c r="D2" s="46"/>
      <c r="E2" s="46"/>
      <c r="F2" s="46"/>
      <c r="G2" s="46"/>
      <c r="H2" s="46"/>
    </row>
    <row r="3" spans="1:8" ht="16" x14ac:dyDescent="0.2">
      <c r="A3" s="46"/>
      <c r="B3" s="47"/>
      <c r="C3" s="290"/>
      <c r="D3" s="291"/>
      <c r="E3" s="291"/>
      <c r="F3" s="46"/>
      <c r="G3" s="46"/>
      <c r="H3" s="46"/>
    </row>
    <row r="4" spans="1:8" ht="16" x14ac:dyDescent="0.2">
      <c r="A4" s="292" t="s">
        <v>94</v>
      </c>
      <c r="B4" s="293">
        <f>'Static Pro Forma'!G33</f>
        <v>791732</v>
      </c>
      <c r="C4" s="290"/>
      <c r="D4" s="291"/>
      <c r="E4" s="291"/>
      <c r="F4" s="46"/>
      <c r="G4" s="46"/>
      <c r="H4" s="46"/>
    </row>
    <row r="5" spans="1:8" ht="16" x14ac:dyDescent="0.2">
      <c r="A5" s="46"/>
      <c r="B5" s="47"/>
      <c r="C5" s="57"/>
      <c r="D5" s="46"/>
      <c r="E5" s="46"/>
      <c r="F5" s="46"/>
      <c r="G5" s="46"/>
      <c r="H5" s="46"/>
    </row>
    <row r="6" spans="1:8" ht="16" x14ac:dyDescent="0.2">
      <c r="A6" s="46"/>
      <c r="B6" s="47"/>
      <c r="C6" s="57"/>
      <c r="D6" s="46"/>
      <c r="E6" s="46"/>
      <c r="F6" s="60" t="s">
        <v>89</v>
      </c>
      <c r="G6" s="60"/>
      <c r="H6" s="60"/>
    </row>
    <row r="7" spans="1:8" ht="16" x14ac:dyDescent="0.2">
      <c r="A7" s="46" t="s">
        <v>77</v>
      </c>
      <c r="B7" s="47">
        <f>$B$4*C7</f>
        <v>39586.600000000006</v>
      </c>
      <c r="C7" s="56">
        <v>0.05</v>
      </c>
      <c r="D7" s="46" t="s">
        <v>88</v>
      </c>
      <c r="E7" s="46"/>
      <c r="F7" s="47">
        <f>B7+B23</f>
        <v>39586.600000000006</v>
      </c>
      <c r="G7" s="56">
        <f>F7/$B$4</f>
        <v>5.000000000000001E-2</v>
      </c>
      <c r="H7" s="46" t="s">
        <v>87</v>
      </c>
    </row>
    <row r="8" spans="1:8" ht="16" x14ac:dyDescent="0.2">
      <c r="A8" s="46" t="s">
        <v>92</v>
      </c>
      <c r="B8" s="47">
        <f>$B$4*C8</f>
        <v>55421.240000000005</v>
      </c>
      <c r="C8" s="56">
        <v>7.0000000000000007E-2</v>
      </c>
      <c r="D8" s="46" t="s">
        <v>88</v>
      </c>
      <c r="E8" s="46"/>
      <c r="F8" s="47">
        <f>B8+B24</f>
        <v>55421.240000000005</v>
      </c>
      <c r="G8" s="56">
        <f>F8/$B$4</f>
        <v>7.0000000000000007E-2</v>
      </c>
      <c r="H8" s="46" t="s">
        <v>87</v>
      </c>
    </row>
    <row r="9" spans="1:8" ht="16" x14ac:dyDescent="0.2">
      <c r="A9" s="46" t="s">
        <v>75</v>
      </c>
      <c r="B9" s="47">
        <f>$B$4*C9</f>
        <v>15834.640000000001</v>
      </c>
      <c r="C9" s="56">
        <v>0.02</v>
      </c>
      <c r="D9" s="46" t="s">
        <v>88</v>
      </c>
      <c r="E9" s="46"/>
      <c r="F9" s="47">
        <f>B9+B25</f>
        <v>15834.640000000001</v>
      </c>
      <c r="G9" s="56">
        <f>F9/$B$4</f>
        <v>0.02</v>
      </c>
      <c r="H9" s="46" t="s">
        <v>87</v>
      </c>
    </row>
    <row r="10" spans="1:8" ht="16" x14ac:dyDescent="0.2">
      <c r="A10" s="46" t="s">
        <v>74</v>
      </c>
      <c r="B10" s="47">
        <v>0</v>
      </c>
      <c r="C10" s="56">
        <v>0.02</v>
      </c>
      <c r="D10" s="46" t="s">
        <v>86</v>
      </c>
      <c r="E10" s="46"/>
      <c r="F10" s="46"/>
      <c r="G10" s="46"/>
      <c r="H10" s="46"/>
    </row>
    <row r="11" spans="1:8" ht="16" x14ac:dyDescent="0.2">
      <c r="A11" s="46"/>
      <c r="B11" s="47"/>
      <c r="C11" s="56"/>
      <c r="D11" s="46"/>
      <c r="E11" s="46"/>
      <c r="F11" s="47">
        <f>SUM(F7:F10)</f>
        <v>110842.48000000001</v>
      </c>
      <c r="G11" s="46"/>
      <c r="H11" s="46"/>
    </row>
    <row r="12" spans="1:8" ht="16" x14ac:dyDescent="0.2">
      <c r="A12" s="46" t="s">
        <v>85</v>
      </c>
      <c r="B12" s="47"/>
      <c r="C12" s="56"/>
      <c r="D12" s="46"/>
      <c r="E12" s="46"/>
      <c r="F12" s="46"/>
      <c r="G12" s="46"/>
      <c r="H12" s="46"/>
    </row>
    <row r="13" spans="1:8" ht="16" x14ac:dyDescent="0.2">
      <c r="A13" s="46" t="s">
        <v>84</v>
      </c>
      <c r="B13" s="47">
        <v>8222.4</v>
      </c>
      <c r="C13" s="56">
        <v>1.4999999999999999E-2</v>
      </c>
      <c r="D13" s="46" t="s">
        <v>83</v>
      </c>
      <c r="E13" s="46"/>
      <c r="F13" s="46"/>
      <c r="G13" s="46"/>
      <c r="H13" s="46"/>
    </row>
    <row r="14" spans="1:8" ht="16" x14ac:dyDescent="0.2">
      <c r="A14" s="46" t="s">
        <v>93</v>
      </c>
      <c r="B14" s="47">
        <f>2900*7</f>
        <v>20300</v>
      </c>
      <c r="C14" s="56">
        <f>B14/B19</f>
        <v>0.11846067875751437</v>
      </c>
      <c r="D14" s="46" t="s">
        <v>79</v>
      </c>
      <c r="E14" s="46"/>
      <c r="F14" s="46"/>
      <c r="G14" s="46"/>
      <c r="H14" s="46"/>
    </row>
    <row r="15" spans="1:8" ht="16" x14ac:dyDescent="0.2">
      <c r="A15" s="46"/>
      <c r="B15" s="47"/>
      <c r="C15" s="56"/>
      <c r="D15" s="46"/>
      <c r="E15" s="46"/>
      <c r="F15" s="46"/>
      <c r="G15" s="46"/>
      <c r="H15" s="46"/>
    </row>
    <row r="16" spans="1:8" ht="16" x14ac:dyDescent="0.2">
      <c r="A16" s="46" t="s">
        <v>82</v>
      </c>
      <c r="B16" s="47">
        <v>12000</v>
      </c>
      <c r="C16" s="56">
        <f>B16/B19</f>
        <v>7.0026016999515883E-2</v>
      </c>
      <c r="D16" s="46" t="s">
        <v>79</v>
      </c>
      <c r="E16" s="46"/>
      <c r="F16" s="46"/>
      <c r="G16" s="46"/>
      <c r="H16" s="46"/>
    </row>
    <row r="17" spans="1:8" ht="16" x14ac:dyDescent="0.2">
      <c r="A17" s="46" t="s">
        <v>81</v>
      </c>
      <c r="B17" s="47">
        <v>5000</v>
      </c>
      <c r="C17" s="56">
        <f>B17/B19</f>
        <v>2.9177507083131618E-2</v>
      </c>
      <c r="D17" s="46" t="s">
        <v>79</v>
      </c>
      <c r="E17" s="46"/>
      <c r="F17" s="46"/>
      <c r="G17" s="46"/>
      <c r="H17" s="46"/>
    </row>
    <row r="18" spans="1:8" ht="16" x14ac:dyDescent="0.2">
      <c r="A18" s="46" t="s">
        <v>80</v>
      </c>
      <c r="B18" s="47">
        <v>15000</v>
      </c>
      <c r="C18" s="56">
        <f>B18/B19</f>
        <v>8.7532521249394854E-2</v>
      </c>
      <c r="D18" s="46" t="s">
        <v>79</v>
      </c>
      <c r="E18" s="46"/>
      <c r="F18" s="46"/>
      <c r="G18" s="46"/>
      <c r="H18" s="46"/>
    </row>
    <row r="19" spans="1:8" ht="16" x14ac:dyDescent="0.2">
      <c r="A19" s="61" t="s">
        <v>73</v>
      </c>
      <c r="B19" s="62">
        <f>SUM(B7:B18)</f>
        <v>171364.88</v>
      </c>
      <c r="C19" s="46"/>
      <c r="D19" s="46"/>
      <c r="E19" s="46"/>
      <c r="F19" s="46"/>
      <c r="G19" s="46"/>
      <c r="H19" s="46"/>
    </row>
    <row r="20" spans="1:8" ht="16" x14ac:dyDescent="0.2">
      <c r="A20" s="46"/>
      <c r="B20" s="47"/>
      <c r="C20" s="46"/>
      <c r="D20" s="46"/>
      <c r="E20" s="46"/>
      <c r="F20" s="46"/>
      <c r="G20" s="46"/>
      <c r="H20" s="46"/>
    </row>
    <row r="21" spans="1:8" ht="16" x14ac:dyDescent="0.2">
      <c r="A21" s="55" t="s">
        <v>78</v>
      </c>
      <c r="B21" s="47"/>
      <c r="C21" s="46"/>
      <c r="D21" s="46"/>
      <c r="E21" s="46"/>
      <c r="F21" s="46"/>
      <c r="G21" s="46"/>
      <c r="H21" s="46"/>
    </row>
    <row r="22" spans="1:8" ht="16" x14ac:dyDescent="0.2">
      <c r="A22" s="46"/>
      <c r="B22" s="47"/>
      <c r="C22" s="46"/>
      <c r="D22" s="46"/>
      <c r="E22" s="46"/>
      <c r="F22" s="46"/>
      <c r="G22" s="46"/>
      <c r="H22" s="46"/>
    </row>
    <row r="23" spans="1:8" ht="16" x14ac:dyDescent="0.2">
      <c r="A23" s="46" t="s">
        <v>77</v>
      </c>
      <c r="B23" s="54">
        <v>0</v>
      </c>
      <c r="C23" s="46"/>
      <c r="D23" s="46"/>
      <c r="E23" s="46"/>
      <c r="F23" s="46"/>
      <c r="G23" s="46"/>
      <c r="H23" s="46"/>
    </row>
    <row r="24" spans="1:8" ht="16" x14ac:dyDescent="0.2">
      <c r="A24" s="46" t="s">
        <v>76</v>
      </c>
      <c r="B24" s="54">
        <v>0</v>
      </c>
      <c r="C24" s="46"/>
      <c r="D24" s="46"/>
      <c r="E24" s="46"/>
      <c r="F24" s="46"/>
      <c r="G24" s="46"/>
      <c r="H24" s="46"/>
    </row>
    <row r="25" spans="1:8" ht="16" x14ac:dyDescent="0.2">
      <c r="A25" s="46" t="s">
        <v>75</v>
      </c>
      <c r="B25" s="54">
        <v>0</v>
      </c>
      <c r="C25" s="46"/>
      <c r="D25" s="46"/>
      <c r="E25" s="46"/>
      <c r="F25" s="46"/>
      <c r="G25" s="46"/>
      <c r="H25" s="46"/>
    </row>
    <row r="26" spans="1:8" ht="16" x14ac:dyDescent="0.2">
      <c r="A26" s="46" t="s">
        <v>74</v>
      </c>
      <c r="B26" s="54">
        <v>0</v>
      </c>
      <c r="C26" s="46"/>
      <c r="D26" s="46"/>
      <c r="E26" s="46"/>
      <c r="F26" s="46"/>
      <c r="G26" s="46"/>
      <c r="H26" s="46"/>
    </row>
    <row r="27" spans="1:8" ht="16" x14ac:dyDescent="0.2">
      <c r="A27" s="46"/>
      <c r="B27" s="53"/>
      <c r="C27" s="46"/>
      <c r="D27" s="46"/>
      <c r="E27" s="46"/>
      <c r="F27" s="46"/>
      <c r="G27" s="46"/>
      <c r="H27" s="46"/>
    </row>
    <row r="28" spans="1:8" ht="16" x14ac:dyDescent="0.2">
      <c r="A28" s="52" t="s">
        <v>73</v>
      </c>
      <c r="B28" s="51">
        <f>SUM(B23:B26)</f>
        <v>0</v>
      </c>
      <c r="C28" s="46"/>
      <c r="D28" s="46"/>
      <c r="E28" s="46"/>
      <c r="F28" s="46"/>
      <c r="G28" s="46"/>
      <c r="H28" s="46"/>
    </row>
    <row r="29" spans="1:8" ht="16" x14ac:dyDescent="0.2">
      <c r="A29" s="46"/>
      <c r="B29" s="47"/>
      <c r="C29" s="46"/>
      <c r="D29" s="46"/>
      <c r="E29" s="46"/>
      <c r="F29" s="46"/>
      <c r="G29" s="46"/>
      <c r="H29" s="46"/>
    </row>
    <row r="30" spans="1:8" ht="16" x14ac:dyDescent="0.2">
      <c r="A30" s="50" t="s">
        <v>72</v>
      </c>
      <c r="B30" s="49">
        <f>B19+B28</f>
        <v>171364.88</v>
      </c>
      <c r="C30" s="46"/>
      <c r="D30" s="46"/>
      <c r="E30" s="46"/>
      <c r="F30" s="46"/>
      <c r="G30" s="46"/>
      <c r="H30" s="46"/>
    </row>
    <row r="31" spans="1:8" ht="16" x14ac:dyDescent="0.2">
      <c r="A31" s="46"/>
      <c r="B31" s="47"/>
      <c r="C31" s="46"/>
      <c r="D31" s="46"/>
      <c r="E31" s="46"/>
      <c r="F31" s="46"/>
      <c r="G31" s="46"/>
      <c r="H31" s="46"/>
    </row>
    <row r="32" spans="1:8" ht="16" x14ac:dyDescent="0.2">
      <c r="A32" s="48"/>
      <c r="B32" s="47"/>
      <c r="C32" s="46"/>
      <c r="D32" s="46"/>
      <c r="E32" s="46"/>
      <c r="F32" s="46"/>
      <c r="G32" s="46"/>
      <c r="H32" s="46"/>
    </row>
    <row r="33" spans="1:8" ht="16" x14ac:dyDescent="0.2">
      <c r="A33" s="46"/>
      <c r="B33" s="47"/>
      <c r="C33" s="46"/>
      <c r="D33" s="46"/>
      <c r="E33" s="46"/>
      <c r="F33" s="46"/>
      <c r="G33" s="46"/>
      <c r="H33" s="46"/>
    </row>
    <row r="34" spans="1:8" ht="16" x14ac:dyDescent="0.2">
      <c r="A34" s="46"/>
      <c r="B34" s="47"/>
      <c r="C34" s="46"/>
      <c r="D34" s="46"/>
      <c r="E34" s="46"/>
      <c r="F34" s="46"/>
      <c r="G34" s="46"/>
      <c r="H34" s="46"/>
    </row>
    <row r="35" spans="1:8" ht="16" x14ac:dyDescent="0.2">
      <c r="A35" s="46"/>
      <c r="B35" s="47"/>
      <c r="C35" s="46"/>
      <c r="D35" s="46"/>
      <c r="E35" s="46"/>
      <c r="F35" s="46"/>
      <c r="G35" s="46"/>
      <c r="H35" s="46"/>
    </row>
    <row r="36" spans="1:8" ht="16" x14ac:dyDescent="0.2">
      <c r="A36" s="46"/>
      <c r="B36" s="47"/>
      <c r="C36" s="46"/>
      <c r="D36" s="46"/>
      <c r="E36" s="46"/>
      <c r="F36" s="46"/>
      <c r="G36" s="46"/>
      <c r="H36" s="46"/>
    </row>
  </sheetData>
  <phoneticPr fontId="7" type="noConversion"/>
  <pageMargins left="0.75" right="0.75" top="1" bottom="1" header="0.5" footer="0.5"/>
  <pageSetup scale="7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20" workbookViewId="0">
      <selection activeCell="B3" sqref="B3"/>
    </sheetView>
  </sheetViews>
  <sheetFormatPr baseColWidth="10" defaultRowHeight="16" x14ac:dyDescent="0.2"/>
  <sheetData>
    <row r="2" spans="2:2" x14ac:dyDescent="0.2">
      <c r="B2" t="s">
        <v>190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 Pro Forma</vt:lpstr>
      <vt:lpstr>Multi year Cash Flow</vt:lpstr>
      <vt:lpstr>Multi year Cash Flow (2)</vt:lpstr>
      <vt:lpstr> Amort schedule-Debt</vt:lpstr>
      <vt:lpstr>Soft Cost Budget</vt:lpstr>
      <vt:lpstr>Site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2017-08-21T21:13:45Z</cp:lastPrinted>
  <dcterms:created xsi:type="dcterms:W3CDTF">2016-04-21T00:14:45Z</dcterms:created>
  <dcterms:modified xsi:type="dcterms:W3CDTF">2018-01-21T15:23:37Z</dcterms:modified>
</cp:coreProperties>
</file>