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namedSheetViews/namedSheetView1.xml" ContentType="application/vnd.ms-excel.namedsheetview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2"/>
  <workbookPr hidePivotFieldList="1"/>
  <mc:AlternateContent xmlns:mc="http://schemas.openxmlformats.org/markup-compatibility/2006">
    <mc:Choice Requires="x15">
      <x15ac:absPath xmlns:x15ac="http://schemas.microsoft.com/office/spreadsheetml/2010/11/ac" url="C:\Users\gatae\OneDrive\Desktop\TechTalent\"/>
    </mc:Choice>
  </mc:AlternateContent>
  <xr:revisionPtr revIDLastSave="0" documentId="13_ncr:1_{704185C0-FD22-4786-AB5E-3172BE846E64}" xr6:coauthVersionLast="47" xr6:coauthVersionMax="47" xr10:uidLastSave="{00000000-0000-0000-0000-000000000000}"/>
  <bookViews>
    <workbookView xWindow="-110" yWindow="-110" windowWidth="19420" windowHeight="11500" firstSheet="3" activeTab="3" xr2:uid="{00000000-000D-0000-FFFF-FFFF00000000}"/>
  </bookViews>
  <sheets>
    <sheet name="Cover Page " sheetId="6" r:id="rId1"/>
    <sheet name="Sales Data" sheetId="1" r:id="rId2"/>
    <sheet name="Sales Data Analyse" sheetId="4" r:id="rId3"/>
    <sheet name="Dashboard" sheetId="3" r:id="rId4"/>
  </sheets>
  <externalReferences>
    <externalReference r:id="rId5"/>
  </externalReferences>
  <definedNames>
    <definedName name="NativeTimeline_Order_Date">#N/A</definedName>
    <definedName name="NativeTimeline_Order_Date1">#N/A</definedName>
    <definedName name="_xlnm.Print_Area" localSheetId="0">'Cover Page '!$A$1:$Q$17</definedName>
    <definedName name="rng_CSAT">#REF!</definedName>
    <definedName name="rng_CSAT_Avg">#REF!</definedName>
    <definedName name="rng_MonthlyGoal">[1]!tbl_Goals[[#Totals],[Monthly Goal]]</definedName>
    <definedName name="rng_MonthlySales">'[1]Monthly Sales'!#REF!</definedName>
    <definedName name="Slicer_Category">#N/A</definedName>
    <definedName name="Slicer_Category1">#N/A</definedName>
    <definedName name="Slicer_Customer_Name">#N/A</definedName>
    <definedName name="Slicer_Employee">#N/A</definedName>
  </definedNames>
  <calcPr calcId="191028"/>
  <pivotCaches>
    <pivotCache cacheId="269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1" l="1"/>
  <c r="B51" i="1"/>
  <c r="C51" i="1"/>
  <c r="R4" i="1" s="1"/>
  <c r="D51" i="1"/>
  <c r="E51" i="1"/>
  <c r="F51" i="1"/>
  <c r="R6" i="1" s="1"/>
  <c r="G51" i="1"/>
  <c r="R8" i="1" s="1"/>
  <c r="H51" i="1"/>
  <c r="I51" i="1"/>
  <c r="J51" i="1"/>
  <c r="K51" i="1"/>
  <c r="L51" i="1"/>
  <c r="M51" i="1"/>
  <c r="N51" i="1"/>
  <c r="O51" i="1"/>
</calcChain>
</file>

<file path=xl/sharedStrings.xml><?xml version="1.0" encoding="utf-8"?>
<sst xmlns="http://schemas.openxmlformats.org/spreadsheetml/2006/main" count="550" uniqueCount="140">
  <si>
    <t xml:space="preserve">  Sales Data Analyse</t>
  </si>
  <si>
    <t xml:space="preserve">         Group 0</t>
  </si>
  <si>
    <t xml:space="preserve">         Group 1</t>
  </si>
  <si>
    <t xml:space="preserve">         Group 2</t>
  </si>
  <si>
    <t xml:space="preserve">         Group 3</t>
  </si>
  <si>
    <t xml:space="preserve">         Group 4</t>
  </si>
  <si>
    <t>Name : Gitta  Ataeimanesh</t>
  </si>
  <si>
    <t>Sales Data'!N16:P17</t>
  </si>
  <si>
    <t>Order ID</t>
  </si>
  <si>
    <t>Order Date</t>
  </si>
  <si>
    <t>Employee</t>
  </si>
  <si>
    <t>Customer Name</t>
  </si>
  <si>
    <t>Category</t>
  </si>
  <si>
    <t>Product Name</t>
  </si>
  <si>
    <t>Sales</t>
  </si>
  <si>
    <t>Payment Type</t>
  </si>
  <si>
    <t>CSAT</t>
  </si>
  <si>
    <t>Last Name</t>
  </si>
  <si>
    <t>First Name</t>
  </si>
  <si>
    <t>City</t>
  </si>
  <si>
    <t>State/Province</t>
  </si>
  <si>
    <t>Map Sales</t>
  </si>
  <si>
    <t>Quarter</t>
  </si>
  <si>
    <t>Anne Hellung-Larsen</t>
  </si>
  <si>
    <t>Company AA</t>
  </si>
  <si>
    <t>Beverages</t>
  </si>
  <si>
    <t>Beer</t>
  </si>
  <si>
    <t>Check</t>
  </si>
  <si>
    <t>Toh</t>
  </si>
  <si>
    <t>Karen</t>
  </si>
  <si>
    <t>Las Vegas</t>
  </si>
  <si>
    <t>NV</t>
  </si>
  <si>
    <t>Formulas</t>
  </si>
  <si>
    <t>Dried Fruit &amp; Nuts</t>
  </si>
  <si>
    <t>Dried Plums</t>
  </si>
  <si>
    <t>Jan Kotas</t>
  </si>
  <si>
    <t>Company D</t>
  </si>
  <si>
    <t>Dried Apples</t>
  </si>
  <si>
    <t>Credit Card</t>
  </si>
  <si>
    <t>Lee</t>
  </si>
  <si>
    <t>Christina</t>
  </si>
  <si>
    <t>New York</t>
  </si>
  <si>
    <t>NY</t>
  </si>
  <si>
    <t xml:space="preserve">Numner of sales by Jan Kotas </t>
  </si>
  <si>
    <t>Dried Pears</t>
  </si>
  <si>
    <t>number of sales  made for Beer</t>
  </si>
  <si>
    <t>Mariya Sergienko</t>
  </si>
  <si>
    <t>Company L</t>
  </si>
  <si>
    <t>Chai</t>
  </si>
  <si>
    <t>Edwards</t>
  </si>
  <si>
    <t>John</t>
  </si>
  <si>
    <t>Coffee</t>
  </si>
  <si>
    <t>number of sales made &gt;$3000</t>
  </si>
  <si>
    <t>Michael Neipper</t>
  </si>
  <si>
    <t>Company H</t>
  </si>
  <si>
    <t>Baked Goods &amp; Mixes</t>
  </si>
  <si>
    <t>Chocolate Biscuits Mix</t>
  </si>
  <si>
    <t>Andersen</t>
  </si>
  <si>
    <t>Elizabeth</t>
  </si>
  <si>
    <t>Portland</t>
  </si>
  <si>
    <t>OR</t>
  </si>
  <si>
    <t>Company CC</t>
  </si>
  <si>
    <t>Candy</t>
  </si>
  <si>
    <t>Chocolate</t>
  </si>
  <si>
    <t>Soo Jung</t>
  </si>
  <si>
    <t>Denver</t>
  </si>
  <si>
    <t>CO</t>
  </si>
  <si>
    <t>Company C</t>
  </si>
  <si>
    <t>Soups</t>
  </si>
  <si>
    <t>Clam Chowder</t>
  </si>
  <si>
    <t>Cash</t>
  </si>
  <si>
    <t>Axen</t>
  </si>
  <si>
    <t>Thomas</t>
  </si>
  <si>
    <t>Los Angelas</t>
  </si>
  <si>
    <t>CA</t>
  </si>
  <si>
    <t>Laura Giussani</t>
  </si>
  <si>
    <t>Company F</t>
  </si>
  <si>
    <t>Sauces</t>
  </si>
  <si>
    <t>Curry Sauce</t>
  </si>
  <si>
    <t>Pérez-Olaeta</t>
  </si>
  <si>
    <t>Francisco</t>
  </si>
  <si>
    <t>Milwaukee</t>
  </si>
  <si>
    <t>WI</t>
  </si>
  <si>
    <t>Company BB</t>
  </si>
  <si>
    <t>Raghav</t>
  </si>
  <si>
    <t>Amritansh</t>
  </si>
  <si>
    <t>Memphis</t>
  </si>
  <si>
    <t>TN</t>
  </si>
  <si>
    <t>Company J</t>
  </si>
  <si>
    <t>Green Tea</t>
  </si>
  <si>
    <t>Wacker</t>
  </si>
  <si>
    <t>Roland</t>
  </si>
  <si>
    <t>Chicago</t>
  </si>
  <si>
    <t>IL</t>
  </si>
  <si>
    <t>Nancy Freehafer</t>
  </si>
  <si>
    <t>Condiments</t>
  </si>
  <si>
    <t>Cajun Seasoning</t>
  </si>
  <si>
    <t>Jams, Preserves</t>
  </si>
  <si>
    <t>Boysenberry Spread</t>
  </si>
  <si>
    <t>Canned Meat</t>
  </si>
  <si>
    <t>Crab Meat</t>
  </si>
  <si>
    <t>Robert Zare</t>
  </si>
  <si>
    <t>Company I</t>
  </si>
  <si>
    <t>Dairy Products</t>
  </si>
  <si>
    <t>Mozzarella</t>
  </si>
  <si>
    <t>Mortensen</t>
  </si>
  <si>
    <t>Sven</t>
  </si>
  <si>
    <t>Salt Lake City</t>
  </si>
  <si>
    <t>UT</t>
  </si>
  <si>
    <t>Pasta</t>
  </si>
  <si>
    <t>Ravioli</t>
  </si>
  <si>
    <t>Company Y</t>
  </si>
  <si>
    <t>Scones</t>
  </si>
  <si>
    <t>Rodman</t>
  </si>
  <si>
    <t>Company Z</t>
  </si>
  <si>
    <t>Liu</t>
  </si>
  <si>
    <t>Run</t>
  </si>
  <si>
    <t>Miami</t>
  </si>
  <si>
    <t>FL</t>
  </si>
  <si>
    <t>Oil</t>
  </si>
  <si>
    <t>Olive Oil</t>
  </si>
  <si>
    <t>Andrew Cencini</t>
  </si>
  <si>
    <t>Grains</t>
  </si>
  <si>
    <t>Long Grain Rice</t>
  </si>
  <si>
    <t>Marmalade</t>
  </si>
  <si>
    <t>Syrup</t>
  </si>
  <si>
    <t>Almonds</t>
  </si>
  <si>
    <t>Company K</t>
  </si>
  <si>
    <t>Krschne</t>
  </si>
  <si>
    <t>Peter</t>
  </si>
  <si>
    <t>Company A</t>
  </si>
  <si>
    <t>Bedecs</t>
  </si>
  <si>
    <t>Anna</t>
  </si>
  <si>
    <t>Seattle</t>
  </si>
  <si>
    <t>WA</t>
  </si>
  <si>
    <t>Canned Fruit &amp; Vegetables</t>
  </si>
  <si>
    <t>Fruit Cocktail</t>
  </si>
  <si>
    <t>Row Labels</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</si>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</sst>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mm/dd/yy;@"/>
  </numFmts>
  <fonts count="16">
    <font>
      <sz val="11"/>
      <color theme="1"/>
      <name val="Segoe UI Light"/>
      <family val="2"/>
    </font>
    <font>
      <sz val="11"/>
      <color theme="1"/>
      <name val="Trebuchet MS"/>
      <family val="2"/>
      <scheme val="minor"/>
    </font>
    <font>
      <sz val="11"/>
      <color theme="1"/>
      <name val="Trebuchet MS"/>
      <family val="2"/>
      <scheme val="minor"/>
    </font>
    <font>
      <sz val="11"/>
      <name val="Trebuchet MS"/>
      <family val="2"/>
      <scheme val="minor"/>
    </font>
    <font>
      <b/>
      <i/>
      <sz val="36"/>
      <color theme="4"/>
      <name val="Arial Narrow"/>
      <family val="2"/>
    </font>
    <font>
      <sz val="22"/>
      <color theme="4"/>
      <name val="Arial Narrow"/>
      <family val="2"/>
    </font>
    <font>
      <b/>
      <sz val="22"/>
      <color theme="4"/>
      <name val="Arial Black"/>
      <family val="2"/>
    </font>
    <font>
      <b/>
      <sz val="28"/>
      <color theme="9" tint="-0.499984740745262"/>
      <name val="Trebuchet MS"/>
      <family val="2"/>
      <scheme val="minor"/>
    </font>
    <font>
      <sz val="22"/>
      <color theme="4"/>
      <name val="Arial Black"/>
      <family val="2"/>
    </font>
    <font>
      <u/>
      <sz val="11"/>
      <color theme="10"/>
      <name val="Trebuchet MS"/>
      <family val="2"/>
      <scheme val="minor"/>
    </font>
    <font>
      <b/>
      <sz val="28"/>
      <color rgb="FF02094E"/>
      <name val="Arial"/>
      <family val="2"/>
    </font>
    <font>
      <sz val="16"/>
      <color theme="1"/>
      <name val="Trebuchet MS"/>
      <family val="2"/>
      <scheme val="major"/>
    </font>
    <font>
      <sz val="16"/>
      <color rgb="FF444746"/>
      <name val="Trebuchet MS"/>
      <family val="2"/>
    </font>
    <font>
      <sz val="24"/>
      <color rgb="FF0070C0"/>
      <name val="Trebuchet MS"/>
      <family val="2"/>
      <scheme val="major"/>
    </font>
    <font>
      <sz val="16"/>
      <color rgb="FF1F1F1F"/>
      <name val="Trebuchet MS"/>
      <family val="2"/>
    </font>
    <font>
      <sz val="16"/>
      <color rgb="FF444746"/>
      <name val="Trebuchet MS"/>
      <family val="2"/>
      <scheme val="maj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3">
    <xf numFmtId="0" fontId="0" fillId="0" borderId="0"/>
    <xf numFmtId="0" fontId="2" fillId="0" borderId="0"/>
    <xf numFmtId="0" fontId="9" fillId="0" borderId="0" applyNumberFormat="0" applyFill="0" applyBorder="0" applyAlignment="0" applyProtection="0"/>
  </cellStyleXfs>
  <cellXfs count="46">
    <xf numFmtId="0" fontId="0" fillId="0" borderId="0" xfId="0"/>
    <xf numFmtId="2" fontId="0" fillId="0" borderId="0" xfId="0" applyNumberFormat="1"/>
    <xf numFmtId="0" fontId="3" fillId="2" borderId="2" xfId="0" applyFont="1" applyFill="1" applyBorder="1"/>
    <xf numFmtId="0" fontId="3" fillId="2" borderId="3" xfId="0" applyFont="1" applyFill="1" applyBorder="1"/>
    <xf numFmtId="0" fontId="3" fillId="2" borderId="3" xfId="0" applyFont="1" applyFill="1" applyBorder="1" applyAlignment="1">
      <alignment horizontal="right"/>
    </xf>
    <xf numFmtId="0" fontId="3" fillId="2" borderId="3" xfId="0" applyFont="1" applyFill="1" applyBorder="1" applyAlignment="1">
      <alignment horizontal="center"/>
    </xf>
    <xf numFmtId="0" fontId="3" fillId="2" borderId="4" xfId="0" applyFont="1" applyFill="1" applyBorder="1"/>
    <xf numFmtId="0" fontId="0" fillId="0" borderId="0" xfId="0" pivotButton="1"/>
    <xf numFmtId="0" fontId="0" fillId="0" borderId="0" xfId="0" applyAlignment="1">
      <alignment horizontal="left"/>
    </xf>
    <xf numFmtId="0" fontId="2" fillId="0" borderId="0" xfId="1"/>
    <xf numFmtId="49" fontId="2" fillId="0" borderId="0" xfId="1" applyNumberFormat="1"/>
    <xf numFmtId="0" fontId="5" fillId="3" borderId="0" xfId="1" applyFont="1" applyFill="1"/>
    <xf numFmtId="49" fontId="5" fillId="3" borderId="0" xfId="1" applyNumberFormat="1" applyFont="1" applyFill="1"/>
    <xf numFmtId="49" fontId="6" fillId="4" borderId="0" xfId="1" applyNumberFormat="1" applyFont="1" applyFill="1" applyAlignment="1">
      <alignment vertical="center"/>
    </xf>
    <xf numFmtId="49" fontId="7" fillId="4" borderId="0" xfId="1" applyNumberFormat="1" applyFont="1" applyFill="1" applyAlignment="1">
      <alignment vertical="center"/>
    </xf>
    <xf numFmtId="49" fontId="7" fillId="4" borderId="0" xfId="1" applyNumberFormat="1" applyFont="1" applyFill="1"/>
    <xf numFmtId="49" fontId="7" fillId="4" borderId="0" xfId="1" applyNumberFormat="1" applyFont="1" applyFill="1" applyAlignment="1">
      <alignment horizontal="left" vertical="center"/>
    </xf>
    <xf numFmtId="49" fontId="8" fillId="4" borderId="0" xfId="1" applyNumberFormat="1" applyFont="1" applyFill="1"/>
    <xf numFmtId="0" fontId="9" fillId="0" borderId="0" xfId="2" quotePrefix="1"/>
    <xf numFmtId="0" fontId="9" fillId="0" borderId="0" xfId="2"/>
    <xf numFmtId="0" fontId="0" fillId="0" borderId="10" xfId="0" pivotButton="1" applyBorder="1"/>
    <xf numFmtId="0" fontId="0" fillId="0" borderId="12" xfId="0" applyBorder="1"/>
    <xf numFmtId="0" fontId="0" fillId="0" borderId="10" xfId="0" applyBorder="1" applyAlignment="1">
      <alignment horizontal="left"/>
    </xf>
    <xf numFmtId="0" fontId="0" fillId="0" borderId="11" xfId="0" applyBorder="1" applyAlignment="1">
      <alignment horizontal="left"/>
    </xf>
    <xf numFmtId="0" fontId="0" fillId="0" borderId="13" xfId="0" applyBorder="1"/>
    <xf numFmtId="0" fontId="0" fillId="0" borderId="14" xfId="0" applyBorder="1" applyAlignment="1">
      <alignment horizontal="left"/>
    </xf>
    <xf numFmtId="0" fontId="0" fillId="0" borderId="15" xfId="0" applyBorder="1"/>
    <xf numFmtId="0" fontId="1" fillId="2" borderId="1" xfId="0" applyFont="1" applyFill="1" applyBorder="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 fillId="2" borderId="7" xfId="0" applyFont="1" applyFill="1" applyBorder="1"/>
    <xf numFmtId="164" fontId="1" fillId="2" borderId="8" xfId="0" applyNumberFormat="1" applyFont="1" applyFill="1" applyBorder="1" applyAlignment="1">
      <alignment horizontal="center"/>
    </xf>
    <xf numFmtId="0" fontId="1" fillId="2" borderId="8" xfId="0" applyFont="1" applyFill="1" applyBorder="1"/>
    <xf numFmtId="8" fontId="1" fillId="2" borderId="8" xfId="0" applyNumberFormat="1" applyFont="1" applyFill="1" applyBorder="1"/>
    <xf numFmtId="9" fontId="1" fillId="2" borderId="8" xfId="0" applyNumberFormat="1" applyFont="1" applyFill="1" applyBorder="1"/>
    <xf numFmtId="0" fontId="1" fillId="2" borderId="9" xfId="0" applyFont="1" applyFill="1" applyBorder="1"/>
    <xf numFmtId="49" fontId="4" fillId="3" borderId="0" xfId="1" applyNumberFormat="1" applyFont="1" applyFill="1" applyAlignment="1">
      <alignment horizontal="center" vertical="top"/>
    </xf>
    <xf numFmtId="0" fontId="10" fillId="2" borderId="0" xfId="1" applyFont="1" applyFill="1" applyAlignment="1">
      <alignment horizontal="center"/>
    </xf>
    <xf numFmtId="0" fontId="1" fillId="2" borderId="5" xfId="0" applyFont="1" applyFill="1" applyBorder="1"/>
    <xf numFmtId="164" fontId="1" fillId="2" borderId="1" xfId="0" applyNumberFormat="1" applyFont="1" applyFill="1" applyBorder="1" applyAlignment="1">
      <alignment horizontal="center"/>
    </xf>
    <xf numFmtId="8" fontId="1" fillId="2" borderId="1" xfId="0" applyNumberFormat="1" applyFont="1" applyFill="1" applyBorder="1"/>
    <xf numFmtId="9" fontId="1" fillId="2" borderId="1" xfId="0" applyNumberFormat="1" applyFont="1" applyFill="1" applyBorder="1"/>
    <xf numFmtId="0" fontId="1" fillId="2" borderId="6" xfId="0" applyFont="1" applyFill="1" applyBorder="1"/>
  </cellXfs>
  <cellStyles count="3">
    <cellStyle name="Hyperlink 2" xfId="2" xr:uid="{98A04ED0-679F-498F-8872-4AEC2E6F737B}"/>
    <cellStyle name="Normal" xfId="0" builtinId="0"/>
    <cellStyle name="Normal 2" xfId="1" xr:uid="{C0D2E4EC-6D58-4C05-92BF-F13C3D373C97}"/>
  </cellStyles>
  <dxfs count="42">
    <dxf>
      <font>
        <strike val="0"/>
        <outline val="0"/>
        <shadow val="0"/>
        <u val="none"/>
        <vertAlign val="baseline"/>
        <sz val="11"/>
        <color theme="1"/>
        <name val="Trebuchet MS"/>
        <family val="2"/>
        <scheme val="minor"/>
      </font>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top style="thin">
          <color indexed="64"/>
        </top>
        <bottom/>
      </border>
    </dxf>
    <dxf>
      <font>
        <strike val="0"/>
        <outline val="0"/>
        <shadow val="0"/>
        <u val="none"/>
        <vertAlign val="baseline"/>
        <sz val="11"/>
        <color theme="1"/>
        <name val="Trebuchet MS"/>
        <family val="2"/>
        <scheme val="minor"/>
      </font>
      <numFmt numFmtId="12" formatCode="&quot;$&quot;#,##0.00_);[Red]\(&quot;$&quot;#,##0.00\)"/>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numFmt numFmtId="12" formatCode="&quot;$&quot;#,##0.00_);[Red]\(&quot;$&quot;#,##0.00\)"/>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13" formatCode="0%"/>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numFmt numFmtId="13" formatCode="0%"/>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12" formatCode="&quot;$&quot;#,##0.00_);[Red]\(&quot;$&quot;#,##0.00\)"/>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numFmt numFmtId="12" formatCode="&quot;$&quot;#,##0.00_);[Red]\(&quot;$&quot;#,##0.00\)"/>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numFmt numFmtId="164" formatCode="mm/dd/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numFmt numFmtId="164" formatCode="mm/dd/yy;@"/>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Trebuchet MS"/>
        <family val="2"/>
        <scheme val="minor"/>
      </font>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family val="2"/>
        <scheme val="minor"/>
      </font>
      <fill>
        <patternFill patternType="solid">
          <fgColor indexed="64"/>
          <bgColor theme="0"/>
        </patternFill>
      </fill>
      <border diagonalUp="0" diagonalDown="0" outline="0">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Trebuchet MS"/>
        <family val="2"/>
        <scheme val="minor"/>
      </font>
      <fill>
        <patternFill patternType="solid">
          <fgColor indexed="64"/>
          <bgColor theme="0"/>
        </patternFill>
      </fill>
    </dxf>
    <dxf>
      <font>
        <strike val="0"/>
        <outline val="0"/>
        <shadow val="0"/>
        <u val="none"/>
        <vertAlign val="baseline"/>
        <sz val="11"/>
        <color auto="1"/>
        <name val="Trebuchet MS"/>
        <family val="2"/>
        <scheme val="minor"/>
      </font>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el UI" pivot="0" count="7"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firstColumn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1.xlsx]Sales Data Analyse!staffsales2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Data Analyse'!$C$29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Data Analyse'!$B$30:$B$38</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'Sales Data Analyse'!$C$30:$C$38</c:f>
              <c:numCache>
                <c:formatCode>General</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06C0-4F14-9AE0-577B3915AE73}"/>
            </c:ext>
          </c:extLst>
        </c:ser>
        <c:dLbls>
          <c:dLblPos val="inEnd"/>
          <c:showLegendKey val="0"/>
          <c:showVal val="1"/>
          <c:showCatName val="0"/>
          <c:showSerName val="0"/>
          <c:showPercent val="0"/>
          <c:showBubbleSize val="0"/>
        </c:dLbls>
        <c:gapWidth val="65"/>
        <c:axId val="552728920"/>
        <c:axId val="552729248"/>
      </c:barChart>
      <c:catAx>
        <c:axId val="552728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2729248"/>
        <c:crosses val="autoZero"/>
        <c:auto val="1"/>
        <c:lblAlgn val="ctr"/>
        <c:lblOffset val="100"/>
        <c:noMultiLvlLbl val="0"/>
      </c:catAx>
      <c:valAx>
        <c:axId val="552729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2728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1.xlsx]Sales Data Analyse!staffsales2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'Sales Data Analyse'!$C$29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4E5-45DC-B178-0B5169FEF105}"/>
              </c:ext>
            </c:extLst>
          </c:dPt>
          <c:dPt>
            <c:idx val="1"/>
            <c:bubble3D val="0"/>
            <c:spPr>
              <a:solidFill>
                <a:schemeClr val="accent2"/>
              </a:solidFill>
              <a:ln>
                <a:noFill/>
              </a:ln>
              <a:effectLst/>
            </c:spPr>
            <c:extLst>
              <c:ext xmlns:c16="http://schemas.microsoft.com/office/drawing/2014/chart" uri="{C3380CC4-5D6E-409C-BE32-E72D297353CC}">
                <c16:uniqueId val="{00000003-04E5-45DC-B178-0B5169FEF105}"/>
              </c:ext>
            </c:extLst>
          </c:dPt>
          <c:dPt>
            <c:idx val="2"/>
            <c:bubble3D val="0"/>
            <c:spPr>
              <a:solidFill>
                <a:schemeClr val="accent3"/>
              </a:solidFill>
              <a:ln>
                <a:noFill/>
              </a:ln>
              <a:effectLst/>
            </c:spPr>
            <c:extLst>
              <c:ext xmlns:c16="http://schemas.microsoft.com/office/drawing/2014/chart" uri="{C3380CC4-5D6E-409C-BE32-E72D297353CC}">
                <c16:uniqueId val="{00000005-04E5-45DC-B178-0B5169FEF105}"/>
              </c:ext>
            </c:extLst>
          </c:dPt>
          <c:dPt>
            <c:idx val="3"/>
            <c:bubble3D val="0"/>
            <c:spPr>
              <a:solidFill>
                <a:schemeClr val="accent4"/>
              </a:solidFill>
              <a:ln>
                <a:noFill/>
              </a:ln>
              <a:effectLst/>
            </c:spPr>
            <c:extLst>
              <c:ext xmlns:c16="http://schemas.microsoft.com/office/drawing/2014/chart" uri="{C3380CC4-5D6E-409C-BE32-E72D297353CC}">
                <c16:uniqueId val="{00000007-04E5-45DC-B178-0B5169FEF105}"/>
              </c:ext>
            </c:extLst>
          </c:dPt>
          <c:dPt>
            <c:idx val="4"/>
            <c:bubble3D val="0"/>
            <c:spPr>
              <a:solidFill>
                <a:schemeClr val="accent5"/>
              </a:solidFill>
              <a:ln>
                <a:noFill/>
              </a:ln>
              <a:effectLst/>
            </c:spPr>
            <c:extLst>
              <c:ext xmlns:c16="http://schemas.microsoft.com/office/drawing/2014/chart" uri="{C3380CC4-5D6E-409C-BE32-E72D297353CC}">
                <c16:uniqueId val="{00000009-04E5-45DC-B178-0B5169FEF105}"/>
              </c:ext>
            </c:extLst>
          </c:dPt>
          <c:dPt>
            <c:idx val="5"/>
            <c:bubble3D val="0"/>
            <c:spPr>
              <a:solidFill>
                <a:schemeClr val="accent6"/>
              </a:solidFill>
              <a:ln>
                <a:noFill/>
              </a:ln>
              <a:effectLst/>
            </c:spPr>
            <c:extLst>
              <c:ext xmlns:c16="http://schemas.microsoft.com/office/drawing/2014/chart" uri="{C3380CC4-5D6E-409C-BE32-E72D297353CC}">
                <c16:uniqueId val="{0000000B-04E5-45DC-B178-0B5169FEF10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4E5-45DC-B178-0B5169FEF10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4E5-45DC-B178-0B5169FEF1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Data Analyse'!$B$30:$B$38</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'Sales Data Analyse'!$C$30:$C$38</c:f>
              <c:numCache>
                <c:formatCode>General</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0BEB-4B2C-AC8D-75E19265B4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1.xlsx]Dashboard!Sales By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rgbClr val="FF0000"/>
            </a:solidFill>
            <a:ln>
              <a:noFill/>
            </a:ln>
            <a:effectLst/>
          </c:spPr>
          <c:invertIfNegative val="0"/>
          <c:cat>
            <c:strRef>
              <c:f>Dashboard!$A$4:$A$18</c:f>
              <c:strCache>
                <c:ptCount val="14"/>
                <c:pt idx="0">
                  <c:v>Baked Goods &amp; Mixes</c:v>
                </c:pt>
                <c:pt idx="1">
                  <c:v>Beverages</c:v>
                </c:pt>
                <c:pt idx="2">
                  <c:v>Candy</c:v>
                </c:pt>
                <c:pt idx="3">
                  <c:v>Canned Fruit &amp; Vegetables</c:v>
                </c:pt>
                <c:pt idx="4">
                  <c:v>Canned Meat</c:v>
                </c:pt>
                <c:pt idx="5">
                  <c:v>Condiments</c:v>
                </c:pt>
                <c:pt idx="6">
                  <c:v>Dairy Products</c:v>
                </c:pt>
                <c:pt idx="7">
                  <c:v>Dried Fruit &amp; Nuts</c:v>
                </c:pt>
                <c:pt idx="8">
                  <c:v>Grains</c:v>
                </c:pt>
                <c:pt idx="9">
                  <c:v>Jams, Preserves</c:v>
                </c:pt>
                <c:pt idx="10">
                  <c:v>Oil</c:v>
                </c:pt>
                <c:pt idx="11">
                  <c:v>Pasta</c:v>
                </c:pt>
                <c:pt idx="12">
                  <c:v>Sauces</c:v>
                </c:pt>
                <c:pt idx="13">
                  <c:v>Soups</c:v>
                </c:pt>
              </c:strCache>
            </c:strRef>
          </c:cat>
          <c:val>
            <c:numRef>
              <c:f>Dashboard!$B$4:$B$18</c:f>
              <c:numCache>
                <c:formatCode>General</c:formatCode>
                <c:ptCount val="14"/>
                <c:pt idx="0">
                  <c:v>982</c:v>
                </c:pt>
                <c:pt idx="1">
                  <c:v>22636</c:v>
                </c:pt>
                <c:pt idx="2">
                  <c:v>2550</c:v>
                </c:pt>
                <c:pt idx="3">
                  <c:v>1560</c:v>
                </c:pt>
                <c:pt idx="4">
                  <c:v>2208</c:v>
                </c:pt>
                <c:pt idx="5">
                  <c:v>1380</c:v>
                </c:pt>
                <c:pt idx="6">
                  <c:v>3132</c:v>
                </c:pt>
                <c:pt idx="7">
                  <c:v>3712.5</c:v>
                </c:pt>
                <c:pt idx="8">
                  <c:v>280</c:v>
                </c:pt>
                <c:pt idx="9">
                  <c:v>5740</c:v>
                </c:pt>
                <c:pt idx="10">
                  <c:v>533.75</c:v>
                </c:pt>
                <c:pt idx="11">
                  <c:v>1950</c:v>
                </c:pt>
                <c:pt idx="12">
                  <c:v>2600</c:v>
                </c:pt>
                <c:pt idx="13">
                  <c:v>2798.5</c:v>
                </c:pt>
              </c:numCache>
            </c:numRef>
          </c:val>
          <c:extLst>
            <c:ext xmlns:c16="http://schemas.microsoft.com/office/drawing/2014/chart" uri="{C3380CC4-5D6E-409C-BE32-E72D297353CC}">
              <c16:uniqueId val="{00000000-4CF4-485C-9F7E-E0BBA223BF54}"/>
            </c:ext>
          </c:extLst>
        </c:ser>
        <c:dLbls>
          <c:showLegendKey val="0"/>
          <c:showVal val="0"/>
          <c:showCatName val="0"/>
          <c:showSerName val="0"/>
          <c:showPercent val="0"/>
          <c:showBubbleSize val="0"/>
        </c:dLbls>
        <c:gapWidth val="219"/>
        <c:overlap val="-27"/>
        <c:axId val="619360816"/>
        <c:axId val="619363112"/>
      </c:barChart>
      <c:catAx>
        <c:axId val="61936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3112"/>
        <c:crosses val="autoZero"/>
        <c:auto val="1"/>
        <c:lblAlgn val="ctr"/>
        <c:lblOffset val="100"/>
        <c:noMultiLvlLbl val="0"/>
      </c:catAx>
      <c:valAx>
        <c:axId val="61936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1.xlsx]Dashboard!Sales By 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Dashboard!$E$3</c:f>
              <c:strCache>
                <c:ptCount val="1"/>
                <c:pt idx="0">
                  <c:v>Total</c:v>
                </c:pt>
              </c:strCache>
            </c:strRef>
          </c:tx>
          <c:spPr>
            <a:solidFill>
              <a:schemeClr val="accent1"/>
            </a:solidFill>
            <a:ln>
              <a:noFill/>
            </a:ln>
            <a:effectLst/>
          </c:spPr>
          <c:invertIfNegative val="0"/>
          <c:cat>
            <c:strRef>
              <c:f>Dashboard!$D$4:$D$27</c:f>
              <c:strCache>
                <c:ptCount val="23"/>
                <c:pt idx="0">
                  <c:v>Almonds</c:v>
                </c:pt>
                <c:pt idx="1">
                  <c:v>Beer</c:v>
                </c:pt>
                <c:pt idx="2">
                  <c:v>Boysenberry Spread</c:v>
                </c:pt>
                <c:pt idx="3">
                  <c:v>Cajun Seasoning</c:v>
                </c:pt>
                <c:pt idx="4">
                  <c:v>Chai</c:v>
                </c:pt>
                <c:pt idx="5">
                  <c:v>Chocolate</c:v>
                </c:pt>
                <c:pt idx="6">
                  <c:v>Chocolate Biscuits Mix</c:v>
                </c:pt>
                <c:pt idx="7">
                  <c:v>Clam Chowder</c:v>
                </c:pt>
                <c:pt idx="8">
                  <c:v>Coffee</c:v>
                </c:pt>
                <c:pt idx="9">
                  <c:v>Crab Meat</c:v>
                </c:pt>
                <c:pt idx="10">
                  <c:v>Curry Sauce</c:v>
                </c:pt>
                <c:pt idx="11">
                  <c:v>Dried Apples</c:v>
                </c:pt>
                <c:pt idx="12">
                  <c:v>Dried Pears</c:v>
                </c:pt>
                <c:pt idx="13">
                  <c:v>Dried Plums</c:v>
                </c:pt>
                <c:pt idx="14">
                  <c:v>Fruit Cocktail</c:v>
                </c:pt>
                <c:pt idx="15">
                  <c:v>Green Tea</c:v>
                </c:pt>
                <c:pt idx="16">
                  <c:v>Long Grain Rice</c:v>
                </c:pt>
                <c:pt idx="17">
                  <c:v>Marmalade</c:v>
                </c:pt>
                <c:pt idx="18">
                  <c:v>Mozzarella</c:v>
                </c:pt>
                <c:pt idx="19">
                  <c:v>Olive Oil</c:v>
                </c:pt>
                <c:pt idx="20">
                  <c:v>Ravioli</c:v>
                </c:pt>
                <c:pt idx="21">
                  <c:v>Scones</c:v>
                </c:pt>
                <c:pt idx="22">
                  <c:v>Syrup</c:v>
                </c:pt>
              </c:strCache>
            </c:strRef>
          </c:cat>
          <c:val>
            <c:numRef>
              <c:f>Dashboard!$E$4:$E$27</c:f>
              <c:numCache>
                <c:formatCode>General</c:formatCode>
                <c:ptCount val="23"/>
                <c:pt idx="0">
                  <c:v>200</c:v>
                </c:pt>
                <c:pt idx="1">
                  <c:v>6818</c:v>
                </c:pt>
                <c:pt idx="2">
                  <c:v>2500</c:v>
                </c:pt>
                <c:pt idx="3">
                  <c:v>880</c:v>
                </c:pt>
                <c:pt idx="4">
                  <c:v>270</c:v>
                </c:pt>
                <c:pt idx="5">
                  <c:v>2550</c:v>
                </c:pt>
                <c:pt idx="6">
                  <c:v>782</c:v>
                </c:pt>
                <c:pt idx="7">
                  <c:v>2798.5</c:v>
                </c:pt>
                <c:pt idx="8">
                  <c:v>14950</c:v>
                </c:pt>
                <c:pt idx="9">
                  <c:v>2208</c:v>
                </c:pt>
                <c:pt idx="10">
                  <c:v>2600</c:v>
                </c:pt>
                <c:pt idx="11">
                  <c:v>2120</c:v>
                </c:pt>
                <c:pt idx="12">
                  <c:v>1200</c:v>
                </c:pt>
                <c:pt idx="13">
                  <c:v>192.5</c:v>
                </c:pt>
                <c:pt idx="14">
                  <c:v>1560</c:v>
                </c:pt>
                <c:pt idx="15">
                  <c:v>598</c:v>
                </c:pt>
                <c:pt idx="16">
                  <c:v>280</c:v>
                </c:pt>
                <c:pt idx="17">
                  <c:v>3240</c:v>
                </c:pt>
                <c:pt idx="18">
                  <c:v>3132</c:v>
                </c:pt>
                <c:pt idx="19">
                  <c:v>533.75</c:v>
                </c:pt>
                <c:pt idx="20">
                  <c:v>1950</c:v>
                </c:pt>
                <c:pt idx="21">
                  <c:v>200</c:v>
                </c:pt>
                <c:pt idx="22">
                  <c:v>500</c:v>
                </c:pt>
              </c:numCache>
            </c:numRef>
          </c:val>
          <c:extLst>
            <c:ext xmlns:c16="http://schemas.microsoft.com/office/drawing/2014/chart" uri="{C3380CC4-5D6E-409C-BE32-E72D297353CC}">
              <c16:uniqueId val="{00000000-ECD8-4C71-BBBE-D6346348F54A}"/>
            </c:ext>
          </c:extLst>
        </c:ser>
        <c:dLbls>
          <c:showLegendKey val="0"/>
          <c:showVal val="0"/>
          <c:showCatName val="0"/>
          <c:showSerName val="0"/>
          <c:showPercent val="0"/>
          <c:showBubbleSize val="0"/>
        </c:dLbls>
        <c:gapWidth val="219"/>
        <c:overlap val="-27"/>
        <c:axId val="886434200"/>
        <c:axId val="886428624"/>
      </c:barChart>
      <c:catAx>
        <c:axId val="88643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28624"/>
        <c:crosses val="autoZero"/>
        <c:auto val="1"/>
        <c:lblAlgn val="ctr"/>
        <c:lblOffset val="100"/>
        <c:noMultiLvlLbl val="0"/>
      </c:catAx>
      <c:valAx>
        <c:axId val="88642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3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1.xlsx]Dashboard!Sales By Company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Dashboard!$I$3</c:f>
              <c:strCache>
                <c:ptCount val="1"/>
                <c:pt idx="0">
                  <c:v>Total</c:v>
                </c:pt>
              </c:strCache>
            </c:strRef>
          </c:tx>
          <c:spPr>
            <a:solidFill>
              <a:schemeClr val="accent1"/>
            </a:solidFill>
            <a:ln>
              <a:noFill/>
            </a:ln>
            <a:effectLst/>
          </c:spPr>
          <c:invertIfNegative val="0"/>
          <c:cat>
            <c:strRef>
              <c:f>Dashboard!$H$4:$H$18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Dashboard!$I$4:$I$18</c:f>
              <c:numCache>
                <c:formatCode>General</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EEDF-4B9E-AD4D-D7CA388A5C6D}"/>
            </c:ext>
          </c:extLst>
        </c:ser>
        <c:dLbls>
          <c:showLegendKey val="0"/>
          <c:showVal val="0"/>
          <c:showCatName val="0"/>
          <c:showSerName val="0"/>
          <c:showPercent val="0"/>
          <c:showBubbleSize val="0"/>
        </c:dLbls>
        <c:gapWidth val="219"/>
        <c:overlap val="-27"/>
        <c:axId val="403853256"/>
        <c:axId val="403849320"/>
      </c:barChart>
      <c:catAx>
        <c:axId val="40385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49320"/>
        <c:crosses val="autoZero"/>
        <c:auto val="1"/>
        <c:lblAlgn val="ctr"/>
        <c:lblOffset val="100"/>
        <c:noMultiLvlLbl val="0"/>
      </c:catAx>
      <c:valAx>
        <c:axId val="40384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5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1.xlsx]Dashboard!Sales Rep Performance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Dashboard!$M$3</c:f>
              <c:strCache>
                <c:ptCount val="1"/>
                <c:pt idx="0">
                  <c:v>Total</c:v>
                </c:pt>
              </c:strCache>
            </c:strRef>
          </c:tx>
          <c:spPr>
            <a:solidFill>
              <a:srgbClr val="00B050"/>
            </a:solidFill>
            <a:ln>
              <a:noFill/>
            </a:ln>
            <a:effectLst/>
          </c:spPr>
          <c:invertIfNegative val="0"/>
          <c:cat>
            <c:strRef>
              <c:f>Dashboard!$L$4:$L$12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Dashboard!$M$4:$M$12</c:f>
              <c:numCache>
                <c:formatCode>General</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BD6C-49A8-8582-FD79F3342817}"/>
            </c:ext>
          </c:extLst>
        </c:ser>
        <c:dLbls>
          <c:showLegendKey val="0"/>
          <c:showVal val="0"/>
          <c:showCatName val="0"/>
          <c:showSerName val="0"/>
          <c:showPercent val="0"/>
          <c:showBubbleSize val="0"/>
        </c:dLbls>
        <c:gapWidth val="219"/>
        <c:overlap val="-27"/>
        <c:axId val="89709704"/>
        <c:axId val="89707736"/>
      </c:barChart>
      <c:catAx>
        <c:axId val="8970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7736"/>
        <c:crosses val="autoZero"/>
        <c:auto val="1"/>
        <c:lblAlgn val="ctr"/>
        <c:lblOffset val="100"/>
        <c:noMultiLvlLbl val="0"/>
      </c:catAx>
      <c:valAx>
        <c:axId val="8970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Sales_Data!A1"/></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463550</xdr:colOff>
      <xdr:row>12</xdr:row>
      <xdr:rowOff>50800</xdr:rowOff>
    </xdr:from>
    <xdr:to>
      <xdr:col>15</xdr:col>
      <xdr:colOff>92710</xdr:colOff>
      <xdr:row>14</xdr:row>
      <xdr:rowOff>189865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561EB49-2FBE-4B6B-8F53-7B72B7124391}"/>
            </a:ext>
          </a:extLst>
        </xdr:cNvPr>
        <xdr:cNvSpPr/>
      </xdr:nvSpPr>
      <xdr:spPr>
        <a:xfrm>
          <a:off x="5886450" y="4768850"/>
          <a:ext cx="2010410" cy="507365"/>
        </a:xfrm>
        <a:prstGeom prst="roundRect">
          <a:avLst>
            <a:gd name="adj" fmla="val 50000"/>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rgbClr val="002060"/>
              </a:solidFill>
            </a:rPr>
            <a:t>START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447675</xdr:colOff>
      <xdr:row>0</xdr:row>
      <xdr:rowOff>76201</xdr:rowOff>
    </xdr:from>
    <xdr:to>
      <xdr:col>5</xdr:col>
      <xdr:colOff>304800</xdr:colOff>
      <xdr:row>19</xdr:row>
      <xdr:rowOff>114301</xdr:rowOff>
    </xdr:to>
    <xdr:graphicFrame macro="">
      <xdr:nvGraphicFramePr>
        <xdr:cNvPr id="2" name="Chart 1">
          <a:extLst>
            <a:ext uri="{FF2B5EF4-FFF2-40B4-BE49-F238E27FC236}">
              <a16:creationId xmlns:a16="http://schemas.microsoft.com/office/drawing/2014/main" id="{E0EAC296-B072-5F42-AD5A-B93FFC11F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60325</xdr:colOff>
      <xdr:row>4</xdr:row>
      <xdr:rowOff>88900</xdr:rowOff>
    </xdr:from>
    <xdr:to>
      <xdr:col>10</xdr:col>
      <xdr:colOff>517525</xdr:colOff>
      <xdr:row>17</xdr:row>
      <xdr:rowOff>174625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04467681-468E-974A-8C84-A692631DED5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604125" y="927100"/>
              <a:ext cx="17780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530225</xdr:colOff>
      <xdr:row>20</xdr:row>
      <xdr:rowOff>47625</xdr:rowOff>
    </xdr:from>
    <xdr:to>
      <xdr:col>3</xdr:col>
      <xdr:colOff>234950</xdr:colOff>
      <xdr:row>26</xdr:row>
      <xdr:rowOff>161925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E60238B0-96E2-BDA8-FEA7-8D4A493BE01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30225" y="4238625"/>
              <a:ext cx="333057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4</xdr:col>
      <xdr:colOff>193675</xdr:colOff>
      <xdr:row>20</xdr:row>
      <xdr:rowOff>66675</xdr:rowOff>
    </xdr:from>
    <xdr:to>
      <xdr:col>11</xdr:col>
      <xdr:colOff>66675</xdr:colOff>
      <xdr:row>36</xdr:row>
      <xdr:rowOff>147638</xdr:rowOff>
    </xdr:to>
    <xdr:graphicFrame macro="">
      <xdr:nvGraphicFramePr>
        <xdr:cNvPr id="5" name="Chart 4">
          <a:extLst>
            <a:ext uri="{FF2B5EF4-FFF2-40B4-BE49-F238E27FC236}">
              <a16:creationId xmlns:a16="http://schemas.microsoft.com/office/drawing/2014/main" id="{EAB654A4-C2CA-4D65-B8B4-05230D16D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80961</xdr:colOff>
      <xdr:row>0</xdr:row>
      <xdr:rowOff>209549</xdr:rowOff>
    </xdr:from>
    <xdr:to>
      <xdr:col>4</xdr:col>
      <xdr:colOff>257174</xdr:colOff>
      <xdr:row>42</xdr:row>
      <xdr:rowOff>142874</xdr:rowOff>
    </xdr:to>
    <xdr:graphicFrame macro="">
      <xdr:nvGraphicFramePr>
        <xdr:cNvPr id="2" name="Chart 1">
          <a:extLst>
            <a:ext uri="{FF2B5EF4-FFF2-40B4-BE49-F238E27FC236}">
              <a16:creationId xmlns:a16="http://schemas.microsoft.com/office/drawing/2014/main" id="{CEA169A1-6098-43BE-8A6E-A2CB0C118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27</xdr:row>
      <xdr:rowOff>9525</xdr:rowOff>
    </xdr:from>
    <xdr:to>
      <xdr:col>10</xdr:col>
      <xdr:colOff>466725</xdr:colOff>
      <xdr:row>42</xdr:row>
      <xdr:rowOff>161925</xdr:rowOff>
    </xdr:to>
    <xdr:graphicFrame macro="">
      <xdr:nvGraphicFramePr>
        <xdr:cNvPr id="3" name="Chart 2">
          <a:extLst>
            <a:ext uri="{FF2B5EF4-FFF2-40B4-BE49-F238E27FC236}">
              <a16:creationId xmlns:a16="http://schemas.microsoft.com/office/drawing/2014/main" id="{C66E650C-6A6E-4177-8F8E-4C24D1643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167553</xdr:colOff>
      <xdr:row>43</xdr:row>
      <xdr:rowOff>57150</xdr:rowOff>
    </xdr:from>
    <xdr:to>
      <xdr:col>4</xdr:col>
      <xdr:colOff>267566</xdr:colOff>
      <xdr:row>57</xdr:row>
      <xdr:rowOff>133350</xdr:rowOff>
    </xdr:to>
    <xdr:graphicFrame macro="">
      <xdr:nvGraphicFramePr>
        <xdr:cNvPr id="4" name="Chart 3">
          <a:extLst>
            <a:ext uri="{FF2B5EF4-FFF2-40B4-BE49-F238E27FC236}">
              <a16:creationId xmlns:a16="http://schemas.microsoft.com/office/drawing/2014/main" id="{0ACA7AD7-0D24-43C4-A370-BB665401D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424344</xdr:colOff>
      <xdr:row>43</xdr:row>
      <xdr:rowOff>113915</xdr:rowOff>
    </xdr:from>
    <xdr:to>
      <xdr:col>10</xdr:col>
      <xdr:colOff>543408</xdr:colOff>
      <xdr:row>57</xdr:row>
      <xdr:rowOff>132965</xdr:rowOff>
    </xdr:to>
    <xdr:graphicFrame macro="">
      <xdr:nvGraphicFramePr>
        <xdr:cNvPr id="5" name="Chart 4">
          <a:extLst>
            <a:ext uri="{FF2B5EF4-FFF2-40B4-BE49-F238E27FC236}">
              <a16:creationId xmlns:a16="http://schemas.microsoft.com/office/drawing/2014/main" id="{0F5FE69F-239A-4719-83BC-2090521BD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91536</xdr:colOff>
      <xdr:row>54</xdr:row>
      <xdr:rowOff>121170</xdr:rowOff>
    </xdr:from>
    <xdr:to>
      <xdr:col>12</xdr:col>
      <xdr:colOff>558068</xdr:colOff>
      <xdr:row>67</xdr:row>
      <xdr:rowOff>206895</xdr:rowOff>
    </xdr:to>
    <mc:AlternateContent xmlns:mc="http://schemas.openxmlformats.org/markup-compatibility/2006" xmlns:a14="http://schemas.microsoft.com/office/drawing/2010/main">
      <mc:Choice Requires="a14">
        <xdr:graphicFrame macro="">
          <xdr:nvGraphicFramePr>
            <xdr:cNvPr id="6" name="Employee">
              <a:extLst>
                <a:ext uri="{FF2B5EF4-FFF2-40B4-BE49-F238E27FC236}">
                  <a16:creationId xmlns:a16="http://schemas.microsoft.com/office/drawing/2014/main" id="{122A0A2E-3C4C-4FA0-8073-B955A28BE524}"/>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0107218" y="6047837"/>
              <a:ext cx="1823123" cy="28373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40</xdr:row>
      <xdr:rowOff>161925</xdr:rowOff>
    </xdr:from>
    <xdr:to>
      <xdr:col>12</xdr:col>
      <xdr:colOff>552257</xdr:colOff>
      <xdr:row>54</xdr:row>
      <xdr:rowOff>38100</xdr:rowOff>
    </xdr:to>
    <mc:AlternateContent xmlns:mc="http://schemas.openxmlformats.org/markup-compatibility/2006" xmlns:a14="http://schemas.microsoft.com/office/drawing/2010/main">
      <mc:Choice Requires="a14">
        <xdr:graphicFrame macro="">
          <xdr:nvGraphicFramePr>
            <xdr:cNvPr id="7" name="Customer Name">
              <a:extLst>
                <a:ext uri="{FF2B5EF4-FFF2-40B4-BE49-F238E27FC236}">
                  <a16:creationId xmlns:a16="http://schemas.microsoft.com/office/drawing/2014/main" id="{D4AF7CA5-D97A-4B65-9C62-716B30EEA9D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8934450" y="3095625"/>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104775</xdr:colOff>
      <xdr:row>0</xdr:row>
      <xdr:rowOff>180975</xdr:rowOff>
    </xdr:from>
    <xdr:to>
      <xdr:col>12</xdr:col>
      <xdr:colOff>571307</xdr:colOff>
      <xdr:row>40</xdr:row>
      <xdr:rowOff>57150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2560643-6D86-4C4E-B379-55F587AC03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86975" y="180975"/>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1234074</xdr:colOff>
      <xdr:row>59</xdr:row>
      <xdr:rowOff>78856</xdr:rowOff>
    </xdr:from>
    <xdr:to>
      <xdr:col>7</xdr:col>
      <xdr:colOff>23862</xdr:colOff>
      <xdr:row>65</xdr:row>
      <xdr:rowOff>115262</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466CACD1-C2B0-48E6-B2B0-27B9870BE23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4074" y="7063856"/>
              <a:ext cx="5697818" cy="130640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ilbcuac-my.sharepoint.com/personal/aliyu_sambo_mail_bcu_ac_uk/Documents/VT/CMP5339_2019/WK7/Create%20a%20Dashboard%20in%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Data"/>
      <sheetName val="Create a PivotTable"/>
      <sheetName val="Create copies"/>
      <sheetName val="Create PivotCharts"/>
      <sheetName val="Add Slicers &amp; Timeline"/>
      <sheetName val="Final Dashboard"/>
      <sheetName val="Top 10"/>
      <sheetName val="Monthly Sales"/>
      <sheetName val="Sales Goals"/>
      <sheetName val="Create a Dashboard in Excel"/>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ashboard2" id="{22010EE6-A4B7-4CE5-B009-ABBCD6DA7303}"/>
  <namedSheetView name="View1" id="{A86DCD30-E14C-4E4F-94B0-E59D5843E95A}"/>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yus" refreshedDate="43774.402831018517" createdVersion="6" refreshedVersion="6" minRefreshableVersion="3" recordCount="49" xr:uid="{00000000-000A-0000-FFFF-FFFF07000000}">
  <cacheSource type="worksheet">
    <worksheetSource name="tbl_Sales"/>
  </cacheSource>
  <cacheFields count="15">
    <cacheField name="Order ID" numFmtId="0">
      <sharedItems containsSemiMixedTypes="0" containsString="0" containsNumber="1" containsInteger="1" minValue="30" maxValue="79"/>
    </cacheField>
    <cacheField name="Order Date" numFmtId="164">
      <sharedItems containsSemiMixedTypes="0" containsNonDate="0" containsDate="1" containsString="0" minDate="2018-01-18T00:00:00" maxDate="2018-06-24T00:00:00" count="23">
        <d v="2018-01-18T00:00:00"/>
        <d v="2018-01-20T00:00:00"/>
        <d v="2018-01-22T00:00:00"/>
        <d v="2018-01-30T00:00:00"/>
        <d v="2018-02-06T00:00:00"/>
        <d v="2018-02-10T00:00:00"/>
        <d v="2018-02-23T00:00:00"/>
        <d v="2018-03-06T00:00:00"/>
        <d v="2018-03-10T00:00:00"/>
        <d v="2018-03-22T00:00:00"/>
        <d v="2018-03-24T00:00:00"/>
        <d v="2018-04-03T00:00:00"/>
        <d v="2018-04-05T00:00:00"/>
        <d v="2018-04-07T00:00:00"/>
        <d v="2018-04-08T00:00:00"/>
        <d v="2018-04-22T00:00:00"/>
        <d v="2018-04-25T00:00:00"/>
        <d v="2018-04-30T00:00:00"/>
        <d v="2018-05-24T00:00:00"/>
        <d v="2018-06-05T00:00:00"/>
        <d v="2018-06-07T00:00:00"/>
        <d v="2018-06-08T00:00:00"/>
        <d v="2018-06-23T00:00:00"/>
      </sharedItems>
    </cacheField>
    <cacheField name="Employee" numFmtId="0">
      <sharedItems count="8">
        <s v="Anne Hellung-Larsen"/>
        <s v="Jan Kotas"/>
        <s v="Mariya Sergienko"/>
        <s v="Michael Neipper"/>
        <s v="Laura Giussani"/>
        <s v="Nancy Freehafer"/>
        <s v="Andrew Cencini"/>
        <s v="Robert Zare"/>
      </sharedItems>
    </cacheField>
    <cacheField name="Customer Name" numFmtId="0">
      <sharedItems count="14">
        <s v="Company AA"/>
        <s v="Company D"/>
        <s v="Company L"/>
        <s v="Company H"/>
        <s v="Company CC"/>
        <s v="Company C"/>
        <s v="Company F"/>
        <s v="Company BB"/>
        <s v="Company J"/>
        <s v="Company I"/>
        <s v="Company Y"/>
        <s v="Company Z"/>
        <s v="Company A"/>
        <s v="Company K"/>
      </sharedItems>
    </cacheField>
    <cacheField name="Category" numFmtId="0">
      <sharedItems count="14">
        <s v="Beverages"/>
        <s v="Dried Fruit &amp; Nuts"/>
        <s v="Baked Goods &amp; Mixes"/>
        <s v="Candy"/>
        <s v="Soups"/>
        <s v="Sauces"/>
        <s v="Condiments"/>
        <s v="Jams, Preserves"/>
        <s v="Dairy Products"/>
        <s v="Pasta"/>
        <s v="Canned Meat"/>
        <s v="Oil"/>
        <s v="Grains"/>
        <s v="Canned Fruit &amp; Vegetables"/>
      </sharedItems>
    </cacheField>
    <cacheField name="Product Name" numFmtId="0">
      <sharedItems count="23">
        <s v="Beer"/>
        <s v="Dried Plums"/>
        <s v="Dried Apples"/>
        <s v="Dried Pears"/>
        <s v="Chai"/>
        <s v="Coffee"/>
        <s v="Chocolate Biscuits Mix"/>
        <s v="Chocolate"/>
        <s v="Clam Chowder"/>
        <s v="Curry Sauce"/>
        <s v="Green Tea"/>
        <s v="Cajun Seasoning"/>
        <s v="Boysenberry Spread"/>
        <s v="Mozzarella"/>
        <s v="Ravioli"/>
        <s v="Scones"/>
        <s v="Crab Meat"/>
        <s v="Olive Oil"/>
        <s v="Long Grain Rice"/>
        <s v="Marmalade"/>
        <s v="Syrup"/>
        <s v="Almonds"/>
        <s v="Fruit Cocktail"/>
      </sharedItems>
    </cacheField>
    <cacheField name="Sales" numFmtId="8">
      <sharedItems containsSemiMixedTypes="0" containsString="0" containsNumber="1" minValue="35" maxValue="13800"/>
    </cacheField>
    <cacheField name="Payment Type" numFmtId="0">
      <sharedItems containsBlank="1"/>
    </cacheField>
    <cacheField name="CSAT" numFmtId="9">
      <sharedItems containsSemiMixedTypes="0" containsString="0" containsNumber="1" minValue="0.63" maxValue="1"/>
    </cacheField>
    <cacheField name="Last Name" numFmtId="0">
      <sharedItems/>
    </cacheField>
    <cacheField name="First Name" numFmtId="0">
      <sharedItems/>
    </cacheField>
    <cacheField name="City" numFmtId="0">
      <sharedItems count="11">
        <s v="Las Vegas"/>
        <s v="New York"/>
        <s v="Portland"/>
        <s v="Denver"/>
        <s v="Los Angelas"/>
        <s v="Milwaukee"/>
        <s v="Memphis"/>
        <s v="Chicago"/>
        <s v="Salt Lake City"/>
        <s v="Miami"/>
        <s v="Seattle"/>
      </sharedItems>
    </cacheField>
    <cacheField name="State/Province" numFmtId="0">
      <sharedItems/>
    </cacheField>
    <cacheField name="Map Sales" numFmtId="8">
      <sharedItems containsSemiMixedTypes="0" containsString="0" containsNumber="1" minValue="35" maxValue="13800"/>
    </cacheField>
    <cacheField name="Quarter" numFmtId="0">
      <sharedItems containsSemiMixedTypes="0" containsString="0" containsNumber="1" containsInteger="1" minValue="1" maxValue="2"/>
    </cacheField>
  </cacheFields>
  <extLst>
    <ext xmlns:x14="http://schemas.microsoft.com/office/spreadsheetml/2009/9/main" uri="{725AE2AE-9491-48be-B2B4-4EB974FC3084}">
      <x14:pivotCacheDefinition pivotCacheId="1533116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30"/>
    <x v="0"/>
    <x v="0"/>
    <x v="0"/>
    <x v="0"/>
    <x v="0"/>
    <n v="1400"/>
    <s v="Check"/>
    <n v="0.81"/>
    <s v="Toh"/>
    <s v="Karen"/>
    <x v="0"/>
    <s v="NV"/>
    <n v="1400"/>
    <n v="1"/>
  </r>
  <r>
    <n v="30"/>
    <x v="0"/>
    <x v="0"/>
    <x v="0"/>
    <x v="1"/>
    <x v="1"/>
    <n v="105"/>
    <s v="Check"/>
    <n v="0.65"/>
    <s v="Toh"/>
    <s v="Karen"/>
    <x v="0"/>
    <s v="NV"/>
    <n v="105"/>
    <n v="1"/>
  </r>
  <r>
    <n v="31"/>
    <x v="1"/>
    <x v="1"/>
    <x v="1"/>
    <x v="1"/>
    <x v="2"/>
    <n v="530"/>
    <s v="Credit Card"/>
    <n v="0.97"/>
    <s v="Lee"/>
    <s v="Christina"/>
    <x v="1"/>
    <s v="NY"/>
    <n v="530"/>
    <n v="1"/>
  </r>
  <r>
    <n v="31"/>
    <x v="1"/>
    <x v="1"/>
    <x v="1"/>
    <x v="1"/>
    <x v="3"/>
    <n v="300"/>
    <s v="Credit Card"/>
    <n v="0.86"/>
    <s v="Lee"/>
    <s v="Christina"/>
    <x v="1"/>
    <s v="NY"/>
    <n v="300"/>
    <n v="1"/>
  </r>
  <r>
    <n v="31"/>
    <x v="1"/>
    <x v="1"/>
    <x v="1"/>
    <x v="1"/>
    <x v="1"/>
    <n v="35"/>
    <s v="Credit Card"/>
    <n v="0.66"/>
    <s v="Lee"/>
    <s v="Christina"/>
    <x v="1"/>
    <s v="NY"/>
    <n v="35"/>
    <n v="1"/>
  </r>
  <r>
    <n v="32"/>
    <x v="2"/>
    <x v="2"/>
    <x v="2"/>
    <x v="0"/>
    <x v="4"/>
    <n v="270"/>
    <s v="Credit Card"/>
    <n v="0.67"/>
    <s v="Edwards"/>
    <s v="John"/>
    <x v="0"/>
    <s v="NV"/>
    <n v="270"/>
    <n v="1"/>
  </r>
  <r>
    <n v="32"/>
    <x v="2"/>
    <x v="2"/>
    <x v="2"/>
    <x v="0"/>
    <x v="5"/>
    <n v="920"/>
    <s v="Credit Card"/>
    <n v="1"/>
    <s v="Edwards"/>
    <s v="John"/>
    <x v="0"/>
    <s v="NV"/>
    <n v="920"/>
    <n v="1"/>
  </r>
  <r>
    <n v="33"/>
    <x v="3"/>
    <x v="3"/>
    <x v="3"/>
    <x v="2"/>
    <x v="6"/>
    <n v="276"/>
    <s v="Credit Card"/>
    <n v="1"/>
    <s v="Andersen"/>
    <s v="Elizabeth"/>
    <x v="2"/>
    <s v="OR"/>
    <n v="276"/>
    <n v="1"/>
  </r>
  <r>
    <n v="34"/>
    <x v="4"/>
    <x v="0"/>
    <x v="1"/>
    <x v="2"/>
    <x v="6"/>
    <n v="184"/>
    <s v="Check"/>
    <n v="0.74"/>
    <s v="Lee"/>
    <s v="Christina"/>
    <x v="1"/>
    <s v="NY"/>
    <n v="184"/>
    <n v="1"/>
  </r>
  <r>
    <n v="35"/>
    <x v="5"/>
    <x v="1"/>
    <x v="4"/>
    <x v="3"/>
    <x v="7"/>
    <n v="127.5"/>
    <s v="Check"/>
    <n v="0.65"/>
    <s v="Lee"/>
    <s v="Soo Jung"/>
    <x v="3"/>
    <s v="CO"/>
    <n v="127.5"/>
    <n v="1"/>
  </r>
  <r>
    <n v="36"/>
    <x v="6"/>
    <x v="2"/>
    <x v="5"/>
    <x v="4"/>
    <x v="8"/>
    <n v="1930"/>
    <s v="Cash"/>
    <n v="0.8"/>
    <s v="Axen"/>
    <s v="Thomas"/>
    <x v="4"/>
    <s v="CA"/>
    <n v="1930"/>
    <n v="1"/>
  </r>
  <r>
    <n v="37"/>
    <x v="7"/>
    <x v="4"/>
    <x v="6"/>
    <x v="5"/>
    <x v="9"/>
    <n v="680"/>
    <s v="Credit Card"/>
    <n v="0.63"/>
    <s v="Pérez-Olaeta"/>
    <s v="Francisco"/>
    <x v="5"/>
    <s v="WI"/>
    <n v="680"/>
    <n v="1"/>
  </r>
  <r>
    <n v="38"/>
    <x v="8"/>
    <x v="0"/>
    <x v="7"/>
    <x v="0"/>
    <x v="5"/>
    <n v="13800"/>
    <s v="Check"/>
    <n v="0.69"/>
    <s v="Raghav"/>
    <s v="Amritansh"/>
    <x v="6"/>
    <s v="TN"/>
    <n v="13800"/>
    <n v="1"/>
  </r>
  <r>
    <n v="39"/>
    <x v="9"/>
    <x v="1"/>
    <x v="3"/>
    <x v="3"/>
    <x v="7"/>
    <n v="1275"/>
    <s v="Check"/>
    <n v="0.76"/>
    <s v="Andersen"/>
    <s v="Elizabeth"/>
    <x v="2"/>
    <s v="OR"/>
    <n v="1275"/>
    <n v="1"/>
  </r>
  <r>
    <n v="42"/>
    <x v="10"/>
    <x v="5"/>
    <x v="8"/>
    <x v="2"/>
    <x v="6"/>
    <n v="92"/>
    <m/>
    <n v="0.66"/>
    <s v="Wacker"/>
    <s v="Roland"/>
    <x v="7"/>
    <s v="IL"/>
    <n v="92"/>
    <n v="1"/>
  </r>
  <r>
    <n v="40"/>
    <x v="10"/>
    <x v="2"/>
    <x v="8"/>
    <x v="0"/>
    <x v="10"/>
    <n v="598"/>
    <s v="Credit Card"/>
    <n v="0.92"/>
    <s v="Wacker"/>
    <s v="Roland"/>
    <x v="7"/>
    <s v="IL"/>
    <n v="598"/>
    <n v="1"/>
  </r>
  <r>
    <n v="42"/>
    <x v="10"/>
    <x v="5"/>
    <x v="8"/>
    <x v="6"/>
    <x v="11"/>
    <n v="220"/>
    <m/>
    <n v="0.73"/>
    <s v="Wacker"/>
    <s v="Roland"/>
    <x v="7"/>
    <s v="IL"/>
    <n v="220"/>
    <n v="1"/>
  </r>
  <r>
    <n v="42"/>
    <x v="10"/>
    <x v="5"/>
    <x v="8"/>
    <x v="7"/>
    <x v="12"/>
    <n v="250"/>
    <m/>
    <n v="0.96"/>
    <s v="Wacker"/>
    <s v="Roland"/>
    <x v="7"/>
    <s v="IL"/>
    <n v="250"/>
    <n v="1"/>
  </r>
  <r>
    <n v="56"/>
    <x v="11"/>
    <x v="6"/>
    <x v="6"/>
    <x v="3"/>
    <x v="7"/>
    <n v="127.5"/>
    <s v="Check"/>
    <n v="0.82"/>
    <s v="Pérez-Olaeta"/>
    <s v="Francisco"/>
    <x v="5"/>
    <s v="WI"/>
    <n v="127.5"/>
    <n v="2"/>
  </r>
  <r>
    <n v="55"/>
    <x v="12"/>
    <x v="5"/>
    <x v="4"/>
    <x v="0"/>
    <x v="0"/>
    <n v="1218"/>
    <s v="Check"/>
    <n v="0.67"/>
    <s v="Lee"/>
    <s v="Soo Jung"/>
    <x v="3"/>
    <s v="CO"/>
    <n v="1218"/>
    <n v="2"/>
  </r>
  <r>
    <n v="48"/>
    <x v="12"/>
    <x v="2"/>
    <x v="3"/>
    <x v="2"/>
    <x v="6"/>
    <n v="230"/>
    <s v="Check"/>
    <n v="0.88"/>
    <s v="Andersen"/>
    <s v="Elizabeth"/>
    <x v="2"/>
    <s v="OR"/>
    <n v="230"/>
    <n v="2"/>
  </r>
  <r>
    <n v="48"/>
    <x v="12"/>
    <x v="2"/>
    <x v="3"/>
    <x v="5"/>
    <x v="9"/>
    <n v="1000"/>
    <s v="Check"/>
    <n v="0.64"/>
    <s v="Andersen"/>
    <s v="Elizabeth"/>
    <x v="2"/>
    <s v="OR"/>
    <n v="1000"/>
    <n v="2"/>
  </r>
  <r>
    <n v="46"/>
    <x v="12"/>
    <x v="7"/>
    <x v="9"/>
    <x v="8"/>
    <x v="13"/>
    <n v="1740"/>
    <s v="Check"/>
    <n v="0.92"/>
    <s v="Mortensen"/>
    <s v="Sven"/>
    <x v="8"/>
    <s v="UT"/>
    <n v="1740"/>
    <n v="2"/>
  </r>
  <r>
    <n v="46"/>
    <x v="12"/>
    <x v="7"/>
    <x v="9"/>
    <x v="9"/>
    <x v="14"/>
    <n v="1950"/>
    <s v="Check"/>
    <n v="0.64"/>
    <s v="Mortensen"/>
    <s v="Sven"/>
    <x v="8"/>
    <s v="UT"/>
    <n v="1950"/>
    <n v="2"/>
  </r>
  <r>
    <n v="50"/>
    <x v="12"/>
    <x v="0"/>
    <x v="10"/>
    <x v="2"/>
    <x v="15"/>
    <n v="200"/>
    <s v="Cash"/>
    <n v="0.8"/>
    <s v="Rodman"/>
    <s v="John"/>
    <x v="7"/>
    <s v="IL"/>
    <n v="200"/>
    <n v="2"/>
  </r>
  <r>
    <n v="51"/>
    <x v="12"/>
    <x v="0"/>
    <x v="11"/>
    <x v="10"/>
    <x v="16"/>
    <n v="552"/>
    <s v="Credit Card"/>
    <n v="1"/>
    <s v="Liu"/>
    <s v="Run"/>
    <x v="9"/>
    <s v="FL"/>
    <n v="552"/>
    <n v="2"/>
  </r>
  <r>
    <n v="51"/>
    <x v="12"/>
    <x v="0"/>
    <x v="11"/>
    <x v="11"/>
    <x v="17"/>
    <n v="533.75"/>
    <s v="Credit Card"/>
    <n v="0.95"/>
    <s v="Liu"/>
    <s v="Run"/>
    <x v="9"/>
    <s v="FL"/>
    <n v="533.75"/>
    <n v="2"/>
  </r>
  <r>
    <n v="51"/>
    <x v="12"/>
    <x v="0"/>
    <x v="11"/>
    <x v="4"/>
    <x v="8"/>
    <n v="289.5"/>
    <s v="Credit Card"/>
    <n v="0.66"/>
    <s v="Liu"/>
    <s v="Run"/>
    <x v="9"/>
    <s v="FL"/>
    <n v="289.5"/>
    <n v="2"/>
  </r>
  <r>
    <n v="45"/>
    <x v="13"/>
    <x v="5"/>
    <x v="7"/>
    <x v="10"/>
    <x v="16"/>
    <n v="920"/>
    <s v="Credit Card"/>
    <n v="0.97"/>
    <s v="Raghav"/>
    <s v="Amritansh"/>
    <x v="6"/>
    <s v="TN"/>
    <n v="920"/>
    <n v="2"/>
  </r>
  <r>
    <n v="45"/>
    <x v="13"/>
    <x v="5"/>
    <x v="7"/>
    <x v="4"/>
    <x v="8"/>
    <n v="482.5"/>
    <s v="Credit Card"/>
    <n v="0.97"/>
    <s v="Raghav"/>
    <s v="Amritansh"/>
    <x v="6"/>
    <s v="TN"/>
    <n v="482.5"/>
    <n v="2"/>
  </r>
  <r>
    <n v="47"/>
    <x v="14"/>
    <x v="3"/>
    <x v="6"/>
    <x v="0"/>
    <x v="0"/>
    <n v="4200"/>
    <s v="Credit Card"/>
    <n v="0.81"/>
    <s v="Pérez-Olaeta"/>
    <s v="Francisco"/>
    <x v="5"/>
    <s v="WI"/>
    <n v="4200"/>
    <n v="2"/>
  </r>
  <r>
    <n v="58"/>
    <x v="15"/>
    <x v="1"/>
    <x v="1"/>
    <x v="12"/>
    <x v="18"/>
    <n v="280"/>
    <s v="Credit Card"/>
    <n v="0.66"/>
    <s v="Lee"/>
    <s v="Christina"/>
    <x v="1"/>
    <s v="NY"/>
    <n v="280"/>
    <n v="2"/>
  </r>
  <r>
    <n v="58"/>
    <x v="15"/>
    <x v="1"/>
    <x v="1"/>
    <x v="7"/>
    <x v="19"/>
    <n v="3240"/>
    <s v="Credit Card"/>
    <n v="0.72"/>
    <s v="Lee"/>
    <s v="Christina"/>
    <x v="1"/>
    <s v="NY"/>
    <n v="3240"/>
    <n v="2"/>
  </r>
  <r>
    <n v="63"/>
    <x v="16"/>
    <x v="2"/>
    <x v="5"/>
    <x v="6"/>
    <x v="20"/>
    <n v="500"/>
    <s v="Cash"/>
    <n v="0.64"/>
    <s v="Axen"/>
    <s v="Thomas"/>
    <x v="4"/>
    <s v="CA"/>
    <n v="500"/>
    <n v="2"/>
  </r>
  <r>
    <n v="63"/>
    <x v="16"/>
    <x v="2"/>
    <x v="5"/>
    <x v="5"/>
    <x v="9"/>
    <n v="120"/>
    <s v="Cash"/>
    <n v="0.66"/>
    <s v="Axen"/>
    <s v="Thomas"/>
    <x v="4"/>
    <s v="CA"/>
    <n v="120"/>
    <n v="2"/>
  </r>
  <r>
    <n v="60"/>
    <x v="17"/>
    <x v="3"/>
    <x v="3"/>
    <x v="8"/>
    <x v="13"/>
    <n v="1392"/>
    <s v="Credit Card"/>
    <n v="0.8"/>
    <s v="Andersen"/>
    <s v="Elizabeth"/>
    <x v="2"/>
    <s v="OR"/>
    <n v="1392"/>
    <n v="2"/>
  </r>
  <r>
    <n v="71"/>
    <x v="18"/>
    <x v="5"/>
    <x v="12"/>
    <x v="10"/>
    <x v="16"/>
    <n v="736"/>
    <m/>
    <n v="0.92"/>
    <s v="Bedecs"/>
    <s v="Anna"/>
    <x v="10"/>
    <s v="WA"/>
    <n v="736"/>
    <n v="2"/>
  </r>
  <r>
    <n v="67"/>
    <x v="18"/>
    <x v="2"/>
    <x v="8"/>
    <x v="1"/>
    <x v="21"/>
    <n v="200"/>
    <s v="Credit Card"/>
    <n v="0.63"/>
    <s v="Wacker"/>
    <s v="Roland"/>
    <x v="7"/>
    <s v="IL"/>
    <n v="200"/>
    <n v="2"/>
  </r>
  <r>
    <n v="69"/>
    <x v="18"/>
    <x v="5"/>
    <x v="8"/>
    <x v="1"/>
    <x v="1"/>
    <n v="52.5"/>
    <m/>
    <n v="0.86"/>
    <s v="Wacker"/>
    <s v="Roland"/>
    <x v="7"/>
    <s v="IL"/>
    <n v="52.5"/>
    <n v="2"/>
  </r>
  <r>
    <n v="70"/>
    <x v="18"/>
    <x v="5"/>
    <x v="13"/>
    <x v="5"/>
    <x v="9"/>
    <n v="800"/>
    <m/>
    <n v="0.8"/>
    <s v="Krschne"/>
    <s v="Peter"/>
    <x v="9"/>
    <s v="FL"/>
    <n v="800"/>
    <n v="2"/>
  </r>
  <r>
    <n v="78"/>
    <x v="19"/>
    <x v="5"/>
    <x v="4"/>
    <x v="13"/>
    <x v="22"/>
    <n v="1560"/>
    <s v="Check"/>
    <n v="0.69"/>
    <s v="Lee"/>
    <s v="Soo Jung"/>
    <x v="3"/>
    <s v="CO"/>
    <n v="1560"/>
    <n v="2"/>
  </r>
  <r>
    <n v="75"/>
    <x v="19"/>
    <x v="2"/>
    <x v="3"/>
    <x v="3"/>
    <x v="7"/>
    <n v="510"/>
    <s v="Check"/>
    <n v="0.72"/>
    <s v="Andersen"/>
    <s v="Elizabeth"/>
    <x v="2"/>
    <s v="OR"/>
    <n v="510"/>
    <n v="2"/>
  </r>
  <r>
    <n v="73"/>
    <x v="19"/>
    <x v="7"/>
    <x v="9"/>
    <x v="4"/>
    <x v="8"/>
    <n v="96.5"/>
    <s v="Check"/>
    <n v="0.65"/>
    <s v="Mortensen"/>
    <s v="Sven"/>
    <x v="8"/>
    <s v="UT"/>
    <n v="96.5"/>
    <n v="2"/>
  </r>
  <r>
    <n v="76"/>
    <x v="19"/>
    <x v="0"/>
    <x v="10"/>
    <x v="6"/>
    <x v="11"/>
    <n v="660"/>
    <s v="Cash"/>
    <n v="0.95"/>
    <s v="Rodman"/>
    <s v="John"/>
    <x v="7"/>
    <s v="IL"/>
    <n v="660"/>
    <n v="2"/>
  </r>
  <r>
    <n v="77"/>
    <x v="19"/>
    <x v="0"/>
    <x v="11"/>
    <x v="7"/>
    <x v="12"/>
    <n v="2250"/>
    <s v="Credit Card"/>
    <n v="0.85"/>
    <s v="Liu"/>
    <s v="Run"/>
    <x v="9"/>
    <s v="FL"/>
    <n v="2250"/>
    <n v="2"/>
  </r>
  <r>
    <n v="72"/>
    <x v="20"/>
    <x v="5"/>
    <x v="7"/>
    <x v="0"/>
    <x v="5"/>
    <n v="230"/>
    <s v="Credit Card"/>
    <n v="0.96"/>
    <s v="Raghav"/>
    <s v="Amritansh"/>
    <x v="6"/>
    <s v="TN"/>
    <n v="230"/>
    <n v="2"/>
  </r>
  <r>
    <n v="74"/>
    <x v="21"/>
    <x v="3"/>
    <x v="6"/>
    <x v="3"/>
    <x v="7"/>
    <n v="510"/>
    <s v="Credit Card"/>
    <n v="0.92"/>
    <s v="Pérez-Olaeta"/>
    <s v="Francisco"/>
    <x v="5"/>
    <s v="WI"/>
    <n v="510"/>
    <n v="2"/>
  </r>
  <r>
    <n v="79"/>
    <x v="22"/>
    <x v="6"/>
    <x v="6"/>
    <x v="1"/>
    <x v="2"/>
    <n v="1590"/>
    <s v="Check"/>
    <n v="0.64"/>
    <s v="Pérez-Olaeta"/>
    <s v="Francisco"/>
    <x v="5"/>
    <s v="WI"/>
    <n v="1590"/>
    <n v="2"/>
  </r>
  <r>
    <n v="79"/>
    <x v="22"/>
    <x v="6"/>
    <x v="6"/>
    <x v="1"/>
    <x v="3"/>
    <n v="900"/>
    <s v="Check"/>
    <n v="0.68"/>
    <s v="Pérez-Olaeta"/>
    <s v="Francisco"/>
    <x v="5"/>
    <s v="WI"/>
    <n v="90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75FE2-41DD-4787-A894-9B3AB3F7D412}" name="staffsales2" cacheId="26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B29:C38" firstHeaderRow="1" firstDataRow="1" firstDataCol="1"/>
  <pivotFields count="15">
    <pivotField showAll="0"/>
    <pivotField numFmtId="164" showAll="0"/>
    <pivotField axis="axisRow" showAll="0">
      <items count="9">
        <item x="6"/>
        <item x="0"/>
        <item x="1"/>
        <item x="4"/>
        <item x="2"/>
        <item x="3"/>
        <item x="5"/>
        <item x="7"/>
        <item t="default"/>
      </items>
    </pivotField>
    <pivotField showAll="0"/>
    <pivotField showAll="0"/>
    <pivotField showAll="0"/>
    <pivotField dataField="1" numFmtId="8" showAll="0"/>
    <pivotField showAll="0"/>
    <pivotField numFmtId="9" showAll="0"/>
    <pivotField showAll="0"/>
    <pivotField showAll="0"/>
    <pivotField showAll="0"/>
    <pivotField showAll="0"/>
    <pivotField numFmtId="8" showAll="0"/>
    <pivotField showAll="0"/>
  </pivotFields>
  <rowFields count="1">
    <field x="2"/>
  </rowFields>
  <rowItems count="9">
    <i>
      <x/>
    </i>
    <i>
      <x v="1"/>
    </i>
    <i>
      <x v="2"/>
    </i>
    <i>
      <x v="3"/>
    </i>
    <i>
      <x v="4"/>
    </i>
    <i>
      <x v="5"/>
    </i>
    <i>
      <x v="6"/>
    </i>
    <i>
      <x v="7"/>
    </i>
    <i t="grand">
      <x/>
    </i>
  </rowItems>
  <colItems count="1">
    <i/>
  </colItems>
  <dataFields count="1">
    <dataField name="Sum of Sales" fld="6" baseField="0" baseItem="0"/>
  </dataFields>
  <conditionalFormats count="1">
    <conditionalFormat priority="1">
      <pivotAreas count="1">
        <pivotArea type="data" collapsedLevelsAreSubtotals="1" fieldPosition="0">
          <references count="2">
            <reference field="4294967294" count="1" selected="0">
              <x v="0"/>
            </reference>
            <reference field="2" count="8">
              <x v="0"/>
              <x v="1"/>
              <x v="2"/>
              <x v="3"/>
              <x v="4"/>
              <x v="5"/>
              <x v="6"/>
              <x v="7"/>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 chart="2" format="8">
      <pivotArea type="data" outline="0" fieldPosition="0">
        <references count="2">
          <reference field="4294967294" count="1" selected="0">
            <x v="0"/>
          </reference>
          <reference field="2" count="1" selected="0">
            <x v="5"/>
          </reference>
        </references>
      </pivotArea>
    </chartFormat>
    <chartFormat chart="2" format="9">
      <pivotArea type="data" outline="0" fieldPosition="0">
        <references count="2">
          <reference field="4294967294" count="1" selected="0">
            <x v="0"/>
          </reference>
          <reference field="2" count="1" selected="0">
            <x v="6"/>
          </reference>
        </references>
      </pivotArea>
    </chartFormat>
    <chartFormat chart="2" format="10">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538939-4495-49DE-8B13-412D7917BBC1}" name="PivotTable2" cacheId="269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D3:E7" firstHeaderRow="1" firstDataRow="1" firstDataCol="1"/>
  <pivotFields count="15">
    <pivotField showAll="0"/>
    <pivotField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9">
        <item x="6"/>
        <item x="0"/>
        <item x="1"/>
        <item x="4"/>
        <item x="2"/>
        <item x="3"/>
        <item x="5"/>
        <item x="7"/>
        <item t="default"/>
      </items>
    </pivotField>
    <pivotField showAll="0"/>
    <pivotField showAll="0">
      <items count="15">
        <item h="1" x="2"/>
        <item h="1" x="0"/>
        <item h="1" x="3"/>
        <item h="1" x="13"/>
        <item x="10"/>
        <item h="1" x="6"/>
        <item h="1" x="8"/>
        <item h="1" x="1"/>
        <item h="1" x="12"/>
        <item h="1" x="7"/>
        <item h="1" x="11"/>
        <item h="1" x="9"/>
        <item h="1" x="5"/>
        <item h="1" x="4"/>
        <item t="default"/>
      </items>
    </pivotField>
    <pivotField showAll="0"/>
    <pivotField dataField="1" numFmtId="8" showAll="0"/>
    <pivotField showAll="0"/>
    <pivotField numFmtId="9" showAll="0"/>
    <pivotField showAll="0"/>
    <pivotField showAll="0"/>
    <pivotField axis="axisRow" showAll="0">
      <items count="12">
        <item x="7"/>
        <item x="3"/>
        <item x="0"/>
        <item x="4"/>
        <item x="6"/>
        <item x="9"/>
        <item x="5"/>
        <item x="1"/>
        <item x="2"/>
        <item x="8"/>
        <item x="10"/>
        <item t="default"/>
      </items>
    </pivotField>
    <pivotField showAll="0"/>
    <pivotField numFmtId="8" showAll="0"/>
    <pivotField showAll="0"/>
  </pivotFields>
  <rowFields count="1">
    <field x="11"/>
  </rowFields>
  <rowItems count="4">
    <i>
      <x v="4"/>
    </i>
    <i>
      <x v="5"/>
    </i>
    <i>
      <x v="10"/>
    </i>
    <i t="grand">
      <x/>
    </i>
  </rowItems>
  <colItems count="1">
    <i/>
  </colItems>
  <dataFields count="1">
    <dataField name="Sum of Sales" fld="6" baseField="0" baseItem="0"/>
  </dataField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Sales By Company" cacheId="269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
  <location ref="H3:I18" firstHeaderRow="1" firstDataRow="1" firstDataCol="1"/>
  <pivotFields count="15">
    <pivotField showAll="0"/>
    <pivotField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9">
        <item x="6"/>
        <item x="0"/>
        <item x="1"/>
        <item x="4"/>
        <item x="2"/>
        <item x="3"/>
        <item x="5"/>
        <item x="7"/>
        <item t="default"/>
      </items>
    </pivotField>
    <pivotField axis="axisRow" showAll="0">
      <items count="15">
        <item x="12"/>
        <item x="0"/>
        <item x="7"/>
        <item x="5"/>
        <item x="4"/>
        <item x="1"/>
        <item x="6"/>
        <item x="3"/>
        <item x="9"/>
        <item x="8"/>
        <item x="13"/>
        <item x="2"/>
        <item x="10"/>
        <item x="11"/>
        <item t="default"/>
      </items>
    </pivotField>
    <pivotField showAll="0">
      <items count="15">
        <item x="2"/>
        <item x="0"/>
        <item x="3"/>
        <item x="13"/>
        <item x="10"/>
        <item x="6"/>
        <item x="8"/>
        <item x="1"/>
        <item x="12"/>
        <item x="7"/>
        <item x="11"/>
        <item x="9"/>
        <item x="5"/>
        <item x="4"/>
        <item t="default"/>
      </items>
    </pivotField>
    <pivotField showAll="0"/>
    <pivotField dataField="1" numFmtId="8" showAll="0"/>
    <pivotField showAll="0"/>
    <pivotField numFmtId="9" showAll="0"/>
    <pivotField showAll="0"/>
    <pivotField showAll="0"/>
    <pivotField showAll="0"/>
    <pivotField showAll="0"/>
    <pivotField numFmtId="8"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Sum of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dateBetween" evalOrder="-1" id="20" name="Order 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Sales By Product" cacheId="269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
  <location ref="D3:E27" firstHeaderRow="1" firstDataRow="1" firstDataCol="1"/>
  <pivotFields count="15">
    <pivotField showAll="0"/>
    <pivotField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9">
        <item x="6"/>
        <item x="0"/>
        <item x="1"/>
        <item x="4"/>
        <item x="2"/>
        <item x="3"/>
        <item x="5"/>
        <item x="7"/>
        <item t="default"/>
      </items>
    </pivotField>
    <pivotField showAll="0">
      <items count="15">
        <item x="12"/>
        <item x="0"/>
        <item x="7"/>
        <item x="5"/>
        <item x="4"/>
        <item x="1"/>
        <item x="6"/>
        <item x="3"/>
        <item x="9"/>
        <item x="8"/>
        <item x="13"/>
        <item x="2"/>
        <item x="10"/>
        <item x="11"/>
        <item t="default"/>
      </items>
    </pivotField>
    <pivotField showAll="0">
      <items count="15">
        <item x="2"/>
        <item x="0"/>
        <item x="3"/>
        <item x="13"/>
        <item x="10"/>
        <item x="6"/>
        <item x="8"/>
        <item x="1"/>
        <item x="12"/>
        <item x="7"/>
        <item x="11"/>
        <item x="9"/>
        <item x="5"/>
        <item x="4"/>
        <item t="default"/>
      </items>
    </pivotField>
    <pivotField axis="axisRow"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8" showAll="0"/>
    <pivotField showAll="0"/>
    <pivotField numFmtId="9" showAll="0"/>
    <pivotField showAll="0"/>
    <pivotField showAll="0"/>
    <pivotField showAll="0"/>
    <pivotField showAll="0"/>
    <pivotField numFmtId="8" showAll="0"/>
    <pivotField showAll="0"/>
  </pivotFields>
  <rowFields count="1">
    <field x="5"/>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dateBetween" evalOrder="-1" id="20" name="Order 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ales By Category" cacheId="269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
  <location ref="A3:B18" firstHeaderRow="1" firstDataRow="1" firstDataCol="1"/>
  <pivotFields count="15">
    <pivotField showAll="0"/>
    <pivotField numFmtId="164"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9">
        <item x="6"/>
        <item x="0"/>
        <item x="1"/>
        <item x="4"/>
        <item x="2"/>
        <item x="3"/>
        <item x="5"/>
        <item x="7"/>
        <item t="default"/>
      </items>
    </pivotField>
    <pivotField showAll="0">
      <items count="15">
        <item x="12"/>
        <item x="0"/>
        <item x="7"/>
        <item x="5"/>
        <item x="4"/>
        <item x="1"/>
        <item x="6"/>
        <item x="3"/>
        <item x="9"/>
        <item x="8"/>
        <item x="13"/>
        <item x="2"/>
        <item x="10"/>
        <item x="11"/>
        <item t="default"/>
      </items>
    </pivotField>
    <pivotField axis="axisRow" showAll="0">
      <items count="15">
        <item x="2"/>
        <item x="0"/>
        <item x="3"/>
        <item x="13"/>
        <item x="10"/>
        <item x="6"/>
        <item x="8"/>
        <item x="1"/>
        <item x="12"/>
        <item x="7"/>
        <item x="11"/>
        <item x="9"/>
        <item x="5"/>
        <item x="4"/>
        <item t="default"/>
      </items>
    </pivotField>
    <pivotField showAll="0"/>
    <pivotField dataField="1" numFmtId="8" showAll="0"/>
    <pivotField showAll="0"/>
    <pivotField numFmtId="9" showAll="0"/>
    <pivotField showAll="0"/>
    <pivotField showAll="0"/>
    <pivotField showAll="0"/>
    <pivotField showAll="0"/>
    <pivotField numFmtId="8" showAll="0"/>
    <pivotField showAll="0"/>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dateBetween" evalOrder="-1" id="20" name="Order 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Sales Rep Performance" cacheId="269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
  <location ref="L3:M12" firstHeaderRow="1" firstDataRow="1" firstDataCol="1"/>
  <pivotFields count="15">
    <pivotField showAll="0"/>
    <pivotField numFmtId="164" showAll="0">
      <items count="24">
        <item x="0"/>
        <item x="1"/>
        <item x="2"/>
        <item x="3"/>
        <item x="4"/>
        <item x="5"/>
        <item x="6"/>
        <item x="7"/>
        <item x="8"/>
        <item x="9"/>
        <item x="10"/>
        <item x="11"/>
        <item x="12"/>
        <item x="13"/>
        <item x="14"/>
        <item x="15"/>
        <item x="16"/>
        <item x="17"/>
        <item x="18"/>
        <item x="19"/>
        <item x="20"/>
        <item x="21"/>
        <item x="22"/>
        <item t="default"/>
      </items>
    </pivotField>
    <pivotField axis="axisRow" showAll="0">
      <items count="9">
        <item x="6"/>
        <item x="0"/>
        <item x="1"/>
        <item x="4"/>
        <item x="2"/>
        <item x="3"/>
        <item x="5"/>
        <item x="7"/>
        <item t="default"/>
      </items>
    </pivotField>
    <pivotField showAll="0">
      <items count="15">
        <item x="12"/>
        <item x="0"/>
        <item x="7"/>
        <item x="5"/>
        <item x="4"/>
        <item x="1"/>
        <item x="6"/>
        <item x="3"/>
        <item x="9"/>
        <item x="8"/>
        <item x="13"/>
        <item x="2"/>
        <item x="10"/>
        <item x="11"/>
        <item t="default"/>
      </items>
    </pivotField>
    <pivotField showAll="0">
      <items count="15">
        <item x="2"/>
        <item x="0"/>
        <item x="3"/>
        <item x="13"/>
        <item x="10"/>
        <item x="6"/>
        <item x="8"/>
        <item x="1"/>
        <item x="12"/>
        <item x="7"/>
        <item x="11"/>
        <item x="9"/>
        <item x="5"/>
        <item x="4"/>
        <item t="default"/>
      </items>
    </pivotField>
    <pivotField showAll="0"/>
    <pivotField dataField="1" numFmtId="8" showAll="0"/>
    <pivotField showAll="0"/>
    <pivotField numFmtId="9" showAll="0"/>
    <pivotField showAll="0"/>
    <pivotField showAll="0"/>
    <pivotField showAll="0"/>
    <pivotField showAll="0"/>
    <pivotField numFmtId="8" showAll="0"/>
    <pivotField showAll="0"/>
  </pivotFields>
  <rowFields count="1">
    <field x="2"/>
  </rowFields>
  <rowItems count="9">
    <i>
      <x/>
    </i>
    <i>
      <x v="1"/>
    </i>
    <i>
      <x v="2"/>
    </i>
    <i>
      <x v="3"/>
    </i>
    <i>
      <x v="4"/>
    </i>
    <i>
      <x v="5"/>
    </i>
    <i>
      <x v="6"/>
    </i>
    <i>
      <x v="7"/>
    </i>
    <i t="grand">
      <x/>
    </i>
  </rowItems>
  <colItems count="1">
    <i/>
  </colItems>
  <dataFields count="1">
    <dataField name="Sum of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dateBetween" evalOrder="-1" id="20" name="Order 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1000000}" sourceName="Employee">
  <pivotTables>
    <pivotTable tabId="3" name="Sales By Product"/>
    <pivotTable tabId="3" name="Sales By Category"/>
    <pivotTable tabId="3" name="Sales By Company"/>
    <pivotTable tabId="3" name="Sales Rep Performance"/>
  </pivotTables>
  <data>
    <tabular pivotCacheId="1533116003">
      <items count="8">
        <i x="6" s="1"/>
        <i x="0" s="1"/>
        <i x="1" s="1"/>
        <i x="4" s="1"/>
        <i x="2" s="1"/>
        <i x="3"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0000000-0013-0000-FFFF-FFFF02000000}" sourceName="Customer Name">
  <pivotTables>
    <pivotTable tabId="3" name="Sales By Product"/>
    <pivotTable tabId="3" name="Sales By Category"/>
    <pivotTable tabId="3" name="Sales By Company"/>
    <pivotTable tabId="3" name="Sales Rep Performance"/>
  </pivotTables>
  <data>
    <tabular pivotCacheId="1533116003">
      <items count="14">
        <i x="12" s="1"/>
        <i x="0" s="1"/>
        <i x="7" s="1"/>
        <i x="5" s="1"/>
        <i x="4" s="1"/>
        <i x="1" s="1"/>
        <i x="6" s="1"/>
        <i x="3" s="1"/>
        <i x="9" s="1"/>
        <i x="8" s="1"/>
        <i x="13" s="1"/>
        <i x="2"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3" name="Sales By Product"/>
    <pivotTable tabId="3" name="Sales By Category"/>
    <pivotTable tabId="3" name="Sales By Company"/>
    <pivotTable tabId="3" name="Sales Rep Performance"/>
  </pivotTables>
  <data>
    <tabular pivotCacheId="1533116003">
      <items count="14">
        <i x="2" s="1"/>
        <i x="0" s="1"/>
        <i x="3" s="1"/>
        <i x="13" s="1"/>
        <i x="10" s="1"/>
        <i x="6" s="1"/>
        <i x="8" s="1"/>
        <i x="1" s="1"/>
        <i x="12" s="1"/>
        <i x="7" s="1"/>
        <i x="11" s="1"/>
        <i x="9"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C48EF27-5F1B-485D-8C4A-3D8F6D8BB410}" sourceName="Category">
  <pivotTables>
    <pivotTable tabId="4" name="PivotTable2"/>
  </pivotTables>
  <data>
    <tabular pivotCacheId="1533116003">
      <items count="14">
        <i x="2"/>
        <i x="0"/>
        <i x="3"/>
        <i x="13"/>
        <i x="10" s="1"/>
        <i x="6"/>
        <i x="8"/>
        <i x="1"/>
        <i x="12"/>
        <i x="7"/>
        <i x="11"/>
        <i x="9"/>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514D271-E65C-4ACD-AF8A-DC0286D48ACE}" cache="Slicer_Category1" caption="Categor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00000000-0014-0000-FFFF-FFFF01000000}" cache="Slicer_Employee" caption="Employee" rowHeight="273050"/>
  <slicer name="Customer Name" xr10:uid="{00000000-0014-0000-FFFF-FFFF02000000}" cache="Slicer_Customer_Name" caption="Customer Name" startItem="2" rowHeight="273050"/>
  <slicer name="Category" xr10:uid="{00000000-0014-0000-FFFF-FFFF03000000}" cache="Slicer_Category" caption="Category"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Sales" displayName="tbl_Sales" ref="A1:O51" totalsRowCount="1" headerRowDxfId="34" dataDxfId="33" headerRowBorderDxfId="31" tableBorderDxfId="32" totalsRowBorderDxfId="30">
  <sortState xmlns:xlrd2="http://schemas.microsoft.com/office/spreadsheetml/2017/richdata2" ref="A2:O50">
    <sortCondition ref="A1:A50"/>
  </sortState>
  <tableColumns count="15">
    <tableColumn id="1" xr3:uid="{00000000-0010-0000-0000-000001000000}" name="Order ID" totalsRowFunction="sum" dataDxfId="28" totalsRowDxfId="29"/>
    <tableColumn id="2" xr3:uid="{00000000-0010-0000-0000-000002000000}" name="Order Date" totalsRowFunction="sum" dataDxfId="26" totalsRowDxfId="27"/>
    <tableColumn id="3" xr3:uid="{00000000-0010-0000-0000-000003000000}" name="Employee" totalsRowFunction="sum" dataDxfId="24" totalsRowDxfId="25"/>
    <tableColumn id="4" xr3:uid="{00000000-0010-0000-0000-000004000000}" name="Customer Name" totalsRowFunction="sum" dataDxfId="22" totalsRowDxfId="23"/>
    <tableColumn id="5" xr3:uid="{00000000-0010-0000-0000-000005000000}" name="Category" totalsRowFunction="sum" dataDxfId="20" totalsRowDxfId="21"/>
    <tableColumn id="6" xr3:uid="{00000000-0010-0000-0000-000006000000}" name="Product Name" totalsRowFunction="sum" dataDxfId="18" totalsRowDxfId="19"/>
    <tableColumn id="7" xr3:uid="{00000000-0010-0000-0000-000007000000}" name="Sales" totalsRowFunction="sum" dataDxfId="16" totalsRowDxfId="17"/>
    <tableColumn id="8" xr3:uid="{00000000-0010-0000-0000-000008000000}" name="Payment Type" totalsRowFunction="sum" dataDxfId="14" totalsRowDxfId="15"/>
    <tableColumn id="9" xr3:uid="{00000000-0010-0000-0000-000009000000}" name="CSAT" totalsRowFunction="sum" dataDxfId="12" totalsRowDxfId="13"/>
    <tableColumn id="10" xr3:uid="{00000000-0010-0000-0000-00000A000000}" name="Last Name" totalsRowFunction="sum" dataDxfId="10" totalsRowDxfId="11"/>
    <tableColumn id="11" xr3:uid="{00000000-0010-0000-0000-00000B000000}" name="First Name" totalsRowFunction="sum" dataDxfId="8" totalsRowDxfId="9"/>
    <tableColumn id="13" xr3:uid="{00000000-0010-0000-0000-00000D000000}" name="City" totalsRowFunction="sum" dataDxfId="6" totalsRowDxfId="7"/>
    <tableColumn id="14" xr3:uid="{00000000-0010-0000-0000-00000E000000}" name="State/Province" totalsRowFunction="sum" dataDxfId="4" totalsRowDxfId="5"/>
    <tableColumn id="18" xr3:uid="{00000000-0010-0000-0000-000012000000}" name="Map Sales" totalsRowFunction="sum" dataDxfId="2" totalsRowDxfId="3"/>
    <tableColumn id="15" xr3:uid="{00000000-0010-0000-0000-00000F000000}" name="Quarter" totalsRowFunction="sum" dataDxfId="0" totalsRowDxfId="1"/>
  </tableColumns>
  <tableStyleInfo name="Excel UI"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3B3A4F-6E73-4D54-8C38-8CCEE36D8CA8}" sourceName="Order Date">
  <pivotTables>
    <pivotTable tabId="3" name="Sales By Product"/>
    <pivotTable tabId="3" name="Sales By Category"/>
    <pivotTable tabId="3" name="Sales By Company"/>
    <pivotTable tabId="3" name="Sales Rep Performance"/>
  </pivotTables>
  <state minimalRefreshVersion="6" lastRefreshVersion="6" pivotCacheId="1533116003" filterType="dateBetween">
    <selection startDate="2018-01-01T00:00:00" endDate="2018-06-30T00:00:00"/>
    <bounds startDate="2018-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73B2A896-DC59-49FA-8615-58EB5D81D2A5}" sourceName="Order Date">
  <pivotTables>
    <pivotTable tabId="4" name="PivotTable2"/>
  </pivotTables>
  <state minimalRefreshVersion="6" lastRefreshVersion="6" pivotCacheId="1533116003" filterType="dateBetween">
    <selection startDate="2018-01-01T00:00:00" endDate="2018-12-31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B703760-E0AE-42D1-A69D-D429B5C39A64}" cache="NativeTimeline_Order_Date1" caption="Order Date" level="2" selectionLevel="0" scrollPosition="2018-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B73821-EEFB-4CA4-9E59-720420B5C810}" cache="NativeTimeline_Order_Date" caption="Order Date" level="2" selectionLevel="1" scrollPosition="2018-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5.xml"/><Relationship Id="rId7" Type="http://schemas.microsoft.com/office/2007/relationships/slicer" Target="../slicers/slicer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image" Target="../media/image1.jpeg"/><Relationship Id="rId5" Type="http://schemas.openxmlformats.org/officeDocument/2006/relationships/drawing" Target="../drawings/drawing3.xml"/><Relationship Id="rId4" Type="http://schemas.openxmlformats.org/officeDocument/2006/relationships/pivotTable" Target="../pivotTables/pivotTable6.xml"/><Relationship Id="rId9"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6A80-6CF9-4B16-9992-2BBC7B0F55BC}">
  <sheetPr>
    <tabColor rgb="FFFF0000"/>
    <pageSetUpPr fitToPage="1"/>
  </sheetPr>
  <dimension ref="G5:Y19"/>
  <sheetViews>
    <sheetView showGridLines="0" showWhiteSpace="0" topLeftCell="C1" zoomScaleNormal="100" workbookViewId="0">
      <selection activeCell="V8" sqref="V8"/>
    </sheetView>
  </sheetViews>
  <sheetFormatPr defaultColWidth="8.625" defaultRowHeight="14.45"/>
  <cols>
    <col min="1" max="7" width="8.625" style="9"/>
    <col min="8" max="8" width="1.875" style="9" customWidth="1"/>
    <col min="9" max="9" width="1.625" style="9" hidden="1" customWidth="1"/>
    <col min="10" max="11" width="8.375" style="9" hidden="1" customWidth="1"/>
    <col min="12" max="13" width="8.625" style="9"/>
    <col min="14" max="14" width="13.875" style="9" customWidth="1"/>
    <col min="15" max="16384" width="8.625" style="9"/>
  </cols>
  <sheetData>
    <row r="5" spans="7:25" ht="44.45">
      <c r="L5" s="39" t="s">
        <v>0</v>
      </c>
      <c r="M5" s="39"/>
      <c r="N5" s="39"/>
      <c r="O5" s="39"/>
      <c r="P5" s="39"/>
      <c r="Q5" s="39"/>
      <c r="R5" s="10"/>
      <c r="S5" s="10"/>
      <c r="T5" s="10"/>
      <c r="U5" s="10"/>
    </row>
    <row r="6" spans="7:25" ht="27">
      <c r="L6" s="11"/>
      <c r="M6" s="11"/>
      <c r="N6" s="11"/>
      <c r="O6" s="11"/>
      <c r="P6" s="11"/>
      <c r="Q6" s="12"/>
    </row>
    <row r="8" spans="7:25" ht="36.6">
      <c r="G8" s="13" t="s">
        <v>1</v>
      </c>
      <c r="H8" s="14" t="s">
        <v>2</v>
      </c>
      <c r="I8" s="14" t="s">
        <v>3</v>
      </c>
      <c r="J8" s="14" t="s">
        <v>4</v>
      </c>
      <c r="K8" s="14" t="s">
        <v>5</v>
      </c>
      <c r="L8" s="15" t="s">
        <v>6</v>
      </c>
      <c r="M8" s="15"/>
      <c r="N8" s="15"/>
      <c r="O8" s="15"/>
      <c r="P8" s="15"/>
      <c r="Q8" s="15"/>
      <c r="R8" s="15"/>
    </row>
    <row r="9" spans="7:25" ht="36.6">
      <c r="G9" s="13"/>
      <c r="H9" s="14"/>
      <c r="I9" s="14"/>
      <c r="J9" s="14"/>
      <c r="K9" s="14"/>
      <c r="L9" s="14"/>
      <c r="M9" s="16"/>
      <c r="N9" s="16"/>
      <c r="O9" s="16"/>
      <c r="P9" s="15"/>
      <c r="Q9" s="15"/>
      <c r="R9" s="15"/>
    </row>
    <row r="10" spans="7:25" ht="33.6">
      <c r="G10" s="17"/>
      <c r="H10" s="17"/>
      <c r="I10" s="17"/>
      <c r="J10" s="17"/>
      <c r="K10" s="17"/>
      <c r="L10" s="17"/>
      <c r="M10" s="17"/>
      <c r="N10" s="17"/>
      <c r="O10" s="17"/>
      <c r="P10" s="17"/>
      <c r="Q10" s="17"/>
      <c r="R10" s="17"/>
    </row>
    <row r="13" spans="7:25">
      <c r="N13" s="18" t="s">
        <v>7</v>
      </c>
      <c r="O13" s="19"/>
      <c r="P13" s="19"/>
    </row>
    <row r="14" spans="7:25">
      <c r="N14" s="19"/>
      <c r="O14" s="19"/>
      <c r="P14" s="19"/>
    </row>
    <row r="15" spans="7:25" ht="35.1">
      <c r="O15" s="40"/>
      <c r="P15" s="40"/>
      <c r="Q15" s="40"/>
      <c r="R15" s="40"/>
      <c r="S15" s="40"/>
      <c r="T15" s="40"/>
      <c r="U15" s="40"/>
      <c r="V15" s="40"/>
      <c r="W15" s="40"/>
      <c r="X15" s="40"/>
      <c r="Y15" s="40"/>
    </row>
    <row r="19" spans="12:22" ht="35.1">
      <c r="L19" s="40"/>
      <c r="M19" s="40"/>
      <c r="N19" s="40"/>
      <c r="O19" s="40"/>
      <c r="P19" s="40"/>
      <c r="Q19" s="40"/>
      <c r="R19" s="40"/>
      <c r="S19" s="40"/>
      <c r="T19" s="40"/>
      <c r="U19" s="40"/>
      <c r="V19" s="40"/>
    </row>
  </sheetData>
  <mergeCells count="3">
    <mergeCell ref="L5:Q5"/>
    <mergeCell ref="O15:Y15"/>
    <mergeCell ref="L19:V19"/>
  </mergeCells>
  <hyperlinks>
    <hyperlink ref="N13:P14" location="'Sales Data'!N16:P17" display="Sales Data'!N16:P17" xr:uid="{EFB16168-A761-4466-9E8D-AA5DC94F2229}"/>
  </hyperlinks>
  <pageMargins left="0.7" right="0.7" top="0.75" bottom="0.75" header="0.3" footer="0.3"/>
  <pageSetup paperSize="9" scale="87"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R51"/>
  <sheetViews>
    <sheetView topLeftCell="E1" zoomScale="70" zoomScaleNormal="70" workbookViewId="0">
      <pane ySplit="1" topLeftCell="A2" activePane="bottomLeft" state="frozen"/>
      <selection pane="bottomLeft" activeCell="R4" sqref="R4"/>
    </sheetView>
  </sheetViews>
  <sheetFormatPr defaultRowHeight="16.5"/>
  <cols>
    <col min="1" max="1" width="9" customWidth="1"/>
    <col min="2" max="2" width="13.125" bestFit="1" customWidth="1"/>
    <col min="3" max="4" width="17.625" bestFit="1" customWidth="1"/>
    <col min="5" max="5" width="22.875" bestFit="1" customWidth="1"/>
    <col min="6" max="6" width="22" bestFit="1" customWidth="1"/>
    <col min="7" max="7" width="18.125" bestFit="1" customWidth="1"/>
    <col min="8" max="8" width="9.625" bestFit="1" customWidth="1"/>
    <col min="9" max="9" width="7.625" bestFit="1" customWidth="1"/>
    <col min="10" max="11" width="12.5" bestFit="1" customWidth="1"/>
    <col min="12" max="13" width="12.625" bestFit="1" customWidth="1"/>
    <col min="14" max="14" width="11" bestFit="1" customWidth="1"/>
    <col min="15" max="15" width="14.125" customWidth="1"/>
    <col min="16" max="16" width="10" bestFit="1" customWidth="1"/>
    <col min="17" max="17" width="38.125" customWidth="1"/>
    <col min="18" max="18" width="13.125" customWidth="1"/>
    <col min="19" max="19" width="10" customWidth="1"/>
  </cols>
  <sheetData>
    <row r="1" spans="1:18">
      <c r="A1" s="2" t="s">
        <v>8</v>
      </c>
      <c r="B1" s="3" t="s">
        <v>9</v>
      </c>
      <c r="C1" s="3" t="s">
        <v>10</v>
      </c>
      <c r="D1" s="3" t="s">
        <v>11</v>
      </c>
      <c r="E1" s="3" t="s">
        <v>12</v>
      </c>
      <c r="F1" s="3" t="s">
        <v>13</v>
      </c>
      <c r="G1" s="4" t="s">
        <v>14</v>
      </c>
      <c r="H1" s="3" t="s">
        <v>15</v>
      </c>
      <c r="I1" s="5" t="s">
        <v>16</v>
      </c>
      <c r="J1" s="3" t="s">
        <v>17</v>
      </c>
      <c r="K1" s="3" t="s">
        <v>18</v>
      </c>
      <c r="L1" s="3" t="s">
        <v>19</v>
      </c>
      <c r="M1" s="3" t="s">
        <v>20</v>
      </c>
      <c r="N1" s="4" t="s">
        <v>21</v>
      </c>
      <c r="O1" s="6" t="s">
        <v>22</v>
      </c>
      <c r="Q1" s="1"/>
    </row>
    <row r="2" spans="1:18" ht="30.95">
      <c r="A2" s="41">
        <v>30</v>
      </c>
      <c r="B2" s="42">
        <v>43118</v>
      </c>
      <c r="C2" s="27" t="s">
        <v>23</v>
      </c>
      <c r="D2" s="27" t="s">
        <v>24</v>
      </c>
      <c r="E2" s="27" t="s">
        <v>25</v>
      </c>
      <c r="F2" s="27" t="s">
        <v>26</v>
      </c>
      <c r="G2" s="43">
        <v>1400</v>
      </c>
      <c r="H2" s="27" t="s">
        <v>27</v>
      </c>
      <c r="I2" s="44">
        <v>0.81</v>
      </c>
      <c r="J2" s="27" t="s">
        <v>28</v>
      </c>
      <c r="K2" s="27" t="s">
        <v>29</v>
      </c>
      <c r="L2" s="27" t="s">
        <v>30</v>
      </c>
      <c r="M2" s="27" t="s">
        <v>31</v>
      </c>
      <c r="N2" s="43">
        <v>1400</v>
      </c>
      <c r="O2" s="45">
        <v>1</v>
      </c>
      <c r="Q2" s="30" t="s">
        <v>32</v>
      </c>
    </row>
    <row r="3" spans="1:18">
      <c r="A3" s="41">
        <v>30</v>
      </c>
      <c r="B3" s="42">
        <v>43118</v>
      </c>
      <c r="C3" s="27" t="s">
        <v>23</v>
      </c>
      <c r="D3" s="27" t="s">
        <v>24</v>
      </c>
      <c r="E3" s="27" t="s">
        <v>33</v>
      </c>
      <c r="F3" s="27" t="s">
        <v>34</v>
      </c>
      <c r="G3" s="43">
        <v>105</v>
      </c>
      <c r="H3" s="27" t="s">
        <v>27</v>
      </c>
      <c r="I3" s="44">
        <v>0.65</v>
      </c>
      <c r="J3" s="27" t="s">
        <v>28</v>
      </c>
      <c r="K3" s="27" t="s">
        <v>29</v>
      </c>
      <c r="L3" s="27" t="s">
        <v>30</v>
      </c>
      <c r="M3" s="27" t="s">
        <v>31</v>
      </c>
      <c r="N3" s="43">
        <v>105</v>
      </c>
      <c r="O3" s="45">
        <v>1</v>
      </c>
    </row>
    <row r="4" spans="1:18" ht="20.45">
      <c r="A4" s="41">
        <v>31</v>
      </c>
      <c r="B4" s="42">
        <v>43120</v>
      </c>
      <c r="C4" s="27" t="s">
        <v>35</v>
      </c>
      <c r="D4" s="27" t="s">
        <v>36</v>
      </c>
      <c r="E4" s="27" t="s">
        <v>33</v>
      </c>
      <c r="F4" s="27" t="s">
        <v>37</v>
      </c>
      <c r="G4" s="43">
        <v>530</v>
      </c>
      <c r="H4" s="27" t="s">
        <v>38</v>
      </c>
      <c r="I4" s="44">
        <v>0.97</v>
      </c>
      <c r="J4" s="27" t="s">
        <v>39</v>
      </c>
      <c r="K4" s="27" t="s">
        <v>40</v>
      </c>
      <c r="L4" s="27" t="s">
        <v>41</v>
      </c>
      <c r="M4" s="27" t="s">
        <v>42</v>
      </c>
      <c r="N4" s="43">
        <v>530</v>
      </c>
      <c r="O4" s="45">
        <v>1</v>
      </c>
      <c r="Q4" s="28" t="s">
        <v>43</v>
      </c>
      <c r="R4" s="29">
        <f>COUNTIF(C:C, "Jan Kotas")</f>
        <v>7</v>
      </c>
    </row>
    <row r="5" spans="1:18" ht="20.45">
      <c r="A5" s="41">
        <v>31</v>
      </c>
      <c r="B5" s="42">
        <v>43120</v>
      </c>
      <c r="C5" s="27" t="s">
        <v>35</v>
      </c>
      <c r="D5" s="27" t="s">
        <v>36</v>
      </c>
      <c r="E5" s="27" t="s">
        <v>33</v>
      </c>
      <c r="F5" s="27" t="s">
        <v>44</v>
      </c>
      <c r="G5" s="43">
        <v>300</v>
      </c>
      <c r="H5" s="27" t="s">
        <v>38</v>
      </c>
      <c r="I5" s="44">
        <v>0.86</v>
      </c>
      <c r="J5" s="27" t="s">
        <v>39</v>
      </c>
      <c r="K5" s="27" t="s">
        <v>40</v>
      </c>
      <c r="L5" s="27" t="s">
        <v>41</v>
      </c>
      <c r="M5" s="27" t="s">
        <v>42</v>
      </c>
      <c r="N5" s="43">
        <v>300</v>
      </c>
      <c r="O5" s="45">
        <v>1</v>
      </c>
      <c r="R5" s="29"/>
    </row>
    <row r="6" spans="1:18" ht="20.45">
      <c r="A6" s="41">
        <v>31</v>
      </c>
      <c r="B6" s="42">
        <v>43120</v>
      </c>
      <c r="C6" s="27" t="s">
        <v>35</v>
      </c>
      <c r="D6" s="27" t="s">
        <v>36</v>
      </c>
      <c r="E6" s="27" t="s">
        <v>33</v>
      </c>
      <c r="F6" s="27" t="s">
        <v>34</v>
      </c>
      <c r="G6" s="43">
        <v>35</v>
      </c>
      <c r="H6" s="27" t="s">
        <v>38</v>
      </c>
      <c r="I6" s="44">
        <v>0.66</v>
      </c>
      <c r="J6" s="27" t="s">
        <v>39</v>
      </c>
      <c r="K6" s="27" t="s">
        <v>40</v>
      </c>
      <c r="L6" s="27" t="s">
        <v>41</v>
      </c>
      <c r="M6" s="27" t="s">
        <v>42</v>
      </c>
      <c r="N6" s="43">
        <v>35</v>
      </c>
      <c r="O6" s="45">
        <v>1</v>
      </c>
      <c r="Q6" s="31" t="s">
        <v>45</v>
      </c>
      <c r="R6" s="29">
        <f>COUNTIF(F:F, "Beer")</f>
        <v>3</v>
      </c>
    </row>
    <row r="7" spans="1:18" ht="20.45">
      <c r="A7" s="41">
        <v>32</v>
      </c>
      <c r="B7" s="42">
        <v>43122</v>
      </c>
      <c r="C7" s="27" t="s">
        <v>46</v>
      </c>
      <c r="D7" s="27" t="s">
        <v>47</v>
      </c>
      <c r="E7" s="27" t="s">
        <v>25</v>
      </c>
      <c r="F7" s="27" t="s">
        <v>48</v>
      </c>
      <c r="G7" s="43">
        <v>270</v>
      </c>
      <c r="H7" s="27" t="s">
        <v>38</v>
      </c>
      <c r="I7" s="44">
        <v>0.67</v>
      </c>
      <c r="J7" s="27" t="s">
        <v>49</v>
      </c>
      <c r="K7" s="27" t="s">
        <v>50</v>
      </c>
      <c r="L7" s="27" t="s">
        <v>30</v>
      </c>
      <c r="M7" s="27" t="s">
        <v>31</v>
      </c>
      <c r="N7" s="43">
        <v>270</v>
      </c>
      <c r="O7" s="45">
        <v>1</v>
      </c>
      <c r="R7" s="29"/>
    </row>
    <row r="8" spans="1:18" ht="20.45" customHeight="1">
      <c r="A8" s="41">
        <v>32</v>
      </c>
      <c r="B8" s="42">
        <v>43122</v>
      </c>
      <c r="C8" s="27" t="s">
        <v>46</v>
      </c>
      <c r="D8" s="27" t="s">
        <v>47</v>
      </c>
      <c r="E8" s="27" t="s">
        <v>25</v>
      </c>
      <c r="F8" s="27" t="s">
        <v>51</v>
      </c>
      <c r="G8" s="43">
        <v>920</v>
      </c>
      <c r="H8" s="27" t="s">
        <v>38</v>
      </c>
      <c r="I8" s="44">
        <v>1</v>
      </c>
      <c r="J8" s="27" t="s">
        <v>49</v>
      </c>
      <c r="K8" s="27" t="s">
        <v>50</v>
      </c>
      <c r="L8" s="27" t="s">
        <v>30</v>
      </c>
      <c r="M8" s="27" t="s">
        <v>31</v>
      </c>
      <c r="N8" s="43">
        <v>920</v>
      </c>
      <c r="O8" s="45">
        <v>1</v>
      </c>
      <c r="Q8" s="32" t="s">
        <v>52</v>
      </c>
      <c r="R8" s="29">
        <f>COUNTIF(G:G, "&gt;3000")</f>
        <v>4</v>
      </c>
    </row>
    <row r="9" spans="1:18">
      <c r="A9" s="41">
        <v>33</v>
      </c>
      <c r="B9" s="42">
        <v>43130</v>
      </c>
      <c r="C9" s="27" t="s">
        <v>53</v>
      </c>
      <c r="D9" s="27" t="s">
        <v>54</v>
      </c>
      <c r="E9" s="27" t="s">
        <v>55</v>
      </c>
      <c r="F9" s="27" t="s">
        <v>56</v>
      </c>
      <c r="G9" s="43">
        <v>276</v>
      </c>
      <c r="H9" s="27" t="s">
        <v>38</v>
      </c>
      <c r="I9" s="44">
        <v>1</v>
      </c>
      <c r="J9" s="27" t="s">
        <v>57</v>
      </c>
      <c r="K9" s="27" t="s">
        <v>58</v>
      </c>
      <c r="L9" s="27" t="s">
        <v>59</v>
      </c>
      <c r="M9" s="27" t="s">
        <v>60</v>
      </c>
      <c r="N9" s="43">
        <v>276</v>
      </c>
      <c r="O9" s="45">
        <v>1</v>
      </c>
    </row>
    <row r="10" spans="1:18">
      <c r="A10" s="41">
        <v>34</v>
      </c>
      <c r="B10" s="42">
        <v>43137</v>
      </c>
      <c r="C10" s="27" t="s">
        <v>23</v>
      </c>
      <c r="D10" s="27" t="s">
        <v>36</v>
      </c>
      <c r="E10" s="27" t="s">
        <v>55</v>
      </c>
      <c r="F10" s="27" t="s">
        <v>56</v>
      </c>
      <c r="G10" s="43">
        <v>184</v>
      </c>
      <c r="H10" s="27" t="s">
        <v>27</v>
      </c>
      <c r="I10" s="44">
        <v>0.74</v>
      </c>
      <c r="J10" s="27" t="s">
        <v>39</v>
      </c>
      <c r="K10" s="27" t="s">
        <v>40</v>
      </c>
      <c r="L10" s="27" t="s">
        <v>41</v>
      </c>
      <c r="M10" s="27" t="s">
        <v>42</v>
      </c>
      <c r="N10" s="43">
        <v>184</v>
      </c>
      <c r="O10" s="45">
        <v>1</v>
      </c>
    </row>
    <row r="11" spans="1:18">
      <c r="A11" s="41">
        <v>35</v>
      </c>
      <c r="B11" s="42">
        <v>43141</v>
      </c>
      <c r="C11" s="27" t="s">
        <v>35</v>
      </c>
      <c r="D11" s="27" t="s">
        <v>61</v>
      </c>
      <c r="E11" s="27" t="s">
        <v>62</v>
      </c>
      <c r="F11" s="27" t="s">
        <v>63</v>
      </c>
      <c r="G11" s="43">
        <v>127.5</v>
      </c>
      <c r="H11" s="27" t="s">
        <v>27</v>
      </c>
      <c r="I11" s="44">
        <v>0.65</v>
      </c>
      <c r="J11" s="27" t="s">
        <v>39</v>
      </c>
      <c r="K11" s="27" t="s">
        <v>64</v>
      </c>
      <c r="L11" s="27" t="s">
        <v>65</v>
      </c>
      <c r="M11" s="27" t="s">
        <v>66</v>
      </c>
      <c r="N11" s="43">
        <v>127.5</v>
      </c>
      <c r="O11" s="45">
        <v>1</v>
      </c>
    </row>
    <row r="12" spans="1:18">
      <c r="A12" s="41">
        <v>36</v>
      </c>
      <c r="B12" s="42">
        <v>43154</v>
      </c>
      <c r="C12" s="27" t="s">
        <v>46</v>
      </c>
      <c r="D12" s="27" t="s">
        <v>67</v>
      </c>
      <c r="E12" s="27" t="s">
        <v>68</v>
      </c>
      <c r="F12" s="27" t="s">
        <v>69</v>
      </c>
      <c r="G12" s="43">
        <v>1930</v>
      </c>
      <c r="H12" s="27" t="s">
        <v>70</v>
      </c>
      <c r="I12" s="44">
        <v>0.8</v>
      </c>
      <c r="J12" s="27" t="s">
        <v>71</v>
      </c>
      <c r="K12" s="27" t="s">
        <v>72</v>
      </c>
      <c r="L12" s="27" t="s">
        <v>73</v>
      </c>
      <c r="M12" s="27" t="s">
        <v>74</v>
      </c>
      <c r="N12" s="43">
        <v>1930</v>
      </c>
      <c r="O12" s="45">
        <v>1</v>
      </c>
    </row>
    <row r="13" spans="1:18">
      <c r="A13" s="41">
        <v>37</v>
      </c>
      <c r="B13" s="42">
        <v>43165</v>
      </c>
      <c r="C13" s="27" t="s">
        <v>75</v>
      </c>
      <c r="D13" s="27" t="s">
        <v>76</v>
      </c>
      <c r="E13" s="27" t="s">
        <v>77</v>
      </c>
      <c r="F13" s="27" t="s">
        <v>78</v>
      </c>
      <c r="G13" s="43">
        <v>680</v>
      </c>
      <c r="H13" s="27" t="s">
        <v>38</v>
      </c>
      <c r="I13" s="44">
        <v>0.63</v>
      </c>
      <c r="J13" s="27" t="s">
        <v>79</v>
      </c>
      <c r="K13" s="27" t="s">
        <v>80</v>
      </c>
      <c r="L13" s="27" t="s">
        <v>81</v>
      </c>
      <c r="M13" s="27" t="s">
        <v>82</v>
      </c>
      <c r="N13" s="43">
        <v>680</v>
      </c>
      <c r="O13" s="45">
        <v>1</v>
      </c>
    </row>
    <row r="14" spans="1:18">
      <c r="A14" s="41">
        <v>38</v>
      </c>
      <c r="B14" s="42">
        <v>43169</v>
      </c>
      <c r="C14" s="27" t="s">
        <v>23</v>
      </c>
      <c r="D14" s="27" t="s">
        <v>83</v>
      </c>
      <c r="E14" s="27" t="s">
        <v>25</v>
      </c>
      <c r="F14" s="27" t="s">
        <v>51</v>
      </c>
      <c r="G14" s="43">
        <v>13800</v>
      </c>
      <c r="H14" s="27" t="s">
        <v>27</v>
      </c>
      <c r="I14" s="44">
        <v>0.69</v>
      </c>
      <c r="J14" s="27" t="s">
        <v>84</v>
      </c>
      <c r="K14" s="27" t="s">
        <v>85</v>
      </c>
      <c r="L14" s="27" t="s">
        <v>86</v>
      </c>
      <c r="M14" s="27" t="s">
        <v>87</v>
      </c>
      <c r="N14" s="43">
        <v>13800</v>
      </c>
      <c r="O14" s="45">
        <v>1</v>
      </c>
    </row>
    <row r="15" spans="1:18">
      <c r="A15" s="41">
        <v>39</v>
      </c>
      <c r="B15" s="42">
        <v>43181</v>
      </c>
      <c r="C15" s="27" t="s">
        <v>35</v>
      </c>
      <c r="D15" s="27" t="s">
        <v>54</v>
      </c>
      <c r="E15" s="27" t="s">
        <v>62</v>
      </c>
      <c r="F15" s="27" t="s">
        <v>63</v>
      </c>
      <c r="G15" s="43">
        <v>1275</v>
      </c>
      <c r="H15" s="27" t="s">
        <v>27</v>
      </c>
      <c r="I15" s="44">
        <v>0.76</v>
      </c>
      <c r="J15" s="27" t="s">
        <v>57</v>
      </c>
      <c r="K15" s="27" t="s">
        <v>58</v>
      </c>
      <c r="L15" s="27" t="s">
        <v>59</v>
      </c>
      <c r="M15" s="27" t="s">
        <v>60</v>
      </c>
      <c r="N15" s="43">
        <v>1275</v>
      </c>
      <c r="O15" s="45">
        <v>1</v>
      </c>
    </row>
    <row r="16" spans="1:18">
      <c r="A16" s="41">
        <v>40</v>
      </c>
      <c r="B16" s="42">
        <v>43183</v>
      </c>
      <c r="C16" s="27" t="s">
        <v>46</v>
      </c>
      <c r="D16" s="27" t="s">
        <v>88</v>
      </c>
      <c r="E16" s="27" t="s">
        <v>25</v>
      </c>
      <c r="F16" s="27" t="s">
        <v>89</v>
      </c>
      <c r="G16" s="43">
        <v>598</v>
      </c>
      <c r="H16" s="27" t="s">
        <v>38</v>
      </c>
      <c r="I16" s="44">
        <v>0.92</v>
      </c>
      <c r="J16" s="27" t="s">
        <v>90</v>
      </c>
      <c r="K16" s="27" t="s">
        <v>91</v>
      </c>
      <c r="L16" s="27" t="s">
        <v>92</v>
      </c>
      <c r="M16" s="27" t="s">
        <v>93</v>
      </c>
      <c r="N16" s="43">
        <v>598</v>
      </c>
      <c r="O16" s="45">
        <v>1</v>
      </c>
    </row>
    <row r="17" spans="1:15">
      <c r="A17" s="41">
        <v>42</v>
      </c>
      <c r="B17" s="42">
        <v>43183</v>
      </c>
      <c r="C17" s="27" t="s">
        <v>94</v>
      </c>
      <c r="D17" s="27" t="s">
        <v>88</v>
      </c>
      <c r="E17" s="27" t="s">
        <v>55</v>
      </c>
      <c r="F17" s="27" t="s">
        <v>56</v>
      </c>
      <c r="G17" s="43">
        <v>92</v>
      </c>
      <c r="H17" s="27"/>
      <c r="I17" s="44">
        <v>0.66</v>
      </c>
      <c r="J17" s="27" t="s">
        <v>90</v>
      </c>
      <c r="K17" s="27" t="s">
        <v>91</v>
      </c>
      <c r="L17" s="27" t="s">
        <v>92</v>
      </c>
      <c r="M17" s="27" t="s">
        <v>93</v>
      </c>
      <c r="N17" s="43">
        <v>92</v>
      </c>
      <c r="O17" s="45">
        <v>1</v>
      </c>
    </row>
    <row r="18" spans="1:15">
      <c r="A18" s="41">
        <v>42</v>
      </c>
      <c r="B18" s="42">
        <v>43183</v>
      </c>
      <c r="C18" s="27" t="s">
        <v>94</v>
      </c>
      <c r="D18" s="27" t="s">
        <v>88</v>
      </c>
      <c r="E18" s="27" t="s">
        <v>95</v>
      </c>
      <c r="F18" s="27" t="s">
        <v>96</v>
      </c>
      <c r="G18" s="43">
        <v>220</v>
      </c>
      <c r="H18" s="27"/>
      <c r="I18" s="44">
        <v>0.73</v>
      </c>
      <c r="J18" s="27" t="s">
        <v>90</v>
      </c>
      <c r="K18" s="27" t="s">
        <v>91</v>
      </c>
      <c r="L18" s="27" t="s">
        <v>92</v>
      </c>
      <c r="M18" s="27" t="s">
        <v>93</v>
      </c>
      <c r="N18" s="43">
        <v>220</v>
      </c>
      <c r="O18" s="45">
        <v>1</v>
      </c>
    </row>
    <row r="19" spans="1:15">
      <c r="A19" s="41">
        <v>42</v>
      </c>
      <c r="B19" s="42">
        <v>43183</v>
      </c>
      <c r="C19" s="27" t="s">
        <v>94</v>
      </c>
      <c r="D19" s="27" t="s">
        <v>88</v>
      </c>
      <c r="E19" s="27" t="s">
        <v>97</v>
      </c>
      <c r="F19" s="27" t="s">
        <v>98</v>
      </c>
      <c r="G19" s="43">
        <v>250</v>
      </c>
      <c r="H19" s="27"/>
      <c r="I19" s="44">
        <v>0.96</v>
      </c>
      <c r="J19" s="27" t="s">
        <v>90</v>
      </c>
      <c r="K19" s="27" t="s">
        <v>91</v>
      </c>
      <c r="L19" s="27" t="s">
        <v>92</v>
      </c>
      <c r="M19" s="27" t="s">
        <v>93</v>
      </c>
      <c r="N19" s="43">
        <v>250</v>
      </c>
      <c r="O19" s="45">
        <v>1</v>
      </c>
    </row>
    <row r="20" spans="1:15">
      <c r="A20" s="41">
        <v>45</v>
      </c>
      <c r="B20" s="42">
        <v>43197</v>
      </c>
      <c r="C20" s="27" t="s">
        <v>94</v>
      </c>
      <c r="D20" s="27" t="s">
        <v>83</v>
      </c>
      <c r="E20" s="27" t="s">
        <v>99</v>
      </c>
      <c r="F20" s="27" t="s">
        <v>100</v>
      </c>
      <c r="G20" s="43">
        <v>920</v>
      </c>
      <c r="H20" s="27" t="s">
        <v>38</v>
      </c>
      <c r="I20" s="44">
        <v>0.97</v>
      </c>
      <c r="J20" s="27" t="s">
        <v>84</v>
      </c>
      <c r="K20" s="27" t="s">
        <v>85</v>
      </c>
      <c r="L20" s="27" t="s">
        <v>86</v>
      </c>
      <c r="M20" s="27" t="s">
        <v>87</v>
      </c>
      <c r="N20" s="43">
        <v>920</v>
      </c>
      <c r="O20" s="45">
        <v>2</v>
      </c>
    </row>
    <row r="21" spans="1:15">
      <c r="A21" s="41">
        <v>45</v>
      </c>
      <c r="B21" s="42">
        <v>43197</v>
      </c>
      <c r="C21" s="27" t="s">
        <v>94</v>
      </c>
      <c r="D21" s="27" t="s">
        <v>83</v>
      </c>
      <c r="E21" s="27" t="s">
        <v>68</v>
      </c>
      <c r="F21" s="27" t="s">
        <v>69</v>
      </c>
      <c r="G21" s="43">
        <v>482.5</v>
      </c>
      <c r="H21" s="27" t="s">
        <v>38</v>
      </c>
      <c r="I21" s="44">
        <v>0.97</v>
      </c>
      <c r="J21" s="27" t="s">
        <v>84</v>
      </c>
      <c r="K21" s="27" t="s">
        <v>85</v>
      </c>
      <c r="L21" s="27" t="s">
        <v>86</v>
      </c>
      <c r="M21" s="27" t="s">
        <v>87</v>
      </c>
      <c r="N21" s="43">
        <v>482.5</v>
      </c>
      <c r="O21" s="45">
        <v>2</v>
      </c>
    </row>
    <row r="22" spans="1:15">
      <c r="A22" s="41">
        <v>46</v>
      </c>
      <c r="B22" s="42">
        <v>43195</v>
      </c>
      <c r="C22" s="27" t="s">
        <v>101</v>
      </c>
      <c r="D22" s="27" t="s">
        <v>102</v>
      </c>
      <c r="E22" s="27" t="s">
        <v>103</v>
      </c>
      <c r="F22" s="27" t="s">
        <v>104</v>
      </c>
      <c r="G22" s="43">
        <v>1740</v>
      </c>
      <c r="H22" s="27" t="s">
        <v>27</v>
      </c>
      <c r="I22" s="44">
        <v>0.92</v>
      </c>
      <c r="J22" s="27" t="s">
        <v>105</v>
      </c>
      <c r="K22" s="27" t="s">
        <v>106</v>
      </c>
      <c r="L22" s="27" t="s">
        <v>107</v>
      </c>
      <c r="M22" s="27" t="s">
        <v>108</v>
      </c>
      <c r="N22" s="43">
        <v>1740</v>
      </c>
      <c r="O22" s="45">
        <v>2</v>
      </c>
    </row>
    <row r="23" spans="1:15">
      <c r="A23" s="41">
        <v>46</v>
      </c>
      <c r="B23" s="42">
        <v>43195</v>
      </c>
      <c r="C23" s="27" t="s">
        <v>101</v>
      </c>
      <c r="D23" s="27" t="s">
        <v>102</v>
      </c>
      <c r="E23" s="27" t="s">
        <v>109</v>
      </c>
      <c r="F23" s="27" t="s">
        <v>110</v>
      </c>
      <c r="G23" s="43">
        <v>1950</v>
      </c>
      <c r="H23" s="27" t="s">
        <v>27</v>
      </c>
      <c r="I23" s="44">
        <v>0.64</v>
      </c>
      <c r="J23" s="27" t="s">
        <v>105</v>
      </c>
      <c r="K23" s="27" t="s">
        <v>106</v>
      </c>
      <c r="L23" s="27" t="s">
        <v>107</v>
      </c>
      <c r="M23" s="27" t="s">
        <v>108</v>
      </c>
      <c r="N23" s="43">
        <v>1950</v>
      </c>
      <c r="O23" s="45">
        <v>2</v>
      </c>
    </row>
    <row r="24" spans="1:15">
      <c r="A24" s="41">
        <v>47</v>
      </c>
      <c r="B24" s="42">
        <v>43198</v>
      </c>
      <c r="C24" s="27" t="s">
        <v>53</v>
      </c>
      <c r="D24" s="27" t="s">
        <v>76</v>
      </c>
      <c r="E24" s="27" t="s">
        <v>25</v>
      </c>
      <c r="F24" s="27" t="s">
        <v>26</v>
      </c>
      <c r="G24" s="43">
        <v>4200</v>
      </c>
      <c r="H24" s="27" t="s">
        <v>38</v>
      </c>
      <c r="I24" s="44">
        <v>0.81</v>
      </c>
      <c r="J24" s="27" t="s">
        <v>79</v>
      </c>
      <c r="K24" s="27" t="s">
        <v>80</v>
      </c>
      <c r="L24" s="27" t="s">
        <v>81</v>
      </c>
      <c r="M24" s="27" t="s">
        <v>82</v>
      </c>
      <c r="N24" s="43">
        <v>4200</v>
      </c>
      <c r="O24" s="45">
        <v>2</v>
      </c>
    </row>
    <row r="25" spans="1:15">
      <c r="A25" s="41">
        <v>48</v>
      </c>
      <c r="B25" s="42">
        <v>43195</v>
      </c>
      <c r="C25" s="27" t="s">
        <v>46</v>
      </c>
      <c r="D25" s="27" t="s">
        <v>54</v>
      </c>
      <c r="E25" s="27" t="s">
        <v>55</v>
      </c>
      <c r="F25" s="27" t="s">
        <v>56</v>
      </c>
      <c r="G25" s="43">
        <v>230</v>
      </c>
      <c r="H25" s="27" t="s">
        <v>27</v>
      </c>
      <c r="I25" s="44">
        <v>0.88</v>
      </c>
      <c r="J25" s="27" t="s">
        <v>57</v>
      </c>
      <c r="K25" s="27" t="s">
        <v>58</v>
      </c>
      <c r="L25" s="27" t="s">
        <v>59</v>
      </c>
      <c r="M25" s="27" t="s">
        <v>60</v>
      </c>
      <c r="N25" s="43">
        <v>230</v>
      </c>
      <c r="O25" s="45">
        <v>2</v>
      </c>
    </row>
    <row r="26" spans="1:15">
      <c r="A26" s="41">
        <v>48</v>
      </c>
      <c r="B26" s="42">
        <v>43195</v>
      </c>
      <c r="C26" s="27" t="s">
        <v>46</v>
      </c>
      <c r="D26" s="27" t="s">
        <v>54</v>
      </c>
      <c r="E26" s="27" t="s">
        <v>77</v>
      </c>
      <c r="F26" s="27" t="s">
        <v>78</v>
      </c>
      <c r="G26" s="43">
        <v>1000</v>
      </c>
      <c r="H26" s="27" t="s">
        <v>27</v>
      </c>
      <c r="I26" s="44">
        <v>0.64</v>
      </c>
      <c r="J26" s="27" t="s">
        <v>57</v>
      </c>
      <c r="K26" s="27" t="s">
        <v>58</v>
      </c>
      <c r="L26" s="27" t="s">
        <v>59</v>
      </c>
      <c r="M26" s="27" t="s">
        <v>60</v>
      </c>
      <c r="N26" s="43">
        <v>1000</v>
      </c>
      <c r="O26" s="45">
        <v>2</v>
      </c>
    </row>
    <row r="27" spans="1:15">
      <c r="A27" s="41">
        <v>50</v>
      </c>
      <c r="B27" s="42">
        <v>43195</v>
      </c>
      <c r="C27" s="27" t="s">
        <v>23</v>
      </c>
      <c r="D27" s="27" t="s">
        <v>111</v>
      </c>
      <c r="E27" s="27" t="s">
        <v>55</v>
      </c>
      <c r="F27" s="27" t="s">
        <v>112</v>
      </c>
      <c r="G27" s="43">
        <v>200</v>
      </c>
      <c r="H27" s="27" t="s">
        <v>70</v>
      </c>
      <c r="I27" s="44">
        <v>0.8</v>
      </c>
      <c r="J27" s="27" t="s">
        <v>113</v>
      </c>
      <c r="K27" s="27" t="s">
        <v>50</v>
      </c>
      <c r="L27" s="27" t="s">
        <v>92</v>
      </c>
      <c r="M27" s="27" t="s">
        <v>93</v>
      </c>
      <c r="N27" s="43">
        <v>200</v>
      </c>
      <c r="O27" s="45">
        <v>2</v>
      </c>
    </row>
    <row r="28" spans="1:15">
      <c r="A28" s="41">
        <v>51</v>
      </c>
      <c r="B28" s="42">
        <v>43195</v>
      </c>
      <c r="C28" s="27" t="s">
        <v>23</v>
      </c>
      <c r="D28" s="27" t="s">
        <v>114</v>
      </c>
      <c r="E28" s="27" t="s">
        <v>99</v>
      </c>
      <c r="F28" s="27" t="s">
        <v>100</v>
      </c>
      <c r="G28" s="43">
        <v>552</v>
      </c>
      <c r="H28" s="27" t="s">
        <v>38</v>
      </c>
      <c r="I28" s="44">
        <v>1</v>
      </c>
      <c r="J28" s="27" t="s">
        <v>115</v>
      </c>
      <c r="K28" s="27" t="s">
        <v>116</v>
      </c>
      <c r="L28" s="27" t="s">
        <v>117</v>
      </c>
      <c r="M28" s="27" t="s">
        <v>118</v>
      </c>
      <c r="N28" s="43">
        <v>552</v>
      </c>
      <c r="O28" s="45">
        <v>2</v>
      </c>
    </row>
    <row r="29" spans="1:15">
      <c r="A29" s="41">
        <v>51</v>
      </c>
      <c r="B29" s="42">
        <v>43195</v>
      </c>
      <c r="C29" s="27" t="s">
        <v>23</v>
      </c>
      <c r="D29" s="27" t="s">
        <v>114</v>
      </c>
      <c r="E29" s="27" t="s">
        <v>119</v>
      </c>
      <c r="F29" s="27" t="s">
        <v>120</v>
      </c>
      <c r="G29" s="43">
        <v>533.75</v>
      </c>
      <c r="H29" s="27" t="s">
        <v>38</v>
      </c>
      <c r="I29" s="44">
        <v>0.95</v>
      </c>
      <c r="J29" s="27" t="s">
        <v>115</v>
      </c>
      <c r="K29" s="27" t="s">
        <v>116</v>
      </c>
      <c r="L29" s="27" t="s">
        <v>117</v>
      </c>
      <c r="M29" s="27" t="s">
        <v>118</v>
      </c>
      <c r="N29" s="43">
        <v>533.75</v>
      </c>
      <c r="O29" s="45">
        <v>2</v>
      </c>
    </row>
    <row r="30" spans="1:15">
      <c r="A30" s="41">
        <v>51</v>
      </c>
      <c r="B30" s="42">
        <v>43195</v>
      </c>
      <c r="C30" s="27" t="s">
        <v>23</v>
      </c>
      <c r="D30" s="27" t="s">
        <v>114</v>
      </c>
      <c r="E30" s="27" t="s">
        <v>68</v>
      </c>
      <c r="F30" s="27" t="s">
        <v>69</v>
      </c>
      <c r="G30" s="43">
        <v>289.5</v>
      </c>
      <c r="H30" s="27" t="s">
        <v>38</v>
      </c>
      <c r="I30" s="44">
        <v>0.66</v>
      </c>
      <c r="J30" s="27" t="s">
        <v>115</v>
      </c>
      <c r="K30" s="27" t="s">
        <v>116</v>
      </c>
      <c r="L30" s="27" t="s">
        <v>117</v>
      </c>
      <c r="M30" s="27" t="s">
        <v>118</v>
      </c>
      <c r="N30" s="43">
        <v>289.5</v>
      </c>
      <c r="O30" s="45">
        <v>2</v>
      </c>
    </row>
    <row r="31" spans="1:15">
      <c r="A31" s="41">
        <v>55</v>
      </c>
      <c r="B31" s="42">
        <v>43195</v>
      </c>
      <c r="C31" s="27" t="s">
        <v>94</v>
      </c>
      <c r="D31" s="27" t="s">
        <v>61</v>
      </c>
      <c r="E31" s="27" t="s">
        <v>25</v>
      </c>
      <c r="F31" s="27" t="s">
        <v>26</v>
      </c>
      <c r="G31" s="43">
        <v>1218</v>
      </c>
      <c r="H31" s="27" t="s">
        <v>27</v>
      </c>
      <c r="I31" s="44">
        <v>0.67</v>
      </c>
      <c r="J31" s="27" t="s">
        <v>39</v>
      </c>
      <c r="K31" s="27" t="s">
        <v>64</v>
      </c>
      <c r="L31" s="27" t="s">
        <v>65</v>
      </c>
      <c r="M31" s="27" t="s">
        <v>66</v>
      </c>
      <c r="N31" s="43">
        <v>1218</v>
      </c>
      <c r="O31" s="45">
        <v>2</v>
      </c>
    </row>
    <row r="32" spans="1:15">
      <c r="A32" s="41">
        <v>56</v>
      </c>
      <c r="B32" s="42">
        <v>43193</v>
      </c>
      <c r="C32" s="27" t="s">
        <v>121</v>
      </c>
      <c r="D32" s="27" t="s">
        <v>76</v>
      </c>
      <c r="E32" s="27" t="s">
        <v>62</v>
      </c>
      <c r="F32" s="27" t="s">
        <v>63</v>
      </c>
      <c r="G32" s="43">
        <v>127.5</v>
      </c>
      <c r="H32" s="27" t="s">
        <v>27</v>
      </c>
      <c r="I32" s="44">
        <v>0.82</v>
      </c>
      <c r="J32" s="27" t="s">
        <v>79</v>
      </c>
      <c r="K32" s="27" t="s">
        <v>80</v>
      </c>
      <c r="L32" s="27" t="s">
        <v>81</v>
      </c>
      <c r="M32" s="27" t="s">
        <v>82</v>
      </c>
      <c r="N32" s="43">
        <v>127.5</v>
      </c>
      <c r="O32" s="45">
        <v>2</v>
      </c>
    </row>
    <row r="33" spans="1:15">
      <c r="A33" s="41">
        <v>58</v>
      </c>
      <c r="B33" s="42">
        <v>43212</v>
      </c>
      <c r="C33" s="27" t="s">
        <v>35</v>
      </c>
      <c r="D33" s="27" t="s">
        <v>36</v>
      </c>
      <c r="E33" s="27" t="s">
        <v>122</v>
      </c>
      <c r="F33" s="27" t="s">
        <v>123</v>
      </c>
      <c r="G33" s="43">
        <v>280</v>
      </c>
      <c r="H33" s="27" t="s">
        <v>38</v>
      </c>
      <c r="I33" s="44">
        <v>0.66</v>
      </c>
      <c r="J33" s="27" t="s">
        <v>39</v>
      </c>
      <c r="K33" s="27" t="s">
        <v>40</v>
      </c>
      <c r="L33" s="27" t="s">
        <v>41</v>
      </c>
      <c r="M33" s="27" t="s">
        <v>42</v>
      </c>
      <c r="N33" s="43">
        <v>280</v>
      </c>
      <c r="O33" s="45">
        <v>2</v>
      </c>
    </row>
    <row r="34" spans="1:15">
      <c r="A34" s="41">
        <v>58</v>
      </c>
      <c r="B34" s="42">
        <v>43212</v>
      </c>
      <c r="C34" s="27" t="s">
        <v>35</v>
      </c>
      <c r="D34" s="27" t="s">
        <v>36</v>
      </c>
      <c r="E34" s="27" t="s">
        <v>97</v>
      </c>
      <c r="F34" s="27" t="s">
        <v>124</v>
      </c>
      <c r="G34" s="43">
        <v>3240</v>
      </c>
      <c r="H34" s="27" t="s">
        <v>38</v>
      </c>
      <c r="I34" s="44">
        <v>0.72</v>
      </c>
      <c r="J34" s="27" t="s">
        <v>39</v>
      </c>
      <c r="K34" s="27" t="s">
        <v>40</v>
      </c>
      <c r="L34" s="27" t="s">
        <v>41</v>
      </c>
      <c r="M34" s="27" t="s">
        <v>42</v>
      </c>
      <c r="N34" s="43">
        <v>3240</v>
      </c>
      <c r="O34" s="45">
        <v>2</v>
      </c>
    </row>
    <row r="35" spans="1:15">
      <c r="A35" s="41">
        <v>60</v>
      </c>
      <c r="B35" s="42">
        <v>43220</v>
      </c>
      <c r="C35" s="27" t="s">
        <v>53</v>
      </c>
      <c r="D35" s="27" t="s">
        <v>54</v>
      </c>
      <c r="E35" s="27" t="s">
        <v>103</v>
      </c>
      <c r="F35" s="27" t="s">
        <v>104</v>
      </c>
      <c r="G35" s="43">
        <v>1392</v>
      </c>
      <c r="H35" s="27" t="s">
        <v>38</v>
      </c>
      <c r="I35" s="44">
        <v>0.8</v>
      </c>
      <c r="J35" s="27" t="s">
        <v>57</v>
      </c>
      <c r="K35" s="27" t="s">
        <v>58</v>
      </c>
      <c r="L35" s="27" t="s">
        <v>59</v>
      </c>
      <c r="M35" s="27" t="s">
        <v>60</v>
      </c>
      <c r="N35" s="43">
        <v>1392</v>
      </c>
      <c r="O35" s="45">
        <v>2</v>
      </c>
    </row>
    <row r="36" spans="1:15">
      <c r="A36" s="41">
        <v>63</v>
      </c>
      <c r="B36" s="42">
        <v>43215</v>
      </c>
      <c r="C36" s="27" t="s">
        <v>46</v>
      </c>
      <c r="D36" s="27" t="s">
        <v>67</v>
      </c>
      <c r="E36" s="27" t="s">
        <v>95</v>
      </c>
      <c r="F36" s="27" t="s">
        <v>125</v>
      </c>
      <c r="G36" s="43">
        <v>500</v>
      </c>
      <c r="H36" s="27" t="s">
        <v>70</v>
      </c>
      <c r="I36" s="44">
        <v>0.64</v>
      </c>
      <c r="J36" s="27" t="s">
        <v>71</v>
      </c>
      <c r="K36" s="27" t="s">
        <v>72</v>
      </c>
      <c r="L36" s="27" t="s">
        <v>73</v>
      </c>
      <c r="M36" s="27" t="s">
        <v>74</v>
      </c>
      <c r="N36" s="43">
        <v>500</v>
      </c>
      <c r="O36" s="45">
        <v>2</v>
      </c>
    </row>
    <row r="37" spans="1:15">
      <c r="A37" s="41">
        <v>63</v>
      </c>
      <c r="B37" s="42">
        <v>43215</v>
      </c>
      <c r="C37" s="27" t="s">
        <v>46</v>
      </c>
      <c r="D37" s="27" t="s">
        <v>67</v>
      </c>
      <c r="E37" s="27" t="s">
        <v>77</v>
      </c>
      <c r="F37" s="27" t="s">
        <v>78</v>
      </c>
      <c r="G37" s="43">
        <v>120</v>
      </c>
      <c r="H37" s="27" t="s">
        <v>70</v>
      </c>
      <c r="I37" s="44">
        <v>0.66</v>
      </c>
      <c r="J37" s="27" t="s">
        <v>71</v>
      </c>
      <c r="K37" s="27" t="s">
        <v>72</v>
      </c>
      <c r="L37" s="27" t="s">
        <v>73</v>
      </c>
      <c r="M37" s="27" t="s">
        <v>74</v>
      </c>
      <c r="N37" s="43">
        <v>120</v>
      </c>
      <c r="O37" s="45">
        <v>2</v>
      </c>
    </row>
    <row r="38" spans="1:15">
      <c r="A38" s="41">
        <v>67</v>
      </c>
      <c r="B38" s="42">
        <v>43244</v>
      </c>
      <c r="C38" s="27" t="s">
        <v>46</v>
      </c>
      <c r="D38" s="27" t="s">
        <v>88</v>
      </c>
      <c r="E38" s="27" t="s">
        <v>33</v>
      </c>
      <c r="F38" s="27" t="s">
        <v>126</v>
      </c>
      <c r="G38" s="43">
        <v>200</v>
      </c>
      <c r="H38" s="27" t="s">
        <v>38</v>
      </c>
      <c r="I38" s="44">
        <v>0.63</v>
      </c>
      <c r="J38" s="27" t="s">
        <v>90</v>
      </c>
      <c r="K38" s="27" t="s">
        <v>91</v>
      </c>
      <c r="L38" s="27" t="s">
        <v>92</v>
      </c>
      <c r="M38" s="27" t="s">
        <v>93</v>
      </c>
      <c r="N38" s="43">
        <v>200</v>
      </c>
      <c r="O38" s="45">
        <v>2</v>
      </c>
    </row>
    <row r="39" spans="1:15">
      <c r="A39" s="41">
        <v>69</v>
      </c>
      <c r="B39" s="42">
        <v>43244</v>
      </c>
      <c r="C39" s="27" t="s">
        <v>94</v>
      </c>
      <c r="D39" s="27" t="s">
        <v>88</v>
      </c>
      <c r="E39" s="27" t="s">
        <v>33</v>
      </c>
      <c r="F39" s="27" t="s">
        <v>34</v>
      </c>
      <c r="G39" s="43">
        <v>52.5</v>
      </c>
      <c r="H39" s="27"/>
      <c r="I39" s="44">
        <v>0.86</v>
      </c>
      <c r="J39" s="27" t="s">
        <v>90</v>
      </c>
      <c r="K39" s="27" t="s">
        <v>91</v>
      </c>
      <c r="L39" s="27" t="s">
        <v>92</v>
      </c>
      <c r="M39" s="27" t="s">
        <v>93</v>
      </c>
      <c r="N39" s="43">
        <v>52.5</v>
      </c>
      <c r="O39" s="45">
        <v>2</v>
      </c>
    </row>
    <row r="40" spans="1:15">
      <c r="A40" s="41">
        <v>70</v>
      </c>
      <c r="B40" s="42">
        <v>43244</v>
      </c>
      <c r="C40" s="27" t="s">
        <v>94</v>
      </c>
      <c r="D40" s="27" t="s">
        <v>127</v>
      </c>
      <c r="E40" s="27" t="s">
        <v>77</v>
      </c>
      <c r="F40" s="27" t="s">
        <v>78</v>
      </c>
      <c r="G40" s="43">
        <v>800</v>
      </c>
      <c r="H40" s="27"/>
      <c r="I40" s="44">
        <v>0.8</v>
      </c>
      <c r="J40" s="27" t="s">
        <v>128</v>
      </c>
      <c r="K40" s="27" t="s">
        <v>129</v>
      </c>
      <c r="L40" s="27" t="s">
        <v>117</v>
      </c>
      <c r="M40" s="27" t="s">
        <v>118</v>
      </c>
      <c r="N40" s="43">
        <v>800</v>
      </c>
      <c r="O40" s="45">
        <v>2</v>
      </c>
    </row>
    <row r="41" spans="1:15">
      <c r="A41" s="41">
        <v>71</v>
      </c>
      <c r="B41" s="42">
        <v>43244</v>
      </c>
      <c r="C41" s="27" t="s">
        <v>94</v>
      </c>
      <c r="D41" s="27" t="s">
        <v>130</v>
      </c>
      <c r="E41" s="27" t="s">
        <v>99</v>
      </c>
      <c r="F41" s="27" t="s">
        <v>100</v>
      </c>
      <c r="G41" s="43">
        <v>736</v>
      </c>
      <c r="H41" s="27"/>
      <c r="I41" s="44">
        <v>0.92</v>
      </c>
      <c r="J41" s="27" t="s">
        <v>131</v>
      </c>
      <c r="K41" s="27" t="s">
        <v>132</v>
      </c>
      <c r="L41" s="27" t="s">
        <v>133</v>
      </c>
      <c r="M41" s="27" t="s">
        <v>134</v>
      </c>
      <c r="N41" s="43">
        <v>736</v>
      </c>
      <c r="O41" s="45">
        <v>2</v>
      </c>
    </row>
    <row r="42" spans="1:15">
      <c r="A42" s="41">
        <v>72</v>
      </c>
      <c r="B42" s="42">
        <v>43258</v>
      </c>
      <c r="C42" s="27" t="s">
        <v>94</v>
      </c>
      <c r="D42" s="27" t="s">
        <v>83</v>
      </c>
      <c r="E42" s="27" t="s">
        <v>25</v>
      </c>
      <c r="F42" s="27" t="s">
        <v>51</v>
      </c>
      <c r="G42" s="43">
        <v>230</v>
      </c>
      <c r="H42" s="27" t="s">
        <v>38</v>
      </c>
      <c r="I42" s="44">
        <v>0.96</v>
      </c>
      <c r="J42" s="27" t="s">
        <v>84</v>
      </c>
      <c r="K42" s="27" t="s">
        <v>85</v>
      </c>
      <c r="L42" s="27" t="s">
        <v>86</v>
      </c>
      <c r="M42" s="27" t="s">
        <v>87</v>
      </c>
      <c r="N42" s="43">
        <v>230</v>
      </c>
      <c r="O42" s="45">
        <v>2</v>
      </c>
    </row>
    <row r="43" spans="1:15">
      <c r="A43" s="41">
        <v>73</v>
      </c>
      <c r="B43" s="42">
        <v>43256</v>
      </c>
      <c r="C43" s="27" t="s">
        <v>101</v>
      </c>
      <c r="D43" s="27" t="s">
        <v>102</v>
      </c>
      <c r="E43" s="27" t="s">
        <v>68</v>
      </c>
      <c r="F43" s="27" t="s">
        <v>69</v>
      </c>
      <c r="G43" s="43">
        <v>96.5</v>
      </c>
      <c r="H43" s="27" t="s">
        <v>27</v>
      </c>
      <c r="I43" s="44">
        <v>0.65</v>
      </c>
      <c r="J43" s="27" t="s">
        <v>105</v>
      </c>
      <c r="K43" s="27" t="s">
        <v>106</v>
      </c>
      <c r="L43" s="27" t="s">
        <v>107</v>
      </c>
      <c r="M43" s="27" t="s">
        <v>108</v>
      </c>
      <c r="N43" s="43">
        <v>96.5</v>
      </c>
      <c r="O43" s="45">
        <v>2</v>
      </c>
    </row>
    <row r="44" spans="1:15">
      <c r="A44" s="41">
        <v>74</v>
      </c>
      <c r="B44" s="42">
        <v>43259</v>
      </c>
      <c r="C44" s="27" t="s">
        <v>53</v>
      </c>
      <c r="D44" s="27" t="s">
        <v>76</v>
      </c>
      <c r="E44" s="27" t="s">
        <v>62</v>
      </c>
      <c r="F44" s="27" t="s">
        <v>63</v>
      </c>
      <c r="G44" s="43">
        <v>510</v>
      </c>
      <c r="H44" s="27" t="s">
        <v>38</v>
      </c>
      <c r="I44" s="44">
        <v>0.92</v>
      </c>
      <c r="J44" s="27" t="s">
        <v>79</v>
      </c>
      <c r="K44" s="27" t="s">
        <v>80</v>
      </c>
      <c r="L44" s="27" t="s">
        <v>81</v>
      </c>
      <c r="M44" s="27" t="s">
        <v>82</v>
      </c>
      <c r="N44" s="43">
        <v>510</v>
      </c>
      <c r="O44" s="45">
        <v>2</v>
      </c>
    </row>
    <row r="45" spans="1:15">
      <c r="A45" s="41">
        <v>75</v>
      </c>
      <c r="B45" s="42">
        <v>43256</v>
      </c>
      <c r="C45" s="27" t="s">
        <v>46</v>
      </c>
      <c r="D45" s="27" t="s">
        <v>54</v>
      </c>
      <c r="E45" s="27" t="s">
        <v>62</v>
      </c>
      <c r="F45" s="27" t="s">
        <v>63</v>
      </c>
      <c r="G45" s="43">
        <v>510</v>
      </c>
      <c r="H45" s="27" t="s">
        <v>27</v>
      </c>
      <c r="I45" s="44">
        <v>0.72</v>
      </c>
      <c r="J45" s="27" t="s">
        <v>57</v>
      </c>
      <c r="K45" s="27" t="s">
        <v>58</v>
      </c>
      <c r="L45" s="27" t="s">
        <v>59</v>
      </c>
      <c r="M45" s="27" t="s">
        <v>60</v>
      </c>
      <c r="N45" s="43">
        <v>510</v>
      </c>
      <c r="O45" s="45">
        <v>2</v>
      </c>
    </row>
    <row r="46" spans="1:15">
      <c r="A46" s="41">
        <v>76</v>
      </c>
      <c r="B46" s="42">
        <v>43256</v>
      </c>
      <c r="C46" s="27" t="s">
        <v>23</v>
      </c>
      <c r="D46" s="27" t="s">
        <v>111</v>
      </c>
      <c r="E46" s="27" t="s">
        <v>95</v>
      </c>
      <c r="F46" s="27" t="s">
        <v>96</v>
      </c>
      <c r="G46" s="43">
        <v>660</v>
      </c>
      <c r="H46" s="27" t="s">
        <v>70</v>
      </c>
      <c r="I46" s="44">
        <v>0.95</v>
      </c>
      <c r="J46" s="27" t="s">
        <v>113</v>
      </c>
      <c r="K46" s="27" t="s">
        <v>50</v>
      </c>
      <c r="L46" s="27" t="s">
        <v>92</v>
      </c>
      <c r="M46" s="27" t="s">
        <v>93</v>
      </c>
      <c r="N46" s="43">
        <v>660</v>
      </c>
      <c r="O46" s="45">
        <v>2</v>
      </c>
    </row>
    <row r="47" spans="1:15">
      <c r="A47" s="41">
        <v>77</v>
      </c>
      <c r="B47" s="42">
        <v>43256</v>
      </c>
      <c r="C47" s="27" t="s">
        <v>23</v>
      </c>
      <c r="D47" s="27" t="s">
        <v>114</v>
      </c>
      <c r="E47" s="27" t="s">
        <v>97</v>
      </c>
      <c r="F47" s="27" t="s">
        <v>98</v>
      </c>
      <c r="G47" s="43">
        <v>2250</v>
      </c>
      <c r="H47" s="27" t="s">
        <v>38</v>
      </c>
      <c r="I47" s="44">
        <v>0.85</v>
      </c>
      <c r="J47" s="27" t="s">
        <v>115</v>
      </c>
      <c r="K47" s="27" t="s">
        <v>116</v>
      </c>
      <c r="L47" s="27" t="s">
        <v>117</v>
      </c>
      <c r="M47" s="27" t="s">
        <v>118</v>
      </c>
      <c r="N47" s="43">
        <v>2250</v>
      </c>
      <c r="O47" s="45">
        <v>2</v>
      </c>
    </row>
    <row r="48" spans="1:15">
      <c r="A48" s="41">
        <v>78</v>
      </c>
      <c r="B48" s="42">
        <v>43256</v>
      </c>
      <c r="C48" s="27" t="s">
        <v>94</v>
      </c>
      <c r="D48" s="27" t="s">
        <v>61</v>
      </c>
      <c r="E48" s="27" t="s">
        <v>135</v>
      </c>
      <c r="F48" s="27" t="s">
        <v>136</v>
      </c>
      <c r="G48" s="43">
        <v>1560</v>
      </c>
      <c r="H48" s="27" t="s">
        <v>27</v>
      </c>
      <c r="I48" s="44">
        <v>0.69</v>
      </c>
      <c r="J48" s="27" t="s">
        <v>39</v>
      </c>
      <c r="K48" s="27" t="s">
        <v>64</v>
      </c>
      <c r="L48" s="27" t="s">
        <v>65</v>
      </c>
      <c r="M48" s="27" t="s">
        <v>66</v>
      </c>
      <c r="N48" s="43">
        <v>1560</v>
      </c>
      <c r="O48" s="45">
        <v>2</v>
      </c>
    </row>
    <row r="49" spans="1:15">
      <c r="A49" s="41">
        <v>79</v>
      </c>
      <c r="B49" s="42">
        <v>43274</v>
      </c>
      <c r="C49" s="27" t="s">
        <v>121</v>
      </c>
      <c r="D49" s="27" t="s">
        <v>76</v>
      </c>
      <c r="E49" s="27" t="s">
        <v>33</v>
      </c>
      <c r="F49" s="27" t="s">
        <v>37</v>
      </c>
      <c r="G49" s="43">
        <v>1590</v>
      </c>
      <c r="H49" s="27" t="s">
        <v>27</v>
      </c>
      <c r="I49" s="44">
        <v>0.64</v>
      </c>
      <c r="J49" s="27" t="s">
        <v>79</v>
      </c>
      <c r="K49" s="27" t="s">
        <v>80</v>
      </c>
      <c r="L49" s="27" t="s">
        <v>81</v>
      </c>
      <c r="M49" s="27" t="s">
        <v>82</v>
      </c>
      <c r="N49" s="43">
        <v>1590</v>
      </c>
      <c r="O49" s="45">
        <v>2</v>
      </c>
    </row>
    <row r="50" spans="1:15">
      <c r="A50" s="33">
        <v>79</v>
      </c>
      <c r="B50" s="34">
        <v>43274</v>
      </c>
      <c r="C50" s="35" t="s">
        <v>121</v>
      </c>
      <c r="D50" s="35" t="s">
        <v>76</v>
      </c>
      <c r="E50" s="35" t="s">
        <v>33</v>
      </c>
      <c r="F50" s="35" t="s">
        <v>44</v>
      </c>
      <c r="G50" s="36">
        <v>900</v>
      </c>
      <c r="H50" s="35" t="s">
        <v>27</v>
      </c>
      <c r="I50" s="37">
        <v>0.68</v>
      </c>
      <c r="J50" s="35" t="s">
        <v>79</v>
      </c>
      <c r="K50" s="35" t="s">
        <v>80</v>
      </c>
      <c r="L50" s="35" t="s">
        <v>81</v>
      </c>
      <c r="M50" s="35" t="s">
        <v>82</v>
      </c>
      <c r="N50" s="36">
        <v>900</v>
      </c>
      <c r="O50" s="38">
        <v>2</v>
      </c>
    </row>
    <row r="51" spans="1:15">
      <c r="A51" s="33">
        <f>SUBTOTAL(109,tbl_Sales[Order ID])</f>
        <v>2536</v>
      </c>
      <c r="B51" s="34">
        <f>SUBTOTAL(109,tbl_Sales[Order Date])</f>
        <v>2116584</v>
      </c>
      <c r="C51" s="35">
        <f>SUBTOTAL(109,tbl_Sales[Employee])</f>
        <v>0</v>
      </c>
      <c r="D51" s="35">
        <f>SUBTOTAL(109,tbl_Sales[Customer Name])</f>
        <v>0</v>
      </c>
      <c r="E51" s="35">
        <f>SUBTOTAL(109,tbl_Sales[Category])</f>
        <v>0</v>
      </c>
      <c r="F51" s="35">
        <f>SUBTOTAL(109,tbl_Sales[Product Name])</f>
        <v>0</v>
      </c>
      <c r="G51" s="36">
        <f>SUBTOTAL(109,tbl_Sales[Sales])</f>
        <v>52062.75</v>
      </c>
      <c r="H51" s="35">
        <f>SUBTOTAL(109,tbl_Sales[Payment Type])</f>
        <v>0</v>
      </c>
      <c r="I51" s="37">
        <f>SUBTOTAL(109,tbl_Sales[CSAT])</f>
        <v>38.640000000000008</v>
      </c>
      <c r="J51" s="35">
        <f>SUBTOTAL(109,tbl_Sales[Last Name])</f>
        <v>0</v>
      </c>
      <c r="K51" s="35">
        <f>SUBTOTAL(109,tbl_Sales[First Name])</f>
        <v>0</v>
      </c>
      <c r="L51" s="35">
        <f>SUBTOTAL(109,tbl_Sales[City])</f>
        <v>0</v>
      </c>
      <c r="M51" s="35">
        <f>SUBTOTAL(109,tbl_Sales[State/Province])</f>
        <v>0</v>
      </c>
      <c r="N51" s="36">
        <f>SUBTOTAL(109,tbl_Sales[Map Sales])</f>
        <v>52062.75</v>
      </c>
      <c r="O51" s="38">
        <f>SUBTOTAL(109,tbl_Sales[Quarter])</f>
        <v>80</v>
      </c>
    </row>
  </sheetData>
  <conditionalFormatting sqref="G1:G5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3270-6288-4528-B4C9-19A70AE93FD2}">
  <sheetPr>
    <tabColor rgb="FF92D050"/>
  </sheetPr>
  <dimension ref="B3:E38"/>
  <sheetViews>
    <sheetView zoomScaleNormal="100" workbookViewId="0">
      <selection activeCell="M32" sqref="M32"/>
    </sheetView>
  </sheetViews>
  <sheetFormatPr defaultRowHeight="16.5"/>
  <cols>
    <col min="1" max="2" width="17.625" bestFit="1" customWidth="1"/>
    <col min="3" max="3" width="12.375" bestFit="1" customWidth="1"/>
    <col min="4" max="4" width="13" bestFit="1" customWidth="1"/>
    <col min="5" max="5" width="12.375" bestFit="1" customWidth="1"/>
  </cols>
  <sheetData>
    <row r="3" spans="4:5">
      <c r="D3" s="7" t="s">
        <v>137</v>
      </c>
      <c r="E3" t="s">
        <v>138</v>
      </c>
    </row>
    <row r="4" spans="4:5">
      <c r="D4" s="8" t="s">
        <v>86</v>
      </c>
      <c r="E4">
        <v>920</v>
      </c>
    </row>
    <row r="5" spans="4:5">
      <c r="D5" s="8" t="s">
        <v>117</v>
      </c>
      <c r="E5">
        <v>552</v>
      </c>
    </row>
    <row r="6" spans="4:5">
      <c r="D6" s="8" t="s">
        <v>133</v>
      </c>
      <c r="E6">
        <v>736</v>
      </c>
    </row>
    <row r="7" spans="4:5">
      <c r="D7" s="8" t="s">
        <v>139</v>
      </c>
      <c r="E7">
        <v>2208</v>
      </c>
    </row>
    <row r="29" spans="2:3">
      <c r="B29" s="7" t="s">
        <v>137</v>
      </c>
      <c r="C29" t="s">
        <v>138</v>
      </c>
    </row>
    <row r="30" spans="2:3">
      <c r="B30" s="8" t="s">
        <v>121</v>
      </c>
      <c r="C30">
        <v>2617.5</v>
      </c>
    </row>
    <row r="31" spans="2:3">
      <c r="B31" s="8" t="s">
        <v>23</v>
      </c>
      <c r="C31">
        <v>19974.25</v>
      </c>
    </row>
    <row r="32" spans="2:3">
      <c r="B32" s="8" t="s">
        <v>35</v>
      </c>
      <c r="C32">
        <v>5787.5</v>
      </c>
    </row>
    <row r="33" spans="2:3">
      <c r="B33" s="8" t="s">
        <v>75</v>
      </c>
      <c r="C33">
        <v>680</v>
      </c>
    </row>
    <row r="34" spans="2:3">
      <c r="B34" s="8" t="s">
        <v>46</v>
      </c>
      <c r="C34">
        <v>6278</v>
      </c>
    </row>
    <row r="35" spans="2:3">
      <c r="B35" s="8" t="s">
        <v>53</v>
      </c>
      <c r="C35">
        <v>6378</v>
      </c>
    </row>
    <row r="36" spans="2:3">
      <c r="B36" s="8" t="s">
        <v>94</v>
      </c>
      <c r="C36">
        <v>6561</v>
      </c>
    </row>
    <row r="37" spans="2:3">
      <c r="B37" s="8" t="s">
        <v>101</v>
      </c>
      <c r="C37">
        <v>3786.5</v>
      </c>
    </row>
    <row r="38" spans="2:3">
      <c r="B38" s="8" t="s">
        <v>139</v>
      </c>
      <c r="C38">
        <v>52062.75</v>
      </c>
    </row>
  </sheetData>
  <conditionalFormatting pivot="1" sqref="C30:C3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2:M27"/>
  <sheetViews>
    <sheetView showGridLines="0" showRowColHeaders="0" tabSelected="1" zoomScale="80" zoomScaleNormal="80" workbookViewId="0">
      <selection activeCell="P57" sqref="P57"/>
    </sheetView>
  </sheetViews>
  <sheetFormatPr defaultRowHeight="16.5"/>
  <cols>
    <col min="1" max="1" width="22.125" bestFit="1" customWidth="1"/>
    <col min="2" max="2" width="10.625" bestFit="1" customWidth="1"/>
    <col min="4" max="4" width="18.25" bestFit="1" customWidth="1"/>
    <col min="5" max="5" width="10.625" bestFit="1" customWidth="1"/>
    <col min="7" max="7" width="11.5" bestFit="1" customWidth="1"/>
    <col min="8" max="8" width="12.75" bestFit="1" customWidth="1"/>
    <col min="9" max="9" width="10.625" bestFit="1" customWidth="1"/>
    <col min="12" max="12" width="17.75" bestFit="1" customWidth="1"/>
    <col min="13" max="13" width="10.625" bestFit="1" customWidth="1"/>
  </cols>
  <sheetData>
    <row r="2" spans="1:13" hidden="1"/>
    <row r="3" spans="1:13" hidden="1">
      <c r="A3" s="20" t="s">
        <v>137</v>
      </c>
      <c r="B3" s="21" t="s">
        <v>138</v>
      </c>
      <c r="D3" s="20" t="s">
        <v>137</v>
      </c>
      <c r="E3" s="21" t="s">
        <v>138</v>
      </c>
      <c r="H3" s="20" t="s">
        <v>137</v>
      </c>
      <c r="I3" s="21" t="s">
        <v>138</v>
      </c>
      <c r="L3" s="20" t="s">
        <v>137</v>
      </c>
      <c r="M3" s="21" t="s">
        <v>138</v>
      </c>
    </row>
    <row r="4" spans="1:13" hidden="1">
      <c r="A4" s="22" t="s">
        <v>55</v>
      </c>
      <c r="B4" s="21">
        <v>982</v>
      </c>
      <c r="D4" s="22" t="s">
        <v>126</v>
      </c>
      <c r="E4" s="21">
        <v>200</v>
      </c>
      <c r="H4" s="22" t="s">
        <v>130</v>
      </c>
      <c r="I4" s="21">
        <v>736</v>
      </c>
      <c r="L4" s="22" t="s">
        <v>121</v>
      </c>
      <c r="M4" s="21">
        <v>2617.5</v>
      </c>
    </row>
    <row r="5" spans="1:13" hidden="1">
      <c r="A5" s="23" t="s">
        <v>25</v>
      </c>
      <c r="B5" s="24">
        <v>22636</v>
      </c>
      <c r="D5" s="23" t="s">
        <v>26</v>
      </c>
      <c r="E5" s="24">
        <v>6818</v>
      </c>
      <c r="H5" s="23" t="s">
        <v>24</v>
      </c>
      <c r="I5" s="24">
        <v>1505</v>
      </c>
      <c r="L5" s="23" t="s">
        <v>23</v>
      </c>
      <c r="M5" s="24">
        <v>19974.25</v>
      </c>
    </row>
    <row r="6" spans="1:13" hidden="1">
      <c r="A6" s="23" t="s">
        <v>62</v>
      </c>
      <c r="B6" s="24">
        <v>2550</v>
      </c>
      <c r="D6" s="23" t="s">
        <v>98</v>
      </c>
      <c r="E6" s="24">
        <v>2500</v>
      </c>
      <c r="H6" s="23" t="s">
        <v>83</v>
      </c>
      <c r="I6" s="24">
        <v>15432.5</v>
      </c>
      <c r="L6" s="23" t="s">
        <v>35</v>
      </c>
      <c r="M6" s="24">
        <v>5787.5</v>
      </c>
    </row>
    <row r="7" spans="1:13" hidden="1">
      <c r="A7" s="23" t="s">
        <v>135</v>
      </c>
      <c r="B7" s="24">
        <v>1560</v>
      </c>
      <c r="D7" s="23" t="s">
        <v>96</v>
      </c>
      <c r="E7" s="24">
        <v>880</v>
      </c>
      <c r="H7" s="23" t="s">
        <v>67</v>
      </c>
      <c r="I7" s="24">
        <v>2550</v>
      </c>
      <c r="L7" s="23" t="s">
        <v>75</v>
      </c>
      <c r="M7" s="24">
        <v>680</v>
      </c>
    </row>
    <row r="8" spans="1:13" hidden="1">
      <c r="A8" s="23" t="s">
        <v>99</v>
      </c>
      <c r="B8" s="24">
        <v>2208</v>
      </c>
      <c r="D8" s="23" t="s">
        <v>48</v>
      </c>
      <c r="E8" s="24">
        <v>270</v>
      </c>
      <c r="H8" s="23" t="s">
        <v>61</v>
      </c>
      <c r="I8" s="24">
        <v>2905.5</v>
      </c>
      <c r="L8" s="23" t="s">
        <v>46</v>
      </c>
      <c r="M8" s="24">
        <v>6278</v>
      </c>
    </row>
    <row r="9" spans="1:13" hidden="1">
      <c r="A9" s="23" t="s">
        <v>95</v>
      </c>
      <c r="B9" s="24">
        <v>1380</v>
      </c>
      <c r="D9" s="23" t="s">
        <v>63</v>
      </c>
      <c r="E9" s="24">
        <v>2550</v>
      </c>
      <c r="H9" s="23" t="s">
        <v>36</v>
      </c>
      <c r="I9" s="24">
        <v>4569</v>
      </c>
      <c r="L9" s="23" t="s">
        <v>53</v>
      </c>
      <c r="M9" s="24">
        <v>6378</v>
      </c>
    </row>
    <row r="10" spans="1:13" hidden="1">
      <c r="A10" s="23" t="s">
        <v>103</v>
      </c>
      <c r="B10" s="24">
        <v>3132</v>
      </c>
      <c r="D10" s="23" t="s">
        <v>56</v>
      </c>
      <c r="E10" s="24">
        <v>782</v>
      </c>
      <c r="H10" s="23" t="s">
        <v>76</v>
      </c>
      <c r="I10" s="24">
        <v>8007.5</v>
      </c>
      <c r="L10" s="23" t="s">
        <v>94</v>
      </c>
      <c r="M10" s="24">
        <v>6561</v>
      </c>
    </row>
    <row r="11" spans="1:13" hidden="1">
      <c r="A11" s="23" t="s">
        <v>33</v>
      </c>
      <c r="B11" s="24">
        <v>3712.5</v>
      </c>
      <c r="D11" s="23" t="s">
        <v>69</v>
      </c>
      <c r="E11" s="24">
        <v>2798.5</v>
      </c>
      <c r="H11" s="23" t="s">
        <v>54</v>
      </c>
      <c r="I11" s="24">
        <v>4683</v>
      </c>
      <c r="L11" s="23" t="s">
        <v>101</v>
      </c>
      <c r="M11" s="24">
        <v>3786.5</v>
      </c>
    </row>
    <row r="12" spans="1:13" hidden="1">
      <c r="A12" s="23" t="s">
        <v>122</v>
      </c>
      <c r="B12" s="24">
        <v>280</v>
      </c>
      <c r="D12" s="23" t="s">
        <v>51</v>
      </c>
      <c r="E12" s="24">
        <v>14950</v>
      </c>
      <c r="H12" s="23" t="s">
        <v>102</v>
      </c>
      <c r="I12" s="24">
        <v>3786.5</v>
      </c>
      <c r="L12" s="25" t="s">
        <v>139</v>
      </c>
      <c r="M12" s="26">
        <v>52062.75</v>
      </c>
    </row>
    <row r="13" spans="1:13" hidden="1">
      <c r="A13" s="23" t="s">
        <v>97</v>
      </c>
      <c r="B13" s="24">
        <v>5740</v>
      </c>
      <c r="D13" s="23" t="s">
        <v>100</v>
      </c>
      <c r="E13" s="24">
        <v>2208</v>
      </c>
      <c r="H13" s="23" t="s">
        <v>88</v>
      </c>
      <c r="I13" s="24">
        <v>1412.5</v>
      </c>
    </row>
    <row r="14" spans="1:13" hidden="1">
      <c r="A14" s="23" t="s">
        <v>119</v>
      </c>
      <c r="B14" s="24">
        <v>533.75</v>
      </c>
      <c r="D14" s="23" t="s">
        <v>78</v>
      </c>
      <c r="E14" s="24">
        <v>2600</v>
      </c>
      <c r="H14" s="23" t="s">
        <v>127</v>
      </c>
      <c r="I14" s="24">
        <v>800</v>
      </c>
    </row>
    <row r="15" spans="1:13" hidden="1">
      <c r="A15" s="23" t="s">
        <v>109</v>
      </c>
      <c r="B15" s="24">
        <v>1950</v>
      </c>
      <c r="D15" s="23" t="s">
        <v>37</v>
      </c>
      <c r="E15" s="24">
        <v>2120</v>
      </c>
      <c r="H15" s="23" t="s">
        <v>47</v>
      </c>
      <c r="I15" s="24">
        <v>1190</v>
      </c>
    </row>
    <row r="16" spans="1:13" hidden="1">
      <c r="A16" s="23" t="s">
        <v>77</v>
      </c>
      <c r="B16" s="24">
        <v>2600</v>
      </c>
      <c r="D16" s="23" t="s">
        <v>44</v>
      </c>
      <c r="E16" s="24">
        <v>1200</v>
      </c>
      <c r="H16" s="23" t="s">
        <v>111</v>
      </c>
      <c r="I16" s="24">
        <v>860</v>
      </c>
    </row>
    <row r="17" spans="1:9" hidden="1">
      <c r="A17" s="23" t="s">
        <v>68</v>
      </c>
      <c r="B17" s="24">
        <v>2798.5</v>
      </c>
      <c r="D17" s="23" t="s">
        <v>34</v>
      </c>
      <c r="E17" s="24">
        <v>192.5</v>
      </c>
      <c r="H17" s="23" t="s">
        <v>114</v>
      </c>
      <c r="I17" s="24">
        <v>3625.25</v>
      </c>
    </row>
    <row r="18" spans="1:9" hidden="1">
      <c r="A18" s="25" t="s">
        <v>139</v>
      </c>
      <c r="B18" s="26">
        <v>52062.75</v>
      </c>
      <c r="D18" s="23" t="s">
        <v>136</v>
      </c>
      <c r="E18" s="24">
        <v>1560</v>
      </c>
      <c r="H18" s="25" t="s">
        <v>139</v>
      </c>
      <c r="I18" s="26">
        <v>52062.75</v>
      </c>
    </row>
    <row r="19" spans="1:9" hidden="1">
      <c r="D19" s="23" t="s">
        <v>89</v>
      </c>
      <c r="E19" s="24">
        <v>598</v>
      </c>
    </row>
    <row r="20" spans="1:9" hidden="1">
      <c r="D20" s="23" t="s">
        <v>123</v>
      </c>
      <c r="E20" s="24">
        <v>280</v>
      </c>
    </row>
    <row r="21" spans="1:9" hidden="1">
      <c r="D21" s="23" t="s">
        <v>124</v>
      </c>
      <c r="E21" s="24">
        <v>3240</v>
      </c>
    </row>
    <row r="22" spans="1:9" hidden="1">
      <c r="D22" s="23" t="s">
        <v>104</v>
      </c>
      <c r="E22" s="24">
        <v>3132</v>
      </c>
    </row>
    <row r="23" spans="1:9" hidden="1">
      <c r="D23" s="23" t="s">
        <v>120</v>
      </c>
      <c r="E23" s="24">
        <v>533.75</v>
      </c>
    </row>
    <row r="24" spans="1:9" hidden="1">
      <c r="D24" s="23" t="s">
        <v>110</v>
      </c>
      <c r="E24" s="24">
        <v>1950</v>
      </c>
    </row>
    <row r="25" spans="1:9" hidden="1">
      <c r="D25" s="23" t="s">
        <v>112</v>
      </c>
      <c r="E25" s="24">
        <v>200</v>
      </c>
    </row>
    <row r="26" spans="1:9" hidden="1">
      <c r="D26" s="23" t="s">
        <v>125</v>
      </c>
      <c r="E26" s="24">
        <v>500</v>
      </c>
    </row>
    <row r="27" spans="1:9" hidden="1">
      <c r="D27" s="25" t="s">
        <v>139</v>
      </c>
      <c r="E27" s="26">
        <v>52062.75</v>
      </c>
    </row>
  </sheetData>
  <pageMargins left="0.7" right="0.7" top="0.75" bottom="0.75" header="0.3" footer="0.3"/>
  <drawing r:id="rId5"/>
  <picture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3316c4f-dc78-4102-babe-110dbe5bbbea" xsi:nil="true"/>
    <lcf76f155ced4ddcb4097134ff3c332f xmlns="fa12c90e-3d1b-4cc9-b9f1-e3bb2521b44b">
      <Terms xmlns="http://schemas.microsoft.com/office/infopath/2007/PartnerControls"/>
    </lcf76f155ced4ddcb4097134ff3c332f>
    <ReferenceId xmlns="fa12c90e-3d1b-4cc9-b9f1-e3bb2521b44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FBB7EC35F82345B2CB91D2DA3E2A00" ma:contentTypeVersion="12" ma:contentTypeDescription="Create a new document." ma:contentTypeScope="" ma:versionID="eed0287c3664d6f98a27c60cebc7e0cc">
  <xsd:schema xmlns:xsd="http://www.w3.org/2001/XMLSchema" xmlns:xs="http://www.w3.org/2001/XMLSchema" xmlns:p="http://schemas.microsoft.com/office/2006/metadata/properties" xmlns:ns2="fa12c90e-3d1b-4cc9-b9f1-e3bb2521b44b" xmlns:ns3="b3316c4f-dc78-4102-babe-110dbe5bbbea" targetNamespace="http://schemas.microsoft.com/office/2006/metadata/properties" ma:root="true" ma:fieldsID="c620edfc0408e90eaca26758add321e7" ns2:_="" ns3:_="">
    <xsd:import namespace="fa12c90e-3d1b-4cc9-b9f1-e3bb2521b44b"/>
    <xsd:import namespace="b3316c4f-dc78-4102-babe-110dbe5bbbea"/>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12c90e-3d1b-4cc9-b9f1-e3bb2521b44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c895be7-775e-4ac5-baf6-ca1e8019b0c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3316c4f-dc78-4102-babe-110dbe5bbbe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18c4973-2940-4d9f-91be-61440396ff79}" ma:internalName="TaxCatchAll" ma:showField="CatchAllData" ma:web="b3316c4f-dc78-4102-babe-110dbe5bbb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5DC2D0-F83F-4AA6-9FFB-9E6CA2D7506D}"/>
</file>

<file path=customXml/itemProps2.xml><?xml version="1.0" encoding="utf-8"?>
<ds:datastoreItem xmlns:ds="http://schemas.openxmlformats.org/officeDocument/2006/customXml" ds:itemID="{64B1AA7C-7E81-4CD2-BE2A-6118ABA949FA}"/>
</file>

<file path=customXml/itemProps3.xml><?xml version="1.0" encoding="utf-8"?>
<ds:datastoreItem xmlns:ds="http://schemas.openxmlformats.org/officeDocument/2006/customXml" ds:itemID="{D5758234-EC1E-4581-8D58-C5E1ABF22D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aliyus</dc:creator>
  <cp:keywords/>
  <dc:description/>
  <cp:lastModifiedBy>GITTA.A</cp:lastModifiedBy>
  <cp:revision/>
  <dcterms:created xsi:type="dcterms:W3CDTF">2019-11-05T09:33:34Z</dcterms:created>
  <dcterms:modified xsi:type="dcterms:W3CDTF">2023-07-21T10:29:03Z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0x01010036F7A5CC3C27504492B46B007BD8B996</vt:lpwstr>
  </property>
  <property fmtid="{D5CDD505-2E9C-101B-9397-08002B2CF9AE}" pid="3" name="MediaServiceImageTags">
    <vt:lpwstr/>
  </property>
</Properties>
</file>