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us\Documents\Holt Winters Proyecto  final\R studio modelo holt winters\"/>
    </mc:Choice>
  </mc:AlternateContent>
  <xr:revisionPtr revIDLastSave="0" documentId="13_ncr:1_{5DFC6142-356D-4255-A8B8-87481AA463DC}" xr6:coauthVersionLast="47" xr6:coauthVersionMax="47" xr10:uidLastSave="{00000000-0000-0000-0000-000000000000}"/>
  <bookViews>
    <workbookView xWindow="-120" yWindow="-120" windowWidth="29040" windowHeight="15720" firstSheet="1" activeTab="5" xr2:uid="{45E30A83-2C75-4515-959B-75A401FA5918}"/>
  </bookViews>
  <sheets>
    <sheet name="ventas series 2020 al 2025 " sheetId="1" r:id="rId1"/>
    <sheet name="ventas series 2022 al 2025" sheetId="7" r:id="rId2"/>
    <sheet name="Pronostico demanda tahoe salt" sheetId="2" r:id="rId3"/>
    <sheet name="Suavizamiento exponencial simp" sheetId="3" r:id="rId4"/>
    <sheet name=" Holt" sheetId="4" r:id="rId5"/>
    <sheet name="resumen" sheetId="6" r:id="rId6"/>
    <sheet name="Ventas pronosticadas HW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16" i="6"/>
  <c r="F16" i="6" s="1"/>
  <c r="C16" i="6"/>
  <c r="D16" i="6"/>
  <c r="E16" i="6"/>
  <c r="B17" i="6"/>
  <c r="C17" i="6"/>
  <c r="D17" i="6"/>
  <c r="E17" i="6"/>
  <c r="F17" i="6"/>
  <c r="B18" i="6"/>
  <c r="C18" i="6"/>
  <c r="D18" i="6"/>
  <c r="E18" i="6"/>
  <c r="F18" i="6"/>
  <c r="E27" i="7" l="1"/>
  <c r="E26" i="7"/>
  <c r="E25" i="7"/>
  <c r="E24" i="7"/>
  <c r="E19" i="1"/>
  <c r="E27" i="1"/>
  <c r="E26" i="1"/>
  <c r="E25" i="1"/>
  <c r="E24" i="1"/>
  <c r="H88" i="4" l="1"/>
  <c r="E88" i="4"/>
  <c r="F88" i="4" s="1"/>
  <c r="C88" i="4"/>
  <c r="D88" i="4" s="1"/>
  <c r="C89" i="4" s="1"/>
  <c r="D89" i="4" s="1"/>
  <c r="E3" i="4"/>
  <c r="F3" i="4" s="1"/>
  <c r="H3" i="4" s="1"/>
  <c r="C3" i="4"/>
  <c r="D3" i="4" s="1"/>
  <c r="C4" i="4" s="1"/>
  <c r="D4" i="4" l="1"/>
  <c r="E5" i="4"/>
  <c r="F5" i="4" s="1"/>
  <c r="E4" i="4"/>
  <c r="F4" i="4" s="1"/>
  <c r="G4" i="4" s="1"/>
  <c r="J4" i="4" s="1"/>
  <c r="E90" i="4"/>
  <c r="F90" i="4" s="1"/>
  <c r="G90" i="4" s="1"/>
  <c r="J90" i="4" s="1"/>
  <c r="E89" i="4"/>
  <c r="F89" i="4" s="1"/>
  <c r="G5" i="4"/>
  <c r="J5" i="4" s="1"/>
  <c r="H4" i="4"/>
  <c r="C5" i="4"/>
  <c r="G3" i="4"/>
  <c r="G88" i="4"/>
  <c r="C90" i="4"/>
  <c r="H5" i="4" l="1"/>
  <c r="D5" i="4"/>
  <c r="E6" i="4" s="1"/>
  <c r="F6" i="4" s="1"/>
  <c r="I4" i="4"/>
  <c r="L4" i="4" s="1"/>
  <c r="J3" i="4"/>
  <c r="I3" i="4"/>
  <c r="L3" i="4" s="1"/>
  <c r="I5" i="4"/>
  <c r="L5" i="4" s="1"/>
  <c r="J88" i="4"/>
  <c r="I88" i="4"/>
  <c r="L88" i="4" s="1"/>
  <c r="G89" i="4"/>
  <c r="J89" i="4" s="1"/>
  <c r="H90" i="4"/>
  <c r="H89" i="4"/>
  <c r="C6" i="4"/>
  <c r="D6" i="4" s="1"/>
  <c r="C7" i="4" s="1"/>
  <c r="D90" i="4"/>
  <c r="E91" i="4" s="1"/>
  <c r="F91" i="4" s="1"/>
  <c r="C91" i="4" l="1"/>
  <c r="G91" i="4"/>
  <c r="H91" i="4"/>
  <c r="H6" i="4"/>
  <c r="G6" i="4"/>
  <c r="I91" i="4"/>
  <c r="L91" i="4" s="1"/>
  <c r="I90" i="4"/>
  <c r="L90" i="4" s="1"/>
  <c r="I89" i="4"/>
  <c r="L89" i="4" s="1"/>
  <c r="E7" i="4"/>
  <c r="F7" i="4" s="1"/>
  <c r="K3" i="4"/>
  <c r="K4" i="4"/>
  <c r="K5" i="4"/>
  <c r="K90" i="4"/>
  <c r="K88" i="4"/>
  <c r="K89" i="4"/>
  <c r="D7" i="4"/>
  <c r="C8" i="4" s="1"/>
  <c r="C89" i="3"/>
  <c r="C90" i="3" s="1"/>
  <c r="D91" i="3" s="1"/>
  <c r="E91" i="3" s="1"/>
  <c r="F91" i="3" s="1"/>
  <c r="I91" i="3" s="1"/>
  <c r="C3" i="3"/>
  <c r="D4" i="3" s="1"/>
  <c r="E4" i="3" s="1"/>
  <c r="C94" i="2"/>
  <c r="D95" i="2" s="1"/>
  <c r="E95" i="2" s="1"/>
  <c r="D91" i="4" l="1"/>
  <c r="C92" i="4" s="1"/>
  <c r="D90" i="3"/>
  <c r="E90" i="3" s="1"/>
  <c r="C91" i="3"/>
  <c r="G7" i="4"/>
  <c r="J7" i="4" s="1"/>
  <c r="H7" i="4"/>
  <c r="G91" i="3"/>
  <c r="G90" i="3"/>
  <c r="F90" i="3"/>
  <c r="E8" i="4"/>
  <c r="F8" i="4" s="1"/>
  <c r="G8" i="4" s="1"/>
  <c r="J8" i="4" s="1"/>
  <c r="J6" i="4"/>
  <c r="I6" i="4"/>
  <c r="L6" i="4" s="1"/>
  <c r="J91" i="4"/>
  <c r="D92" i="4"/>
  <c r="E93" i="4" s="1"/>
  <c r="F93" i="4" s="1"/>
  <c r="D8" i="4"/>
  <c r="C9" i="4" s="1"/>
  <c r="F4" i="3"/>
  <c r="G4" i="3"/>
  <c r="C4" i="3"/>
  <c r="G95" i="2"/>
  <c r="E92" i="4" l="1"/>
  <c r="F92" i="4" s="1"/>
  <c r="E9" i="4"/>
  <c r="F9" i="4" s="1"/>
  <c r="G9" i="4" s="1"/>
  <c r="J9" i="4" s="1"/>
  <c r="C93" i="4"/>
  <c r="G93" i="4"/>
  <c r="H93" i="4"/>
  <c r="K91" i="4"/>
  <c r="I9" i="4"/>
  <c r="L9" i="4" s="1"/>
  <c r="I8" i="4"/>
  <c r="L8" i="4" s="1"/>
  <c r="H90" i="3"/>
  <c r="K90" i="3" s="1"/>
  <c r="H91" i="3"/>
  <c r="K91" i="3" s="1"/>
  <c r="I90" i="3"/>
  <c r="I7" i="4"/>
  <c r="L7" i="4" s="1"/>
  <c r="H9" i="4"/>
  <c r="K6" i="4"/>
  <c r="K7" i="4"/>
  <c r="K9" i="4"/>
  <c r="K8" i="4"/>
  <c r="H8" i="4"/>
  <c r="C92" i="3"/>
  <c r="D92" i="3"/>
  <c r="E92" i="3" s="1"/>
  <c r="D93" i="4"/>
  <c r="E94" i="4" s="1"/>
  <c r="F94" i="4" s="1"/>
  <c r="C94" i="4"/>
  <c r="D9" i="4"/>
  <c r="E10" i="4" s="1"/>
  <c r="F10" i="4" s="1"/>
  <c r="C5" i="3"/>
  <c r="D5" i="3"/>
  <c r="E5" i="3" s="1"/>
  <c r="H4" i="3"/>
  <c r="K4" i="3" s="1"/>
  <c r="I4" i="3"/>
  <c r="G92" i="4" l="1"/>
  <c r="H92" i="4"/>
  <c r="C10" i="4"/>
  <c r="G94" i="4"/>
  <c r="J94" i="4" s="1"/>
  <c r="H94" i="4"/>
  <c r="H10" i="4"/>
  <c r="J90" i="3"/>
  <c r="J91" i="3"/>
  <c r="F92" i="3"/>
  <c r="G92" i="3"/>
  <c r="C93" i="3"/>
  <c r="D93" i="3"/>
  <c r="E93" i="3" s="1"/>
  <c r="F93" i="3" s="1"/>
  <c r="I93" i="3" s="1"/>
  <c r="E11" i="4"/>
  <c r="F11" i="4" s="1"/>
  <c r="G10" i="4"/>
  <c r="J93" i="4"/>
  <c r="I93" i="4"/>
  <c r="L93" i="4" s="1"/>
  <c r="D94" i="4"/>
  <c r="E95" i="4" s="1"/>
  <c r="F95" i="4" s="1"/>
  <c r="C95" i="4"/>
  <c r="D10" i="4"/>
  <c r="C11" i="4" s="1"/>
  <c r="J4" i="3"/>
  <c r="F5" i="3"/>
  <c r="G5" i="3"/>
  <c r="C6" i="3"/>
  <c r="D6" i="3"/>
  <c r="E6" i="3" s="1"/>
  <c r="F6" i="3" s="1"/>
  <c r="I6" i="3" s="1"/>
  <c r="J92" i="4" l="1"/>
  <c r="K92" i="4" s="1"/>
  <c r="I92" i="4"/>
  <c r="L92" i="4" s="1"/>
  <c r="I94" i="4"/>
  <c r="L94" i="4" s="1"/>
  <c r="G95" i="4"/>
  <c r="H95" i="4"/>
  <c r="G11" i="4"/>
  <c r="J11" i="4" s="1"/>
  <c r="J10" i="4"/>
  <c r="I10" i="4"/>
  <c r="L10" i="4" s="1"/>
  <c r="I11" i="4"/>
  <c r="L11" i="4" s="1"/>
  <c r="K93" i="4"/>
  <c r="K94" i="4"/>
  <c r="C94" i="3"/>
  <c r="D94" i="3"/>
  <c r="E94" i="3" s="1"/>
  <c r="E96" i="4"/>
  <c r="F96" i="4" s="1"/>
  <c r="I92" i="3"/>
  <c r="H93" i="3"/>
  <c r="K93" i="3" s="1"/>
  <c r="H92" i="3"/>
  <c r="K92" i="3" s="1"/>
  <c r="H11" i="4"/>
  <c r="G93" i="3"/>
  <c r="D95" i="4"/>
  <c r="C96" i="4"/>
  <c r="D11" i="4"/>
  <c r="C12" i="4" s="1"/>
  <c r="C7" i="3"/>
  <c r="D7" i="3"/>
  <c r="E7" i="3" s="1"/>
  <c r="G6" i="3"/>
  <c r="I5" i="3"/>
  <c r="H5" i="3"/>
  <c r="K5" i="3" s="1"/>
  <c r="H6" i="3"/>
  <c r="K6" i="3" s="1"/>
  <c r="G7" i="3"/>
  <c r="E12" i="4" l="1"/>
  <c r="F12" i="4" s="1"/>
  <c r="K11" i="4"/>
  <c r="K10" i="4"/>
  <c r="F94" i="3"/>
  <c r="G94" i="3"/>
  <c r="C95" i="3"/>
  <c r="D95" i="3"/>
  <c r="E95" i="3" s="1"/>
  <c r="G95" i="3" s="1"/>
  <c r="H12" i="4"/>
  <c r="G12" i="4"/>
  <c r="I12" i="4" s="1"/>
  <c r="L12" i="4" s="1"/>
  <c r="G96" i="4"/>
  <c r="J96" i="4" s="1"/>
  <c r="H96" i="4"/>
  <c r="J93" i="3"/>
  <c r="J92" i="3"/>
  <c r="E13" i="4"/>
  <c r="F13" i="4" s="1"/>
  <c r="J95" i="4"/>
  <c r="I95" i="4"/>
  <c r="L95" i="4" s="1"/>
  <c r="D96" i="4"/>
  <c r="C97" i="4" s="1"/>
  <c r="D12" i="4"/>
  <c r="C13" i="4" s="1"/>
  <c r="J6" i="3"/>
  <c r="J5" i="3"/>
  <c r="F7" i="3"/>
  <c r="C8" i="3"/>
  <c r="D8" i="3"/>
  <c r="E8" i="3" s="1"/>
  <c r="I96" i="4" l="1"/>
  <c r="L96" i="4" s="1"/>
  <c r="K96" i="4"/>
  <c r="K95" i="4"/>
  <c r="E97" i="4"/>
  <c r="F97" i="4" s="1"/>
  <c r="J12" i="4"/>
  <c r="C96" i="3"/>
  <c r="D96" i="3"/>
  <c r="E96" i="3" s="1"/>
  <c r="F95" i="3"/>
  <c r="I95" i="3" s="1"/>
  <c r="G13" i="4"/>
  <c r="H13" i="4"/>
  <c r="I94" i="3"/>
  <c r="H95" i="3"/>
  <c r="K95" i="3" s="1"/>
  <c r="H94" i="3"/>
  <c r="K94" i="3" s="1"/>
  <c r="D97" i="4"/>
  <c r="E98" i="4" s="1"/>
  <c r="F98" i="4" s="1"/>
  <c r="D13" i="4"/>
  <c r="C14" i="4" s="1"/>
  <c r="F8" i="3"/>
  <c r="I8" i="3" s="1"/>
  <c r="G8" i="3"/>
  <c r="C9" i="3"/>
  <c r="D9" i="3"/>
  <c r="E9" i="3" s="1"/>
  <c r="G9" i="3"/>
  <c r="I7" i="3"/>
  <c r="H7" i="3"/>
  <c r="K7" i="3" s="1"/>
  <c r="C98" i="4" l="1"/>
  <c r="G98" i="4"/>
  <c r="H98" i="4"/>
  <c r="K12" i="4"/>
  <c r="E14" i="4"/>
  <c r="F14" i="4" s="1"/>
  <c r="J13" i="4"/>
  <c r="J94" i="3"/>
  <c r="J95" i="3"/>
  <c r="G97" i="4"/>
  <c r="H97" i="4"/>
  <c r="I13" i="4"/>
  <c r="L13" i="4" s="1"/>
  <c r="H8" i="3"/>
  <c r="K8" i="3" s="1"/>
  <c r="F96" i="3"/>
  <c r="G96" i="3"/>
  <c r="C97" i="3"/>
  <c r="D97" i="3"/>
  <c r="E97" i="3" s="1"/>
  <c r="D98" i="4"/>
  <c r="E99" i="4" s="1"/>
  <c r="F99" i="4" s="1"/>
  <c r="C99" i="4"/>
  <c r="D14" i="4"/>
  <c r="C15" i="4" s="1"/>
  <c r="J8" i="3"/>
  <c r="J7" i="3"/>
  <c r="F9" i="3"/>
  <c r="C10" i="3"/>
  <c r="D10" i="3"/>
  <c r="E10" i="3" s="1"/>
  <c r="G99" i="4" l="1"/>
  <c r="H99" i="4"/>
  <c r="E15" i="4"/>
  <c r="F15" i="4" s="1"/>
  <c r="F97" i="3"/>
  <c r="I97" i="3" s="1"/>
  <c r="K13" i="4"/>
  <c r="I96" i="3"/>
  <c r="H96" i="3"/>
  <c r="K96" i="3" s="1"/>
  <c r="H97" i="3"/>
  <c r="K97" i="3" s="1"/>
  <c r="G14" i="4"/>
  <c r="H14" i="4"/>
  <c r="C98" i="3"/>
  <c r="D98" i="3"/>
  <c r="E98" i="3" s="1"/>
  <c r="J98" i="4"/>
  <c r="I98" i="4"/>
  <c r="L98" i="4" s="1"/>
  <c r="J97" i="4"/>
  <c r="I97" i="4"/>
  <c r="L97" i="4" s="1"/>
  <c r="G97" i="3"/>
  <c r="D99" i="4"/>
  <c r="E100" i="4" s="1"/>
  <c r="F100" i="4" s="1"/>
  <c r="D15" i="4"/>
  <c r="C16" i="4" s="1"/>
  <c r="F10" i="3"/>
  <c r="I10" i="3" s="1"/>
  <c r="G10" i="3"/>
  <c r="I9" i="3"/>
  <c r="H9" i="3"/>
  <c r="K9" i="3" s="1"/>
  <c r="C11" i="3"/>
  <c r="D11" i="3"/>
  <c r="E11" i="3" s="1"/>
  <c r="C100" i="4" l="1"/>
  <c r="G100" i="4"/>
  <c r="H100" i="4"/>
  <c r="C99" i="3"/>
  <c r="D99" i="3"/>
  <c r="E99" i="3" s="1"/>
  <c r="J14" i="4"/>
  <c r="I14" i="4"/>
  <c r="L14" i="4" s="1"/>
  <c r="K98" i="4"/>
  <c r="J99" i="4"/>
  <c r="I99" i="4"/>
  <c r="L99" i="4" s="1"/>
  <c r="F98" i="3"/>
  <c r="K99" i="4"/>
  <c r="K97" i="4"/>
  <c r="G98" i="3"/>
  <c r="H98" i="3"/>
  <c r="K98" i="3" s="1"/>
  <c r="G15" i="4"/>
  <c r="H15" i="4"/>
  <c r="J96" i="3"/>
  <c r="J97" i="3"/>
  <c r="E16" i="4"/>
  <c r="F16" i="4" s="1"/>
  <c r="H10" i="3"/>
  <c r="K10" i="3" s="1"/>
  <c r="D100" i="4"/>
  <c r="E101" i="4" s="1"/>
  <c r="F101" i="4" s="1"/>
  <c r="C101" i="4"/>
  <c r="D16" i="4"/>
  <c r="C17" i="4" s="1"/>
  <c r="C12" i="3"/>
  <c r="D12" i="3"/>
  <c r="E12" i="3" s="1"/>
  <c r="G11" i="3"/>
  <c r="J10" i="3"/>
  <c r="J9" i="3"/>
  <c r="F11" i="3"/>
  <c r="G101" i="4" l="1"/>
  <c r="H101" i="4"/>
  <c r="J15" i="4"/>
  <c r="K15" i="4" s="1"/>
  <c r="I15" i="4"/>
  <c r="L15" i="4" s="1"/>
  <c r="K14" i="4"/>
  <c r="C100" i="3"/>
  <c r="D100" i="3"/>
  <c r="E100" i="3" s="1"/>
  <c r="G16" i="4"/>
  <c r="H16" i="4"/>
  <c r="F99" i="3"/>
  <c r="G99" i="3"/>
  <c r="E17" i="4"/>
  <c r="F17" i="4" s="1"/>
  <c r="I98" i="3"/>
  <c r="J100" i="4"/>
  <c r="K100" i="4" s="1"/>
  <c r="I100" i="4"/>
  <c r="L100" i="4" s="1"/>
  <c r="D101" i="4"/>
  <c r="E102" i="4" s="1"/>
  <c r="F102" i="4" s="1"/>
  <c r="D17" i="4"/>
  <c r="C18" i="4" s="1"/>
  <c r="I11" i="3"/>
  <c r="H11" i="3"/>
  <c r="K11" i="3" s="1"/>
  <c r="F12" i="3"/>
  <c r="I12" i="3" s="1"/>
  <c r="G12" i="3"/>
  <c r="C13" i="3"/>
  <c r="D13" i="3"/>
  <c r="E13" i="3" s="1"/>
  <c r="C102" i="4" l="1"/>
  <c r="E18" i="4"/>
  <c r="F18" i="4" s="1"/>
  <c r="G102" i="4"/>
  <c r="H102" i="4"/>
  <c r="G18" i="4"/>
  <c r="H18" i="4"/>
  <c r="I99" i="3"/>
  <c r="H99" i="3"/>
  <c r="K99" i="3" s="1"/>
  <c r="J99" i="3"/>
  <c r="J98" i="3"/>
  <c r="G17" i="4"/>
  <c r="H17" i="4"/>
  <c r="F100" i="3"/>
  <c r="G100" i="3"/>
  <c r="C101" i="3"/>
  <c r="D101" i="3"/>
  <c r="E101" i="3" s="1"/>
  <c r="E19" i="4"/>
  <c r="F19" i="4" s="1"/>
  <c r="J101" i="4"/>
  <c r="K101" i="4" s="1"/>
  <c r="I101" i="4"/>
  <c r="L101" i="4" s="1"/>
  <c r="J16" i="4"/>
  <c r="K16" i="4" s="1"/>
  <c r="I16" i="4"/>
  <c r="L16" i="4" s="1"/>
  <c r="D102" i="4"/>
  <c r="E103" i="4" s="1"/>
  <c r="F103" i="4" s="1"/>
  <c r="D18" i="4"/>
  <c r="C19" i="4" s="1"/>
  <c r="F13" i="3"/>
  <c r="G13" i="3"/>
  <c r="C14" i="3"/>
  <c r="D14" i="3"/>
  <c r="E14" i="3" s="1"/>
  <c r="H12" i="3"/>
  <c r="K12" i="3" s="1"/>
  <c r="J12" i="3"/>
  <c r="J11" i="3"/>
  <c r="C103" i="4" l="1"/>
  <c r="F101" i="3"/>
  <c r="G101" i="3"/>
  <c r="G103" i="4"/>
  <c r="H103" i="4"/>
  <c r="G19" i="4"/>
  <c r="H19" i="4"/>
  <c r="J17" i="4"/>
  <c r="K17" i="4" s="1"/>
  <c r="I17" i="4"/>
  <c r="L17" i="4" s="1"/>
  <c r="J18" i="4"/>
  <c r="K18" i="4" s="1"/>
  <c r="I18" i="4"/>
  <c r="L18" i="4" s="1"/>
  <c r="C102" i="3"/>
  <c r="D102" i="3"/>
  <c r="E102" i="3" s="1"/>
  <c r="I100" i="3"/>
  <c r="J100" i="3" s="1"/>
  <c r="H100" i="3"/>
  <c r="K100" i="3" s="1"/>
  <c r="J102" i="4"/>
  <c r="K102" i="4" s="1"/>
  <c r="I102" i="4"/>
  <c r="L102" i="4" s="1"/>
  <c r="D103" i="4"/>
  <c r="E104" i="4" s="1"/>
  <c r="F104" i="4" s="1"/>
  <c r="D19" i="4"/>
  <c r="C20" i="4" s="1"/>
  <c r="F14" i="3"/>
  <c r="G14" i="3"/>
  <c r="C15" i="3"/>
  <c r="D15" i="3"/>
  <c r="E15" i="3" s="1"/>
  <c r="I13" i="3"/>
  <c r="J13" i="3" s="1"/>
  <c r="H13" i="3"/>
  <c r="K13" i="3" s="1"/>
  <c r="C104" i="4" l="1"/>
  <c r="G104" i="4"/>
  <c r="H104" i="4"/>
  <c r="C103" i="3"/>
  <c r="D103" i="3"/>
  <c r="E103" i="3" s="1"/>
  <c r="J19" i="4"/>
  <c r="K19" i="4" s="1"/>
  <c r="I19" i="4"/>
  <c r="L19" i="4" s="1"/>
  <c r="E20" i="4"/>
  <c r="F20" i="4" s="1"/>
  <c r="F102" i="3"/>
  <c r="G102" i="3"/>
  <c r="J103" i="4"/>
  <c r="K103" i="4" s="1"/>
  <c r="I103" i="4"/>
  <c r="L103" i="4" s="1"/>
  <c r="I101" i="3"/>
  <c r="J101" i="3" s="1"/>
  <c r="H101" i="3"/>
  <c r="K101" i="3" s="1"/>
  <c r="D104" i="4"/>
  <c r="C105" i="4" s="1"/>
  <c r="D20" i="4"/>
  <c r="C21" i="4" s="1"/>
  <c r="F15" i="3"/>
  <c r="G15" i="3"/>
  <c r="C16" i="3"/>
  <c r="D16" i="3"/>
  <c r="E16" i="3" s="1"/>
  <c r="I14" i="3"/>
  <c r="J14" i="3" s="1"/>
  <c r="H14" i="3"/>
  <c r="K14" i="3" s="1"/>
  <c r="E105" i="4" l="1"/>
  <c r="F105" i="4" s="1"/>
  <c r="G105" i="4" s="1"/>
  <c r="E21" i="4"/>
  <c r="F21" i="4" s="1"/>
  <c r="I102" i="3"/>
  <c r="J102" i="3" s="1"/>
  <c r="H102" i="3"/>
  <c r="K102" i="3" s="1"/>
  <c r="G20" i="4"/>
  <c r="H20" i="4"/>
  <c r="E22" i="4"/>
  <c r="F22" i="4" s="1"/>
  <c r="F103" i="3"/>
  <c r="G103" i="3"/>
  <c r="C104" i="3"/>
  <c r="D104" i="3"/>
  <c r="E104" i="3" s="1"/>
  <c r="J104" i="4"/>
  <c r="K104" i="4" s="1"/>
  <c r="I104" i="4"/>
  <c r="L104" i="4" s="1"/>
  <c r="D105" i="4"/>
  <c r="E106" i="4" s="1"/>
  <c r="F106" i="4" s="1"/>
  <c r="C106" i="4"/>
  <c r="D21" i="4"/>
  <c r="C22" i="4" s="1"/>
  <c r="F16" i="3"/>
  <c r="G16" i="3"/>
  <c r="C17" i="3"/>
  <c r="D17" i="3"/>
  <c r="E17" i="3" s="1"/>
  <c r="I15" i="3"/>
  <c r="J15" i="3" s="1"/>
  <c r="H15" i="3"/>
  <c r="K15" i="3" s="1"/>
  <c r="H105" i="4" l="1"/>
  <c r="G106" i="4"/>
  <c r="H106" i="4"/>
  <c r="C105" i="3"/>
  <c r="D105" i="3"/>
  <c r="E105" i="3" s="1"/>
  <c r="I103" i="3"/>
  <c r="J103" i="3" s="1"/>
  <c r="H103" i="3"/>
  <c r="K103" i="3" s="1"/>
  <c r="G22" i="4"/>
  <c r="H22" i="4"/>
  <c r="F104" i="3"/>
  <c r="G104" i="3"/>
  <c r="E23" i="4"/>
  <c r="F23" i="4" s="1"/>
  <c r="J20" i="4"/>
  <c r="K20" i="4" s="1"/>
  <c r="I20" i="4"/>
  <c r="L20" i="4" s="1"/>
  <c r="G21" i="4"/>
  <c r="H21" i="4"/>
  <c r="J105" i="4"/>
  <c r="K105" i="4" s="1"/>
  <c r="I105" i="4"/>
  <c r="L105" i="4" s="1"/>
  <c r="D106" i="4"/>
  <c r="E107" i="4" s="1"/>
  <c r="F107" i="4" s="1"/>
  <c r="D22" i="4"/>
  <c r="C23" i="4" s="1"/>
  <c r="F17" i="3"/>
  <c r="G17" i="3"/>
  <c r="C18" i="3"/>
  <c r="D18" i="3"/>
  <c r="E18" i="3" s="1"/>
  <c r="I16" i="3"/>
  <c r="J16" i="3" s="1"/>
  <c r="H16" i="3"/>
  <c r="K16" i="3" s="1"/>
  <c r="C126" i="2"/>
  <c r="C125" i="2"/>
  <c r="D126" i="2" s="1"/>
  <c r="E126" i="2" s="1"/>
  <c r="F126" i="2" s="1"/>
  <c r="I126" i="2" s="1"/>
  <c r="C124" i="2"/>
  <c r="D125" i="2" s="1"/>
  <c r="E125" i="2" s="1"/>
  <c r="F125" i="2" s="1"/>
  <c r="I125" i="2" s="1"/>
  <c r="C123" i="2"/>
  <c r="D124" i="2" s="1"/>
  <c r="E124" i="2" s="1"/>
  <c r="F124" i="2" s="1"/>
  <c r="I124" i="2" s="1"/>
  <c r="C122" i="2"/>
  <c r="D123" i="2" s="1"/>
  <c r="E123" i="2" s="1"/>
  <c r="F123" i="2" s="1"/>
  <c r="I123" i="2" s="1"/>
  <c r="C121" i="2"/>
  <c r="D122" i="2" s="1"/>
  <c r="E122" i="2" s="1"/>
  <c r="F122" i="2" s="1"/>
  <c r="I122" i="2" s="1"/>
  <c r="C120" i="2"/>
  <c r="D121" i="2" s="1"/>
  <c r="E121" i="2" s="1"/>
  <c r="F121" i="2" s="1"/>
  <c r="I121" i="2" s="1"/>
  <c r="C119" i="2"/>
  <c r="D120" i="2" s="1"/>
  <c r="E120" i="2" s="1"/>
  <c r="F120" i="2" s="1"/>
  <c r="I120" i="2" s="1"/>
  <c r="C118" i="2"/>
  <c r="D119" i="2" s="1"/>
  <c r="E119" i="2" s="1"/>
  <c r="F119" i="2" s="1"/>
  <c r="I119" i="2" s="1"/>
  <c r="C117" i="2"/>
  <c r="D118" i="2" s="1"/>
  <c r="E118" i="2" s="1"/>
  <c r="F118" i="2" s="1"/>
  <c r="I118" i="2" s="1"/>
  <c r="C116" i="2"/>
  <c r="D117" i="2" s="1"/>
  <c r="E117" i="2" s="1"/>
  <c r="F117" i="2" s="1"/>
  <c r="I117" i="2" s="1"/>
  <c r="C115" i="2"/>
  <c r="D116" i="2" s="1"/>
  <c r="E116" i="2" s="1"/>
  <c r="F116" i="2" s="1"/>
  <c r="I116" i="2" s="1"/>
  <c r="C114" i="2"/>
  <c r="D115" i="2" s="1"/>
  <c r="E115" i="2" s="1"/>
  <c r="F115" i="2" s="1"/>
  <c r="I115" i="2" s="1"/>
  <c r="C113" i="2"/>
  <c r="D114" i="2" s="1"/>
  <c r="E114" i="2" s="1"/>
  <c r="F114" i="2" s="1"/>
  <c r="I114" i="2" s="1"/>
  <c r="C112" i="2"/>
  <c r="D113" i="2" s="1"/>
  <c r="E113" i="2" s="1"/>
  <c r="F113" i="2" s="1"/>
  <c r="I113" i="2" s="1"/>
  <c r="C111" i="2"/>
  <c r="D112" i="2" s="1"/>
  <c r="E112" i="2" s="1"/>
  <c r="F112" i="2" s="1"/>
  <c r="I112" i="2" s="1"/>
  <c r="C110" i="2"/>
  <c r="D111" i="2" s="1"/>
  <c r="E111" i="2" s="1"/>
  <c r="F111" i="2" s="1"/>
  <c r="I111" i="2" s="1"/>
  <c r="C109" i="2"/>
  <c r="D110" i="2" s="1"/>
  <c r="E110" i="2" s="1"/>
  <c r="F110" i="2" s="1"/>
  <c r="I110" i="2" s="1"/>
  <c r="C108" i="2"/>
  <c r="D109" i="2" s="1"/>
  <c r="E109" i="2" s="1"/>
  <c r="F109" i="2" s="1"/>
  <c r="I109" i="2" s="1"/>
  <c r="C107" i="2"/>
  <c r="D108" i="2" s="1"/>
  <c r="E108" i="2" s="1"/>
  <c r="F108" i="2" s="1"/>
  <c r="I108" i="2" s="1"/>
  <c r="C106" i="2"/>
  <c r="D107" i="2" s="1"/>
  <c r="E107" i="2" s="1"/>
  <c r="F107" i="2" s="1"/>
  <c r="I107" i="2" s="1"/>
  <c r="C105" i="2"/>
  <c r="D106" i="2" s="1"/>
  <c r="E106" i="2" s="1"/>
  <c r="F106" i="2" s="1"/>
  <c r="I106" i="2" s="1"/>
  <c r="C104" i="2"/>
  <c r="D105" i="2" s="1"/>
  <c r="E105" i="2" s="1"/>
  <c r="F105" i="2" s="1"/>
  <c r="I105" i="2" s="1"/>
  <c r="C103" i="2"/>
  <c r="D104" i="2" s="1"/>
  <c r="E104" i="2" s="1"/>
  <c r="F104" i="2" s="1"/>
  <c r="I104" i="2" s="1"/>
  <c r="C102" i="2"/>
  <c r="D103" i="2" s="1"/>
  <c r="E103" i="2" s="1"/>
  <c r="F103" i="2" s="1"/>
  <c r="I103" i="2" s="1"/>
  <c r="C101" i="2"/>
  <c r="D102" i="2" s="1"/>
  <c r="E102" i="2" s="1"/>
  <c r="F102" i="2" s="1"/>
  <c r="I102" i="2" s="1"/>
  <c r="C100" i="2"/>
  <c r="D101" i="2" s="1"/>
  <c r="E101" i="2" s="1"/>
  <c r="F101" i="2" s="1"/>
  <c r="I101" i="2" s="1"/>
  <c r="C99" i="2"/>
  <c r="D100" i="2" s="1"/>
  <c r="E100" i="2" s="1"/>
  <c r="F100" i="2" s="1"/>
  <c r="I100" i="2" s="1"/>
  <c r="C98" i="2"/>
  <c r="D99" i="2" s="1"/>
  <c r="E99" i="2" s="1"/>
  <c r="F99" i="2" s="1"/>
  <c r="I99" i="2" s="1"/>
  <c r="C97" i="2"/>
  <c r="D98" i="2" s="1"/>
  <c r="E98" i="2" s="1"/>
  <c r="F98" i="2" s="1"/>
  <c r="I98" i="2" s="1"/>
  <c r="C96" i="2"/>
  <c r="D97" i="2" s="1"/>
  <c r="E97" i="2" s="1"/>
  <c r="F97" i="2" s="1"/>
  <c r="I97" i="2" s="1"/>
  <c r="F95" i="2"/>
  <c r="C95" i="2"/>
  <c r="D96" i="2" s="1"/>
  <c r="E96" i="2" s="1"/>
  <c r="C7" i="2"/>
  <c r="D8" i="2" s="1"/>
  <c r="E8" i="2" s="1"/>
  <c r="F8" i="2" s="1"/>
  <c r="I8" i="2" s="1"/>
  <c r="C8" i="2"/>
  <c r="D9" i="2" s="1"/>
  <c r="E9" i="2" s="1"/>
  <c r="F9" i="2" s="1"/>
  <c r="I9" i="2" s="1"/>
  <c r="C9" i="2"/>
  <c r="D10" i="2" s="1"/>
  <c r="E10" i="2" s="1"/>
  <c r="F10" i="2" s="1"/>
  <c r="I10" i="2" s="1"/>
  <c r="C10" i="2"/>
  <c r="D11" i="2" s="1"/>
  <c r="E11" i="2" s="1"/>
  <c r="F11" i="2" s="1"/>
  <c r="I11" i="2" s="1"/>
  <c r="C11" i="2"/>
  <c r="D12" i="2" s="1"/>
  <c r="E12" i="2" s="1"/>
  <c r="F12" i="2" s="1"/>
  <c r="I12" i="2" s="1"/>
  <c r="C12" i="2"/>
  <c r="D13" i="2" s="1"/>
  <c r="E13" i="2" s="1"/>
  <c r="F13" i="2" s="1"/>
  <c r="I13" i="2" s="1"/>
  <c r="C13" i="2"/>
  <c r="D14" i="2" s="1"/>
  <c r="E14" i="2" s="1"/>
  <c r="F14" i="2" s="1"/>
  <c r="I14" i="2" s="1"/>
  <c r="C14" i="2"/>
  <c r="D15" i="2" s="1"/>
  <c r="E15" i="2" s="1"/>
  <c r="F15" i="2" s="1"/>
  <c r="I15" i="2" s="1"/>
  <c r="C15" i="2"/>
  <c r="D16" i="2" s="1"/>
  <c r="E16" i="2" s="1"/>
  <c r="F16" i="2" s="1"/>
  <c r="I16" i="2" s="1"/>
  <c r="C16" i="2"/>
  <c r="D17" i="2" s="1"/>
  <c r="E17" i="2" s="1"/>
  <c r="F17" i="2" s="1"/>
  <c r="I17" i="2" s="1"/>
  <c r="C17" i="2"/>
  <c r="D18" i="2" s="1"/>
  <c r="E18" i="2" s="1"/>
  <c r="F18" i="2" s="1"/>
  <c r="I18" i="2" s="1"/>
  <c r="C18" i="2"/>
  <c r="D19" i="2" s="1"/>
  <c r="E19" i="2" s="1"/>
  <c r="F19" i="2" s="1"/>
  <c r="I19" i="2" s="1"/>
  <c r="C19" i="2"/>
  <c r="D20" i="2" s="1"/>
  <c r="E20" i="2" s="1"/>
  <c r="F20" i="2" s="1"/>
  <c r="I20" i="2" s="1"/>
  <c r="C20" i="2"/>
  <c r="D21" i="2" s="1"/>
  <c r="E21" i="2" s="1"/>
  <c r="F21" i="2" s="1"/>
  <c r="I21" i="2" s="1"/>
  <c r="C21" i="2"/>
  <c r="D22" i="2" s="1"/>
  <c r="E22" i="2" s="1"/>
  <c r="F22" i="2" s="1"/>
  <c r="I22" i="2" s="1"/>
  <c r="C22" i="2"/>
  <c r="D23" i="2" s="1"/>
  <c r="E23" i="2" s="1"/>
  <c r="F23" i="2" s="1"/>
  <c r="I23" i="2" s="1"/>
  <c r="C23" i="2"/>
  <c r="D24" i="2" s="1"/>
  <c r="E24" i="2" s="1"/>
  <c r="F24" i="2" s="1"/>
  <c r="I24" i="2" s="1"/>
  <c r="C24" i="2"/>
  <c r="D25" i="2" s="1"/>
  <c r="E25" i="2" s="1"/>
  <c r="F25" i="2" s="1"/>
  <c r="I25" i="2" s="1"/>
  <c r="C25" i="2"/>
  <c r="D26" i="2" s="1"/>
  <c r="E26" i="2" s="1"/>
  <c r="F26" i="2" s="1"/>
  <c r="I26" i="2" s="1"/>
  <c r="C26" i="2"/>
  <c r="D27" i="2" s="1"/>
  <c r="E27" i="2" s="1"/>
  <c r="F27" i="2" s="1"/>
  <c r="I27" i="2" s="1"/>
  <c r="C27" i="2"/>
  <c r="D28" i="2" s="1"/>
  <c r="E28" i="2" s="1"/>
  <c r="F28" i="2" s="1"/>
  <c r="I28" i="2" s="1"/>
  <c r="C28" i="2"/>
  <c r="D29" i="2" s="1"/>
  <c r="E29" i="2" s="1"/>
  <c r="F29" i="2" s="1"/>
  <c r="I29" i="2" s="1"/>
  <c r="C29" i="2"/>
  <c r="D30" i="2" s="1"/>
  <c r="E30" i="2" s="1"/>
  <c r="F30" i="2" s="1"/>
  <c r="I30" i="2" s="1"/>
  <c r="C30" i="2"/>
  <c r="D31" i="2" s="1"/>
  <c r="E31" i="2" s="1"/>
  <c r="F31" i="2" s="1"/>
  <c r="I31" i="2" s="1"/>
  <c r="C31" i="2"/>
  <c r="D32" i="2" s="1"/>
  <c r="E32" i="2" s="1"/>
  <c r="F32" i="2" s="1"/>
  <c r="I32" i="2" s="1"/>
  <c r="C32" i="2"/>
  <c r="D33" i="2" s="1"/>
  <c r="E33" i="2" s="1"/>
  <c r="F33" i="2" s="1"/>
  <c r="I33" i="2" s="1"/>
  <c r="C33" i="2"/>
  <c r="D34" i="2" s="1"/>
  <c r="E34" i="2" s="1"/>
  <c r="F34" i="2" s="1"/>
  <c r="I34" i="2" s="1"/>
  <c r="C34" i="2"/>
  <c r="D35" i="2" s="1"/>
  <c r="E35" i="2" s="1"/>
  <c r="F35" i="2" s="1"/>
  <c r="I35" i="2" s="1"/>
  <c r="C35" i="2"/>
  <c r="D36" i="2" s="1"/>
  <c r="E36" i="2" s="1"/>
  <c r="F36" i="2" s="1"/>
  <c r="I36" i="2" s="1"/>
  <c r="C36" i="2"/>
  <c r="D37" i="2" s="1"/>
  <c r="E37" i="2" s="1"/>
  <c r="F37" i="2" s="1"/>
  <c r="I37" i="2" s="1"/>
  <c r="C37" i="2"/>
  <c r="D38" i="2" s="1"/>
  <c r="E38" i="2" s="1"/>
  <c r="F38" i="2" s="1"/>
  <c r="I38" i="2" s="1"/>
  <c r="C38" i="2"/>
  <c r="D39" i="2" s="1"/>
  <c r="E39" i="2" s="1"/>
  <c r="F39" i="2" s="1"/>
  <c r="I39" i="2" s="1"/>
  <c r="C39" i="2"/>
  <c r="D40" i="2" s="1"/>
  <c r="E40" i="2" s="1"/>
  <c r="F40" i="2" s="1"/>
  <c r="I40" i="2" s="1"/>
  <c r="C40" i="2"/>
  <c r="D41" i="2" s="1"/>
  <c r="E41" i="2" s="1"/>
  <c r="F41" i="2" s="1"/>
  <c r="I41" i="2" s="1"/>
  <c r="C41" i="2"/>
  <c r="D42" i="2" s="1"/>
  <c r="E42" i="2" s="1"/>
  <c r="F42" i="2" s="1"/>
  <c r="I42" i="2" s="1"/>
  <c r="C42" i="2"/>
  <c r="D43" i="2" s="1"/>
  <c r="E43" i="2" s="1"/>
  <c r="F43" i="2" s="1"/>
  <c r="I43" i="2" s="1"/>
  <c r="C43" i="2"/>
  <c r="D44" i="2" s="1"/>
  <c r="E44" i="2" s="1"/>
  <c r="F44" i="2" s="1"/>
  <c r="I44" i="2" s="1"/>
  <c r="C44" i="2"/>
  <c r="D45" i="2" s="1"/>
  <c r="E45" i="2" s="1"/>
  <c r="F45" i="2" s="1"/>
  <c r="I45" i="2" s="1"/>
  <c r="C45" i="2"/>
  <c r="D46" i="2" s="1"/>
  <c r="E46" i="2" s="1"/>
  <c r="F46" i="2" s="1"/>
  <c r="I46" i="2" s="1"/>
  <c r="C46" i="2"/>
  <c r="D47" i="2" s="1"/>
  <c r="E47" i="2" s="1"/>
  <c r="F47" i="2" s="1"/>
  <c r="I47" i="2" s="1"/>
  <c r="C47" i="2"/>
  <c r="D48" i="2" s="1"/>
  <c r="E48" i="2" s="1"/>
  <c r="F48" i="2" s="1"/>
  <c r="I48" i="2" s="1"/>
  <c r="C48" i="2"/>
  <c r="D49" i="2" s="1"/>
  <c r="E49" i="2" s="1"/>
  <c r="F49" i="2" s="1"/>
  <c r="I49" i="2" s="1"/>
  <c r="C49" i="2"/>
  <c r="D50" i="2" s="1"/>
  <c r="E50" i="2" s="1"/>
  <c r="F50" i="2" s="1"/>
  <c r="I50" i="2" s="1"/>
  <c r="C50" i="2"/>
  <c r="D51" i="2" s="1"/>
  <c r="E51" i="2" s="1"/>
  <c r="F51" i="2" s="1"/>
  <c r="I51" i="2" s="1"/>
  <c r="C51" i="2"/>
  <c r="D52" i="2" s="1"/>
  <c r="E52" i="2" s="1"/>
  <c r="F52" i="2" s="1"/>
  <c r="I52" i="2" s="1"/>
  <c r="C52" i="2"/>
  <c r="D53" i="2" s="1"/>
  <c r="E53" i="2" s="1"/>
  <c r="F53" i="2" s="1"/>
  <c r="I53" i="2" s="1"/>
  <c r="C53" i="2"/>
  <c r="D54" i="2" s="1"/>
  <c r="E54" i="2" s="1"/>
  <c r="F54" i="2" s="1"/>
  <c r="I54" i="2" s="1"/>
  <c r="C54" i="2"/>
  <c r="D55" i="2" s="1"/>
  <c r="E55" i="2" s="1"/>
  <c r="F55" i="2" s="1"/>
  <c r="I55" i="2" s="1"/>
  <c r="C55" i="2"/>
  <c r="D56" i="2" s="1"/>
  <c r="E56" i="2" s="1"/>
  <c r="F56" i="2" s="1"/>
  <c r="I56" i="2" s="1"/>
  <c r="C56" i="2"/>
  <c r="D57" i="2" s="1"/>
  <c r="E57" i="2" s="1"/>
  <c r="F57" i="2" s="1"/>
  <c r="I57" i="2" s="1"/>
  <c r="C57" i="2"/>
  <c r="D58" i="2" s="1"/>
  <c r="E58" i="2" s="1"/>
  <c r="F58" i="2" s="1"/>
  <c r="I58" i="2" s="1"/>
  <c r="C58" i="2"/>
  <c r="D59" i="2" s="1"/>
  <c r="E59" i="2" s="1"/>
  <c r="F59" i="2" s="1"/>
  <c r="I59" i="2" s="1"/>
  <c r="C59" i="2"/>
  <c r="D60" i="2" s="1"/>
  <c r="E60" i="2" s="1"/>
  <c r="F60" i="2" s="1"/>
  <c r="I60" i="2" s="1"/>
  <c r="C60" i="2"/>
  <c r="D61" i="2" s="1"/>
  <c r="E61" i="2" s="1"/>
  <c r="F61" i="2" s="1"/>
  <c r="I61" i="2" s="1"/>
  <c r="C61" i="2"/>
  <c r="D62" i="2" s="1"/>
  <c r="E62" i="2" s="1"/>
  <c r="F62" i="2" s="1"/>
  <c r="I62" i="2" s="1"/>
  <c r="C62" i="2"/>
  <c r="C6" i="2"/>
  <c r="D7" i="2" s="1"/>
  <c r="E7" i="2" s="1"/>
  <c r="G7" i="2" s="1"/>
  <c r="C107" i="4" l="1"/>
  <c r="F96" i="2"/>
  <c r="I96" i="2" s="1"/>
  <c r="G102" i="2"/>
  <c r="G97" i="2"/>
  <c r="G104" i="2"/>
  <c r="G108" i="2"/>
  <c r="G109" i="2"/>
  <c r="G121" i="2"/>
  <c r="G98" i="2"/>
  <c r="G117" i="2"/>
  <c r="G105" i="2"/>
  <c r="G113" i="2"/>
  <c r="G106" i="2"/>
  <c r="G100" i="2"/>
  <c r="G96" i="2"/>
  <c r="G112" i="2"/>
  <c r="G114" i="2"/>
  <c r="G101" i="2"/>
  <c r="G107" i="2"/>
  <c r="G125" i="2"/>
  <c r="G111" i="2"/>
  <c r="G120" i="2"/>
  <c r="G122" i="2"/>
  <c r="G110" i="2"/>
  <c r="G116" i="2"/>
  <c r="G99" i="2"/>
  <c r="G119" i="2"/>
  <c r="G103" i="2"/>
  <c r="G115" i="2"/>
  <c r="G126" i="2"/>
  <c r="G124" i="2"/>
  <c r="G123" i="2"/>
  <c r="G118" i="2"/>
  <c r="G107" i="4"/>
  <c r="H107" i="4"/>
  <c r="J21" i="4"/>
  <c r="K21" i="4" s="1"/>
  <c r="I21" i="4"/>
  <c r="L21" i="4" s="1"/>
  <c r="F105" i="3"/>
  <c r="G105" i="3"/>
  <c r="G23" i="4"/>
  <c r="H23" i="4"/>
  <c r="I104" i="3"/>
  <c r="J104" i="3" s="1"/>
  <c r="H104" i="3"/>
  <c r="K104" i="3" s="1"/>
  <c r="J22" i="4"/>
  <c r="K22" i="4" s="1"/>
  <c r="I22" i="4"/>
  <c r="L22" i="4" s="1"/>
  <c r="C106" i="3"/>
  <c r="D106" i="3"/>
  <c r="E106" i="3" s="1"/>
  <c r="J106" i="4"/>
  <c r="K106" i="4" s="1"/>
  <c r="I106" i="4"/>
  <c r="L106" i="4" s="1"/>
  <c r="D107" i="4"/>
  <c r="E108" i="4" s="1"/>
  <c r="F108" i="4" s="1"/>
  <c r="D23" i="4"/>
  <c r="C24" i="4" s="1"/>
  <c r="F18" i="3"/>
  <c r="G18" i="3"/>
  <c r="C19" i="3"/>
  <c r="D19" i="3"/>
  <c r="E19" i="3" s="1"/>
  <c r="I17" i="3"/>
  <c r="J17" i="3" s="1"/>
  <c r="H17" i="3"/>
  <c r="K17" i="3" s="1"/>
  <c r="I95" i="2"/>
  <c r="H117" i="2"/>
  <c r="H101" i="2"/>
  <c r="K101" i="2" s="1"/>
  <c r="H116" i="2"/>
  <c r="K116" i="2" s="1"/>
  <c r="H100" i="2"/>
  <c r="H106" i="2"/>
  <c r="K106" i="2" s="1"/>
  <c r="H119" i="2"/>
  <c r="K119" i="2" s="1"/>
  <c r="H115" i="2"/>
  <c r="H99" i="2"/>
  <c r="K99" i="2" s="1"/>
  <c r="H105" i="2"/>
  <c r="H102" i="2"/>
  <c r="K102" i="2" s="1"/>
  <c r="H114" i="2"/>
  <c r="K114" i="2" s="1"/>
  <c r="H98" i="2"/>
  <c r="K98" i="2" s="1"/>
  <c r="H125" i="2"/>
  <c r="H113" i="2"/>
  <c r="K113" i="2" s="1"/>
  <c r="H97" i="2"/>
  <c r="K97" i="2" s="1"/>
  <c r="H109" i="2"/>
  <c r="K109" i="2" s="1"/>
  <c r="H108" i="2"/>
  <c r="K108" i="2" s="1"/>
  <c r="H107" i="2"/>
  <c r="K107" i="2" s="1"/>
  <c r="H104" i="2"/>
  <c r="K104" i="2" s="1"/>
  <c r="H118" i="2"/>
  <c r="K118" i="2" s="1"/>
  <c r="H112" i="2"/>
  <c r="H96" i="2"/>
  <c r="K96" i="2" s="1"/>
  <c r="H124" i="2"/>
  <c r="H123" i="2"/>
  <c r="H111" i="2"/>
  <c r="K111" i="2" s="1"/>
  <c r="H95" i="2"/>
  <c r="K95" i="2" s="1"/>
  <c r="H122" i="2"/>
  <c r="K122" i="2" s="1"/>
  <c r="H126" i="2"/>
  <c r="K126" i="2" s="1"/>
  <c r="H110" i="2"/>
  <c r="H120" i="2"/>
  <c r="H121" i="2"/>
  <c r="H103" i="2"/>
  <c r="K110" i="2"/>
  <c r="K112" i="2"/>
  <c r="K121" i="2"/>
  <c r="G12" i="2"/>
  <c r="G28" i="2"/>
  <c r="G44" i="2"/>
  <c r="G60" i="2"/>
  <c r="G24" i="2"/>
  <c r="G57" i="2"/>
  <c r="G13" i="2"/>
  <c r="G29" i="2"/>
  <c r="G45" i="2"/>
  <c r="G61" i="2"/>
  <c r="F7" i="2"/>
  <c r="G23" i="2"/>
  <c r="G14" i="2"/>
  <c r="G30" i="2"/>
  <c r="G46" i="2"/>
  <c r="G62" i="2"/>
  <c r="G37" i="2"/>
  <c r="G22" i="2"/>
  <c r="G25" i="2"/>
  <c r="G15" i="2"/>
  <c r="G31" i="2"/>
  <c r="G47" i="2"/>
  <c r="G16" i="2"/>
  <c r="G32" i="2"/>
  <c r="G48" i="2"/>
  <c r="G38" i="2"/>
  <c r="G55" i="2"/>
  <c r="G41" i="2"/>
  <c r="G17" i="2"/>
  <c r="G33" i="2"/>
  <c r="G49" i="2"/>
  <c r="G18" i="2"/>
  <c r="G34" i="2"/>
  <c r="G50" i="2"/>
  <c r="G21" i="2"/>
  <c r="G40" i="2"/>
  <c r="G19" i="2"/>
  <c r="G35" i="2"/>
  <c r="G51" i="2"/>
  <c r="G54" i="2"/>
  <c r="G56" i="2"/>
  <c r="G20" i="2"/>
  <c r="G36" i="2"/>
  <c r="G52" i="2"/>
  <c r="G53" i="2"/>
  <c r="G39" i="2"/>
  <c r="G10" i="2"/>
  <c r="G26" i="2"/>
  <c r="G42" i="2"/>
  <c r="G58" i="2"/>
  <c r="G9" i="2"/>
  <c r="G11" i="2"/>
  <c r="G27" i="2"/>
  <c r="G43" i="2"/>
  <c r="G59" i="2"/>
  <c r="G8" i="2"/>
  <c r="C108" i="4" l="1"/>
  <c r="G108" i="4"/>
  <c r="H108" i="4"/>
  <c r="K100" i="2"/>
  <c r="H7" i="2"/>
  <c r="K7" i="2" s="1"/>
  <c r="J23" i="4"/>
  <c r="K23" i="4" s="1"/>
  <c r="I23" i="4"/>
  <c r="L23" i="4" s="1"/>
  <c r="E109" i="4"/>
  <c r="F109" i="4" s="1"/>
  <c r="I105" i="3"/>
  <c r="J105" i="3" s="1"/>
  <c r="H105" i="3"/>
  <c r="K105" i="3" s="1"/>
  <c r="J107" i="4"/>
  <c r="K107" i="4" s="1"/>
  <c r="I107" i="4"/>
  <c r="L107" i="4" s="1"/>
  <c r="E24" i="4"/>
  <c r="F24" i="4" s="1"/>
  <c r="F106" i="3"/>
  <c r="G106" i="3"/>
  <c r="C107" i="3"/>
  <c r="D107" i="3"/>
  <c r="E107" i="3" s="1"/>
  <c r="D108" i="4"/>
  <c r="C109" i="4"/>
  <c r="D24" i="4"/>
  <c r="C25" i="4" s="1"/>
  <c r="C20" i="3"/>
  <c r="D20" i="3"/>
  <c r="E20" i="3" s="1"/>
  <c r="F19" i="3"/>
  <c r="G19" i="3"/>
  <c r="I18" i="3"/>
  <c r="J18" i="3" s="1"/>
  <c r="H18" i="3"/>
  <c r="K18" i="3" s="1"/>
  <c r="J114" i="2"/>
  <c r="J98" i="2"/>
  <c r="J119" i="2"/>
  <c r="J101" i="2"/>
  <c r="J115" i="2"/>
  <c r="J113" i="2"/>
  <c r="J97" i="2"/>
  <c r="J112" i="2"/>
  <c r="J96" i="2"/>
  <c r="J106" i="2"/>
  <c r="J104" i="2"/>
  <c r="J111" i="2"/>
  <c r="J95" i="2"/>
  <c r="J103" i="2"/>
  <c r="J117" i="2"/>
  <c r="J126" i="2"/>
  <c r="J110" i="2"/>
  <c r="J125" i="2"/>
  <c r="J109" i="2"/>
  <c r="J102" i="2"/>
  <c r="J99" i="2"/>
  <c r="J124" i="2"/>
  <c r="J108" i="2"/>
  <c r="J121" i="2"/>
  <c r="J123" i="2"/>
  <c r="J107" i="2"/>
  <c r="J105" i="2"/>
  <c r="J118" i="2"/>
  <c r="J122" i="2"/>
  <c r="J100" i="2"/>
  <c r="J120" i="2"/>
  <c r="J116" i="2"/>
  <c r="K124" i="2"/>
  <c r="K115" i="2"/>
  <c r="K120" i="2"/>
  <c r="K123" i="2"/>
  <c r="K117" i="2"/>
  <c r="K105" i="2"/>
  <c r="K103" i="2"/>
  <c r="K125" i="2"/>
  <c r="I7" i="2"/>
  <c r="H23" i="2"/>
  <c r="K23" i="2" s="1"/>
  <c r="H39" i="2"/>
  <c r="K39" i="2" s="1"/>
  <c r="H55" i="2"/>
  <c r="K55" i="2" s="1"/>
  <c r="H50" i="2"/>
  <c r="K50" i="2" s="1"/>
  <c r="H8" i="2"/>
  <c r="K8" i="2" s="1"/>
  <c r="H24" i="2"/>
  <c r="K24" i="2" s="1"/>
  <c r="H40" i="2"/>
  <c r="K40" i="2" s="1"/>
  <c r="H56" i="2"/>
  <c r="K56" i="2" s="1"/>
  <c r="H19" i="2"/>
  <c r="K19" i="2" s="1"/>
  <c r="H9" i="2"/>
  <c r="K9" i="2" s="1"/>
  <c r="H25" i="2"/>
  <c r="K25" i="2" s="1"/>
  <c r="H41" i="2"/>
  <c r="K41" i="2" s="1"/>
  <c r="H57" i="2"/>
  <c r="K57" i="2" s="1"/>
  <c r="H10" i="2"/>
  <c r="K10" i="2" s="1"/>
  <c r="H26" i="2"/>
  <c r="K26" i="2" s="1"/>
  <c r="H42" i="2"/>
  <c r="K42" i="2" s="1"/>
  <c r="H58" i="2"/>
  <c r="K58" i="2" s="1"/>
  <c r="H49" i="2"/>
  <c r="K49" i="2" s="1"/>
  <c r="H11" i="2"/>
  <c r="K11" i="2" s="1"/>
  <c r="H27" i="2"/>
  <c r="K27" i="2" s="1"/>
  <c r="H43" i="2"/>
  <c r="K43" i="2" s="1"/>
  <c r="H59" i="2"/>
  <c r="K59" i="2" s="1"/>
  <c r="H17" i="2"/>
  <c r="K17" i="2" s="1"/>
  <c r="H35" i="2"/>
  <c r="K35" i="2" s="1"/>
  <c r="H20" i="2"/>
  <c r="K20" i="2" s="1"/>
  <c r="H12" i="2"/>
  <c r="K12" i="2" s="1"/>
  <c r="H28" i="2"/>
  <c r="K28" i="2" s="1"/>
  <c r="H44" i="2"/>
  <c r="K44" i="2" s="1"/>
  <c r="H60" i="2"/>
  <c r="K60" i="2" s="1"/>
  <c r="H13" i="2"/>
  <c r="K13" i="2" s="1"/>
  <c r="H29" i="2"/>
  <c r="K29" i="2" s="1"/>
  <c r="H45" i="2"/>
  <c r="K45" i="2" s="1"/>
  <c r="H61" i="2"/>
  <c r="K61" i="2" s="1"/>
  <c r="H32" i="2"/>
  <c r="K32" i="2" s="1"/>
  <c r="H33" i="2"/>
  <c r="K33" i="2" s="1"/>
  <c r="H18" i="2"/>
  <c r="K18" i="2" s="1"/>
  <c r="H14" i="2"/>
  <c r="K14" i="2" s="1"/>
  <c r="H30" i="2"/>
  <c r="K30" i="2" s="1"/>
  <c r="H46" i="2"/>
  <c r="K46" i="2" s="1"/>
  <c r="H62" i="2"/>
  <c r="K62" i="2" s="1"/>
  <c r="H16" i="2"/>
  <c r="K16" i="2" s="1"/>
  <c r="H34" i="2"/>
  <c r="K34" i="2" s="1"/>
  <c r="H36" i="2"/>
  <c r="K36" i="2" s="1"/>
  <c r="H15" i="2"/>
  <c r="K15" i="2" s="1"/>
  <c r="H31" i="2"/>
  <c r="K31" i="2" s="1"/>
  <c r="H47" i="2"/>
  <c r="K47" i="2" s="1"/>
  <c r="H48" i="2"/>
  <c r="K48" i="2" s="1"/>
  <c r="H51" i="2"/>
  <c r="K51" i="2" s="1"/>
  <c r="H21" i="2"/>
  <c r="K21" i="2" s="1"/>
  <c r="H37" i="2"/>
  <c r="K37" i="2" s="1"/>
  <c r="H53" i="2"/>
  <c r="K53" i="2" s="1"/>
  <c r="H22" i="2"/>
  <c r="K22" i="2" s="1"/>
  <c r="H38" i="2"/>
  <c r="K38" i="2" s="1"/>
  <c r="H54" i="2"/>
  <c r="K54" i="2" s="1"/>
  <c r="H52" i="2"/>
  <c r="K52" i="2" s="1"/>
  <c r="G24" i="4" l="1"/>
  <c r="H24" i="4"/>
  <c r="G109" i="4"/>
  <c r="H109" i="4"/>
  <c r="F107" i="3"/>
  <c r="G107" i="3"/>
  <c r="E26" i="4"/>
  <c r="F26" i="4" s="1"/>
  <c r="E25" i="4"/>
  <c r="F25" i="4" s="1"/>
  <c r="C108" i="3"/>
  <c r="D108" i="3"/>
  <c r="E108" i="3" s="1"/>
  <c r="E110" i="4"/>
  <c r="F110" i="4" s="1"/>
  <c r="I106" i="3"/>
  <c r="J106" i="3" s="1"/>
  <c r="H106" i="3"/>
  <c r="K106" i="3" s="1"/>
  <c r="J108" i="4"/>
  <c r="K108" i="4" s="1"/>
  <c r="I108" i="4"/>
  <c r="L108" i="4" s="1"/>
  <c r="D109" i="4"/>
  <c r="C110" i="4" s="1"/>
  <c r="D25" i="4"/>
  <c r="C26" i="4" s="1"/>
  <c r="F20" i="3"/>
  <c r="G20" i="3"/>
  <c r="I19" i="3"/>
  <c r="J19" i="3" s="1"/>
  <c r="H19" i="3"/>
  <c r="K19" i="3" s="1"/>
  <c r="C21" i="3"/>
  <c r="D21" i="3"/>
  <c r="E21" i="3" s="1"/>
  <c r="J13" i="2"/>
  <c r="J29" i="2"/>
  <c r="J45" i="2"/>
  <c r="J61" i="2"/>
  <c r="J9" i="2"/>
  <c r="J14" i="2"/>
  <c r="J30" i="2"/>
  <c r="J46" i="2"/>
  <c r="J62" i="2"/>
  <c r="J15" i="2"/>
  <c r="J31" i="2"/>
  <c r="J47" i="2"/>
  <c r="J39" i="2"/>
  <c r="J24" i="2"/>
  <c r="J16" i="2"/>
  <c r="J32" i="2"/>
  <c r="J48" i="2"/>
  <c r="J17" i="2"/>
  <c r="J33" i="2"/>
  <c r="J49" i="2"/>
  <c r="J22" i="2"/>
  <c r="J40" i="2"/>
  <c r="J18" i="2"/>
  <c r="J34" i="2"/>
  <c r="J50" i="2"/>
  <c r="J7" i="2"/>
  <c r="J56" i="2"/>
  <c r="J57" i="2"/>
  <c r="J10" i="2"/>
  <c r="J19" i="2"/>
  <c r="J35" i="2"/>
  <c r="J51" i="2"/>
  <c r="J38" i="2"/>
  <c r="J55" i="2"/>
  <c r="J25" i="2"/>
  <c r="J58" i="2"/>
  <c r="J20" i="2"/>
  <c r="J36" i="2"/>
  <c r="J52" i="2"/>
  <c r="J41" i="2"/>
  <c r="J26" i="2"/>
  <c r="J21" i="2"/>
  <c r="J37" i="2"/>
  <c r="J53" i="2"/>
  <c r="J54" i="2"/>
  <c r="J23" i="2"/>
  <c r="J8" i="2"/>
  <c r="J11" i="2"/>
  <c r="J27" i="2"/>
  <c r="J43" i="2"/>
  <c r="J59" i="2"/>
  <c r="J42" i="2"/>
  <c r="J12" i="2"/>
  <c r="J28" i="2"/>
  <c r="J44" i="2"/>
  <c r="J60" i="2"/>
  <c r="F108" i="3" l="1"/>
  <c r="G108" i="3"/>
  <c r="G26" i="4"/>
  <c r="H26" i="4"/>
  <c r="G110" i="4"/>
  <c r="H110" i="4"/>
  <c r="I107" i="3"/>
  <c r="J107" i="3" s="1"/>
  <c r="H107" i="3"/>
  <c r="K107" i="3" s="1"/>
  <c r="C109" i="3"/>
  <c r="D109" i="3"/>
  <c r="E109" i="3" s="1"/>
  <c r="E111" i="4"/>
  <c r="F111" i="4" s="1"/>
  <c r="G25" i="4"/>
  <c r="H25" i="4"/>
  <c r="E27" i="4"/>
  <c r="F27" i="4" s="1"/>
  <c r="J109" i="4"/>
  <c r="K109" i="4" s="1"/>
  <c r="I109" i="4"/>
  <c r="L109" i="4" s="1"/>
  <c r="J24" i="4"/>
  <c r="K24" i="4" s="1"/>
  <c r="I24" i="4"/>
  <c r="L24" i="4" s="1"/>
  <c r="D110" i="4"/>
  <c r="C111" i="4"/>
  <c r="D26" i="4"/>
  <c r="C27" i="4" s="1"/>
  <c r="F21" i="3"/>
  <c r="G21" i="3"/>
  <c r="C22" i="3"/>
  <c r="D22" i="3"/>
  <c r="E22" i="3" s="1"/>
  <c r="I20" i="3"/>
  <c r="J20" i="3" s="1"/>
  <c r="H20" i="3"/>
  <c r="K20" i="3" s="1"/>
  <c r="C110" i="3" l="1"/>
  <c r="D110" i="3"/>
  <c r="E110" i="3" s="1"/>
  <c r="G27" i="4"/>
  <c r="H27" i="4"/>
  <c r="J25" i="4"/>
  <c r="K25" i="4" s="1"/>
  <c r="I25" i="4"/>
  <c r="L25" i="4" s="1"/>
  <c r="F109" i="3"/>
  <c r="G109" i="3"/>
  <c r="E28" i="4"/>
  <c r="F28" i="4" s="1"/>
  <c r="E112" i="4"/>
  <c r="F112" i="4" s="1"/>
  <c r="J110" i="4"/>
  <c r="K110" i="4" s="1"/>
  <c r="I110" i="4"/>
  <c r="L110" i="4" s="1"/>
  <c r="G111" i="4"/>
  <c r="H111" i="4"/>
  <c r="J26" i="4"/>
  <c r="K26" i="4" s="1"/>
  <c r="I26" i="4"/>
  <c r="L26" i="4" s="1"/>
  <c r="I108" i="3"/>
  <c r="J108" i="3" s="1"/>
  <c r="H108" i="3"/>
  <c r="K108" i="3" s="1"/>
  <c r="D111" i="4"/>
  <c r="C112" i="4"/>
  <c r="D27" i="4"/>
  <c r="C28" i="4" s="1"/>
  <c r="F22" i="3"/>
  <c r="G22" i="3"/>
  <c r="C23" i="3"/>
  <c r="D23" i="3"/>
  <c r="E23" i="3" s="1"/>
  <c r="I21" i="3"/>
  <c r="J21" i="3" s="1"/>
  <c r="H21" i="3"/>
  <c r="K21" i="3" s="1"/>
  <c r="J111" i="4" l="1"/>
  <c r="K111" i="4" s="1"/>
  <c r="I111" i="4"/>
  <c r="L111" i="4" s="1"/>
  <c r="G112" i="4"/>
  <c r="H112" i="4"/>
  <c r="E29" i="4"/>
  <c r="F29" i="4" s="1"/>
  <c r="F110" i="3"/>
  <c r="G110" i="3"/>
  <c r="G28" i="4"/>
  <c r="H28" i="4"/>
  <c r="I109" i="3"/>
  <c r="J109" i="3" s="1"/>
  <c r="H109" i="3"/>
  <c r="K109" i="3" s="1"/>
  <c r="J27" i="4"/>
  <c r="K27" i="4" s="1"/>
  <c r="I27" i="4"/>
  <c r="L27" i="4" s="1"/>
  <c r="C111" i="3"/>
  <c r="D111" i="3"/>
  <c r="E111" i="3" s="1"/>
  <c r="D112" i="4"/>
  <c r="C113" i="4" s="1"/>
  <c r="D28" i="4"/>
  <c r="C29" i="4" s="1"/>
  <c r="F23" i="3"/>
  <c r="G23" i="3"/>
  <c r="C24" i="3"/>
  <c r="D24" i="3"/>
  <c r="E24" i="3" s="1"/>
  <c r="I22" i="3"/>
  <c r="J22" i="3" s="1"/>
  <c r="H22" i="3"/>
  <c r="K22" i="3" s="1"/>
  <c r="E113" i="4" l="1"/>
  <c r="F113" i="4" s="1"/>
  <c r="J112" i="4"/>
  <c r="K112" i="4" s="1"/>
  <c r="I112" i="4"/>
  <c r="L112" i="4" s="1"/>
  <c r="C112" i="3"/>
  <c r="D112" i="3"/>
  <c r="E112" i="3" s="1"/>
  <c r="J28" i="4"/>
  <c r="K28" i="4" s="1"/>
  <c r="I28" i="4"/>
  <c r="L28" i="4" s="1"/>
  <c r="G113" i="4"/>
  <c r="H113" i="4"/>
  <c r="I110" i="3"/>
  <c r="J110" i="3" s="1"/>
  <c r="H110" i="3"/>
  <c r="K110" i="3" s="1"/>
  <c r="G29" i="4"/>
  <c r="H29" i="4"/>
  <c r="E30" i="4"/>
  <c r="F30" i="4" s="1"/>
  <c r="E114" i="4"/>
  <c r="F114" i="4" s="1"/>
  <c r="F111" i="3"/>
  <c r="G111" i="3"/>
  <c r="D113" i="4"/>
  <c r="C114" i="4" s="1"/>
  <c r="D29" i="4"/>
  <c r="C30" i="4" s="1"/>
  <c r="C25" i="3"/>
  <c r="D25" i="3"/>
  <c r="E25" i="3" s="1"/>
  <c r="F24" i="3"/>
  <c r="G24" i="3"/>
  <c r="I23" i="3"/>
  <c r="J23" i="3" s="1"/>
  <c r="H23" i="3"/>
  <c r="K23" i="3" s="1"/>
  <c r="G114" i="4" l="1"/>
  <c r="H114" i="4"/>
  <c r="J113" i="4"/>
  <c r="K113" i="4" s="1"/>
  <c r="I113" i="4"/>
  <c r="L113" i="4" s="1"/>
  <c r="C113" i="3"/>
  <c r="D113" i="3"/>
  <c r="E113" i="3" s="1"/>
  <c r="I111" i="3"/>
  <c r="J111" i="3" s="1"/>
  <c r="H111" i="3"/>
  <c r="K111" i="3" s="1"/>
  <c r="G30" i="4"/>
  <c r="H30" i="4"/>
  <c r="J29" i="4"/>
  <c r="K29" i="4" s="1"/>
  <c r="I29" i="4"/>
  <c r="L29" i="4" s="1"/>
  <c r="E31" i="4"/>
  <c r="F31" i="4" s="1"/>
  <c r="E115" i="4"/>
  <c r="F115" i="4" s="1"/>
  <c r="F112" i="3"/>
  <c r="G112" i="3"/>
  <c r="D114" i="4"/>
  <c r="C115" i="4"/>
  <c r="D30" i="4"/>
  <c r="C31" i="4" s="1"/>
  <c r="I24" i="3"/>
  <c r="J24" i="3" s="1"/>
  <c r="H24" i="3"/>
  <c r="K24" i="3" s="1"/>
  <c r="F25" i="3"/>
  <c r="G25" i="3"/>
  <c r="C26" i="3"/>
  <c r="D26" i="3"/>
  <c r="E26" i="3" s="1"/>
  <c r="J30" i="4" l="1"/>
  <c r="K30" i="4" s="1"/>
  <c r="I30" i="4"/>
  <c r="L30" i="4" s="1"/>
  <c r="I112" i="3"/>
  <c r="J112" i="3" s="1"/>
  <c r="H112" i="3"/>
  <c r="K112" i="3" s="1"/>
  <c r="G115" i="4"/>
  <c r="H115" i="4"/>
  <c r="G31" i="4"/>
  <c r="H31" i="4"/>
  <c r="F113" i="3"/>
  <c r="G113" i="3"/>
  <c r="C114" i="3"/>
  <c r="D114" i="3"/>
  <c r="E114" i="3" s="1"/>
  <c r="J114" i="4"/>
  <c r="I114" i="4"/>
  <c r="L114" i="4" s="1"/>
  <c r="D115" i="4"/>
  <c r="C116" i="4" s="1"/>
  <c r="D31" i="4"/>
  <c r="C32" i="4" s="1"/>
  <c r="C27" i="3"/>
  <c r="D27" i="3"/>
  <c r="E27" i="3" s="1"/>
  <c r="F26" i="3"/>
  <c r="G26" i="3"/>
  <c r="I25" i="3"/>
  <c r="J25" i="3" s="1"/>
  <c r="H25" i="3"/>
  <c r="K25" i="3" s="1"/>
  <c r="E116" i="4" l="1"/>
  <c r="F116" i="4" s="1"/>
  <c r="J31" i="4"/>
  <c r="K31" i="4" s="1"/>
  <c r="I31" i="4"/>
  <c r="L31" i="4" s="1"/>
  <c r="G116" i="4"/>
  <c r="H116" i="4"/>
  <c r="C115" i="3"/>
  <c r="D115" i="3"/>
  <c r="E115" i="3" s="1"/>
  <c r="I113" i="3"/>
  <c r="J113" i="3" s="1"/>
  <c r="H113" i="3"/>
  <c r="K113" i="3" s="1"/>
  <c r="E33" i="4"/>
  <c r="F33" i="4" s="1"/>
  <c r="E117" i="4"/>
  <c r="F117" i="4" s="1"/>
  <c r="E32" i="4"/>
  <c r="F32" i="4" s="1"/>
  <c r="K114" i="4"/>
  <c r="F114" i="3"/>
  <c r="G114" i="3"/>
  <c r="J115" i="4"/>
  <c r="K115" i="4" s="1"/>
  <c r="I115" i="4"/>
  <c r="L115" i="4" s="1"/>
  <c r="D116" i="4"/>
  <c r="C117" i="4" s="1"/>
  <c r="D32" i="4"/>
  <c r="C33" i="4" s="1"/>
  <c r="I26" i="3"/>
  <c r="J26" i="3" s="1"/>
  <c r="H26" i="3"/>
  <c r="K26" i="3" s="1"/>
  <c r="F27" i="3"/>
  <c r="G27" i="3"/>
  <c r="C28" i="3"/>
  <c r="D28" i="3"/>
  <c r="E28" i="3" s="1"/>
  <c r="G117" i="4" l="1"/>
  <c r="H117" i="4"/>
  <c r="I114" i="3"/>
  <c r="J114" i="3" s="1"/>
  <c r="H114" i="3"/>
  <c r="K114" i="3" s="1"/>
  <c r="G32" i="4"/>
  <c r="H32" i="4"/>
  <c r="G33" i="4"/>
  <c r="H33" i="4"/>
  <c r="E34" i="4"/>
  <c r="F34" i="4" s="1"/>
  <c r="F115" i="3"/>
  <c r="G115" i="3"/>
  <c r="C116" i="3"/>
  <c r="D116" i="3"/>
  <c r="E116" i="3" s="1"/>
  <c r="J116" i="4"/>
  <c r="I116" i="4"/>
  <c r="L116" i="4" s="1"/>
  <c r="D117" i="4"/>
  <c r="C118" i="4" s="1"/>
  <c r="D33" i="4"/>
  <c r="C34" i="4" s="1"/>
  <c r="F28" i="3"/>
  <c r="G28" i="3"/>
  <c r="C29" i="3"/>
  <c r="D29" i="3"/>
  <c r="E29" i="3" s="1"/>
  <c r="I27" i="3"/>
  <c r="J27" i="3" s="1"/>
  <c r="H27" i="3"/>
  <c r="K27" i="3" s="1"/>
  <c r="K116" i="4" l="1"/>
  <c r="C117" i="3"/>
  <c r="D117" i="3"/>
  <c r="E117" i="3" s="1"/>
  <c r="J32" i="4"/>
  <c r="K32" i="4" s="1"/>
  <c r="I32" i="4"/>
  <c r="L32" i="4" s="1"/>
  <c r="G34" i="4"/>
  <c r="H34" i="4"/>
  <c r="F116" i="3"/>
  <c r="G116" i="3"/>
  <c r="I115" i="3"/>
  <c r="J115" i="3" s="1"/>
  <c r="H115" i="3"/>
  <c r="K115" i="3" s="1"/>
  <c r="J33" i="4"/>
  <c r="K33" i="4" s="1"/>
  <c r="I33" i="4"/>
  <c r="L33" i="4" s="1"/>
  <c r="E35" i="4"/>
  <c r="F35" i="4" s="1"/>
  <c r="E119" i="4"/>
  <c r="F119" i="4" s="1"/>
  <c r="J117" i="4"/>
  <c r="K117" i="4" s="1"/>
  <c r="I117" i="4"/>
  <c r="L117" i="4" s="1"/>
  <c r="E118" i="4"/>
  <c r="F118" i="4" s="1"/>
  <c r="D118" i="4"/>
  <c r="C119" i="4"/>
  <c r="D34" i="4"/>
  <c r="C35" i="4" s="1"/>
  <c r="F29" i="3"/>
  <c r="G29" i="3"/>
  <c r="C30" i="3"/>
  <c r="D30" i="3"/>
  <c r="E30" i="3" s="1"/>
  <c r="I28" i="3"/>
  <c r="J28" i="3" s="1"/>
  <c r="H28" i="3"/>
  <c r="K28" i="3" s="1"/>
  <c r="C118" i="3" l="1"/>
  <c r="D118" i="3"/>
  <c r="E118" i="3" s="1"/>
  <c r="G119" i="4"/>
  <c r="H119" i="4"/>
  <c r="G35" i="4"/>
  <c r="H35" i="4"/>
  <c r="I116" i="3"/>
  <c r="J116" i="3" s="1"/>
  <c r="H116" i="3"/>
  <c r="K116" i="3" s="1"/>
  <c r="E36" i="4"/>
  <c r="F36" i="4" s="1"/>
  <c r="J34" i="4"/>
  <c r="K34" i="4" s="1"/>
  <c r="I34" i="4"/>
  <c r="L34" i="4" s="1"/>
  <c r="G118" i="4"/>
  <c r="H118" i="4"/>
  <c r="F117" i="3"/>
  <c r="G117" i="3"/>
  <c r="D119" i="4"/>
  <c r="E120" i="4" s="1"/>
  <c r="F120" i="4" s="1"/>
  <c r="D35" i="4"/>
  <c r="C36" i="4" s="1"/>
  <c r="C31" i="3"/>
  <c r="D31" i="3"/>
  <c r="E31" i="3" s="1"/>
  <c r="F30" i="3"/>
  <c r="G30" i="3"/>
  <c r="I29" i="3"/>
  <c r="J29" i="3" s="1"/>
  <c r="H29" i="3"/>
  <c r="K29" i="3" s="1"/>
  <c r="C120" i="4" l="1"/>
  <c r="J118" i="4"/>
  <c r="K118" i="4" s="1"/>
  <c r="I118" i="4"/>
  <c r="L118" i="4" s="1"/>
  <c r="G120" i="4"/>
  <c r="H120" i="4"/>
  <c r="J35" i="4"/>
  <c r="K35" i="4" s="1"/>
  <c r="I35" i="4"/>
  <c r="L35" i="4" s="1"/>
  <c r="F118" i="3"/>
  <c r="G118" i="3"/>
  <c r="I117" i="3"/>
  <c r="J117" i="3" s="1"/>
  <c r="H117" i="3"/>
  <c r="K117" i="3" s="1"/>
  <c r="G36" i="4"/>
  <c r="H36" i="4"/>
  <c r="E37" i="4"/>
  <c r="F37" i="4" s="1"/>
  <c r="J119" i="4"/>
  <c r="K119" i="4" s="1"/>
  <c r="I119" i="4"/>
  <c r="L119" i="4" s="1"/>
  <c r="C119" i="3"/>
  <c r="D119" i="3"/>
  <c r="E119" i="3" s="1"/>
  <c r="D120" i="4"/>
  <c r="C121" i="4" s="1"/>
  <c r="D36" i="4"/>
  <c r="C37" i="4" s="1"/>
  <c r="I30" i="3"/>
  <c r="J30" i="3" s="1"/>
  <c r="H30" i="3"/>
  <c r="K30" i="3" s="1"/>
  <c r="F31" i="3"/>
  <c r="G31" i="3"/>
  <c r="C32" i="3"/>
  <c r="D32" i="3"/>
  <c r="E32" i="3" s="1"/>
  <c r="F119" i="3" l="1"/>
  <c r="G119" i="3"/>
  <c r="E121" i="4"/>
  <c r="F121" i="4" s="1"/>
  <c r="G37" i="4"/>
  <c r="H37" i="4"/>
  <c r="J36" i="4"/>
  <c r="K36" i="4" s="1"/>
  <c r="I36" i="4"/>
  <c r="L36" i="4" s="1"/>
  <c r="I118" i="3"/>
  <c r="J118" i="3" s="1"/>
  <c r="H118" i="3"/>
  <c r="K118" i="3" s="1"/>
  <c r="J120" i="4"/>
  <c r="K120" i="4" s="1"/>
  <c r="I120" i="4"/>
  <c r="L120" i="4" s="1"/>
  <c r="C120" i="3"/>
  <c r="D120" i="3"/>
  <c r="E120" i="3" s="1"/>
  <c r="D121" i="4"/>
  <c r="C122" i="4" s="1"/>
  <c r="D37" i="4"/>
  <c r="C38" i="4" s="1"/>
  <c r="C33" i="3"/>
  <c r="D33" i="3"/>
  <c r="E33" i="3" s="1"/>
  <c r="F32" i="3"/>
  <c r="G32" i="3"/>
  <c r="I31" i="3"/>
  <c r="J31" i="3" s="1"/>
  <c r="H31" i="3"/>
  <c r="K31" i="3" s="1"/>
  <c r="E122" i="4" l="1"/>
  <c r="F122" i="4" s="1"/>
  <c r="F120" i="3"/>
  <c r="G120" i="3"/>
  <c r="J37" i="4"/>
  <c r="K37" i="4" s="1"/>
  <c r="I37" i="4"/>
  <c r="L37" i="4" s="1"/>
  <c r="I119" i="3"/>
  <c r="J119" i="3" s="1"/>
  <c r="H119" i="3"/>
  <c r="K119" i="3" s="1"/>
  <c r="C121" i="3"/>
  <c r="D121" i="3"/>
  <c r="E121" i="3" s="1"/>
  <c r="G122" i="4"/>
  <c r="H122" i="4"/>
  <c r="G121" i="4"/>
  <c r="H121" i="4"/>
  <c r="E38" i="4"/>
  <c r="F38" i="4" s="1"/>
  <c r="D122" i="4"/>
  <c r="E123" i="4" s="1"/>
  <c r="F123" i="4" s="1"/>
  <c r="D38" i="4"/>
  <c r="C39" i="4" s="1"/>
  <c r="I32" i="3"/>
  <c r="J32" i="3" s="1"/>
  <c r="H32" i="3"/>
  <c r="K32" i="3" s="1"/>
  <c r="F33" i="3"/>
  <c r="G33" i="3"/>
  <c r="C34" i="3"/>
  <c r="D34" i="3"/>
  <c r="E34" i="3" s="1"/>
  <c r="C123" i="4" l="1"/>
  <c r="E39" i="4"/>
  <c r="F39" i="4" s="1"/>
  <c r="G123" i="4"/>
  <c r="H123" i="4"/>
  <c r="J122" i="4"/>
  <c r="I122" i="4"/>
  <c r="L122" i="4" s="1"/>
  <c r="G38" i="4"/>
  <c r="H38" i="4"/>
  <c r="J121" i="4"/>
  <c r="K121" i="4" s="1"/>
  <c r="I121" i="4"/>
  <c r="L121" i="4" s="1"/>
  <c r="G39" i="4"/>
  <c r="H39" i="4"/>
  <c r="C122" i="3"/>
  <c r="D122" i="3"/>
  <c r="E122" i="3" s="1"/>
  <c r="E40" i="4"/>
  <c r="F40" i="4" s="1"/>
  <c r="I120" i="3"/>
  <c r="J120" i="3" s="1"/>
  <c r="H120" i="3"/>
  <c r="K120" i="3" s="1"/>
  <c r="F121" i="3"/>
  <c r="G121" i="3"/>
  <c r="D123" i="4"/>
  <c r="D39" i="4"/>
  <c r="C40" i="4" s="1"/>
  <c r="F34" i="3"/>
  <c r="G34" i="3"/>
  <c r="C35" i="3"/>
  <c r="D35" i="3"/>
  <c r="E35" i="3" s="1"/>
  <c r="I33" i="3"/>
  <c r="J33" i="3" s="1"/>
  <c r="H33" i="3"/>
  <c r="K33" i="3" s="1"/>
  <c r="K122" i="4" l="1"/>
  <c r="G40" i="4"/>
  <c r="H40" i="4"/>
  <c r="F122" i="3"/>
  <c r="G122" i="3"/>
  <c r="J38" i="4"/>
  <c r="K38" i="4" s="1"/>
  <c r="I38" i="4"/>
  <c r="L38" i="4" s="1"/>
  <c r="I121" i="3"/>
  <c r="J121" i="3" s="1"/>
  <c r="H121" i="3"/>
  <c r="K121" i="3" s="1"/>
  <c r="C123" i="3"/>
  <c r="D123" i="3"/>
  <c r="E123" i="3" s="1"/>
  <c r="J39" i="4"/>
  <c r="K39" i="4" s="1"/>
  <c r="I39" i="4"/>
  <c r="L39" i="4" s="1"/>
  <c r="J123" i="4"/>
  <c r="K123" i="4" s="1"/>
  <c r="I123" i="4"/>
  <c r="L123" i="4" s="1"/>
  <c r="D40" i="4"/>
  <c r="C41" i="4" s="1"/>
  <c r="F35" i="3"/>
  <c r="G35" i="3"/>
  <c r="C36" i="3"/>
  <c r="D36" i="3"/>
  <c r="E36" i="3" s="1"/>
  <c r="I34" i="3"/>
  <c r="J34" i="3" s="1"/>
  <c r="H34" i="3"/>
  <c r="K34" i="3" s="1"/>
  <c r="C124" i="3" l="1"/>
  <c r="D124" i="3"/>
  <c r="E124" i="3" s="1"/>
  <c r="F123" i="3"/>
  <c r="G123" i="3"/>
  <c r="I122" i="3"/>
  <c r="J122" i="3" s="1"/>
  <c r="H122" i="3"/>
  <c r="K122" i="3" s="1"/>
  <c r="J40" i="4"/>
  <c r="K40" i="4" s="1"/>
  <c r="I40" i="4"/>
  <c r="L40" i="4" s="1"/>
  <c r="E41" i="4"/>
  <c r="F41" i="4" s="1"/>
  <c r="D41" i="4"/>
  <c r="C42" i="4" s="1"/>
  <c r="C37" i="3"/>
  <c r="D37" i="3"/>
  <c r="E37" i="3" s="1"/>
  <c r="F36" i="3"/>
  <c r="G36" i="3"/>
  <c r="I35" i="3"/>
  <c r="J35" i="3" s="1"/>
  <c r="H35" i="3"/>
  <c r="K35" i="3" s="1"/>
  <c r="E42" i="4" l="1"/>
  <c r="F42" i="4" s="1"/>
  <c r="I123" i="3"/>
  <c r="J123" i="3" s="1"/>
  <c r="H123" i="3"/>
  <c r="K123" i="3" s="1"/>
  <c r="G41" i="4"/>
  <c r="H41" i="4"/>
  <c r="F124" i="3"/>
  <c r="G124" i="3"/>
  <c r="C125" i="3"/>
  <c r="D125" i="3"/>
  <c r="E125" i="3" s="1"/>
  <c r="D42" i="4"/>
  <c r="C43" i="4" s="1"/>
  <c r="I36" i="3"/>
  <c r="J36" i="3" s="1"/>
  <c r="H36" i="3"/>
  <c r="K36" i="3" s="1"/>
  <c r="F37" i="3"/>
  <c r="G37" i="3"/>
  <c r="C38" i="3"/>
  <c r="D38" i="3"/>
  <c r="E38" i="3" s="1"/>
  <c r="E43" i="4" l="1"/>
  <c r="F43" i="4" s="1"/>
  <c r="I124" i="3"/>
  <c r="J124" i="3" s="1"/>
  <c r="H124" i="3"/>
  <c r="K124" i="3" s="1"/>
  <c r="J41" i="4"/>
  <c r="K41" i="4" s="1"/>
  <c r="I41" i="4"/>
  <c r="L41" i="4" s="1"/>
  <c r="F125" i="3"/>
  <c r="G125" i="3"/>
  <c r="G42" i="4"/>
  <c r="H42" i="4"/>
  <c r="G43" i="4"/>
  <c r="H43" i="4"/>
  <c r="D43" i="4"/>
  <c r="C44" i="4" s="1"/>
  <c r="F38" i="3"/>
  <c r="G38" i="3"/>
  <c r="C39" i="3"/>
  <c r="D39" i="3"/>
  <c r="E39" i="3" s="1"/>
  <c r="I37" i="3"/>
  <c r="J37" i="3" s="1"/>
  <c r="H37" i="3"/>
  <c r="K37" i="3" s="1"/>
  <c r="J43" i="4" l="1"/>
  <c r="I43" i="4"/>
  <c r="L43" i="4" s="1"/>
  <c r="I125" i="3"/>
  <c r="J125" i="3" s="1"/>
  <c r="H125" i="3"/>
  <c r="K125" i="3" s="1"/>
  <c r="J42" i="4"/>
  <c r="K42" i="4" s="1"/>
  <c r="I42" i="4"/>
  <c r="L42" i="4" s="1"/>
  <c r="E44" i="4"/>
  <c r="F44" i="4" s="1"/>
  <c r="D44" i="4"/>
  <c r="C45" i="4" s="1"/>
  <c r="C40" i="3"/>
  <c r="D40" i="3"/>
  <c r="E40" i="3" s="1"/>
  <c r="F39" i="3"/>
  <c r="G39" i="3"/>
  <c r="I38" i="3"/>
  <c r="J38" i="3" s="1"/>
  <c r="H38" i="3"/>
  <c r="K38" i="3" s="1"/>
  <c r="E45" i="4" l="1"/>
  <c r="F45" i="4" s="1"/>
  <c r="K43" i="4"/>
  <c r="G44" i="4"/>
  <c r="H44" i="4"/>
  <c r="G45" i="4"/>
  <c r="H45" i="4"/>
  <c r="D45" i="4"/>
  <c r="C46" i="4" s="1"/>
  <c r="I39" i="3"/>
  <c r="J39" i="3" s="1"/>
  <c r="H39" i="3"/>
  <c r="K39" i="3" s="1"/>
  <c r="F40" i="3"/>
  <c r="G40" i="3"/>
  <c r="C41" i="3"/>
  <c r="D41" i="3"/>
  <c r="E41" i="3" s="1"/>
  <c r="E46" i="4" l="1"/>
  <c r="F46" i="4" s="1"/>
  <c r="G46" i="4"/>
  <c r="H46" i="4"/>
  <c r="J45" i="4"/>
  <c r="I45" i="4"/>
  <c r="L45" i="4" s="1"/>
  <c r="J44" i="4"/>
  <c r="K44" i="4" s="1"/>
  <c r="I44" i="4"/>
  <c r="L44" i="4" s="1"/>
  <c r="D46" i="4"/>
  <c r="C47" i="4" s="1"/>
  <c r="F41" i="3"/>
  <c r="G41" i="3"/>
  <c r="I40" i="3"/>
  <c r="J40" i="3" s="1"/>
  <c r="H40" i="3"/>
  <c r="K40" i="3" s="1"/>
  <c r="C42" i="3"/>
  <c r="D42" i="3"/>
  <c r="E42" i="3" s="1"/>
  <c r="K45" i="4" l="1"/>
  <c r="E47" i="4"/>
  <c r="F47" i="4" s="1"/>
  <c r="J46" i="4"/>
  <c r="K46" i="4" s="1"/>
  <c r="I46" i="4"/>
  <c r="L46" i="4" s="1"/>
  <c r="D47" i="4"/>
  <c r="C48" i="4" s="1"/>
  <c r="F42" i="3"/>
  <c r="G42" i="3"/>
  <c r="C43" i="3"/>
  <c r="D43" i="3"/>
  <c r="E43" i="3" s="1"/>
  <c r="I41" i="3"/>
  <c r="J41" i="3" s="1"/>
  <c r="H41" i="3"/>
  <c r="K41" i="3" s="1"/>
  <c r="G47" i="4" l="1"/>
  <c r="H47" i="4"/>
  <c r="E48" i="4"/>
  <c r="F48" i="4" s="1"/>
  <c r="D48" i="4"/>
  <c r="C49" i="4" s="1"/>
  <c r="C44" i="3"/>
  <c r="D44" i="3"/>
  <c r="E44" i="3" s="1"/>
  <c r="F43" i="3"/>
  <c r="G43" i="3"/>
  <c r="I42" i="3"/>
  <c r="J42" i="3" s="1"/>
  <c r="H42" i="3"/>
  <c r="K42" i="3" s="1"/>
  <c r="E49" i="4" l="1"/>
  <c r="F49" i="4" s="1"/>
  <c r="G48" i="4"/>
  <c r="H48" i="4"/>
  <c r="J47" i="4"/>
  <c r="K47" i="4" s="1"/>
  <c r="I47" i="4"/>
  <c r="L47" i="4" s="1"/>
  <c r="D49" i="4"/>
  <c r="C50" i="4" s="1"/>
  <c r="I43" i="3"/>
  <c r="J43" i="3" s="1"/>
  <c r="H43" i="3"/>
  <c r="K43" i="3" s="1"/>
  <c r="F44" i="3"/>
  <c r="G44" i="3"/>
  <c r="C45" i="3"/>
  <c r="D45" i="3"/>
  <c r="E45" i="3" s="1"/>
  <c r="J48" i="4" l="1"/>
  <c r="K48" i="4" s="1"/>
  <c r="I48" i="4"/>
  <c r="L48" i="4" s="1"/>
  <c r="G49" i="4"/>
  <c r="H49" i="4"/>
  <c r="E50" i="4"/>
  <c r="F50" i="4" s="1"/>
  <c r="D50" i="4"/>
  <c r="C51" i="4" s="1"/>
  <c r="I44" i="3"/>
  <c r="J44" i="3" s="1"/>
  <c r="H44" i="3"/>
  <c r="K44" i="3" s="1"/>
  <c r="F45" i="3"/>
  <c r="G45" i="3"/>
  <c r="C46" i="3"/>
  <c r="D46" i="3"/>
  <c r="E46" i="3" s="1"/>
  <c r="J49" i="4" l="1"/>
  <c r="K49" i="4" s="1"/>
  <c r="I49" i="4"/>
  <c r="L49" i="4" s="1"/>
  <c r="G50" i="4"/>
  <c r="H50" i="4"/>
  <c r="E51" i="4"/>
  <c r="F51" i="4" s="1"/>
  <c r="D51" i="4"/>
  <c r="C52" i="4" s="1"/>
  <c r="I45" i="3"/>
  <c r="J45" i="3" s="1"/>
  <c r="H45" i="3"/>
  <c r="K45" i="3" s="1"/>
  <c r="F46" i="3"/>
  <c r="G46" i="3"/>
  <c r="C47" i="3"/>
  <c r="D47" i="3"/>
  <c r="E47" i="3" s="1"/>
  <c r="G51" i="4" l="1"/>
  <c r="H51" i="4"/>
  <c r="J50" i="4"/>
  <c r="K50" i="4" s="1"/>
  <c r="I50" i="4"/>
  <c r="L50" i="4" s="1"/>
  <c r="E52" i="4"/>
  <c r="F52" i="4" s="1"/>
  <c r="D52" i="4"/>
  <c r="C53" i="4" s="1"/>
  <c r="I46" i="3"/>
  <c r="J46" i="3" s="1"/>
  <c r="H46" i="3"/>
  <c r="K46" i="3" s="1"/>
  <c r="F47" i="3"/>
  <c r="G47" i="3"/>
  <c r="C48" i="3"/>
  <c r="D48" i="3"/>
  <c r="E48" i="3" s="1"/>
  <c r="G52" i="4" l="1"/>
  <c r="H52" i="4"/>
  <c r="J51" i="4"/>
  <c r="K51" i="4" s="1"/>
  <c r="I51" i="4"/>
  <c r="L51" i="4" s="1"/>
  <c r="E53" i="4"/>
  <c r="F53" i="4" s="1"/>
  <c r="D53" i="4"/>
  <c r="C54" i="4" s="1"/>
  <c r="I47" i="3"/>
  <c r="J47" i="3" s="1"/>
  <c r="H47" i="3"/>
  <c r="K47" i="3" s="1"/>
  <c r="F48" i="3"/>
  <c r="G48" i="3"/>
  <c r="C49" i="3"/>
  <c r="D49" i="3"/>
  <c r="E49" i="3" s="1"/>
  <c r="E54" i="4" l="1"/>
  <c r="F54" i="4" s="1"/>
  <c r="G53" i="4"/>
  <c r="H53" i="4"/>
  <c r="J52" i="4"/>
  <c r="K52" i="4" s="1"/>
  <c r="I52" i="4"/>
  <c r="L52" i="4" s="1"/>
  <c r="D54" i="4"/>
  <c r="C55" i="4" s="1"/>
  <c r="I48" i="3"/>
  <c r="J48" i="3" s="1"/>
  <c r="H48" i="3"/>
  <c r="K48" i="3" s="1"/>
  <c r="F49" i="3"/>
  <c r="G49" i="3"/>
  <c r="C50" i="3"/>
  <c r="D50" i="3"/>
  <c r="E50" i="3" s="1"/>
  <c r="J53" i="4" l="1"/>
  <c r="K53" i="4" s="1"/>
  <c r="I53" i="4"/>
  <c r="L53" i="4" s="1"/>
  <c r="E55" i="4"/>
  <c r="F55" i="4" s="1"/>
  <c r="G54" i="4"/>
  <c r="H54" i="4"/>
  <c r="D55" i="4"/>
  <c r="C56" i="4" s="1"/>
  <c r="I49" i="3"/>
  <c r="J49" i="3" s="1"/>
  <c r="H49" i="3"/>
  <c r="K49" i="3" s="1"/>
  <c r="F50" i="3"/>
  <c r="G50" i="3"/>
  <c r="C51" i="3"/>
  <c r="D51" i="3"/>
  <c r="E51" i="3" s="1"/>
  <c r="J54" i="4" l="1"/>
  <c r="K54" i="4" s="1"/>
  <c r="I54" i="4"/>
  <c r="L54" i="4" s="1"/>
  <c r="G55" i="4"/>
  <c r="H55" i="4"/>
  <c r="E56" i="4"/>
  <c r="F56" i="4" s="1"/>
  <c r="D56" i="4"/>
  <c r="C57" i="4" s="1"/>
  <c r="I50" i="3"/>
  <c r="J50" i="3" s="1"/>
  <c r="H50" i="3"/>
  <c r="K50" i="3" s="1"/>
  <c r="F51" i="3"/>
  <c r="G51" i="3"/>
  <c r="C52" i="3"/>
  <c r="D52" i="3"/>
  <c r="E52" i="3" s="1"/>
  <c r="J55" i="4" l="1"/>
  <c r="K55" i="4" s="1"/>
  <c r="I55" i="4"/>
  <c r="L55" i="4" s="1"/>
  <c r="G56" i="4"/>
  <c r="H56" i="4"/>
  <c r="E57" i="4"/>
  <c r="F57" i="4" s="1"/>
  <c r="D57" i="4"/>
  <c r="C58" i="4" s="1"/>
  <c r="I51" i="3"/>
  <c r="J51" i="3" s="1"/>
  <c r="H51" i="3"/>
  <c r="K51" i="3" s="1"/>
  <c r="F52" i="3"/>
  <c r="G52" i="3"/>
  <c r="C53" i="3"/>
  <c r="D53" i="3"/>
  <c r="E53" i="3" s="1"/>
  <c r="G57" i="4" l="1"/>
  <c r="H57" i="4"/>
  <c r="J56" i="4"/>
  <c r="K56" i="4" s="1"/>
  <c r="I56" i="4"/>
  <c r="L56" i="4" s="1"/>
  <c r="E58" i="4"/>
  <c r="F58" i="4" s="1"/>
  <c r="D58" i="4"/>
  <c r="C59" i="4" s="1"/>
  <c r="C54" i="3"/>
  <c r="D54" i="3"/>
  <c r="E54" i="3" s="1"/>
  <c r="F53" i="3"/>
  <c r="G53" i="3"/>
  <c r="I52" i="3"/>
  <c r="J52" i="3" s="1"/>
  <c r="H52" i="3"/>
  <c r="K52" i="3" s="1"/>
  <c r="G58" i="4" l="1"/>
  <c r="H58" i="4"/>
  <c r="E59" i="4"/>
  <c r="F59" i="4" s="1"/>
  <c r="J57" i="4"/>
  <c r="K57" i="4" s="1"/>
  <c r="I57" i="4"/>
  <c r="L57" i="4" s="1"/>
  <c r="D59" i="4"/>
  <c r="C60" i="4" s="1"/>
  <c r="I53" i="3"/>
  <c r="J53" i="3" s="1"/>
  <c r="H53" i="3"/>
  <c r="K53" i="3" s="1"/>
  <c r="F54" i="3"/>
  <c r="G54" i="3"/>
  <c r="C55" i="3"/>
  <c r="D55" i="3"/>
  <c r="E55" i="3" s="1"/>
  <c r="G59" i="4" l="1"/>
  <c r="H59" i="4"/>
  <c r="E60" i="4"/>
  <c r="F60" i="4" s="1"/>
  <c r="J58" i="4"/>
  <c r="K58" i="4" s="1"/>
  <c r="I58" i="4"/>
  <c r="L58" i="4" s="1"/>
  <c r="D60" i="4"/>
  <c r="C61" i="4" s="1"/>
  <c r="F55" i="3"/>
  <c r="G55" i="3"/>
  <c r="C56" i="3"/>
  <c r="D56" i="3"/>
  <c r="E56" i="3" s="1"/>
  <c r="I54" i="3"/>
  <c r="J54" i="3" s="1"/>
  <c r="H54" i="3"/>
  <c r="K54" i="3" s="1"/>
  <c r="G60" i="4" l="1"/>
  <c r="H60" i="4"/>
  <c r="J59" i="4"/>
  <c r="K59" i="4" s="1"/>
  <c r="I59" i="4"/>
  <c r="L59" i="4" s="1"/>
  <c r="E61" i="4"/>
  <c r="F61" i="4" s="1"/>
  <c r="D61" i="4"/>
  <c r="C62" i="4" s="1"/>
  <c r="F56" i="3"/>
  <c r="G56" i="3"/>
  <c r="C57" i="3"/>
  <c r="D57" i="3"/>
  <c r="E57" i="3" s="1"/>
  <c r="I55" i="3"/>
  <c r="J55" i="3" s="1"/>
  <c r="H55" i="3"/>
  <c r="K55" i="3" s="1"/>
  <c r="G61" i="4" l="1"/>
  <c r="H61" i="4"/>
  <c r="E62" i="4"/>
  <c r="F62" i="4" s="1"/>
  <c r="J60" i="4"/>
  <c r="K60" i="4" s="1"/>
  <c r="I60" i="4"/>
  <c r="L60" i="4" s="1"/>
  <c r="D62" i="4"/>
  <c r="C58" i="3"/>
  <c r="D58" i="3"/>
  <c r="E58" i="3" s="1"/>
  <c r="F57" i="3"/>
  <c r="G57" i="3"/>
  <c r="I56" i="3"/>
  <c r="J56" i="3" s="1"/>
  <c r="H56" i="3"/>
  <c r="K56" i="3" s="1"/>
  <c r="G62" i="4" l="1"/>
  <c r="H62" i="4"/>
  <c r="J61" i="4"/>
  <c r="K61" i="4" s="1"/>
  <c r="I61" i="4"/>
  <c r="L61" i="4" s="1"/>
  <c r="I57" i="3"/>
  <c r="J57" i="3" s="1"/>
  <c r="H57" i="3"/>
  <c r="K57" i="3" s="1"/>
  <c r="F58" i="3"/>
  <c r="G58" i="3"/>
  <c r="C59" i="3"/>
  <c r="D59" i="3"/>
  <c r="E59" i="3" s="1"/>
  <c r="J62" i="4" l="1"/>
  <c r="K62" i="4" s="1"/>
  <c r="I62" i="4"/>
  <c r="L62" i="4" s="1"/>
  <c r="I58" i="3"/>
  <c r="J58" i="3" s="1"/>
  <c r="H58" i="3"/>
  <c r="K58" i="3" s="1"/>
  <c r="F59" i="3"/>
  <c r="G59" i="3"/>
  <c r="C60" i="3"/>
  <c r="D60" i="3"/>
  <c r="E60" i="3" s="1"/>
  <c r="F60" i="3" l="1"/>
  <c r="G60" i="3"/>
  <c r="C61" i="3"/>
  <c r="D61" i="3"/>
  <c r="E61" i="3" s="1"/>
  <c r="I59" i="3"/>
  <c r="J59" i="3" s="1"/>
  <c r="H59" i="3"/>
  <c r="K59" i="3" s="1"/>
  <c r="C62" i="3" l="1"/>
  <c r="D62" i="3"/>
  <c r="E62" i="3" s="1"/>
  <c r="F61" i="3"/>
  <c r="G61" i="3"/>
  <c r="I60" i="3"/>
  <c r="J60" i="3" s="1"/>
  <c r="H60" i="3"/>
  <c r="K60" i="3" s="1"/>
  <c r="I61" i="3" l="1"/>
  <c r="J61" i="3" s="1"/>
  <c r="H61" i="3"/>
  <c r="K61" i="3" s="1"/>
  <c r="F62" i="3"/>
  <c r="G62" i="3"/>
  <c r="C63" i="3"/>
  <c r="D63" i="3"/>
  <c r="E63" i="3" s="1"/>
  <c r="F63" i="3" l="1"/>
  <c r="G63" i="3"/>
  <c r="I62" i="3"/>
  <c r="J62" i="3" s="1"/>
  <c r="H62" i="3"/>
  <c r="K62" i="3" s="1"/>
  <c r="I63" i="3" l="1"/>
  <c r="J63" i="3" s="1"/>
  <c r="H63" i="3"/>
  <c r="K63" i="3" s="1"/>
</calcChain>
</file>

<file path=xl/sharedStrings.xml><?xml version="1.0" encoding="utf-8"?>
<sst xmlns="http://schemas.openxmlformats.org/spreadsheetml/2006/main" count="178" uniqueCount="76">
  <si>
    <t>MES</t>
  </si>
  <si>
    <t>VENTAS</t>
  </si>
  <si>
    <t>Nivel Lt</t>
  </si>
  <si>
    <t>Pronóstico Ft</t>
  </si>
  <si>
    <t>error Et</t>
  </si>
  <si>
    <t>Error At</t>
  </si>
  <si>
    <t>Error cuadratico MSEt</t>
  </si>
  <si>
    <t>Error cuadratico MAD</t>
  </si>
  <si>
    <t>%Error</t>
  </si>
  <si>
    <t>MAPEt</t>
  </si>
  <si>
    <t>TSt</t>
  </si>
  <si>
    <t>Incluye todas las ventas desde el 2020</t>
  </si>
  <si>
    <t>Caso 2 Desde el año 2023 a Marzo del 2025</t>
  </si>
  <si>
    <t>Caso 1  Año 2020 hasta Marzo del 2025</t>
  </si>
  <si>
    <t>Periodo t</t>
  </si>
  <si>
    <t>Pendiente</t>
  </si>
  <si>
    <t>Ventas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</si>
  <si>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</si>
  <si>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</si>
  <si>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</si>
  <si>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</si>
  <si>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</si>
  <si>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</si>
  <si>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</si>
  <si>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</si>
  <si>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</si>
  <si>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</si>
  <si>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</si>
  <si>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</si>
  <si>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</si>
  <si>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</si>
  <si>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</si>
  <si>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</si>
  <si>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</si>
  <si>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</si>
  <si>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</si>
  <si>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</si>
  <si>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</si>
  <si>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</si>
  <si>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</si>
  <si>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</si>
  <si>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</si>
  <si>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Mes</t>
  </si>
  <si>
    <t>Método</t>
  </si>
  <si>
    <t>MAD</t>
  </si>
  <si>
    <t>MAPE</t>
  </si>
  <si>
    <t>Rango TS inf</t>
  </si>
  <si>
    <t>Rango TS Sup</t>
  </si>
  <si>
    <t>Desviación estandar</t>
  </si>
  <si>
    <t>Promedio Movil</t>
  </si>
  <si>
    <t>Suavicacion Expo</t>
  </si>
  <si>
    <t>Holt</t>
  </si>
  <si>
    <t>Holt Winters</t>
  </si>
  <si>
    <t>USAR ESTE CASO</t>
  </si>
  <si>
    <t>Correlación</t>
  </si>
  <si>
    <t>CASO 2  UTILIZANDO LOS DATOS DEL 2022 AL MARZO 2025</t>
  </si>
  <si>
    <t>Media</t>
  </si>
  <si>
    <t>Analisis descriptivo</t>
  </si>
  <si>
    <t>Mediana</t>
  </si>
  <si>
    <t>Analizado hasta aquí</t>
  </si>
  <si>
    <t>CASO 1  UTILIZANDO LOS DATOS DEL 2020 AL DICIEMBRE 2024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</si>
  <si>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</si>
  <si>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</si>
  <si>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</si>
  <si>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</si>
  <si>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</si>
  <si>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</si>
  <si>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</si>
  <si>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</si>
  <si>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</si>
  <si>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</si>
  <si>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</si>
  <si>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</si>
  <si>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 pronosticadas 2025 Caso #2</t>
  </si>
  <si>
    <t>Ventas pronosticadas 2025 Caso #1</t>
  </si>
  <si>
    <t>Ventas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</si>
</sst>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7" formatCode="&quot;$&quot;#,##0.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19" fillId="0" borderId="10" xfId="0" applyFont="1" applyBorder="1" applyAlignment="1">
      <alignment wrapText="1"/>
    </xf>
    <xf numFmtId="164" fontId="19" fillId="0" borderId="10" xfId="0" applyNumberFormat="1" applyFont="1" applyBorder="1" applyAlignment="1">
      <alignment wrapText="1"/>
    </xf>
    <xf numFmtId="2" fontId="0" fillId="0" borderId="10" xfId="0" applyNumberFormat="1" applyBorder="1"/>
    <xf numFmtId="0" fontId="18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33" borderId="10" xfId="0" applyFill="1" applyBorder="1"/>
    <xf numFmtId="2" fontId="0" fillId="0" borderId="0" xfId="0" applyNumberFormat="1"/>
    <xf numFmtId="1" fontId="0" fillId="0" borderId="0" xfId="0" applyNumberFormat="1"/>
    <xf numFmtId="1" fontId="18" fillId="0" borderId="10" xfId="0" applyNumberFormat="1" applyFont="1" applyBorder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" fontId="0" fillId="0" borderId="10" xfId="0" applyNumberFormat="1" applyBorder="1"/>
    <xf numFmtId="1" fontId="19" fillId="0" borderId="10" xfId="0" applyNumberFormat="1" applyFont="1" applyBorder="1" applyAlignment="1">
      <alignment wrapText="1"/>
    </xf>
    <xf numFmtId="0" fontId="0" fillId="0" borderId="10" xfId="0" applyBorder="1" applyAlignment="1">
      <alignment wrapText="1"/>
    </xf>
    <xf numFmtId="1" fontId="0" fillId="0" borderId="10" xfId="0" applyNumberFormat="1" applyBorder="1" applyAlignment="1">
      <alignment wrapText="1"/>
    </xf>
    <xf numFmtId="2" fontId="0" fillId="0" borderId="10" xfId="0" applyNumberFormat="1" applyBorder="1" applyAlignment="1">
      <alignment wrapText="1"/>
    </xf>
    <xf numFmtId="0" fontId="0" fillId="0" borderId="10" xfId="0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10" xfId="0" applyFont="1" applyBorder="1" applyAlignment="1">
      <alignment horizontal="center"/>
    </xf>
    <xf numFmtId="167" fontId="0" fillId="0" borderId="10" xfId="0" applyNumberFormat="1" applyBorder="1"/>
    <xf numFmtId="44" fontId="0" fillId="0" borderId="10" xfId="42" applyFont="1" applyBorder="1"/>
    <xf numFmtId="0" fontId="16" fillId="0" borderId="1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2" fillId="0" borderId="12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Continuous"/>
    </xf>
    <xf numFmtId="1" fontId="0" fillId="0" borderId="0" xfId="0" applyNumberFormat="1" applyFill="1" applyBorder="1" applyAlignment="1"/>
    <xf numFmtId="1" fontId="0" fillId="0" borderId="11" xfId="0" applyNumberFormat="1" applyFill="1" applyBorder="1" applyAlignment="1"/>
    <xf numFmtId="0" fontId="0" fillId="0" borderId="0" xfId="0" applyBorder="1"/>
    <xf numFmtId="0" fontId="22" fillId="0" borderId="0" xfId="0" applyFont="1" applyBorder="1" applyAlignment="1">
      <alignment horizontal="centerContinuous"/>
    </xf>
    <xf numFmtId="0" fontId="22" fillId="0" borderId="0" xfId="0" applyFont="1" applyBorder="1" applyAlignment="1">
      <alignment horizontal="center"/>
    </xf>
    <xf numFmtId="8" fontId="23" fillId="0" borderId="10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7" fontId="0" fillId="0" borderId="10" xfId="0" applyNumberFormat="1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</a:t>
            </a:r>
            <a:r>
              <a:rPr lang="en-US" baseline="0"/>
              <a:t> MES 2020 A DICIEMBRE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'ventas series 2020 al 2025 '!$B$1</c:f>
              <c:strCache>
                <c:ptCount val="1"/>
                <c:pt idx="0">
                  <c:v>VENTAS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'ventas series 2020 al 2025 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'ventas series 2020 al 2025 '!$B$2:$B$61</c:f>
              <c:numCache>
                <c:formatCode>General</c:formatCode>
                <c:ptCount val="60"/>
                <c:pt idx="0">
                  <c:v>2073.89</c:v>
                </c:pt>
                <c:pt idx="1">
                  <c:v>1793.49</c:v>
                </c:pt>
                <c:pt idx="2">
                  <c:v>1147.79</c:v>
                </c:pt>
                <c:pt idx="3">
                  <c:v>25</c:v>
                </c:pt>
                <c:pt idx="4">
                  <c:v>65</c:v>
                </c:pt>
                <c:pt idx="5">
                  <c:v>515</c:v>
                </c:pt>
                <c:pt idx="6">
                  <c:v>555.25</c:v>
                </c:pt>
                <c:pt idx="7">
                  <c:v>225</c:v>
                </c:pt>
                <c:pt idx="8">
                  <c:v>726.21</c:v>
                </c:pt>
                <c:pt idx="9">
                  <c:v>2184.16</c:v>
                </c:pt>
                <c:pt idx="10">
                  <c:v>2578.33</c:v>
                </c:pt>
                <c:pt idx="11">
                  <c:v>1398.63</c:v>
                </c:pt>
                <c:pt idx="12">
                  <c:v>5343.48</c:v>
                </c:pt>
                <c:pt idx="13">
                  <c:v>1630.82</c:v>
                </c:pt>
                <c:pt idx="14">
                  <c:v>5414.96</c:v>
                </c:pt>
                <c:pt idx="15">
                  <c:v>2482.6</c:v>
                </c:pt>
                <c:pt idx="16">
                  <c:v>3400.82</c:v>
                </c:pt>
                <c:pt idx="17">
                  <c:v>2651.81</c:v>
                </c:pt>
                <c:pt idx="18">
                  <c:v>3206.49</c:v>
                </c:pt>
                <c:pt idx="19">
                  <c:v>4014.04</c:v>
                </c:pt>
                <c:pt idx="20">
                  <c:v>4410.62</c:v>
                </c:pt>
                <c:pt idx="21">
                  <c:v>2932.2</c:v>
                </c:pt>
                <c:pt idx="22">
                  <c:v>2864.88</c:v>
                </c:pt>
                <c:pt idx="23">
                  <c:v>2269.35</c:v>
                </c:pt>
                <c:pt idx="24">
                  <c:v>8539.0499999999993</c:v>
                </c:pt>
                <c:pt idx="25">
                  <c:v>14444.31</c:v>
                </c:pt>
                <c:pt idx="26">
                  <c:v>13596.71</c:v>
                </c:pt>
                <c:pt idx="27">
                  <c:v>13300.76</c:v>
                </c:pt>
                <c:pt idx="28">
                  <c:v>8014.55</c:v>
                </c:pt>
                <c:pt idx="29">
                  <c:v>10365.39</c:v>
                </c:pt>
                <c:pt idx="30">
                  <c:v>21025.79</c:v>
                </c:pt>
                <c:pt idx="31">
                  <c:v>12980.95</c:v>
                </c:pt>
                <c:pt idx="32">
                  <c:v>14134.75</c:v>
                </c:pt>
                <c:pt idx="33">
                  <c:v>6464.53</c:v>
                </c:pt>
                <c:pt idx="34">
                  <c:v>10799.59</c:v>
                </c:pt>
                <c:pt idx="35">
                  <c:v>11509.58</c:v>
                </c:pt>
                <c:pt idx="36">
                  <c:v>21052.92</c:v>
                </c:pt>
                <c:pt idx="37">
                  <c:v>11815.12</c:v>
                </c:pt>
                <c:pt idx="38">
                  <c:v>18380.900000000001</c:v>
                </c:pt>
                <c:pt idx="39">
                  <c:v>14014.43</c:v>
                </c:pt>
                <c:pt idx="40">
                  <c:v>18328.64</c:v>
                </c:pt>
                <c:pt idx="41">
                  <c:v>27692.53</c:v>
                </c:pt>
                <c:pt idx="42">
                  <c:v>15683.45</c:v>
                </c:pt>
                <c:pt idx="43">
                  <c:v>7128.52</c:v>
                </c:pt>
                <c:pt idx="44">
                  <c:v>9859.9</c:v>
                </c:pt>
                <c:pt idx="45">
                  <c:v>11741.33</c:v>
                </c:pt>
                <c:pt idx="46">
                  <c:v>11433.7</c:v>
                </c:pt>
                <c:pt idx="47">
                  <c:v>16221.67</c:v>
                </c:pt>
                <c:pt idx="48">
                  <c:v>19221.75</c:v>
                </c:pt>
                <c:pt idx="49">
                  <c:v>17701.22</c:v>
                </c:pt>
                <c:pt idx="50">
                  <c:v>21723.3</c:v>
                </c:pt>
                <c:pt idx="51">
                  <c:v>17987.71</c:v>
                </c:pt>
                <c:pt idx="52">
                  <c:v>21977.31</c:v>
                </c:pt>
                <c:pt idx="53">
                  <c:v>25875.8</c:v>
                </c:pt>
                <c:pt idx="54">
                  <c:v>15402.78</c:v>
                </c:pt>
                <c:pt idx="55">
                  <c:v>22582.82</c:v>
                </c:pt>
                <c:pt idx="56">
                  <c:v>18668.18</c:v>
                </c:pt>
                <c:pt idx="57">
                  <c:v>19957.490000000002</c:v>
                </c:pt>
                <c:pt idx="58">
                  <c:v>17093.43</c:v>
                </c:pt>
                <c:pt idx="59">
                  <c:v>15956.78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3-4DC5-A590-9A5EEF2B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20688"/>
        <c:axId val="788923088"/>
      </c:scatterChart>
      <c:valAx>
        <c:axId val="7889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3088"/>
        <c:crosses val="autoZero"/>
        <c:crossBetween val="midCat"/>
      </c:valAx>
      <c:valAx>
        <c:axId val="7889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0688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Miles de</a:t>
                  </a:r>
                  <a:r>
                    <a:rPr lang="en-US" baseline="0"/>
                    <a:t> dolares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</a:t>
            </a:r>
            <a:r>
              <a:rPr lang="en-US" baseline="0"/>
              <a:t> 1 Rangos  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resumen!$A$3</c:f>
              <c:strCache>
                <c:ptCount val="1"/>
                <c:pt idx="0">
                  <c:v>Promedio Movil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resumen!$D$2:$E$2</c:f>
              <c:strCache>
                <c:ptCount val="2"/>
                <c:pt idx="0">
                  <c:v>Rango TS inf</c:v>
                </c:pt>
                <c:pt idx="1">
                  <c:v>Rango TS Sup</c:v>
                </c:pt>
              </c:strCache>
            </c:strRef>
          </c:cat>
          <c:val>
            <c:numRef>
              <c:f>resumen!$D$3:$E$3</c:f>
              <c:numCache>
                <c:formatCode>0.00</c:formatCode>
                <c:ptCount val="2"/>
                <c:pt idx="0">
                  <c:v>-18.207899655046756</c:v>
                </c:pt>
                <c:pt idx="1">
                  <c:v>3.4219549345592761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5-46B0-A249-8D5735EF2B17}"/>
            </c:ext>
          </c:extLst>
        </c:ser>
        <c:ser>
          <c:idx val="1"/>
          <c:order val="1"/>
          <c:tx>
            <c:strRef>
              <c:f>resumen!$A$4</c:f>
              <c:strCache>
                <c:ptCount val="1"/>
                <c:pt idx="0">
                  <c:v>Suavicacion Expo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resumen!$D$2:$E$2</c:f>
              <c:strCache>
                <c:ptCount val="2"/>
                <c:pt idx="0">
                  <c:v>Rango TS inf</c:v>
                </c:pt>
                <c:pt idx="1">
                  <c:v>Rango TS Sup</c:v>
                </c:pt>
              </c:strCache>
            </c:strRef>
          </c:cat>
          <c:val>
            <c:numRef>
              <c:f>resumen!$D$4:$E$4</c:f>
              <c:numCache>
                <c:formatCode>0.00</c:formatCode>
                <c:ptCount val="2"/>
                <c:pt idx="0">
                  <c:v>-16.885569675777525</c:v>
                </c:pt>
                <c:pt idx="1">
                  <c:v>21.167054488444059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5-46B0-A249-8D5735EF2B17}"/>
            </c:ext>
          </c:extLst>
        </c:ser>
        <c:ser>
          <c:idx val="2"/>
          <c:order val="2"/>
          <c:tx>
            <c:strRef>
              <c:f>resumen!$A$5</c:f>
              <c:strCache>
                <c:ptCount val="1"/>
                <c:pt idx="0">
                  <c:v>Holt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resumen!$D$2:$E$2</c:f>
              <c:strCache>
                <c:ptCount val="2"/>
                <c:pt idx="0">
                  <c:v>Rango TS inf</c:v>
                </c:pt>
                <c:pt idx="1">
                  <c:v>Rango TS Sup</c:v>
                </c:pt>
              </c:strCache>
            </c:strRef>
          </c:cat>
          <c:val>
            <c:numRef>
              <c:f>resumen!$D$5:$E$5</c:f>
              <c:numCache>
                <c:formatCode>0.00</c:formatCode>
                <c:ptCount val="2"/>
                <c:pt idx="0">
                  <c:v>-10.127196165787023</c:v>
                </c:pt>
                <c:pt idx="1">
                  <c:v>11.333894444383777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5-46B0-A249-8D5735EF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474560"/>
        <c:axId val="1094476480"/>
      </c:barChart>
      <c:catAx>
        <c:axId val="10944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76480"/>
        <c:crosses val="autoZero"/>
        <c:auto val="1"/>
        <c:lblAlgn val="ctr"/>
        <c:lblOffset val="100"/>
        <c:noMultiLvlLbl val="0"/>
      </c:catAx>
      <c:valAx>
        <c:axId val="10944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2 compración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resumen!$B$15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resumen!$A$16:$A$19</c:f>
              <c:strCache>
                <c:ptCount val="4"/>
                <c:pt idx="0">
                  <c:v>Promedio Movil</c:v>
                </c:pt>
                <c:pt idx="1">
                  <c:v>Suavicacion Expo</c:v>
                </c:pt>
                <c:pt idx="2">
                  <c:v>Holt</c:v>
                </c:pt>
                <c:pt idx="3">
                  <c:v>Holt Winters</c:v>
                </c:pt>
              </c:strCache>
            </c:strRef>
          </c:cat>
          <c:val>
            <c:numRef>
              <c:f>resumen!$B$16:$B$19</c:f>
              <c:numCache>
                <c:formatCode>0</c:formatCode>
                <c:ptCount val="4"/>
                <c:pt idx="0">
                  <c:v>4251.3541406250006</c:v>
                </c:pt>
                <c:pt idx="1">
                  <c:v>3930.5389097758389</c:v>
                </c:pt>
                <c:pt idx="2">
                  <c:v>3869.9982594985318</c:v>
                </c:pt>
                <c:pt idx="3">
                  <c:v>3649.01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7-48F1-9331-634C3694AA1B}"/>
            </c:ext>
          </c:extLst>
        </c:ser>
        <c:ser>
          <c:idx val="1"/>
          <c:order val="1"/>
          <c:tx>
            <c:strRef>
              <c:f>resumen!$C$15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resumen!$A$16:$A$19</c:f>
              <c:strCache>
                <c:ptCount val="4"/>
                <c:pt idx="0">
                  <c:v>Promedio Movil</c:v>
                </c:pt>
                <c:pt idx="1">
                  <c:v>Suavicacion Expo</c:v>
                </c:pt>
                <c:pt idx="2">
                  <c:v>Holt</c:v>
                </c:pt>
                <c:pt idx="3">
                  <c:v>Holt Winters</c:v>
                </c:pt>
              </c:strCache>
            </c:strRef>
          </c:cat>
          <c:val>
            <c:numRef>
              <c:f>resumen!$C$16:$C$19</c:f>
              <c:numCache>
                <c:formatCode>0</c:formatCode>
                <c:ptCount val="4"/>
                <c:pt idx="0">
                  <c:v>30.958716778584868</c:v>
                </c:pt>
                <c:pt idx="1">
                  <c:v>28.83407370503571</c:v>
                </c:pt>
                <c:pt idx="2">
                  <c:v>28.989532455789643</c:v>
                </c:pt>
                <c:pt idx="3">
                  <c:v>24.055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7-48F1-9331-634C3694AA1B}"/>
            </c:ext>
          </c:extLst>
        </c:ser>
        <c:ser>
          <c:idx val="2"/>
          <c:order val="2"/>
          <c:tx>
            <c:strRef>
              <c:f>resumen!$F$15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resumen!$A$16:$A$19</c:f>
              <c:strCache>
                <c:ptCount val="4"/>
                <c:pt idx="0">
                  <c:v>Promedio Movil</c:v>
                </c:pt>
                <c:pt idx="1">
                  <c:v>Suavicacion Expo</c:v>
                </c:pt>
                <c:pt idx="2">
                  <c:v>Holt</c:v>
                </c:pt>
                <c:pt idx="3">
                  <c:v>Holt Winters</c:v>
                </c:pt>
              </c:strCache>
            </c:strRef>
          </c:cat>
          <c:val>
            <c:numRef>
              <c:f>resumen!$F$16:$F$19</c:f>
              <c:numCache>
                <c:formatCode>0</c:formatCode>
                <c:ptCount val="4"/>
                <c:pt idx="0">
                  <c:v>5314.1926757812507</c:v>
                </c:pt>
                <c:pt idx="1">
                  <c:v>4913.1736372197984</c:v>
                </c:pt>
                <c:pt idx="2">
                  <c:v>4837.4978243731648</c:v>
                </c:pt>
                <c:pt idx="3">
                  <c:v>4260.91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7-48F1-9331-634C3694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0055263"/>
        <c:axId val="1380051423"/>
      </c:barChart>
      <c:catAx>
        <c:axId val="1380055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51423"/>
        <c:crosses val="autoZero"/>
        <c:auto val="1"/>
        <c:lblAlgn val="ctr"/>
        <c:lblOffset val="100"/>
        <c:noMultiLvlLbl val="0"/>
      </c:catAx>
      <c:valAx>
        <c:axId val="138005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2 Rangos 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resumen!$A$16</c:f>
              <c:strCache>
                <c:ptCount val="1"/>
                <c:pt idx="0">
                  <c:v>Promedio Movil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resumen!$D$15:$E$15</c:f>
              <c:strCache>
                <c:ptCount val="2"/>
                <c:pt idx="0">
                  <c:v>Rango TS inf</c:v>
                </c:pt>
                <c:pt idx="1">
                  <c:v>Rango TS Sup</c:v>
                </c:pt>
              </c:strCache>
            </c:strRef>
          </c:cat>
          <c:val>
            <c:numRef>
              <c:f>resumen!$D$16:$E$16</c:f>
              <c:numCache>
                <c:formatCode>0.00</c:formatCode>
                <c:ptCount val="2"/>
                <c:pt idx="0">
                  <c:v>-14.316190238213483</c:v>
                </c:pt>
                <c:pt idx="1">
                  <c:v>-7.2583650548014331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D-4A67-86D1-EA2C5AA861C1}"/>
            </c:ext>
          </c:extLst>
        </c:ser>
        <c:ser>
          <c:idx val="1"/>
          <c:order val="1"/>
          <c:tx>
            <c:strRef>
              <c:f>resumen!$A$17</c:f>
              <c:strCache>
                <c:ptCount val="1"/>
                <c:pt idx="0">
                  <c:v>Suavicacion Expo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resumen!$D$15:$E$15</c:f>
              <c:strCache>
                <c:ptCount val="2"/>
                <c:pt idx="0">
                  <c:v>Rango TS inf</c:v>
                </c:pt>
                <c:pt idx="1">
                  <c:v>Rango TS Sup</c:v>
                </c:pt>
              </c:strCache>
            </c:strRef>
          </c:cat>
          <c:val>
            <c:numRef>
              <c:f>resumen!$D$17:$E$17</c:f>
              <c:numCache>
                <c:formatCode>0.00</c:formatCode>
                <c:ptCount val="2"/>
                <c:pt idx="0">
                  <c:v>-5.9347716528801273</c:v>
                </c:pt>
                <c:pt idx="1">
                  <c:v>7.6742884055572222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D-4A67-86D1-EA2C5AA861C1}"/>
            </c:ext>
          </c:extLst>
        </c:ser>
        <c:ser>
          <c:idx val="2"/>
          <c:order val="2"/>
          <c:tx>
            <c:strRef>
              <c:f>resumen!$A$18</c:f>
              <c:strCache>
                <c:ptCount val="1"/>
                <c:pt idx="0">
                  <c:v>Holt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resumen!$D$15:$E$15</c:f>
              <c:strCache>
                <c:ptCount val="2"/>
                <c:pt idx="0">
                  <c:v>Rango TS inf</c:v>
                </c:pt>
                <c:pt idx="1">
                  <c:v>Rango TS Sup</c:v>
                </c:pt>
              </c:strCache>
            </c:strRef>
          </c:cat>
          <c:val>
            <c:numRef>
              <c:f>resumen!$D$18:$E$18</c:f>
              <c:numCache>
                <c:formatCode>0.00</c:formatCode>
                <c:ptCount val="2"/>
                <c:pt idx="0">
                  <c:v>-4.06563184125958</c:v>
                </c:pt>
                <c:pt idx="1">
                  <c:v>3.2547209667016235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D-4A67-86D1-EA2C5AA86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783760"/>
        <c:axId val="1182777040"/>
      </c:barChart>
      <c:catAx>
        <c:axId val="11827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77040"/>
        <c:crosses val="autoZero"/>
        <c:auto val="1"/>
        <c:lblAlgn val="ctr"/>
        <c:lblOffset val="100"/>
        <c:noMultiLvlLbl val="0"/>
      </c:catAx>
      <c:valAx>
        <c:axId val="11827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Reales vs Pronosticadas Caso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'Ventas pronosticadas HW'!$B$15</c:f>
              <c:strCache>
                <c:ptCount val="1"/>
                <c:pt idx="0">
                  <c:v>Ventas pronosticadas 2025 Caso #1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'Ventas pronosticadas HW'!$A$16:$A$27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pronosticadas HW'!$B$16:$B$27</c:f>
              <c:numCache>
                <c:formatCode>"$"#,##0.00</c:formatCode>
                <c:ptCount val="12"/>
                <c:pt idx="0">
                  <c:v>24535.01</c:v>
                </c:pt>
                <c:pt idx="1">
                  <c:v>21437.08</c:v>
                </c:pt>
                <c:pt idx="2">
                  <c:v>24883.27</c:v>
                </c:pt>
                <c:pt idx="3">
                  <c:v>21725.99</c:v>
                </c:pt>
                <c:pt idx="4">
                  <c:v>22937.96</c:v>
                </c:pt>
                <c:pt idx="5">
                  <c:v>24921.9</c:v>
                </c:pt>
                <c:pt idx="6">
                  <c:v>21906.59</c:v>
                </c:pt>
                <c:pt idx="7">
                  <c:v>20993.79</c:v>
                </c:pt>
                <c:pt idx="8">
                  <c:v>21128.3</c:v>
                </c:pt>
                <c:pt idx="9">
                  <c:v>21320.36</c:v>
                </c:pt>
                <c:pt idx="10">
                  <c:v>21697.89</c:v>
                </c:pt>
                <c:pt idx="11">
                  <c:v>22113.64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2-4B14-B9E2-18BE86BF60F1}"/>
            </c:ext>
          </c:extLst>
        </c:ser>
        <c:ser>
          <c:idx val="2"/>
          <c:order val="1"/>
          <c:tx>
            <c:strRef>
              <c:f>'Ventas pronosticadas HW'!$D$15</c:f>
              <c:strCache>
                <c:ptCount val="1"/>
                <c:pt idx="0">
                  <c:v>Ventas Reales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'Ventas pronosticadas HW'!$A$16:$A$27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pronosticadas HW'!$D$16:$D$27</c:f>
              <c:numCache>
                <c:formatCode>"$"#,##0.00_);[Red]\("$"#,##0.00\)</c:formatCode>
                <c:ptCount val="12"/>
                <c:pt idx="0">
                  <c:v>18933.22</c:v>
                </c:pt>
                <c:pt idx="1">
                  <c:v>22764.560000000001</c:v>
                </c:pt>
                <c:pt idx="2">
                  <c:v>24374.21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2-4B14-B9E2-18BE86BF6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06560"/>
        <c:axId val="1578407520"/>
      </c:lineChart>
      <c:catAx>
        <c:axId val="15784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07520"/>
        <c:crosses val="autoZero"/>
        <c:auto val="1"/>
        <c:lblAlgn val="ctr"/>
        <c:lblOffset val="100"/>
        <c:noMultiLvlLbl val="0"/>
      </c:catAx>
      <c:valAx>
        <c:axId val="15784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Reales vs Pronosticadas Caso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'Ventas pronosticadas HW'!$D$15</c:f>
              <c:strCache>
                <c:ptCount val="1"/>
                <c:pt idx="0">
                  <c:v>Ventas Reales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'Ventas pronosticadas HW'!$A$16:$A$27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pronosticadas HW'!$D$16:$D$27</c:f>
              <c:numCache>
                <c:formatCode>"$"#,##0.00_);[Red]\("$"#,##0.00\)</c:formatCode>
                <c:ptCount val="12"/>
                <c:pt idx="0">
                  <c:v>18933.22</c:v>
                </c:pt>
                <c:pt idx="1">
                  <c:v>22764.560000000001</c:v>
                </c:pt>
                <c:pt idx="2">
                  <c:v>24374.21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C-45B6-AB4E-4BF01AF8ACBE}"/>
            </c:ext>
          </c:extLst>
        </c:ser>
        <c:ser>
          <c:idx val="1"/>
          <c:order val="1"/>
          <c:tx>
            <c:strRef>
              <c:f>'Ventas pronosticadas HW'!$C$15</c:f>
              <c:strCache>
                <c:ptCount val="1"/>
                <c:pt idx="0">
                  <c:v>Ventas pronosticadas 2025 Caso 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'Ventas pronosticadas HW'!$C$16:$C$27</c:f>
              <c:numCache>
                <c:formatCode>"$"#,##0.00</c:formatCode>
                <c:ptCount val="12"/>
                <c:pt idx="0">
                  <c:v>25071.24</c:v>
                </c:pt>
                <c:pt idx="1">
                  <c:v>19494.009999999998</c:v>
                </c:pt>
                <c:pt idx="2">
                  <c:v>25304.44</c:v>
                </c:pt>
                <c:pt idx="3">
                  <c:v>21377.53</c:v>
                </c:pt>
                <c:pt idx="4">
                  <c:v>25645.68</c:v>
                </c:pt>
                <c:pt idx="5">
                  <c:v>32783.4</c:v>
                </c:pt>
                <c:pt idx="6">
                  <c:v>24213.84</c:v>
                </c:pt>
                <c:pt idx="7">
                  <c:v>22634.93</c:v>
                </c:pt>
                <c:pt idx="8">
                  <c:v>22188.46</c:v>
                </c:pt>
                <c:pt idx="9">
                  <c:v>20789.560000000001</c:v>
                </c:pt>
                <c:pt idx="10">
                  <c:v>20923.650000000001</c:v>
                </c:pt>
                <c:pt idx="11">
                  <c:v>21626.07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C-45B6-AB4E-4BF01AF8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06560"/>
        <c:axId val="1578407520"/>
      </c:lineChart>
      <c:catAx>
        <c:axId val="15784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07520"/>
        <c:crosses val="autoZero"/>
        <c:auto val="1"/>
        <c:lblAlgn val="ctr"/>
        <c:lblOffset val="100"/>
        <c:noMultiLvlLbl val="0"/>
      </c:catAx>
      <c:valAx>
        <c:axId val="15784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VENTAS POR MES 2022 AL DICIEMBRE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'ventas series 2022 al 2025'!$B$1</c:f>
              <c:strCache>
                <c:ptCount val="1"/>
                <c:pt idx="0">
                  <c:v>VENTAS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'ventas series 2022 al 2025'!$A$2:$A$37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'ventas series 2022 al 2025'!$B$2:$B$37</c:f>
              <c:numCache>
                <c:formatCode>General</c:formatCode>
                <c:ptCount val="36"/>
                <c:pt idx="0">
                  <c:v>8539.0499999999993</c:v>
                </c:pt>
                <c:pt idx="1">
                  <c:v>14444.31</c:v>
                </c:pt>
                <c:pt idx="2">
                  <c:v>13596.71</c:v>
                </c:pt>
                <c:pt idx="3">
                  <c:v>13300.76</c:v>
                </c:pt>
                <c:pt idx="4">
                  <c:v>8014.55</c:v>
                </c:pt>
                <c:pt idx="5">
                  <c:v>10365.39</c:v>
                </c:pt>
                <c:pt idx="6">
                  <c:v>21025.79</c:v>
                </c:pt>
                <c:pt idx="7">
                  <c:v>12980.95</c:v>
                </c:pt>
                <c:pt idx="8">
                  <c:v>14134.75</c:v>
                </c:pt>
                <c:pt idx="9">
                  <c:v>6464.53</c:v>
                </c:pt>
                <c:pt idx="10">
                  <c:v>10799.59</c:v>
                </c:pt>
                <c:pt idx="11">
                  <c:v>11509.58</c:v>
                </c:pt>
                <c:pt idx="12">
                  <c:v>21052.92</c:v>
                </c:pt>
                <c:pt idx="13">
                  <c:v>11815.12</c:v>
                </c:pt>
                <c:pt idx="14">
                  <c:v>18380.900000000001</c:v>
                </c:pt>
                <c:pt idx="15">
                  <c:v>14014.43</c:v>
                </c:pt>
                <c:pt idx="16">
                  <c:v>18328.64</c:v>
                </c:pt>
                <c:pt idx="17">
                  <c:v>27692.53</c:v>
                </c:pt>
                <c:pt idx="18">
                  <c:v>15683.45</c:v>
                </c:pt>
                <c:pt idx="19">
                  <c:v>7128.52</c:v>
                </c:pt>
                <c:pt idx="20">
                  <c:v>9859.9</c:v>
                </c:pt>
                <c:pt idx="21">
                  <c:v>11741.33</c:v>
                </c:pt>
                <c:pt idx="22">
                  <c:v>11433.7</c:v>
                </c:pt>
                <c:pt idx="23">
                  <c:v>16221.67</c:v>
                </c:pt>
                <c:pt idx="24">
                  <c:v>19221.75</c:v>
                </c:pt>
                <c:pt idx="25">
                  <c:v>17701.22</c:v>
                </c:pt>
                <c:pt idx="26">
                  <c:v>21723.3</c:v>
                </c:pt>
                <c:pt idx="27">
                  <c:v>17987.71</c:v>
                </c:pt>
                <c:pt idx="28">
                  <c:v>21977.31</c:v>
                </c:pt>
                <c:pt idx="29">
                  <c:v>25875.8</c:v>
                </c:pt>
                <c:pt idx="30">
                  <c:v>15402.78</c:v>
                </c:pt>
                <c:pt idx="31">
                  <c:v>22582.82</c:v>
                </c:pt>
                <c:pt idx="32">
                  <c:v>18668.18</c:v>
                </c:pt>
                <c:pt idx="33">
                  <c:v>19957.490000000002</c:v>
                </c:pt>
                <c:pt idx="34">
                  <c:v>17093.43</c:v>
                </c:pt>
                <c:pt idx="35">
                  <c:v>15956.78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7-49B4-B3DE-40584A738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03935"/>
        <c:axId val="1361297695"/>
      </c:scatterChart>
      <c:valAx>
        <c:axId val="136130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97695"/>
        <c:crosses val="autoZero"/>
        <c:crossBetween val="midCat"/>
      </c:valAx>
      <c:valAx>
        <c:axId val="13612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03935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Miles de dolares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Pronostico  vs Ventas</a:t>
            </a:r>
            <a:r>
              <a:rPr lang="en-US" baseline="0"/>
              <a:t> desde 2020 a diciembre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'Pronostico demanda tahoe salt'!$B$2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'Pronostico demanda tahoe salt'!$B$3:$B$62</c:f>
              <c:numCache>
                <c:formatCode>General</c:formatCode>
                <c:ptCount val="60"/>
                <c:pt idx="0">
                  <c:v>2073.89</c:v>
                </c:pt>
                <c:pt idx="1">
                  <c:v>1793.49</c:v>
                </c:pt>
                <c:pt idx="2">
                  <c:v>1147.79</c:v>
                </c:pt>
                <c:pt idx="3">
                  <c:v>25</c:v>
                </c:pt>
                <c:pt idx="4">
                  <c:v>65</c:v>
                </c:pt>
                <c:pt idx="5">
                  <c:v>515</c:v>
                </c:pt>
                <c:pt idx="6">
                  <c:v>555.25</c:v>
                </c:pt>
                <c:pt idx="7">
                  <c:v>225</c:v>
                </c:pt>
                <c:pt idx="8">
                  <c:v>726.21</c:v>
                </c:pt>
                <c:pt idx="9">
                  <c:v>2184.16</c:v>
                </c:pt>
                <c:pt idx="10">
                  <c:v>2578.33</c:v>
                </c:pt>
                <c:pt idx="11">
                  <c:v>1398.63</c:v>
                </c:pt>
                <c:pt idx="12">
                  <c:v>5343.48</c:v>
                </c:pt>
                <c:pt idx="13">
                  <c:v>1630.82</c:v>
                </c:pt>
                <c:pt idx="14">
                  <c:v>5414.96</c:v>
                </c:pt>
                <c:pt idx="15">
                  <c:v>2482.6</c:v>
                </c:pt>
                <c:pt idx="16">
                  <c:v>3400.82</c:v>
                </c:pt>
                <c:pt idx="17">
                  <c:v>2651.81</c:v>
                </c:pt>
                <c:pt idx="18">
                  <c:v>3206.49</c:v>
                </c:pt>
                <c:pt idx="19">
                  <c:v>4014.04</c:v>
                </c:pt>
                <c:pt idx="20">
                  <c:v>4410.62</c:v>
                </c:pt>
                <c:pt idx="21">
                  <c:v>2932.2</c:v>
                </c:pt>
                <c:pt idx="22">
                  <c:v>2864.88</c:v>
                </c:pt>
                <c:pt idx="23">
                  <c:v>2269.35</c:v>
                </c:pt>
                <c:pt idx="24">
                  <c:v>8539.0499999999993</c:v>
                </c:pt>
                <c:pt idx="25">
                  <c:v>14444.31</c:v>
                </c:pt>
                <c:pt idx="26">
                  <c:v>13596.71</c:v>
                </c:pt>
                <c:pt idx="27">
                  <c:v>13300.76</c:v>
                </c:pt>
                <c:pt idx="28">
                  <c:v>8014.55</c:v>
                </c:pt>
                <c:pt idx="29">
                  <c:v>10365.39</c:v>
                </c:pt>
                <c:pt idx="30">
                  <c:v>21025.79</c:v>
                </c:pt>
                <c:pt idx="31">
                  <c:v>12980.95</c:v>
                </c:pt>
                <c:pt idx="32">
                  <c:v>14134.75</c:v>
                </c:pt>
                <c:pt idx="33">
                  <c:v>6464.53</c:v>
                </c:pt>
                <c:pt idx="34">
                  <c:v>10799.59</c:v>
                </c:pt>
                <c:pt idx="35">
                  <c:v>11509.58</c:v>
                </c:pt>
                <c:pt idx="36">
                  <c:v>21052.92</c:v>
                </c:pt>
                <c:pt idx="37">
                  <c:v>11815.12</c:v>
                </c:pt>
                <c:pt idx="38">
                  <c:v>18380.900000000001</c:v>
                </c:pt>
                <c:pt idx="39">
                  <c:v>14014.43</c:v>
                </c:pt>
                <c:pt idx="40">
                  <c:v>18328.64</c:v>
                </c:pt>
                <c:pt idx="41">
                  <c:v>27692.53</c:v>
                </c:pt>
                <c:pt idx="42">
                  <c:v>15683.45</c:v>
                </c:pt>
                <c:pt idx="43">
                  <c:v>7128.52</c:v>
                </c:pt>
                <c:pt idx="44">
                  <c:v>9859.9</c:v>
                </c:pt>
                <c:pt idx="45">
                  <c:v>11741.33</c:v>
                </c:pt>
                <c:pt idx="46">
                  <c:v>11433.7</c:v>
                </c:pt>
                <c:pt idx="47">
                  <c:v>16221.67</c:v>
                </c:pt>
                <c:pt idx="48">
                  <c:v>19221.75</c:v>
                </c:pt>
                <c:pt idx="49">
                  <c:v>17701.22</c:v>
                </c:pt>
                <c:pt idx="50">
                  <c:v>21723.3</c:v>
                </c:pt>
                <c:pt idx="51">
                  <c:v>17987.71</c:v>
                </c:pt>
                <c:pt idx="52">
                  <c:v>21977.31</c:v>
                </c:pt>
                <c:pt idx="53">
                  <c:v>25875.8</c:v>
                </c:pt>
                <c:pt idx="54">
                  <c:v>15402.78</c:v>
                </c:pt>
                <c:pt idx="55">
                  <c:v>22582.82</c:v>
                </c:pt>
                <c:pt idx="56">
                  <c:v>18668.18</c:v>
                </c:pt>
                <c:pt idx="57">
                  <c:v>19957.490000000002</c:v>
                </c:pt>
                <c:pt idx="58">
                  <c:v>17093.43</c:v>
                </c:pt>
                <c:pt idx="59">
                  <c:v>15956.78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E-4D31-8DA5-2BF2F4CD2744}"/>
            </c:ext>
          </c:extLst>
        </c:ser>
        <c:ser>
          <c:idx val="1"/>
          <c:order val="1"/>
          <c:tx>
            <c:strRef>
              <c:f>'Pronostico demanda tahoe salt'!$D$2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'Pronostico demanda tahoe salt'!$D$3:$D$62</c:f>
              <c:numCache>
                <c:formatCode>General</c:formatCode>
                <c:ptCount val="60"/>
                <c:pt idx="4">
                  <c:v>1260.0425</c:v>
                </c:pt>
                <c:pt idx="5">
                  <c:v>757.81999999999994</c:v>
                </c:pt>
                <c:pt idx="6">
                  <c:v>438.19749999999999</c:v>
                </c:pt>
                <c:pt idx="7">
                  <c:v>290.0625</c:v>
                </c:pt>
                <c:pt idx="8">
                  <c:v>340.0625</c:v>
                </c:pt>
                <c:pt idx="9">
                  <c:v>505.36500000000001</c:v>
                </c:pt>
                <c:pt idx="10">
                  <c:v>922.65499999999997</c:v>
                </c:pt>
                <c:pt idx="11">
                  <c:v>1428.425</c:v>
                </c:pt>
                <c:pt idx="12">
                  <c:v>1721.8325</c:v>
                </c:pt>
                <c:pt idx="13">
                  <c:v>2876.1499999999996</c:v>
                </c:pt>
                <c:pt idx="14">
                  <c:v>2737.8149999999996</c:v>
                </c:pt>
                <c:pt idx="15">
                  <c:v>3446.9724999999999</c:v>
                </c:pt>
                <c:pt idx="16">
                  <c:v>3717.9649999999997</c:v>
                </c:pt>
                <c:pt idx="17">
                  <c:v>3232.2999999999997</c:v>
                </c:pt>
                <c:pt idx="18">
                  <c:v>3487.5474999999997</c:v>
                </c:pt>
                <c:pt idx="19">
                  <c:v>2935.43</c:v>
                </c:pt>
                <c:pt idx="20">
                  <c:v>3318.29</c:v>
                </c:pt>
                <c:pt idx="21">
                  <c:v>3570.74</c:v>
                </c:pt>
                <c:pt idx="22">
                  <c:v>3640.8374999999996</c:v>
                </c:pt>
                <c:pt idx="23">
                  <c:v>3555.4350000000004</c:v>
                </c:pt>
                <c:pt idx="24">
                  <c:v>3119.2625000000003</c:v>
                </c:pt>
                <c:pt idx="25">
                  <c:v>4151.37</c:v>
                </c:pt>
                <c:pt idx="26">
                  <c:v>7029.3974999999991</c:v>
                </c:pt>
                <c:pt idx="27">
                  <c:v>9712.3549999999996</c:v>
                </c:pt>
                <c:pt idx="28">
                  <c:v>12470.2075</c:v>
                </c:pt>
                <c:pt idx="29">
                  <c:v>12339.0825</c:v>
                </c:pt>
                <c:pt idx="30">
                  <c:v>11319.352500000001</c:v>
                </c:pt>
                <c:pt idx="31">
                  <c:v>13176.622500000001</c:v>
                </c:pt>
                <c:pt idx="32">
                  <c:v>13096.669999999998</c:v>
                </c:pt>
                <c:pt idx="33">
                  <c:v>14626.720000000001</c:v>
                </c:pt>
                <c:pt idx="34">
                  <c:v>13651.505000000001</c:v>
                </c:pt>
                <c:pt idx="35">
                  <c:v>11094.955000000002</c:v>
                </c:pt>
                <c:pt idx="36">
                  <c:v>10727.112499999999</c:v>
                </c:pt>
                <c:pt idx="37">
                  <c:v>12456.654999999999</c:v>
                </c:pt>
                <c:pt idx="38">
                  <c:v>13794.3025</c:v>
                </c:pt>
                <c:pt idx="39">
                  <c:v>15689.630000000001</c:v>
                </c:pt>
                <c:pt idx="40">
                  <c:v>16315.842500000001</c:v>
                </c:pt>
                <c:pt idx="41">
                  <c:v>15634.772500000001</c:v>
                </c:pt>
                <c:pt idx="42">
                  <c:v>19604.125</c:v>
                </c:pt>
                <c:pt idx="43">
                  <c:v>18929.762500000001</c:v>
                </c:pt>
                <c:pt idx="44">
                  <c:v>17208.285</c:v>
                </c:pt>
                <c:pt idx="45">
                  <c:v>15091.1</c:v>
                </c:pt>
                <c:pt idx="46">
                  <c:v>11103.300000000001</c:v>
                </c:pt>
                <c:pt idx="47">
                  <c:v>10040.862499999999</c:v>
                </c:pt>
                <c:pt idx="48">
                  <c:v>12314.15</c:v>
                </c:pt>
                <c:pt idx="49">
                  <c:v>14654.612499999999</c:v>
                </c:pt>
                <c:pt idx="50">
                  <c:v>16144.585000000001</c:v>
                </c:pt>
                <c:pt idx="51">
                  <c:v>18716.985000000001</c:v>
                </c:pt>
                <c:pt idx="52">
                  <c:v>19158.495000000003</c:v>
                </c:pt>
                <c:pt idx="53">
                  <c:v>19847.385000000002</c:v>
                </c:pt>
                <c:pt idx="54">
                  <c:v>21891.03</c:v>
                </c:pt>
                <c:pt idx="55">
                  <c:v>20310.900000000001</c:v>
                </c:pt>
                <c:pt idx="56">
                  <c:v>21459.677499999998</c:v>
                </c:pt>
                <c:pt idx="57">
                  <c:v>20632.395</c:v>
                </c:pt>
                <c:pt idx="58">
                  <c:v>19152.817500000001</c:v>
                </c:pt>
                <c:pt idx="59">
                  <c:v>19575.480000000003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E-4D31-8DA5-2BF2F4CD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668352"/>
        <c:axId val="1066667392"/>
      </c:lineChart>
      <c:catAx>
        <c:axId val="106666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67392"/>
        <c:crosses val="autoZero"/>
        <c:auto val="1"/>
        <c:lblAlgn val="ctr"/>
        <c:lblOffset val="100"/>
        <c:noMultiLvlLbl val="0"/>
      </c:catAx>
      <c:valAx>
        <c:axId val="10666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Pronostico  vs Ventas</a:t>
            </a:r>
            <a:r>
              <a:rPr lang="en-US" baseline="0"/>
              <a:t> 2022 a diciembre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'Pronostico demanda tahoe salt'!$B$90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'Pronostico demanda tahoe salt'!$B$91:$B$126</c:f>
              <c:numCache>
                <c:formatCode>General</c:formatCode>
                <c:ptCount val="36"/>
                <c:pt idx="0">
                  <c:v>8539.0499999999993</c:v>
                </c:pt>
                <c:pt idx="1">
                  <c:v>14444.31</c:v>
                </c:pt>
                <c:pt idx="2">
                  <c:v>13596.71</c:v>
                </c:pt>
                <c:pt idx="3">
                  <c:v>13300.76</c:v>
                </c:pt>
                <c:pt idx="4">
                  <c:v>8014.55</c:v>
                </c:pt>
                <c:pt idx="5">
                  <c:v>10365.39</c:v>
                </c:pt>
                <c:pt idx="6">
                  <c:v>21025.79</c:v>
                </c:pt>
                <c:pt idx="7">
                  <c:v>12980.95</c:v>
                </c:pt>
                <c:pt idx="8">
                  <c:v>14134.75</c:v>
                </c:pt>
                <c:pt idx="9">
                  <c:v>6464.53</c:v>
                </c:pt>
                <c:pt idx="10">
                  <c:v>10799.59</c:v>
                </c:pt>
                <c:pt idx="11">
                  <c:v>11509.58</c:v>
                </c:pt>
                <c:pt idx="12">
                  <c:v>21052.92</c:v>
                </c:pt>
                <c:pt idx="13">
                  <c:v>11815.12</c:v>
                </c:pt>
                <c:pt idx="14">
                  <c:v>18380.900000000001</c:v>
                </c:pt>
                <c:pt idx="15">
                  <c:v>14014.43</c:v>
                </c:pt>
                <c:pt idx="16">
                  <c:v>18328.64</c:v>
                </c:pt>
                <c:pt idx="17">
                  <c:v>27692.53</c:v>
                </c:pt>
                <c:pt idx="18">
                  <c:v>15683.45</c:v>
                </c:pt>
                <c:pt idx="19">
                  <c:v>7128.52</c:v>
                </c:pt>
                <c:pt idx="20">
                  <c:v>9859.9</c:v>
                </c:pt>
                <c:pt idx="21">
                  <c:v>11741.33</c:v>
                </c:pt>
                <c:pt idx="22">
                  <c:v>11433.7</c:v>
                </c:pt>
                <c:pt idx="23">
                  <c:v>16221.67</c:v>
                </c:pt>
                <c:pt idx="24">
                  <c:v>19221.75</c:v>
                </c:pt>
                <c:pt idx="25">
                  <c:v>17701.22</c:v>
                </c:pt>
                <c:pt idx="26">
                  <c:v>21723.3</c:v>
                </c:pt>
                <c:pt idx="27">
                  <c:v>17987.71</c:v>
                </c:pt>
                <c:pt idx="28">
                  <c:v>21977.31</c:v>
                </c:pt>
                <c:pt idx="29">
                  <c:v>25875.8</c:v>
                </c:pt>
                <c:pt idx="30">
                  <c:v>15402.78</c:v>
                </c:pt>
                <c:pt idx="31">
                  <c:v>22582.82</c:v>
                </c:pt>
                <c:pt idx="32">
                  <c:v>18668.18</c:v>
                </c:pt>
                <c:pt idx="33">
                  <c:v>19957.490000000002</c:v>
                </c:pt>
                <c:pt idx="34">
                  <c:v>17093.43</c:v>
                </c:pt>
                <c:pt idx="35">
                  <c:v>15956.78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B-46E2-9F7F-B18474D71A19}"/>
            </c:ext>
          </c:extLst>
        </c:ser>
        <c:ser>
          <c:idx val="1"/>
          <c:order val="1"/>
          <c:tx>
            <c:strRef>
              <c:f>'Pronostico demanda tahoe salt'!$D$90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'Pronostico demanda tahoe salt'!$D$91:$D$126</c:f>
              <c:numCache>
                <c:formatCode>General</c:formatCode>
                <c:ptCount val="36"/>
                <c:pt idx="4">
                  <c:v>12470.2075</c:v>
                </c:pt>
                <c:pt idx="5">
                  <c:v>12339.0825</c:v>
                </c:pt>
                <c:pt idx="6">
                  <c:v>11319.352500000001</c:v>
                </c:pt>
                <c:pt idx="7">
                  <c:v>13176.622500000001</c:v>
                </c:pt>
                <c:pt idx="8">
                  <c:v>13096.669999999998</c:v>
                </c:pt>
                <c:pt idx="9">
                  <c:v>14626.720000000001</c:v>
                </c:pt>
                <c:pt idx="10">
                  <c:v>13651.505000000001</c:v>
                </c:pt>
                <c:pt idx="11">
                  <c:v>11094.955000000002</c:v>
                </c:pt>
                <c:pt idx="12">
                  <c:v>10727.112499999999</c:v>
                </c:pt>
                <c:pt idx="13">
                  <c:v>12456.654999999999</c:v>
                </c:pt>
                <c:pt idx="14">
                  <c:v>13794.3025</c:v>
                </c:pt>
                <c:pt idx="15">
                  <c:v>15689.630000000001</c:v>
                </c:pt>
                <c:pt idx="16">
                  <c:v>16315.842500000001</c:v>
                </c:pt>
                <c:pt idx="17">
                  <c:v>15634.772500000001</c:v>
                </c:pt>
                <c:pt idx="18">
                  <c:v>19604.125</c:v>
                </c:pt>
                <c:pt idx="19">
                  <c:v>18929.762500000001</c:v>
                </c:pt>
                <c:pt idx="20">
                  <c:v>17208.285</c:v>
                </c:pt>
                <c:pt idx="21">
                  <c:v>15091.1</c:v>
                </c:pt>
                <c:pt idx="22">
                  <c:v>11103.300000000001</c:v>
                </c:pt>
                <c:pt idx="23">
                  <c:v>10040.862499999999</c:v>
                </c:pt>
                <c:pt idx="24">
                  <c:v>12314.15</c:v>
                </c:pt>
                <c:pt idx="25">
                  <c:v>14654.612499999999</c:v>
                </c:pt>
                <c:pt idx="26">
                  <c:v>16144.585000000001</c:v>
                </c:pt>
                <c:pt idx="27">
                  <c:v>18716.985000000001</c:v>
                </c:pt>
                <c:pt idx="28">
                  <c:v>19158.495000000003</c:v>
                </c:pt>
                <c:pt idx="29">
                  <c:v>19847.385000000002</c:v>
                </c:pt>
                <c:pt idx="30">
                  <c:v>21891.03</c:v>
                </c:pt>
                <c:pt idx="31">
                  <c:v>20310.900000000001</c:v>
                </c:pt>
                <c:pt idx="32">
                  <c:v>21459.677499999998</c:v>
                </c:pt>
                <c:pt idx="33">
                  <c:v>20632.395</c:v>
                </c:pt>
                <c:pt idx="34">
                  <c:v>19152.817500000001</c:v>
                </c:pt>
                <c:pt idx="35">
                  <c:v>19575.480000000003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B-46E2-9F7F-B18474D7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668352"/>
        <c:axId val="1066667392"/>
      </c:lineChart>
      <c:catAx>
        <c:axId val="106666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67392"/>
        <c:crosses val="autoZero"/>
        <c:auto val="1"/>
        <c:lblAlgn val="ctr"/>
        <c:lblOffset val="100"/>
        <c:noMultiLvlLbl val="0"/>
      </c:catAx>
      <c:valAx>
        <c:axId val="10666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Caso#1</a:t>
            </a:r>
            <a:r>
              <a:rPr lang="en-US" baseline="0"/>
              <a:t> </a:t>
            </a:r>
            <a:r>
              <a:rPr lang="en-US"/>
              <a:t>Pronóstico</a:t>
            </a:r>
            <a:r>
              <a:rPr lang="en-US" baseline="0"/>
              <a:t> vs Ventas 2020 a diciembre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'Suavizamiento exponencial simp'!$B$2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'Suavizamiento exponencial simp'!$B$3:$B$63</c:f>
              <c:numCache>
                <c:formatCode>0</c:formatCode>
                <c:ptCount val="61"/>
                <c:pt idx="1">
                  <c:v>2073.89</c:v>
                </c:pt>
                <c:pt idx="2">
                  <c:v>1793.49</c:v>
                </c:pt>
                <c:pt idx="3">
                  <c:v>1147.79</c:v>
                </c:pt>
                <c:pt idx="4">
                  <c:v>25</c:v>
                </c:pt>
                <c:pt idx="5">
                  <c:v>65</c:v>
                </c:pt>
                <c:pt idx="6">
                  <c:v>515</c:v>
                </c:pt>
                <c:pt idx="7">
                  <c:v>555.25</c:v>
                </c:pt>
                <c:pt idx="8">
                  <c:v>225</c:v>
                </c:pt>
                <c:pt idx="9">
                  <c:v>726.21</c:v>
                </c:pt>
                <c:pt idx="10">
                  <c:v>2184.16</c:v>
                </c:pt>
                <c:pt idx="11">
                  <c:v>2578.33</c:v>
                </c:pt>
                <c:pt idx="12">
                  <c:v>1398.63</c:v>
                </c:pt>
                <c:pt idx="13">
                  <c:v>5343.48</c:v>
                </c:pt>
                <c:pt idx="14">
                  <c:v>1630.82</c:v>
                </c:pt>
                <c:pt idx="15">
                  <c:v>5414.96</c:v>
                </c:pt>
                <c:pt idx="16">
                  <c:v>2482.6</c:v>
                </c:pt>
                <c:pt idx="17">
                  <c:v>3400.82</c:v>
                </c:pt>
                <c:pt idx="18">
                  <c:v>2651.81</c:v>
                </c:pt>
                <c:pt idx="19">
                  <c:v>3206.49</c:v>
                </c:pt>
                <c:pt idx="20">
                  <c:v>4014.04</c:v>
                </c:pt>
                <c:pt idx="21">
                  <c:v>4410.62</c:v>
                </c:pt>
                <c:pt idx="22">
                  <c:v>2932.2</c:v>
                </c:pt>
                <c:pt idx="23">
                  <c:v>2864.88</c:v>
                </c:pt>
                <c:pt idx="24">
                  <c:v>2269.35</c:v>
                </c:pt>
                <c:pt idx="25">
                  <c:v>8539.0499999999993</c:v>
                </c:pt>
                <c:pt idx="26">
                  <c:v>14444.31</c:v>
                </c:pt>
                <c:pt idx="27">
                  <c:v>13596.71</c:v>
                </c:pt>
                <c:pt idx="28">
                  <c:v>13300.76</c:v>
                </c:pt>
                <c:pt idx="29">
                  <c:v>8014.55</c:v>
                </c:pt>
                <c:pt idx="30">
                  <c:v>10365.39</c:v>
                </c:pt>
                <c:pt idx="31">
                  <c:v>21025.79</c:v>
                </c:pt>
                <c:pt idx="32">
                  <c:v>12980.95</c:v>
                </c:pt>
                <c:pt idx="33">
                  <c:v>14134.75</c:v>
                </c:pt>
                <c:pt idx="34">
                  <c:v>6464.53</c:v>
                </c:pt>
                <c:pt idx="35">
                  <c:v>10799.59</c:v>
                </c:pt>
                <c:pt idx="36">
                  <c:v>11509.58</c:v>
                </c:pt>
                <c:pt idx="37">
                  <c:v>21052.92</c:v>
                </c:pt>
                <c:pt idx="38">
                  <c:v>11815.12</c:v>
                </c:pt>
                <c:pt idx="39">
                  <c:v>18380.900000000001</c:v>
                </c:pt>
                <c:pt idx="40">
                  <c:v>14014.43</c:v>
                </c:pt>
                <c:pt idx="41">
                  <c:v>18328.64</c:v>
                </c:pt>
                <c:pt idx="42">
                  <c:v>27692.53</c:v>
                </c:pt>
                <c:pt idx="43">
                  <c:v>15683.45</c:v>
                </c:pt>
                <c:pt idx="44">
                  <c:v>7128.52</c:v>
                </c:pt>
                <c:pt idx="45">
                  <c:v>9859.9</c:v>
                </c:pt>
                <c:pt idx="46">
                  <c:v>11741.33</c:v>
                </c:pt>
                <c:pt idx="47">
                  <c:v>11433.7</c:v>
                </c:pt>
                <c:pt idx="48">
                  <c:v>16221.67</c:v>
                </c:pt>
                <c:pt idx="49">
                  <c:v>19221.75</c:v>
                </c:pt>
                <c:pt idx="50">
                  <c:v>17701.22</c:v>
                </c:pt>
                <c:pt idx="51">
                  <c:v>21723.3</c:v>
                </c:pt>
                <c:pt idx="52">
                  <c:v>17987.71</c:v>
                </c:pt>
                <c:pt idx="53">
                  <c:v>21977.31</c:v>
                </c:pt>
                <c:pt idx="54">
                  <c:v>25875.8</c:v>
                </c:pt>
                <c:pt idx="55">
                  <c:v>15402.78</c:v>
                </c:pt>
                <c:pt idx="56">
                  <c:v>22582.82</c:v>
                </c:pt>
                <c:pt idx="57">
                  <c:v>18668.18</c:v>
                </c:pt>
                <c:pt idx="58">
                  <c:v>19957.490000000002</c:v>
                </c:pt>
                <c:pt idx="59">
                  <c:v>17093.43</c:v>
                </c:pt>
                <c:pt idx="60">
                  <c:v>15956.78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5-4514-B614-3647E8C02BB8}"/>
            </c:ext>
          </c:extLst>
        </c:ser>
        <c:ser>
          <c:idx val="1"/>
          <c:order val="1"/>
          <c:tx>
            <c:strRef>
              <c:f>'Suavizamiento exponencial simp'!$D$2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'Suavizamiento exponencial simp'!$D$3:$D$63</c:f>
              <c:numCache>
                <c:formatCode>0</c:formatCode>
                <c:ptCount val="61"/>
                <c:pt idx="1">
                  <c:v>10276.457666666667</c:v>
                </c:pt>
                <c:pt idx="2">
                  <c:v>9456.2008999999998</c:v>
                </c:pt>
                <c:pt idx="3">
                  <c:v>8689.9298099999996</c:v>
                </c:pt>
                <c:pt idx="4">
                  <c:v>7935.7158290000007</c:v>
                </c:pt>
                <c:pt idx="5">
                  <c:v>7144.6442461000006</c:v>
                </c:pt>
                <c:pt idx="6">
                  <c:v>6436.6798214900009</c:v>
                </c:pt>
                <c:pt idx="7">
                  <c:v>5844.5118393410012</c:v>
                </c:pt>
                <c:pt idx="8">
                  <c:v>5315.5856554069005</c:v>
                </c:pt>
                <c:pt idx="9">
                  <c:v>4806.5270898662102</c:v>
                </c:pt>
                <c:pt idx="10">
                  <c:v>4398.495380879589</c:v>
                </c:pt>
                <c:pt idx="11">
                  <c:v>4177.0618427916297</c:v>
                </c:pt>
                <c:pt idx="12">
                  <c:v>4017.1886585124671</c:v>
                </c:pt>
                <c:pt idx="13">
                  <c:v>3755.3327926612201</c:v>
                </c:pt>
                <c:pt idx="14">
                  <c:v>3914.147513395098</c:v>
                </c:pt>
                <c:pt idx="15">
                  <c:v>3685.8147620555883</c:v>
                </c:pt>
                <c:pt idx="16">
                  <c:v>3858.7292858500296</c:v>
                </c:pt>
                <c:pt idx="17">
                  <c:v>3721.1163572650266</c:v>
                </c:pt>
                <c:pt idx="18">
                  <c:v>3689.0867215385238</c:v>
                </c:pt>
                <c:pt idx="19">
                  <c:v>3585.3590493846714</c:v>
                </c:pt>
                <c:pt idx="20">
                  <c:v>3547.4721444462043</c:v>
                </c:pt>
                <c:pt idx="21">
                  <c:v>3594.1289300015837</c:v>
                </c:pt>
                <c:pt idx="22">
                  <c:v>3675.7780370014252</c:v>
                </c:pt>
                <c:pt idx="23">
                  <c:v>3601.4202333012827</c:v>
                </c:pt>
                <c:pt idx="24">
                  <c:v>3527.7662099711542</c:v>
                </c:pt>
                <c:pt idx="25">
                  <c:v>3401.9245889740387</c:v>
                </c:pt>
                <c:pt idx="26">
                  <c:v>3915.637130076635</c:v>
                </c:pt>
                <c:pt idx="27">
                  <c:v>4968.5044170689716</c:v>
                </c:pt>
                <c:pt idx="28">
                  <c:v>5831.3249753620748</c:v>
                </c:pt>
                <c:pt idx="29">
                  <c:v>6578.2684778258672</c:v>
                </c:pt>
                <c:pt idx="30">
                  <c:v>6721.8966300432803</c:v>
                </c:pt>
                <c:pt idx="31">
                  <c:v>7086.2459670389526</c:v>
                </c:pt>
                <c:pt idx="32">
                  <c:v>8480.2003703350583</c:v>
                </c:pt>
                <c:pt idx="33">
                  <c:v>8930.2753333015535</c:v>
                </c:pt>
                <c:pt idx="34">
                  <c:v>9450.7227999713978</c:v>
                </c:pt>
                <c:pt idx="35">
                  <c:v>9152.1035199742582</c:v>
                </c:pt>
                <c:pt idx="36">
                  <c:v>9316.8521679768328</c:v>
                </c:pt>
                <c:pt idx="37">
                  <c:v>9536.1249511791502</c:v>
                </c:pt>
                <c:pt idx="38">
                  <c:v>10687.804456061234</c:v>
                </c:pt>
                <c:pt idx="39">
                  <c:v>10800.536010455111</c:v>
                </c:pt>
                <c:pt idx="40">
                  <c:v>11558.5724094096</c:v>
                </c:pt>
                <c:pt idx="41">
                  <c:v>11804.158168468643</c:v>
                </c:pt>
                <c:pt idx="42">
                  <c:v>12456.606351621778</c:v>
                </c:pt>
                <c:pt idx="43">
                  <c:v>13980.198716459601</c:v>
                </c:pt>
                <c:pt idx="44">
                  <c:v>14150.523844813641</c:v>
                </c:pt>
                <c:pt idx="45">
                  <c:v>13448.323460332278</c:v>
                </c:pt>
                <c:pt idx="46">
                  <c:v>13089.481114299051</c:v>
                </c:pt>
                <c:pt idx="47">
                  <c:v>12954.666002869146</c:v>
                </c:pt>
                <c:pt idx="48">
                  <c:v>12802.569402582232</c:v>
                </c:pt>
                <c:pt idx="49">
                  <c:v>13144.479462324009</c:v>
                </c:pt>
                <c:pt idx="50">
                  <c:v>13752.20651609161</c:v>
                </c:pt>
                <c:pt idx="51">
                  <c:v>14147.107864482448</c:v>
                </c:pt>
                <c:pt idx="52">
                  <c:v>14904.727078034204</c:v>
                </c:pt>
                <c:pt idx="53">
                  <c:v>15213.025370230785</c:v>
                </c:pt>
                <c:pt idx="54">
                  <c:v>15889.453833207706</c:v>
                </c:pt>
                <c:pt idx="55">
                  <c:v>16888.088449886935</c:v>
                </c:pt>
                <c:pt idx="56">
                  <c:v>16739.55760489824</c:v>
                </c:pt>
                <c:pt idx="57">
                  <c:v>17323.883844408418</c:v>
                </c:pt>
                <c:pt idx="58">
                  <c:v>17458.313459967576</c:v>
                </c:pt>
                <c:pt idx="59">
                  <c:v>17708.231113970818</c:v>
                </c:pt>
                <c:pt idx="60">
                  <c:v>17646.751002573736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5-4514-B614-3647E8C0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44960"/>
        <c:axId val="1081941600"/>
      </c:lineChart>
      <c:catAx>
        <c:axId val="108194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41600"/>
        <c:crosses val="autoZero"/>
        <c:auto val="1"/>
        <c:lblAlgn val="ctr"/>
        <c:lblOffset val="100"/>
        <c:noMultiLvlLbl val="0"/>
      </c:catAx>
      <c:valAx>
        <c:axId val="10819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Caso#2 Pronóstico vs Ventas 2022 a diciembre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'Suavizamiento exponencial simp'!$B$88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'Suavizamiento exponencial simp'!$B$90:$B$125</c:f>
              <c:numCache>
                <c:formatCode>0</c:formatCode>
                <c:ptCount val="36"/>
                <c:pt idx="0">
                  <c:v>8539.0499999999993</c:v>
                </c:pt>
                <c:pt idx="1">
                  <c:v>14444.31</c:v>
                </c:pt>
                <c:pt idx="2">
                  <c:v>13596.71</c:v>
                </c:pt>
                <c:pt idx="3">
                  <c:v>13300.76</c:v>
                </c:pt>
                <c:pt idx="4">
                  <c:v>8014.55</c:v>
                </c:pt>
                <c:pt idx="5">
                  <c:v>10365.39</c:v>
                </c:pt>
                <c:pt idx="6">
                  <c:v>21025.79</c:v>
                </c:pt>
                <c:pt idx="7">
                  <c:v>12980.95</c:v>
                </c:pt>
                <c:pt idx="8">
                  <c:v>14134.75</c:v>
                </c:pt>
                <c:pt idx="9">
                  <c:v>6464.53</c:v>
                </c:pt>
                <c:pt idx="10">
                  <c:v>10799.59</c:v>
                </c:pt>
                <c:pt idx="11">
                  <c:v>11509.58</c:v>
                </c:pt>
                <c:pt idx="12">
                  <c:v>21052.92</c:v>
                </c:pt>
                <c:pt idx="13">
                  <c:v>11815.12</c:v>
                </c:pt>
                <c:pt idx="14">
                  <c:v>18380.900000000001</c:v>
                </c:pt>
                <c:pt idx="15">
                  <c:v>14014.43</c:v>
                </c:pt>
                <c:pt idx="16">
                  <c:v>18328.64</c:v>
                </c:pt>
                <c:pt idx="17">
                  <c:v>27692.53</c:v>
                </c:pt>
                <c:pt idx="18">
                  <c:v>15683.45</c:v>
                </c:pt>
                <c:pt idx="19">
                  <c:v>7128.52</c:v>
                </c:pt>
                <c:pt idx="20">
                  <c:v>9859.9</c:v>
                </c:pt>
                <c:pt idx="21">
                  <c:v>11741.33</c:v>
                </c:pt>
                <c:pt idx="22">
                  <c:v>11433.7</c:v>
                </c:pt>
                <c:pt idx="23">
                  <c:v>16221.67</c:v>
                </c:pt>
                <c:pt idx="24">
                  <c:v>19221.75</c:v>
                </c:pt>
                <c:pt idx="25">
                  <c:v>17701.22</c:v>
                </c:pt>
                <c:pt idx="26">
                  <c:v>21723.3</c:v>
                </c:pt>
                <c:pt idx="27">
                  <c:v>17987.71</c:v>
                </c:pt>
                <c:pt idx="28">
                  <c:v>21977.31</c:v>
                </c:pt>
                <c:pt idx="29">
                  <c:v>25875.8</c:v>
                </c:pt>
                <c:pt idx="30">
                  <c:v>15402.78</c:v>
                </c:pt>
                <c:pt idx="31">
                  <c:v>22582.82</c:v>
                </c:pt>
                <c:pt idx="32">
                  <c:v>18668.18</c:v>
                </c:pt>
                <c:pt idx="33">
                  <c:v>19957.490000000002</c:v>
                </c:pt>
                <c:pt idx="34">
                  <c:v>17093.43</c:v>
                </c:pt>
                <c:pt idx="35">
                  <c:v>15956.78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2-4ABC-B68F-1E7AB5BEC8E1}"/>
            </c:ext>
          </c:extLst>
        </c:ser>
        <c:ser>
          <c:idx val="1"/>
          <c:order val="1"/>
          <c:tx>
            <c:strRef>
              <c:f>'Suavizamiento exponencial simp'!$D$88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'Suavizamiento exponencial simp'!$D$90:$D$125</c:f>
              <c:numCache>
                <c:formatCode>0</c:formatCode>
                <c:ptCount val="36"/>
                <c:pt idx="0">
                  <c:v>15629.934444444449</c:v>
                </c:pt>
                <c:pt idx="1">
                  <c:v>14920.846000000005</c:v>
                </c:pt>
                <c:pt idx="2">
                  <c:v>14873.192400000005</c:v>
                </c:pt>
                <c:pt idx="3">
                  <c:v>14745.544160000005</c:v>
                </c:pt>
                <c:pt idx="4">
                  <c:v>14601.065744000003</c:v>
                </c:pt>
                <c:pt idx="5">
                  <c:v>13942.414169600002</c:v>
                </c:pt>
                <c:pt idx="6">
                  <c:v>13584.711752640003</c:v>
                </c:pt>
                <c:pt idx="7">
                  <c:v>14328.819577376004</c:v>
                </c:pt>
                <c:pt idx="8">
                  <c:v>14194.032619638405</c:v>
                </c:pt>
                <c:pt idx="9">
                  <c:v>14188.104357674565</c:v>
                </c:pt>
                <c:pt idx="10">
                  <c:v>13415.746921907108</c:v>
                </c:pt>
                <c:pt idx="11">
                  <c:v>13154.131229716399</c:v>
                </c:pt>
                <c:pt idx="12">
                  <c:v>12989.676106744759</c:v>
                </c:pt>
                <c:pt idx="13">
                  <c:v>13796.000496070283</c:v>
                </c:pt>
                <c:pt idx="14">
                  <c:v>13597.912446463255</c:v>
                </c:pt>
                <c:pt idx="15">
                  <c:v>14076.21120181693</c:v>
                </c:pt>
                <c:pt idx="16">
                  <c:v>14070.033081635236</c:v>
                </c:pt>
                <c:pt idx="17">
                  <c:v>14495.893773471713</c:v>
                </c:pt>
                <c:pt idx="18">
                  <c:v>15815.557396124543</c:v>
                </c:pt>
                <c:pt idx="19">
                  <c:v>15802.346656512091</c:v>
                </c:pt>
                <c:pt idx="20">
                  <c:v>14934.963990860882</c:v>
                </c:pt>
                <c:pt idx="21">
                  <c:v>14427.457591774793</c:v>
                </c:pt>
                <c:pt idx="22">
                  <c:v>14158.844832597315</c:v>
                </c:pt>
                <c:pt idx="23">
                  <c:v>13886.330349337584</c:v>
                </c:pt>
                <c:pt idx="24">
                  <c:v>14119.864314403825</c:v>
                </c:pt>
                <c:pt idx="25">
                  <c:v>14630.052882963442</c:v>
                </c:pt>
                <c:pt idx="26">
                  <c:v>14937.169594667099</c:v>
                </c:pt>
                <c:pt idx="27">
                  <c:v>15615.782635200389</c:v>
                </c:pt>
                <c:pt idx="28">
                  <c:v>15852.97537168035</c:v>
                </c:pt>
                <c:pt idx="29">
                  <c:v>16465.408834512316</c:v>
                </c:pt>
                <c:pt idx="30">
                  <c:v>17406.447951061084</c:v>
                </c:pt>
                <c:pt idx="31">
                  <c:v>17206.081155954977</c:v>
                </c:pt>
                <c:pt idx="32">
                  <c:v>17743.75504035948</c:v>
                </c:pt>
                <c:pt idx="33">
                  <c:v>17836.197536323532</c:v>
                </c:pt>
                <c:pt idx="34">
                  <c:v>18048.32678269118</c:v>
                </c:pt>
                <c:pt idx="35">
                  <c:v>17952.837104422062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2-4ABC-B68F-1E7AB5BE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44960"/>
        <c:axId val="1081941600"/>
      </c:lineChart>
      <c:catAx>
        <c:axId val="108194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41600"/>
        <c:crosses val="autoZero"/>
        <c:auto val="1"/>
        <c:lblAlgn val="ctr"/>
        <c:lblOffset val="100"/>
        <c:noMultiLvlLbl val="0"/>
      </c:catAx>
      <c:valAx>
        <c:axId val="10819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Caso#1 Pronóstico vs Ventas 2020 a diciembre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Holt'!$B$1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Holt'!$B$2:$B$62</c:f>
              <c:numCache>
                <c:formatCode>0</c:formatCode>
                <c:ptCount val="61"/>
                <c:pt idx="1">
                  <c:v>2073.89</c:v>
                </c:pt>
                <c:pt idx="2">
                  <c:v>1793.49</c:v>
                </c:pt>
                <c:pt idx="3">
                  <c:v>1147.79</c:v>
                </c:pt>
                <c:pt idx="4">
                  <c:v>25</c:v>
                </c:pt>
                <c:pt idx="5">
                  <c:v>65</c:v>
                </c:pt>
                <c:pt idx="6">
                  <c:v>515</c:v>
                </c:pt>
                <c:pt idx="7">
                  <c:v>555.25</c:v>
                </c:pt>
                <c:pt idx="8">
                  <c:v>225</c:v>
                </c:pt>
                <c:pt idx="9">
                  <c:v>726.21</c:v>
                </c:pt>
                <c:pt idx="10">
                  <c:v>2184.16</c:v>
                </c:pt>
                <c:pt idx="11">
                  <c:v>2578.33</c:v>
                </c:pt>
                <c:pt idx="12">
                  <c:v>1398.63</c:v>
                </c:pt>
                <c:pt idx="13">
                  <c:v>5343.48</c:v>
                </c:pt>
                <c:pt idx="14">
                  <c:v>1630.82</c:v>
                </c:pt>
                <c:pt idx="15">
                  <c:v>5414.96</c:v>
                </c:pt>
                <c:pt idx="16">
                  <c:v>2482.6</c:v>
                </c:pt>
                <c:pt idx="17">
                  <c:v>3400.82</c:v>
                </c:pt>
                <c:pt idx="18">
                  <c:v>2651.81</c:v>
                </c:pt>
                <c:pt idx="19">
                  <c:v>3206.49</c:v>
                </c:pt>
                <c:pt idx="20">
                  <c:v>4014.04</c:v>
                </c:pt>
                <c:pt idx="21">
                  <c:v>4410.62</c:v>
                </c:pt>
                <c:pt idx="22">
                  <c:v>2932.2</c:v>
                </c:pt>
                <c:pt idx="23">
                  <c:v>2864.88</c:v>
                </c:pt>
                <c:pt idx="24">
                  <c:v>2269.35</c:v>
                </c:pt>
                <c:pt idx="25">
                  <c:v>8539.0499999999993</c:v>
                </c:pt>
                <c:pt idx="26">
                  <c:v>14444.31</c:v>
                </c:pt>
                <c:pt idx="27">
                  <c:v>13596.71</c:v>
                </c:pt>
                <c:pt idx="28">
                  <c:v>13300.76</c:v>
                </c:pt>
                <c:pt idx="29">
                  <c:v>8014.55</c:v>
                </c:pt>
                <c:pt idx="30">
                  <c:v>10365.39</c:v>
                </c:pt>
                <c:pt idx="31">
                  <c:v>21025.79</c:v>
                </c:pt>
                <c:pt idx="32">
                  <c:v>12980.95</c:v>
                </c:pt>
                <c:pt idx="33">
                  <c:v>14134.75</c:v>
                </c:pt>
                <c:pt idx="34">
                  <c:v>6464.53</c:v>
                </c:pt>
                <c:pt idx="35">
                  <c:v>10799.59</c:v>
                </c:pt>
                <c:pt idx="36">
                  <c:v>11509.58</c:v>
                </c:pt>
                <c:pt idx="37">
                  <c:v>21052.92</c:v>
                </c:pt>
                <c:pt idx="38">
                  <c:v>11815.12</c:v>
                </c:pt>
                <c:pt idx="39">
                  <c:v>18380.900000000001</c:v>
                </c:pt>
                <c:pt idx="40">
                  <c:v>14014.43</c:v>
                </c:pt>
                <c:pt idx="41">
                  <c:v>18328.64</c:v>
                </c:pt>
                <c:pt idx="42">
                  <c:v>27692.53</c:v>
                </c:pt>
                <c:pt idx="43">
                  <c:v>15683.45</c:v>
                </c:pt>
                <c:pt idx="44">
                  <c:v>7128.52</c:v>
                </c:pt>
                <c:pt idx="45">
                  <c:v>9859.9</c:v>
                </c:pt>
                <c:pt idx="46">
                  <c:v>11741.33</c:v>
                </c:pt>
                <c:pt idx="47">
                  <c:v>11433.7</c:v>
                </c:pt>
                <c:pt idx="48">
                  <c:v>16221.67</c:v>
                </c:pt>
                <c:pt idx="49">
                  <c:v>19221.75</c:v>
                </c:pt>
                <c:pt idx="50">
                  <c:v>17701.22</c:v>
                </c:pt>
                <c:pt idx="51">
                  <c:v>21723.3</c:v>
                </c:pt>
                <c:pt idx="52">
                  <c:v>17987.71</c:v>
                </c:pt>
                <c:pt idx="53">
                  <c:v>21977.31</c:v>
                </c:pt>
                <c:pt idx="54">
                  <c:v>25875.8</c:v>
                </c:pt>
                <c:pt idx="55">
                  <c:v>15402.78</c:v>
                </c:pt>
                <c:pt idx="56">
                  <c:v>22582.82</c:v>
                </c:pt>
                <c:pt idx="57">
                  <c:v>18668.18</c:v>
                </c:pt>
                <c:pt idx="58">
                  <c:v>19957.490000000002</c:v>
                </c:pt>
                <c:pt idx="59">
                  <c:v>17093.43</c:v>
                </c:pt>
                <c:pt idx="60">
                  <c:v>15956.78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1-4EE4-BFC3-12C364391E68}"/>
            </c:ext>
          </c:extLst>
        </c:ser>
        <c:ser>
          <c:idx val="1"/>
          <c:order val="1"/>
          <c:tx>
            <c:strRef>
              <c:f>' Holt'!$E$1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Holt'!$E$2:$E$62</c:f>
              <c:numCache>
                <c:formatCode>0</c:formatCode>
                <c:ptCount val="61"/>
                <c:pt idx="1">
                  <c:v>-1003.0255956284136</c:v>
                </c:pt>
                <c:pt idx="2">
                  <c:v>-251.44035932944189</c:v>
                </c:pt>
                <c:pt idx="3">
                  <c:v>437.84496052622148</c:v>
                </c:pt>
                <c:pt idx="4">
                  <c:v>1007.8306491857941</c:v>
                </c:pt>
                <c:pt idx="5">
                  <c:v>1388.8821559956937</c:v>
                </c:pt>
                <c:pt idx="6">
                  <c:v>1709.3508690046895</c:v>
                </c:pt>
                <c:pt idx="7">
                  <c:v>2018.885693332692</c:v>
                </c:pt>
                <c:pt idx="8">
                  <c:v>2272.2193213612404</c:v>
                </c:pt>
                <c:pt idx="9">
                  <c:v>2426.250200159709</c:v>
                </c:pt>
                <c:pt idx="10">
                  <c:v>2580.9981870751371</c:v>
                </c:pt>
                <c:pt idx="11">
                  <c:v>2858.1296115575196</c:v>
                </c:pt>
                <c:pt idx="12">
                  <c:v>3141.3689013605135</c:v>
                </c:pt>
                <c:pt idx="13">
                  <c:v>3243.4594841559974</c:v>
                </c:pt>
                <c:pt idx="14">
                  <c:v>3771.8264189888132</c:v>
                </c:pt>
                <c:pt idx="15">
                  <c:v>3833.2705319585712</c:v>
                </c:pt>
                <c:pt idx="16">
                  <c:v>4298.618022992182</c:v>
                </c:pt>
                <c:pt idx="17">
                  <c:v>4387.8744044625873</c:v>
                </c:pt>
                <c:pt idx="18">
                  <c:v>4540.2860596967012</c:v>
                </c:pt>
                <c:pt idx="19">
                  <c:v>4564.7860282134689</c:v>
                </c:pt>
                <c:pt idx="20">
                  <c:v>4615.1380793142916</c:v>
                </c:pt>
                <c:pt idx="21">
                  <c:v>4729.1879637187449</c:v>
                </c:pt>
                <c:pt idx="22">
                  <c:v>4865.1195004083793</c:v>
                </c:pt>
                <c:pt idx="23">
                  <c:v>4800.9574934208822</c:v>
                </c:pt>
                <c:pt idx="24">
                  <c:v>4697.7581372637178</c:v>
                </c:pt>
                <c:pt idx="25">
                  <c:v>4496.757553976995</c:v>
                </c:pt>
                <c:pt idx="26">
                  <c:v>5023.6728779394043</c:v>
                </c:pt>
                <c:pt idx="27">
                  <c:v>6276.835411946784</c:v>
                </c:pt>
                <c:pt idx="28">
                  <c:v>7466.3191843144905</c:v>
                </c:pt>
                <c:pt idx="29">
                  <c:v>8623.9483957591365</c:v>
                </c:pt>
                <c:pt idx="30">
                  <c:v>9125.0057181441371</c:v>
                </c:pt>
                <c:pt idx="31">
                  <c:v>9835.8489939277551</c:v>
                </c:pt>
                <c:pt idx="32">
                  <c:v>11765.446762254454</c:v>
                </c:pt>
                <c:pt idx="33">
                  <c:v>12721.910818503395</c:v>
                </c:pt>
                <c:pt idx="34">
                  <c:v>13726.365252757376</c:v>
                </c:pt>
                <c:pt idx="35">
                  <c:v>13718.11553853081</c:v>
                </c:pt>
                <c:pt idx="36">
                  <c:v>14085.826284956287</c:v>
                </c:pt>
                <c:pt idx="37">
                  <c:v>14436.240031040088</c:v>
                </c:pt>
                <c:pt idx="38">
                  <c:v>15838.280001894707</c:v>
                </c:pt>
                <c:pt idx="39">
                  <c:v>16095.87277562597</c:v>
                </c:pt>
                <c:pt idx="40">
                  <c:v>17029.984816471588</c:v>
                </c:pt>
                <c:pt idx="41">
                  <c:v>17373.72755690321</c:v>
                </c:pt>
                <c:pt idx="42">
                  <c:v>18133.615272153609</c:v>
                </c:pt>
                <c:pt idx="43">
                  <c:v>19945.081510435895</c:v>
                </c:pt>
                <c:pt idx="44">
                  <c:v>20289.260494681239</c:v>
                </c:pt>
                <c:pt idx="45">
                  <c:v>19480.31377060842</c:v>
                </c:pt>
                <c:pt idx="46">
                  <c:v>18832.991443530718</c:v>
                </c:pt>
                <c:pt idx="47">
                  <c:v>18296.711120290172</c:v>
                </c:pt>
                <c:pt idx="48">
                  <c:v>17646.035606967875</c:v>
                </c:pt>
                <c:pt idx="49">
                  <c:v>17510.737332838449</c:v>
                </c:pt>
                <c:pt idx="50">
                  <c:v>17723.197139465199</c:v>
                </c:pt>
                <c:pt idx="51">
                  <c:v>17761.91842263997</c:v>
                </c:pt>
                <c:pt idx="52">
                  <c:v>18278.203209044466</c:v>
                </c:pt>
                <c:pt idx="53">
                  <c:v>18363.490652627621</c:v>
                </c:pt>
                <c:pt idx="54">
                  <c:v>18911.485738799907</c:v>
                </c:pt>
                <c:pt idx="55">
                  <c:v>19933.816601578972</c:v>
                </c:pt>
                <c:pt idx="56">
                  <c:v>19715.991646048544</c:v>
                </c:pt>
                <c:pt idx="57">
                  <c:v>20295.289753150191</c:v>
                </c:pt>
                <c:pt idx="58">
                  <c:v>20392.65185447867</c:v>
                </c:pt>
                <c:pt idx="59">
                  <c:v>20600.505508584727</c:v>
                </c:pt>
                <c:pt idx="60">
                  <c:v>20431.026287108485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1-4EE4-BFC3-12C36439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835040"/>
        <c:axId val="1082835520"/>
      </c:lineChart>
      <c:catAx>
        <c:axId val="10828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35520"/>
        <c:crosses val="autoZero"/>
        <c:auto val="1"/>
        <c:lblAlgn val="ctr"/>
        <c:lblOffset val="100"/>
        <c:noMultiLvlLbl val="0"/>
      </c:catAx>
      <c:valAx>
        <c:axId val="10828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 en</a:t>
                </a:r>
                <a:r>
                  <a:rPr lang="en-US" baseline="0"/>
                  <a:t> dolars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Caso#2 Pronóstico vs Ventas 2022 a diciembre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Holt'!$B$1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Holt'!$B$88:$B$123</c:f>
              <c:numCache>
                <c:formatCode>0</c:formatCode>
                <c:ptCount val="36"/>
                <c:pt idx="0">
                  <c:v>8539.0499999999993</c:v>
                </c:pt>
                <c:pt idx="1">
                  <c:v>14444.31</c:v>
                </c:pt>
                <c:pt idx="2">
                  <c:v>13596.71</c:v>
                </c:pt>
                <c:pt idx="3">
                  <c:v>13300.76</c:v>
                </c:pt>
                <c:pt idx="4">
                  <c:v>8014.55</c:v>
                </c:pt>
                <c:pt idx="5">
                  <c:v>10365.39</c:v>
                </c:pt>
                <c:pt idx="6">
                  <c:v>21025.79</c:v>
                </c:pt>
                <c:pt idx="7">
                  <c:v>12980.95</c:v>
                </c:pt>
                <c:pt idx="8">
                  <c:v>14134.75</c:v>
                </c:pt>
                <c:pt idx="9">
                  <c:v>6464.53</c:v>
                </c:pt>
                <c:pt idx="10">
                  <c:v>10799.59</c:v>
                </c:pt>
                <c:pt idx="11">
                  <c:v>11509.58</c:v>
                </c:pt>
                <c:pt idx="12">
                  <c:v>21052.92</c:v>
                </c:pt>
                <c:pt idx="13">
                  <c:v>11815.12</c:v>
                </c:pt>
                <c:pt idx="14">
                  <c:v>18380.900000000001</c:v>
                </c:pt>
                <c:pt idx="15">
                  <c:v>14014.43</c:v>
                </c:pt>
                <c:pt idx="16">
                  <c:v>18328.64</c:v>
                </c:pt>
                <c:pt idx="17">
                  <c:v>27692.53</c:v>
                </c:pt>
                <c:pt idx="18">
                  <c:v>15683.45</c:v>
                </c:pt>
                <c:pt idx="19">
                  <c:v>7128.52</c:v>
                </c:pt>
                <c:pt idx="20">
                  <c:v>9859.9</c:v>
                </c:pt>
                <c:pt idx="21">
                  <c:v>11741.33</c:v>
                </c:pt>
                <c:pt idx="22">
                  <c:v>11433.7</c:v>
                </c:pt>
                <c:pt idx="23">
                  <c:v>16221.67</c:v>
                </c:pt>
                <c:pt idx="24">
                  <c:v>19221.75</c:v>
                </c:pt>
                <c:pt idx="25">
                  <c:v>17701.22</c:v>
                </c:pt>
                <c:pt idx="26">
                  <c:v>21723.3</c:v>
                </c:pt>
                <c:pt idx="27">
                  <c:v>17987.71</c:v>
                </c:pt>
                <c:pt idx="28">
                  <c:v>21977.31</c:v>
                </c:pt>
                <c:pt idx="29">
                  <c:v>25875.8</c:v>
                </c:pt>
                <c:pt idx="30">
                  <c:v>15402.78</c:v>
                </c:pt>
                <c:pt idx="31">
                  <c:v>22582.82</c:v>
                </c:pt>
                <c:pt idx="32">
                  <c:v>18668.18</c:v>
                </c:pt>
                <c:pt idx="33">
                  <c:v>19957.490000000002</c:v>
                </c:pt>
                <c:pt idx="34">
                  <c:v>17093.43</c:v>
                </c:pt>
                <c:pt idx="35">
                  <c:v>15956.78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4-4EFB-87F0-0226F0968B74}"/>
            </c:ext>
          </c:extLst>
        </c:ser>
        <c:ser>
          <c:idx val="1"/>
          <c:order val="1"/>
          <c:tx>
            <c:strRef>
              <c:f>' Holt'!$E$1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Holt'!$E$88:$E$123</c:f>
              <c:numCache>
                <c:formatCode>0</c:formatCode>
                <c:ptCount val="36"/>
                <c:pt idx="0">
                  <c:v>11380.868948948955</c:v>
                </c:pt>
                <c:pt idx="1">
                  <c:v>11282.654417674825</c:v>
                </c:pt>
                <c:pt idx="2">
                  <c:v>11848.020451174611</c:v>
                </c:pt>
                <c:pt idx="3">
                  <c:v>12307.063672300925</c:v>
                </c:pt>
                <c:pt idx="4">
                  <c:v>12710.48149786859</c:v>
                </c:pt>
                <c:pt idx="5">
                  <c:v>12451.017910922117</c:v>
                </c:pt>
                <c:pt idx="6">
                  <c:v>12410.872124451849</c:v>
                </c:pt>
                <c:pt idx="7">
                  <c:v>13613.079274139569</c:v>
                </c:pt>
                <c:pt idx="8">
                  <c:v>13877.939123375727</c:v>
                </c:pt>
                <c:pt idx="9">
                  <c:v>14236.829205220754</c:v>
                </c:pt>
                <c:pt idx="10">
                  <c:v>13637.362294776864</c:v>
                </c:pt>
                <c:pt idx="11">
                  <c:v>13474.592629481825</c:v>
                </c:pt>
                <c:pt idx="12">
                  <c:v>13359.798678126654</c:v>
                </c:pt>
                <c:pt idx="13">
                  <c:v>14364.680548344466</c:v>
                </c:pt>
                <c:pt idx="14">
                  <c:v>14294.30302057361</c:v>
                </c:pt>
                <c:pt idx="15">
                  <c:v>14969.273185168367</c:v>
                </c:pt>
                <c:pt idx="16">
                  <c:v>15121.002469600282</c:v>
                </c:pt>
                <c:pt idx="17">
                  <c:v>15753.132576196998</c:v>
                </c:pt>
                <c:pt idx="18">
                  <c:v>17497.226620610105</c:v>
                </c:pt>
                <c:pt idx="19">
                  <c:v>17829.727728169695</c:v>
                </c:pt>
                <c:pt idx="20">
                  <c:v>17059.461570409934</c:v>
                </c:pt>
                <c:pt idx="21">
                  <c:v>16495.368797017953</c:v>
                </c:pt>
                <c:pt idx="22">
                  <c:v>16080.74752502481</c:v>
                </c:pt>
                <c:pt idx="23">
                  <c:v>15583.884429730486</c:v>
                </c:pt>
                <c:pt idx="24">
                  <c:v>15628.260355370983</c:v>
                </c:pt>
                <c:pt idx="25">
                  <c:v>16040.076481340013</c:v>
                </c:pt>
                <c:pt idx="26">
                  <c:v>16291.880865085339</c:v>
                </c:pt>
                <c:pt idx="27">
                  <c:v>17029.341193154429</c:v>
                </c:pt>
                <c:pt idx="28">
                  <c:v>17338.663864553517</c:v>
                </c:pt>
                <c:pt idx="29">
                  <c:v>18108.787191521631</c:v>
                </c:pt>
                <c:pt idx="30">
                  <c:v>19347.0874419625</c:v>
                </c:pt>
                <c:pt idx="31">
                  <c:v>19335.36951852003</c:v>
                </c:pt>
                <c:pt idx="32">
                  <c:v>20107.776397051406</c:v>
                </c:pt>
                <c:pt idx="33">
                  <c:v>20382.686659788618</c:v>
                </c:pt>
                <c:pt idx="34">
                  <c:v>20750.532963056339</c:v>
                </c:pt>
                <c:pt idx="35">
                  <c:v>20722.04657673616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4-4EFB-87F0-0226F096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835040"/>
        <c:axId val="1082835520"/>
      </c:lineChart>
      <c:catAx>
        <c:axId val="10828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35520"/>
        <c:crosses val="autoZero"/>
        <c:auto val="1"/>
        <c:lblAlgn val="ctr"/>
        <c:lblOffset val="100"/>
        <c:noMultiLvlLbl val="0"/>
      </c:catAx>
      <c:valAx>
        <c:axId val="10828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 en dolares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</a:t>
            </a:r>
            <a:r>
              <a:rPr lang="en-US" baseline="0"/>
              <a:t> 1 comparación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resumen!$B$2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resumen!$A$3:$A$6</c:f>
              <c:strCache>
                <c:ptCount val="4"/>
                <c:pt idx="0">
                  <c:v>Promedio Movil</c:v>
                </c:pt>
                <c:pt idx="1">
                  <c:v>Suavicacion Expo</c:v>
                </c:pt>
                <c:pt idx="2">
                  <c:v>Holt</c:v>
                </c:pt>
                <c:pt idx="3">
                  <c:v>Holt Winters</c:v>
                </c:pt>
              </c:strCache>
            </c:strRef>
          </c:cat>
          <c:val>
            <c:numRef>
              <c:f>resumen!$B$3:$B$6</c:f>
              <c:numCache>
                <c:formatCode>0</c:formatCode>
                <c:ptCount val="4"/>
                <c:pt idx="0">
                  <c:v>3247.1585267857149</c:v>
                </c:pt>
                <c:pt idx="1">
                  <c:v>4320.2660371575712</c:v>
                </c:pt>
                <c:pt idx="2">
                  <c:v>3232.9201086073344</c:v>
                </c:pt>
                <c:pt idx="3">
                  <c:v>3150.7330000000002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E-4DAF-BFC4-E2B9F6F9CE2D}"/>
            </c:ext>
          </c:extLst>
        </c:ser>
        <c:ser>
          <c:idx val="1"/>
          <c:order val="1"/>
          <c:tx>
            <c:strRef>
              <c:f>resumen!$C$2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resumen!$A$3:$A$6</c:f>
              <c:strCache>
                <c:ptCount val="4"/>
                <c:pt idx="0">
                  <c:v>Promedio Movil</c:v>
                </c:pt>
                <c:pt idx="1">
                  <c:v>Suavicacion Expo</c:v>
                </c:pt>
                <c:pt idx="2">
                  <c:v>Holt</c:v>
                </c:pt>
                <c:pt idx="3">
                  <c:v>Holt Winters</c:v>
                </c:pt>
              </c:strCache>
            </c:strRef>
          </c:cat>
          <c:val>
            <c:numRef>
              <c:f>resumen!$C$3:$C$6</c:f>
              <c:numCache>
                <c:formatCode>0</c:formatCode>
                <c:ptCount val="4"/>
                <c:pt idx="0">
                  <c:v>67.184277977326119</c:v>
                </c:pt>
                <c:pt idx="1">
                  <c:v>848.66670555286703</c:v>
                </c:pt>
                <c:pt idx="2">
                  <c:v>166.32229023592876</c:v>
                </c:pt>
                <c:pt idx="3">
                  <c:v>29.756920000000001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E-4DAF-BFC4-E2B9F6F9CE2D}"/>
            </c:ext>
          </c:extLst>
        </c:ser>
        <c:ser>
          <c:idx val="2"/>
          <c:order val="2"/>
          <c:tx>
            <c:strRef>
              <c:f>resumen!$F$2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resumen!$A$3:$A$6</c:f>
              <c:strCache>
                <c:ptCount val="4"/>
                <c:pt idx="0">
                  <c:v>Promedio Movil</c:v>
                </c:pt>
                <c:pt idx="1">
                  <c:v>Suavicacion Expo</c:v>
                </c:pt>
                <c:pt idx="2">
                  <c:v>Holt</c:v>
                </c:pt>
                <c:pt idx="3">
                  <c:v>Holt Winters</c:v>
                </c:pt>
              </c:strCache>
            </c:strRef>
          </c:cat>
          <c:val>
            <c:numRef>
              <c:f>resumen!$F$3:$F$6</c:f>
              <c:numCache>
                <c:formatCode>0</c:formatCode>
                <c:ptCount val="4"/>
                <c:pt idx="0">
                  <c:v>4058.9481584821438</c:v>
                </c:pt>
                <c:pt idx="1">
                  <c:v>5400.3325464469635</c:v>
                </c:pt>
                <c:pt idx="2">
                  <c:v>4041.1501357591678</c:v>
                </c:pt>
                <c:pt idx="3">
                  <c:v>4373.4740000000002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E-4DAF-BFC4-E2B9F6F9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0049023"/>
        <c:axId val="1380062943"/>
      </c:barChart>
      <c:catAx>
        <c:axId val="138004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62943"/>
        <c:crosses val="autoZero"/>
        <c:auto val="1"/>
        <c:lblAlgn val="ctr"/>
        <c:lblOffset val="100"/>
        <c:noMultiLvlLbl val="0"/>
      </c:catAx>
      <c:valAx>
        <c:axId val="13800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546099</xdr:colOff>
      <xdr:row>1</xdr:row>
      <xdr:rowOff>12699</xdr:rowOff>
    </xdr:from>
    <xdr:to>
      <xdr:col>17</xdr:col>
      <xdr:colOff>581025</xdr:colOff>
      <xdr:row>20</xdr:row>
      <xdr:rowOff>85724</xdr:rowOff>
    </xdr:to>
    <xdr:graphicFrame macro="">
      <xdr:nvGraphicFramePr>
        <xdr:cNvPr id="2" name="Chart 1" descr="Chart type: Scatter. 'VENTAS'&#10;&#10;Description automatically generated">
          <a:extLst>
            <a:ext uri="{FF2B5EF4-FFF2-40B4-BE49-F238E27FC236}">
              <a16:creationId xmlns:a16="http://schemas.microsoft.com/office/drawing/2014/main" id="{BDC75359-50BC-D017-92A2-7701D326D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50799</xdr:colOff>
      <xdr:row>1</xdr:row>
      <xdr:rowOff>117474</xdr:rowOff>
    </xdr:from>
    <xdr:to>
      <xdr:col>11</xdr:col>
      <xdr:colOff>257175</xdr:colOff>
      <xdr:row>19</xdr:row>
      <xdr:rowOff>19050</xdr:rowOff>
    </xdr:to>
    <xdr:graphicFrame macro="">
      <xdr:nvGraphicFramePr>
        <xdr:cNvPr id="2" name="Chart 1" descr="Chart type: Scatter. 'VENTAS'&#10;&#10;Description automatically generated">
          <a:extLst>
            <a:ext uri="{FF2B5EF4-FFF2-40B4-BE49-F238E27FC236}">
              <a16:creationId xmlns:a16="http://schemas.microsoft.com/office/drawing/2014/main" id="{467634A7-DABE-92F3-89E7-90E8E654F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63</xdr:row>
      <xdr:rowOff>66676</xdr:rowOff>
    </xdr:from>
    <xdr:to>
      <xdr:col>10</xdr:col>
      <xdr:colOff>128588</xdr:colOff>
      <xdr:row>80</xdr:row>
      <xdr:rowOff>119064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DB5BE-08A8-44D7-9DF3-1AA79FD52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89</xdr:row>
      <xdr:rowOff>38100</xdr:rowOff>
    </xdr:from>
    <xdr:to>
      <xdr:col>23</xdr:col>
      <xdr:colOff>238125</xdr:colOff>
      <xdr:row>105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515C0-0335-40B6-AA2F-8A88E44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445557</xdr:colOff>
      <xdr:row>64</xdr:row>
      <xdr:rowOff>112711</xdr:rowOff>
    </xdr:from>
    <xdr:to>
      <xdr:col>11</xdr:col>
      <xdr:colOff>210608</xdr:colOff>
      <xdr:row>85</xdr:row>
      <xdr:rowOff>60324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008C3-C78E-8897-8C17-73CE2BC99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87</xdr:row>
      <xdr:rowOff>9525</xdr:rowOff>
    </xdr:from>
    <xdr:to>
      <xdr:col>23</xdr:col>
      <xdr:colOff>504826</xdr:colOff>
      <xdr:row>105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3CE99-0B72-415A-9D88-331737960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63</xdr:row>
      <xdr:rowOff>71437</xdr:rowOff>
    </xdr:from>
    <xdr:to>
      <xdr:col>11</xdr:col>
      <xdr:colOff>152400</xdr:colOff>
      <xdr:row>83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F9250-3823-C051-A93E-3E97977EA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106</xdr:row>
      <xdr:rowOff>47625</xdr:rowOff>
    </xdr:from>
    <xdr:to>
      <xdr:col>24</xdr:col>
      <xdr:colOff>166689</xdr:colOff>
      <xdr:row>123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929C1-B4E0-4B57-BEDE-19CB55DB4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1</xdr:row>
      <xdr:rowOff>90487</xdr:rowOff>
    </xdr:from>
    <xdr:to>
      <xdr:col>14</xdr:col>
      <xdr:colOff>195262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C81AE-2706-032B-E5B0-13242CF61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328612</xdr:colOff>
      <xdr:row>1</xdr:row>
      <xdr:rowOff>90487</xdr:rowOff>
    </xdr:from>
    <xdr:to>
      <xdr:col>22</xdr:col>
      <xdr:colOff>23812</xdr:colOff>
      <xdr:row>12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92635-ABB6-1AB5-28FA-B4E9261F1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509587</xdr:colOff>
      <xdr:row>14</xdr:row>
      <xdr:rowOff>71437</xdr:rowOff>
    </xdr:from>
    <xdr:to>
      <xdr:col>14</xdr:col>
      <xdr:colOff>204787</xdr:colOff>
      <xdr:row>25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B3BB78-352C-9FCC-1C43-691728E5B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347662</xdr:colOff>
      <xdr:row>14</xdr:row>
      <xdr:rowOff>71437</xdr:rowOff>
    </xdr:from>
    <xdr:to>
      <xdr:col>22</xdr:col>
      <xdr:colOff>42862</xdr:colOff>
      <xdr:row>25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44979F-7068-337F-A38D-CAE04B568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4</xdr:row>
      <xdr:rowOff>0</xdr:rowOff>
    </xdr:from>
    <xdr:to>
      <xdr:col>14</xdr:col>
      <xdr:colOff>305525</xdr:colOff>
      <xdr:row>14</xdr:row>
      <xdr:rowOff>333687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3075C-D2DA-0B0A-0466-1B4D9C1D6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762000"/>
          <a:ext cx="5191850" cy="2238687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11</xdr:row>
      <xdr:rowOff>52387</xdr:rowOff>
    </xdr:from>
    <xdr:to>
      <xdr:col>17</xdr:col>
      <xdr:colOff>333375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6C7F4-F361-D303-4783-DE611AC77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31</xdr:row>
      <xdr:rowOff>19050</xdr:rowOff>
    </xdr:from>
    <xdr:to>
      <xdr:col>17</xdr:col>
      <xdr:colOff>247650</xdr:colOff>
      <xdr:row>54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7CA43-D31D-4757-B9F1-5A103C8D8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AFF8-339A-452E-B3D9-F5AD6FCB052E}">
  <dimension ref="A1:E61"/>
  <sheetViews>
    <sheetView topLeftCell="A55" workbookViewId="0">
      <selection activeCell="D23" sqref="D23:E27"/>
    </sheetView>
  </sheetViews>
  <sheetFormatPr defaultRowHeight="15" x14ac:dyDescent="0.25"/>
  <cols>
    <col min="4" max="4" width="13.85546875" customWidth="1"/>
    <col min="5" max="5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2073.89</v>
      </c>
    </row>
    <row r="3" spans="1:2" x14ac:dyDescent="0.25">
      <c r="A3">
        <v>2</v>
      </c>
      <c r="B3">
        <v>1793.49</v>
      </c>
    </row>
    <row r="4" spans="1:2" x14ac:dyDescent="0.25">
      <c r="A4">
        <v>3</v>
      </c>
      <c r="B4">
        <v>1147.79</v>
      </c>
    </row>
    <row r="5" spans="1:2" x14ac:dyDescent="0.25">
      <c r="A5">
        <v>4</v>
      </c>
      <c r="B5">
        <v>25</v>
      </c>
    </row>
    <row r="6" spans="1:2" x14ac:dyDescent="0.25">
      <c r="A6">
        <v>5</v>
      </c>
      <c r="B6">
        <v>65</v>
      </c>
    </row>
    <row r="7" spans="1:2" x14ac:dyDescent="0.25">
      <c r="A7">
        <v>6</v>
      </c>
      <c r="B7">
        <v>515</v>
      </c>
    </row>
    <row r="8" spans="1:2" x14ac:dyDescent="0.25">
      <c r="A8">
        <v>7</v>
      </c>
      <c r="B8">
        <v>555.25</v>
      </c>
    </row>
    <row r="9" spans="1:2" x14ac:dyDescent="0.25">
      <c r="A9">
        <v>8</v>
      </c>
      <c r="B9">
        <v>225</v>
      </c>
    </row>
    <row r="10" spans="1:2" x14ac:dyDescent="0.25">
      <c r="A10">
        <v>9</v>
      </c>
      <c r="B10">
        <v>726.21</v>
      </c>
    </row>
    <row r="11" spans="1:2" x14ac:dyDescent="0.25">
      <c r="A11">
        <v>10</v>
      </c>
      <c r="B11">
        <v>2184.16</v>
      </c>
    </row>
    <row r="12" spans="1:2" x14ac:dyDescent="0.25">
      <c r="A12">
        <v>11</v>
      </c>
      <c r="B12">
        <v>2578.33</v>
      </c>
    </row>
    <row r="13" spans="1:2" x14ac:dyDescent="0.25">
      <c r="A13">
        <v>12</v>
      </c>
      <c r="B13">
        <v>1398.63</v>
      </c>
    </row>
    <row r="14" spans="1:2" x14ac:dyDescent="0.25">
      <c r="A14">
        <v>13</v>
      </c>
      <c r="B14">
        <v>5343.48</v>
      </c>
    </row>
    <row r="15" spans="1:2" x14ac:dyDescent="0.25">
      <c r="A15">
        <v>14</v>
      </c>
      <c r="B15">
        <v>1630.82</v>
      </c>
    </row>
    <row r="16" spans="1:2" x14ac:dyDescent="0.25">
      <c r="A16">
        <v>15</v>
      </c>
      <c r="B16">
        <v>5414.96</v>
      </c>
    </row>
    <row r="17" spans="1:5" x14ac:dyDescent="0.25">
      <c r="A17">
        <v>16</v>
      </c>
      <c r="B17">
        <v>2482.6</v>
      </c>
    </row>
    <row r="18" spans="1:5" x14ac:dyDescent="0.25">
      <c r="A18">
        <v>17</v>
      </c>
      <c r="B18">
        <v>3400.82</v>
      </c>
    </row>
    <row r="19" spans="1:5" x14ac:dyDescent="0.25">
      <c r="A19">
        <v>18</v>
      </c>
      <c r="B19">
        <v>2651.81</v>
      </c>
      <c r="D19" t="s">
        <v>54</v>
      </c>
      <c r="E19">
        <f>CORREL(A2:A61,B2:B61)</f>
        <v>0.85799276677462877</v>
      </c>
    </row>
    <row r="20" spans="1:5" x14ac:dyDescent="0.25">
      <c r="A20">
        <v>19</v>
      </c>
      <c r="B20">
        <v>3206.49</v>
      </c>
    </row>
    <row r="21" spans="1:5" x14ac:dyDescent="0.25">
      <c r="A21">
        <v>20</v>
      </c>
      <c r="B21">
        <v>4014.04</v>
      </c>
    </row>
    <row r="22" spans="1:5" x14ac:dyDescent="0.25">
      <c r="A22">
        <v>21</v>
      </c>
      <c r="B22">
        <v>4410.62</v>
      </c>
    </row>
    <row r="23" spans="1:5" x14ac:dyDescent="0.25">
      <c r="A23">
        <v>22</v>
      </c>
      <c r="B23">
        <v>2932.2</v>
      </c>
      <c r="D23" s="21" t="s">
        <v>57</v>
      </c>
      <c r="E23" s="21"/>
    </row>
    <row r="24" spans="1:5" x14ac:dyDescent="0.25">
      <c r="A24">
        <v>23</v>
      </c>
      <c r="B24">
        <v>2864.88</v>
      </c>
      <c r="D24" s="5" t="s">
        <v>56</v>
      </c>
      <c r="E24" s="19">
        <f>AVERAGE(B2:B61)</f>
        <v>10276.457666666667</v>
      </c>
    </row>
    <row r="25" spans="1:5" x14ac:dyDescent="0.25">
      <c r="A25">
        <v>24</v>
      </c>
      <c r="B25">
        <v>2269.35</v>
      </c>
      <c r="D25" s="5" t="s">
        <v>58</v>
      </c>
      <c r="E25" s="19">
        <f xml:space="preserve"> MEDIAN(B2:B61)</f>
        <v>10582.49</v>
      </c>
    </row>
    <row r="26" spans="1:5" x14ac:dyDescent="0.25">
      <c r="A26">
        <v>25</v>
      </c>
      <c r="B26">
        <v>8539.0499999999993</v>
      </c>
      <c r="D26" s="5" t="s">
        <v>54</v>
      </c>
      <c r="E26" s="3">
        <f>CORREL(A2:A61,B2:B61)</f>
        <v>0.85799276677462877</v>
      </c>
    </row>
    <row r="27" spans="1:5" x14ac:dyDescent="0.25">
      <c r="A27">
        <v>26</v>
      </c>
      <c r="B27">
        <v>14444.31</v>
      </c>
      <c r="D27" s="5" t="s">
        <v>48</v>
      </c>
      <c r="E27" s="20">
        <f>_xlfn.STDEV.S(B2:B61)</f>
        <v>7782.7571880676169</v>
      </c>
    </row>
    <row r="28" spans="1:5" x14ac:dyDescent="0.25">
      <c r="A28">
        <v>27</v>
      </c>
      <c r="B28">
        <v>13596.71</v>
      </c>
    </row>
    <row r="29" spans="1:5" x14ac:dyDescent="0.25">
      <c r="A29">
        <v>28</v>
      </c>
      <c r="B29">
        <v>13300.76</v>
      </c>
    </row>
    <row r="30" spans="1:5" x14ac:dyDescent="0.25">
      <c r="A30">
        <v>29</v>
      </c>
      <c r="B30">
        <v>8014.55</v>
      </c>
    </row>
    <row r="31" spans="1:5" x14ac:dyDescent="0.25">
      <c r="A31">
        <v>30</v>
      </c>
      <c r="B31">
        <v>10365.39</v>
      </c>
    </row>
    <row r="32" spans="1:5" x14ac:dyDescent="0.25">
      <c r="A32">
        <v>31</v>
      </c>
      <c r="B32">
        <v>21025.79</v>
      </c>
    </row>
    <row r="33" spans="1:2" x14ac:dyDescent="0.25">
      <c r="A33">
        <v>32</v>
      </c>
      <c r="B33">
        <v>12980.95</v>
      </c>
    </row>
    <row r="34" spans="1:2" x14ac:dyDescent="0.25">
      <c r="A34">
        <v>33</v>
      </c>
      <c r="B34">
        <v>14134.75</v>
      </c>
    </row>
    <row r="35" spans="1:2" x14ac:dyDescent="0.25">
      <c r="A35">
        <v>34</v>
      </c>
      <c r="B35">
        <v>6464.53</v>
      </c>
    </row>
    <row r="36" spans="1:2" x14ac:dyDescent="0.25">
      <c r="A36">
        <v>35</v>
      </c>
      <c r="B36">
        <v>10799.59</v>
      </c>
    </row>
    <row r="37" spans="1:2" x14ac:dyDescent="0.25">
      <c r="A37">
        <v>36</v>
      </c>
      <c r="B37">
        <v>11509.58</v>
      </c>
    </row>
    <row r="38" spans="1:2" x14ac:dyDescent="0.25">
      <c r="A38">
        <v>37</v>
      </c>
      <c r="B38">
        <v>21052.92</v>
      </c>
    </row>
    <row r="39" spans="1:2" x14ac:dyDescent="0.25">
      <c r="A39">
        <v>38</v>
      </c>
      <c r="B39">
        <v>11815.12</v>
      </c>
    </row>
    <row r="40" spans="1:2" x14ac:dyDescent="0.25">
      <c r="A40">
        <v>39</v>
      </c>
      <c r="B40">
        <v>18380.900000000001</v>
      </c>
    </row>
    <row r="41" spans="1:2" x14ac:dyDescent="0.25">
      <c r="A41">
        <v>40</v>
      </c>
      <c r="B41">
        <v>14014.43</v>
      </c>
    </row>
    <row r="42" spans="1:2" x14ac:dyDescent="0.25">
      <c r="A42">
        <v>41</v>
      </c>
      <c r="B42">
        <v>18328.64</v>
      </c>
    </row>
    <row r="43" spans="1:2" x14ac:dyDescent="0.25">
      <c r="A43">
        <v>42</v>
      </c>
      <c r="B43">
        <v>27692.53</v>
      </c>
    </row>
    <row r="44" spans="1:2" x14ac:dyDescent="0.25">
      <c r="A44">
        <v>43</v>
      </c>
      <c r="B44">
        <v>15683.45</v>
      </c>
    </row>
    <row r="45" spans="1:2" x14ac:dyDescent="0.25">
      <c r="A45">
        <v>44</v>
      </c>
      <c r="B45">
        <v>7128.52</v>
      </c>
    </row>
    <row r="46" spans="1:2" x14ac:dyDescent="0.25">
      <c r="A46">
        <v>45</v>
      </c>
      <c r="B46">
        <v>9859.9</v>
      </c>
    </row>
    <row r="47" spans="1:2" x14ac:dyDescent="0.25">
      <c r="A47">
        <v>46</v>
      </c>
      <c r="B47">
        <v>11741.33</v>
      </c>
    </row>
    <row r="48" spans="1:2" x14ac:dyDescent="0.25">
      <c r="A48">
        <v>47</v>
      </c>
      <c r="B48">
        <v>11433.7</v>
      </c>
    </row>
    <row r="49" spans="1:4" x14ac:dyDescent="0.25">
      <c r="A49">
        <v>48</v>
      </c>
      <c r="B49">
        <v>16221.67</v>
      </c>
    </row>
    <row r="50" spans="1:4" x14ac:dyDescent="0.25">
      <c r="A50">
        <v>49</v>
      </c>
      <c r="B50">
        <v>19221.75</v>
      </c>
    </row>
    <row r="51" spans="1:4" x14ac:dyDescent="0.25">
      <c r="A51">
        <v>50</v>
      </c>
      <c r="B51">
        <v>17701.22</v>
      </c>
    </row>
    <row r="52" spans="1:4" x14ac:dyDescent="0.25">
      <c r="A52">
        <v>51</v>
      </c>
      <c r="B52">
        <v>21723.3</v>
      </c>
    </row>
    <row r="53" spans="1:4" x14ac:dyDescent="0.25">
      <c r="A53">
        <v>52</v>
      </c>
      <c r="B53">
        <v>17987.71</v>
      </c>
    </row>
    <row r="54" spans="1:4" x14ac:dyDescent="0.25">
      <c r="A54">
        <v>53</v>
      </c>
      <c r="B54">
        <v>21977.31</v>
      </c>
    </row>
    <row r="55" spans="1:4" x14ac:dyDescent="0.25">
      <c r="A55">
        <v>54</v>
      </c>
      <c r="B55">
        <v>25875.8</v>
      </c>
    </row>
    <row r="56" spans="1:4" x14ac:dyDescent="0.25">
      <c r="A56">
        <v>55</v>
      </c>
      <c r="B56">
        <v>15402.78</v>
      </c>
    </row>
    <row r="57" spans="1:4" x14ac:dyDescent="0.25">
      <c r="A57">
        <v>56</v>
      </c>
      <c r="B57">
        <v>22582.82</v>
      </c>
    </row>
    <row r="58" spans="1:4" x14ac:dyDescent="0.25">
      <c r="A58">
        <v>57</v>
      </c>
      <c r="B58">
        <v>18668.18</v>
      </c>
    </row>
    <row r="59" spans="1:4" x14ac:dyDescent="0.25">
      <c r="A59">
        <v>58</v>
      </c>
      <c r="B59">
        <v>19957.490000000002</v>
      </c>
    </row>
    <row r="60" spans="1:4" x14ac:dyDescent="0.25">
      <c r="A60">
        <v>59</v>
      </c>
      <c r="B60">
        <v>17093.43</v>
      </c>
    </row>
    <row r="61" spans="1:4" x14ac:dyDescent="0.25">
      <c r="A61">
        <v>60</v>
      </c>
      <c r="B61">
        <v>15956.78</v>
      </c>
      <c r="D61" t="s">
        <v>59</v>
      </c>
    </row>
  </sheetData>
  <mergeCells count="1">
    <mergeCell ref="D23:E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A2B8-EAEC-4F4F-8C9E-96CAAB910038}">
  <dimension ref="A1:E37"/>
  <sheetViews>
    <sheetView workbookViewId="0">
      <selection activeCell="D37" sqref="D37"/>
    </sheetView>
  </sheetViews>
  <sheetFormatPr defaultRowHeight="15" x14ac:dyDescent="0.25"/>
  <cols>
    <col min="4" max="4" width="21.7109375" customWidth="1"/>
    <col min="5" max="5" width="10.140625" bestFit="1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6">
        <v>1</v>
      </c>
      <c r="B2" s="5">
        <v>8539.0499999999993</v>
      </c>
    </row>
    <row r="3" spans="1:2" x14ac:dyDescent="0.25">
      <c r="A3" s="5">
        <v>2</v>
      </c>
      <c r="B3" s="5">
        <v>14444.31</v>
      </c>
    </row>
    <row r="4" spans="1:2" x14ac:dyDescent="0.25">
      <c r="A4" s="5">
        <v>3</v>
      </c>
      <c r="B4" s="5">
        <v>13596.71</v>
      </c>
    </row>
    <row r="5" spans="1:2" x14ac:dyDescent="0.25">
      <c r="A5" s="5">
        <v>4</v>
      </c>
      <c r="B5" s="5">
        <v>13300.76</v>
      </c>
    </row>
    <row r="6" spans="1:2" x14ac:dyDescent="0.25">
      <c r="A6" s="5">
        <v>5</v>
      </c>
      <c r="B6" s="5">
        <v>8014.55</v>
      </c>
    </row>
    <row r="7" spans="1:2" x14ac:dyDescent="0.25">
      <c r="A7" s="5">
        <v>6</v>
      </c>
      <c r="B7" s="5">
        <v>10365.39</v>
      </c>
    </row>
    <row r="8" spans="1:2" x14ac:dyDescent="0.25">
      <c r="A8" s="5">
        <v>7</v>
      </c>
      <c r="B8" s="5">
        <v>21025.79</v>
      </c>
    </row>
    <row r="9" spans="1:2" x14ac:dyDescent="0.25">
      <c r="A9" s="5">
        <v>8</v>
      </c>
      <c r="B9" s="5">
        <v>12980.95</v>
      </c>
    </row>
    <row r="10" spans="1:2" x14ac:dyDescent="0.25">
      <c r="A10" s="5">
        <v>9</v>
      </c>
      <c r="B10" s="5">
        <v>14134.75</v>
      </c>
    </row>
    <row r="11" spans="1:2" x14ac:dyDescent="0.25">
      <c r="A11" s="5">
        <v>10</v>
      </c>
      <c r="B11" s="5">
        <v>6464.53</v>
      </c>
    </row>
    <row r="12" spans="1:2" x14ac:dyDescent="0.25">
      <c r="A12" s="5">
        <v>11</v>
      </c>
      <c r="B12" s="5">
        <v>10799.59</v>
      </c>
    </row>
    <row r="13" spans="1:2" x14ac:dyDescent="0.25">
      <c r="A13" s="6">
        <v>12</v>
      </c>
      <c r="B13" s="5">
        <v>11509.58</v>
      </c>
    </row>
    <row r="14" spans="1:2" x14ac:dyDescent="0.25">
      <c r="A14" s="5">
        <v>13</v>
      </c>
      <c r="B14" s="5">
        <v>21052.92</v>
      </c>
    </row>
    <row r="15" spans="1:2" x14ac:dyDescent="0.25">
      <c r="A15" s="5">
        <v>14</v>
      </c>
      <c r="B15" s="5">
        <v>11815.12</v>
      </c>
    </row>
    <row r="16" spans="1:2" x14ac:dyDescent="0.25">
      <c r="A16" s="5">
        <v>15</v>
      </c>
      <c r="B16" s="5">
        <v>18380.900000000001</v>
      </c>
    </row>
    <row r="17" spans="1:5" x14ac:dyDescent="0.25">
      <c r="A17" s="5">
        <v>16</v>
      </c>
      <c r="B17" s="5">
        <v>14014.43</v>
      </c>
    </row>
    <row r="18" spans="1:5" x14ac:dyDescent="0.25">
      <c r="A18" s="5">
        <v>17</v>
      </c>
      <c r="B18" s="5">
        <v>18328.64</v>
      </c>
    </row>
    <row r="19" spans="1:5" x14ac:dyDescent="0.25">
      <c r="A19" s="5">
        <v>18</v>
      </c>
      <c r="B19" s="5">
        <v>27692.53</v>
      </c>
    </row>
    <row r="20" spans="1:5" x14ac:dyDescent="0.25">
      <c r="A20" s="5">
        <v>19</v>
      </c>
      <c r="B20" s="5">
        <v>15683.45</v>
      </c>
    </row>
    <row r="21" spans="1:5" x14ac:dyDescent="0.25">
      <c r="A21" s="5">
        <v>20</v>
      </c>
      <c r="B21" s="5">
        <v>7128.52</v>
      </c>
    </row>
    <row r="22" spans="1:5" x14ac:dyDescent="0.25">
      <c r="A22" s="5">
        <v>21</v>
      </c>
      <c r="B22" s="5">
        <v>9859.9</v>
      </c>
    </row>
    <row r="23" spans="1:5" x14ac:dyDescent="0.25">
      <c r="A23" s="5">
        <v>22</v>
      </c>
      <c r="B23" s="5">
        <v>11741.33</v>
      </c>
      <c r="D23" s="16" t="s">
        <v>57</v>
      </c>
      <c r="E23" s="16"/>
    </row>
    <row r="24" spans="1:5" x14ac:dyDescent="0.25">
      <c r="A24" s="5">
        <v>23</v>
      </c>
      <c r="B24" s="5">
        <v>11433.7</v>
      </c>
      <c r="D24" s="5" t="s">
        <v>56</v>
      </c>
      <c r="E24" s="19">
        <f>AVERAGE(B2:B37)</f>
        <v>15629.934444444449</v>
      </c>
    </row>
    <row r="25" spans="1:5" x14ac:dyDescent="0.25">
      <c r="A25" s="6">
        <v>24</v>
      </c>
      <c r="B25" s="5">
        <v>16221.67</v>
      </c>
      <c r="D25" s="5" t="s">
        <v>58</v>
      </c>
      <c r="E25" s="19">
        <f xml:space="preserve"> MEDIAN(B2:B37)</f>
        <v>15543.115000000002</v>
      </c>
    </row>
    <row r="26" spans="1:5" x14ac:dyDescent="0.25">
      <c r="A26" s="5">
        <v>25</v>
      </c>
      <c r="B26" s="5">
        <v>19221.75</v>
      </c>
      <c r="D26" s="5" t="s">
        <v>54</v>
      </c>
      <c r="E26" s="3">
        <f>CORREL(A2:A37,B2:B37)</f>
        <v>0.49388577777614007</v>
      </c>
    </row>
    <row r="27" spans="1:5" x14ac:dyDescent="0.25">
      <c r="A27" s="5">
        <v>26</v>
      </c>
      <c r="B27" s="5">
        <v>17701.22</v>
      </c>
      <c r="D27" s="5" t="s">
        <v>48</v>
      </c>
      <c r="E27" s="19">
        <f>_xlfn.STDEV.S(B2:B37)</f>
        <v>5179.5299177194674</v>
      </c>
    </row>
    <row r="28" spans="1:5" x14ac:dyDescent="0.25">
      <c r="A28" s="5">
        <v>27</v>
      </c>
      <c r="B28" s="5">
        <v>21723.3</v>
      </c>
    </row>
    <row r="29" spans="1:5" x14ac:dyDescent="0.25">
      <c r="A29" s="5">
        <v>28</v>
      </c>
      <c r="B29" s="5">
        <v>17987.71</v>
      </c>
    </row>
    <row r="30" spans="1:5" x14ac:dyDescent="0.25">
      <c r="A30" s="5">
        <v>29</v>
      </c>
      <c r="B30" s="5">
        <v>21977.31</v>
      </c>
    </row>
    <row r="31" spans="1:5" x14ac:dyDescent="0.25">
      <c r="A31" s="5">
        <v>30</v>
      </c>
      <c r="B31" s="5">
        <v>25875.8</v>
      </c>
    </row>
    <row r="32" spans="1:5" x14ac:dyDescent="0.25">
      <c r="A32" s="5">
        <v>31</v>
      </c>
      <c r="B32" s="5">
        <v>15402.78</v>
      </c>
    </row>
    <row r="33" spans="1:2" x14ac:dyDescent="0.25">
      <c r="A33" s="5">
        <v>32</v>
      </c>
      <c r="B33" s="5">
        <v>22582.82</v>
      </c>
    </row>
    <row r="34" spans="1:2" x14ac:dyDescent="0.25">
      <c r="A34" s="5">
        <v>33</v>
      </c>
      <c r="B34" s="5">
        <v>18668.18</v>
      </c>
    </row>
    <row r="35" spans="1:2" x14ac:dyDescent="0.25">
      <c r="A35" s="5">
        <v>34</v>
      </c>
      <c r="B35" s="5">
        <v>19957.490000000002</v>
      </c>
    </row>
    <row r="36" spans="1:2" x14ac:dyDescent="0.25">
      <c r="A36" s="5">
        <v>35</v>
      </c>
      <c r="B36" s="5">
        <v>17093.43</v>
      </c>
    </row>
    <row r="37" spans="1:2" x14ac:dyDescent="0.25">
      <c r="A37" s="6">
        <v>36</v>
      </c>
      <c r="B37" s="5">
        <v>15956.78</v>
      </c>
    </row>
  </sheetData>
  <mergeCells count="1">
    <mergeCell ref="D23:E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BBFE-9523-4D4E-8C47-1C13BC1388BA}">
  <dimension ref="A1:K126"/>
  <sheetViews>
    <sheetView topLeftCell="A79" workbookViewId="0">
      <selection activeCell="A114" sqref="A114"/>
    </sheetView>
  </sheetViews>
  <sheetFormatPr defaultRowHeight="15" x14ac:dyDescent="0.25"/>
  <cols>
    <col min="3" max="3" width="10.5703125" bestFit="1" customWidth="1"/>
    <col min="4" max="4" width="13.42578125" customWidth="1"/>
    <col min="7" max="7" width="14.85546875" customWidth="1"/>
    <col min="8" max="8" width="12.5703125" customWidth="1"/>
  </cols>
  <sheetData>
    <row r="1" spans="1:11" ht="18.75" x14ac:dyDescent="0.3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45" x14ac:dyDescent="0.25">
      <c r="A2" s="5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x14ac:dyDescent="0.25">
      <c r="A3" s="5">
        <v>1</v>
      </c>
      <c r="B3" s="5">
        <v>2073.89</v>
      </c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5">
        <v>2</v>
      </c>
      <c r="B4" s="5">
        <v>1793.49</v>
      </c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5">
        <v>3</v>
      </c>
      <c r="B5" s="5">
        <v>1147.79</v>
      </c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5">
        <v>4</v>
      </c>
      <c r="B6" s="5">
        <v>25</v>
      </c>
      <c r="C6" s="1">
        <f>AVERAGE(B3:B6)</f>
        <v>1260.0425</v>
      </c>
      <c r="D6" s="5"/>
      <c r="E6" s="5"/>
      <c r="F6" s="5"/>
      <c r="G6" s="5"/>
      <c r="H6" s="5"/>
      <c r="I6" s="5"/>
      <c r="J6" s="5"/>
      <c r="K6" s="5"/>
    </row>
    <row r="7" spans="1:11" x14ac:dyDescent="0.25">
      <c r="A7" s="5">
        <v>5</v>
      </c>
      <c r="B7" s="5">
        <v>65</v>
      </c>
      <c r="C7" s="1">
        <f t="shared" ref="C7:C62" si="0">AVERAGE(B4:B7)</f>
        <v>757.81999999999994</v>
      </c>
      <c r="D7" s="5">
        <f>C6</f>
        <v>1260.0425</v>
      </c>
      <c r="E7" s="2">
        <f t="shared" ref="E7:E62" si="1">D7-B7</f>
        <v>1195.0425</v>
      </c>
      <c r="F7" s="2">
        <f>ABS(E7)</f>
        <v>1195.0425</v>
      </c>
      <c r="G7" s="5">
        <f>SUMSQ($E$7:E7)/(A7-4)</f>
        <v>1428126.57680625</v>
      </c>
      <c r="H7" s="5">
        <f>SUM($F$7:F7)/(A7-4)</f>
        <v>1195.0425</v>
      </c>
      <c r="I7" s="5">
        <f>100*(F7/B7)</f>
        <v>1838.5269230769231</v>
      </c>
      <c r="J7" s="5">
        <f>AVERAGE($I$7:I7)</f>
        <v>1838.5269230769231</v>
      </c>
      <c r="K7" s="3">
        <f>SUM($E$7:E7)/H7</f>
        <v>1</v>
      </c>
    </row>
    <row r="8" spans="1:11" x14ac:dyDescent="0.25">
      <c r="A8" s="5">
        <v>6</v>
      </c>
      <c r="B8" s="5">
        <v>515</v>
      </c>
      <c r="C8" s="1">
        <f t="shared" si="0"/>
        <v>438.19749999999999</v>
      </c>
      <c r="D8" s="5">
        <f t="shared" ref="D8:D62" si="2">C7</f>
        <v>757.81999999999994</v>
      </c>
      <c r="E8" s="2">
        <f t="shared" si="1"/>
        <v>242.81999999999994</v>
      </c>
      <c r="F8" s="2">
        <f t="shared" ref="F8:F62" si="3">ABS(E8)</f>
        <v>242.81999999999994</v>
      </c>
      <c r="G8" s="5">
        <f>SUMSQ($E$7:E8)/(A8-4)</f>
        <v>743544.06460312498</v>
      </c>
      <c r="H8" s="5">
        <f>SUM($F$7:F8)/(A8-4)</f>
        <v>718.93124999999998</v>
      </c>
      <c r="I8" s="5">
        <f t="shared" ref="I8:I62" si="4">100*(F8/B8)</f>
        <v>47.149514563106784</v>
      </c>
      <c r="J8" s="5">
        <f>AVERAGE($I$7:I8)</f>
        <v>942.83821882001496</v>
      </c>
      <c r="K8" s="3">
        <f>SUM($E$7:E8)/H8</f>
        <v>2</v>
      </c>
    </row>
    <row r="9" spans="1:11" x14ac:dyDescent="0.25">
      <c r="A9" s="5">
        <v>7</v>
      </c>
      <c r="B9" s="5">
        <v>555.25</v>
      </c>
      <c r="C9" s="1">
        <f t="shared" si="0"/>
        <v>290.0625</v>
      </c>
      <c r="D9" s="5">
        <f t="shared" si="2"/>
        <v>438.19749999999999</v>
      </c>
      <c r="E9" s="2">
        <f t="shared" si="1"/>
        <v>-117.05250000000001</v>
      </c>
      <c r="F9" s="2">
        <f t="shared" si="3"/>
        <v>117.05250000000001</v>
      </c>
      <c r="G9" s="5">
        <f>SUMSQ($E$7:E9)/(A9-4)</f>
        <v>500263.13898749999</v>
      </c>
      <c r="H9" s="5">
        <f>SUM($F$7:F9)/(A9-4)</f>
        <v>518.30499999999995</v>
      </c>
      <c r="I9" s="5">
        <f t="shared" si="4"/>
        <v>21.081044574515985</v>
      </c>
      <c r="J9" s="5">
        <f>AVERAGE($I$7:I9)</f>
        <v>635.5858274048486</v>
      </c>
      <c r="K9" s="3">
        <f>SUM($E$7:E9)/H9</f>
        <v>2.5483257927282201</v>
      </c>
    </row>
    <row r="10" spans="1:11" x14ac:dyDescent="0.25">
      <c r="A10" s="5">
        <v>8</v>
      </c>
      <c r="B10" s="5">
        <v>225</v>
      </c>
      <c r="C10" s="1">
        <f t="shared" si="0"/>
        <v>340.0625</v>
      </c>
      <c r="D10" s="5">
        <f t="shared" si="2"/>
        <v>290.0625</v>
      </c>
      <c r="E10" s="2">
        <f t="shared" si="1"/>
        <v>65.0625</v>
      </c>
      <c r="F10" s="2">
        <f t="shared" si="3"/>
        <v>65.0625</v>
      </c>
      <c r="G10" s="5">
        <f>SUMSQ($E$7:E10)/(A10-4)</f>
        <v>376255.63646718749</v>
      </c>
      <c r="H10" s="5">
        <f>SUM($F$7:F10)/(A10-4)</f>
        <v>404.99437499999999</v>
      </c>
      <c r="I10" s="5">
        <f t="shared" si="4"/>
        <v>28.916666666666668</v>
      </c>
      <c r="J10" s="5">
        <f>AVERAGE($I$7:I10)</f>
        <v>483.91853722030316</v>
      </c>
      <c r="K10" s="3">
        <f>SUM($E$7:E10)/H10</f>
        <v>3.4219549345592761</v>
      </c>
    </row>
    <row r="11" spans="1:11" x14ac:dyDescent="0.25">
      <c r="A11" s="5">
        <v>9</v>
      </c>
      <c r="B11" s="5">
        <v>726.21</v>
      </c>
      <c r="C11" s="1">
        <f t="shared" si="0"/>
        <v>505.36500000000001</v>
      </c>
      <c r="D11" s="5">
        <f t="shared" si="2"/>
        <v>340.0625</v>
      </c>
      <c r="E11" s="2">
        <f t="shared" si="1"/>
        <v>-386.14750000000004</v>
      </c>
      <c r="F11" s="2">
        <f t="shared" si="3"/>
        <v>386.14750000000004</v>
      </c>
      <c r="G11" s="5">
        <f>SUMSQ($E$7:E11)/(A11-4)</f>
        <v>330826.487525</v>
      </c>
      <c r="H11" s="5">
        <f>SUM($F$7:F11)/(A11-4)</f>
        <v>401.22500000000002</v>
      </c>
      <c r="I11" s="5">
        <f t="shared" si="4"/>
        <v>53.17298026741576</v>
      </c>
      <c r="J11" s="5">
        <f>AVERAGE($I$7:I11)</f>
        <v>397.76942582972572</v>
      </c>
      <c r="K11" s="3">
        <f>SUM($E$7:E11)/H11</f>
        <v>2.4916817247180507</v>
      </c>
    </row>
    <row r="12" spans="1:11" x14ac:dyDescent="0.25">
      <c r="A12" s="5">
        <v>10</v>
      </c>
      <c r="B12" s="5">
        <v>2184.16</v>
      </c>
      <c r="C12" s="1">
        <f t="shared" si="0"/>
        <v>922.65499999999997</v>
      </c>
      <c r="D12" s="5">
        <f t="shared" si="2"/>
        <v>505.36500000000001</v>
      </c>
      <c r="E12" s="2">
        <f t="shared" si="1"/>
        <v>-1678.7949999999998</v>
      </c>
      <c r="F12" s="2">
        <f t="shared" si="3"/>
        <v>1678.7949999999998</v>
      </c>
      <c r="G12" s="5">
        <f>SUMSQ($E$7:E12)/(A12-4)</f>
        <v>745414.18160833325</v>
      </c>
      <c r="H12" s="5">
        <f>SUM($F$7:F12)/(A12-4)</f>
        <v>614.15333333333331</v>
      </c>
      <c r="I12" s="5">
        <f t="shared" si="4"/>
        <v>76.86227199472566</v>
      </c>
      <c r="J12" s="5">
        <f>AVERAGE($I$7:I12)</f>
        <v>344.28490019055903</v>
      </c>
      <c r="K12" s="3">
        <f>SUM($E$7:E12)/H12</f>
        <v>-1.1057010735646906</v>
      </c>
    </row>
    <row r="13" spans="1:11" x14ac:dyDescent="0.25">
      <c r="A13" s="5">
        <v>11</v>
      </c>
      <c r="B13" s="5">
        <v>2578.33</v>
      </c>
      <c r="C13" s="1">
        <f t="shared" si="0"/>
        <v>1428.425</v>
      </c>
      <c r="D13" s="5">
        <f t="shared" si="2"/>
        <v>922.65499999999997</v>
      </c>
      <c r="E13" s="2">
        <f t="shared" si="1"/>
        <v>-1655.675</v>
      </c>
      <c r="F13" s="2">
        <f t="shared" si="3"/>
        <v>1655.675</v>
      </c>
      <c r="G13" s="5">
        <f>SUMSQ($E$7:E13)/(A13-4)</f>
        <v>1030534.9707535713</v>
      </c>
      <c r="H13" s="5">
        <f>SUM($F$7:F13)/(A13-4)</f>
        <v>762.94214285714293</v>
      </c>
      <c r="I13" s="5">
        <f t="shared" si="4"/>
        <v>64.215015145462374</v>
      </c>
      <c r="J13" s="5">
        <f>AVERAGE($I$7:I13)</f>
        <v>304.27491661268812</v>
      </c>
      <c r="K13" s="3">
        <f>SUM($E$7:E13)/H13</f>
        <v>-3.0601861777573469</v>
      </c>
    </row>
    <row r="14" spans="1:11" x14ac:dyDescent="0.25">
      <c r="A14" s="5">
        <v>12</v>
      </c>
      <c r="B14" s="5">
        <v>1398.63</v>
      </c>
      <c r="C14" s="1">
        <f t="shared" si="0"/>
        <v>1721.8325</v>
      </c>
      <c r="D14" s="5">
        <f t="shared" si="2"/>
        <v>1428.425</v>
      </c>
      <c r="E14" s="2">
        <f t="shared" si="1"/>
        <v>29.794999999999845</v>
      </c>
      <c r="F14" s="2">
        <f t="shared" si="3"/>
        <v>29.794999999999845</v>
      </c>
      <c r="G14" s="5">
        <f>SUMSQ($E$7:E14)/(A14-4)</f>
        <v>901829.06716249988</v>
      </c>
      <c r="H14" s="5">
        <f>SUM($F$7:F14)/(A14-4)</f>
        <v>671.29875000000004</v>
      </c>
      <c r="I14" s="5">
        <f t="shared" si="4"/>
        <v>2.1302989353867599</v>
      </c>
      <c r="J14" s="5">
        <f>AVERAGE($I$7:I14)</f>
        <v>266.50683940302542</v>
      </c>
      <c r="K14" s="3">
        <f>SUM($E$7:E14)/H14</f>
        <v>-3.4335681393716282</v>
      </c>
    </row>
    <row r="15" spans="1:11" x14ac:dyDescent="0.25">
      <c r="A15" s="5">
        <v>13</v>
      </c>
      <c r="B15" s="5">
        <v>5343.48</v>
      </c>
      <c r="C15" s="1">
        <f t="shared" si="0"/>
        <v>2876.1499999999996</v>
      </c>
      <c r="D15" s="5">
        <f t="shared" si="2"/>
        <v>1721.8325</v>
      </c>
      <c r="E15" s="2">
        <f t="shared" si="1"/>
        <v>-3621.6474999999996</v>
      </c>
      <c r="F15" s="2">
        <f t="shared" si="3"/>
        <v>3621.6474999999996</v>
      </c>
      <c r="G15" s="5">
        <f>SUMSQ($E$7:E15)/(A15-4)</f>
        <v>2258995.9057284719</v>
      </c>
      <c r="H15" s="5">
        <f>SUM($F$7:F15)/(A15-4)</f>
        <v>999.11527777777781</v>
      </c>
      <c r="I15" s="5">
        <f t="shared" si="4"/>
        <v>67.776944987161926</v>
      </c>
      <c r="J15" s="5">
        <f>AVERAGE($I$7:I15)</f>
        <v>244.42574002348505</v>
      </c>
      <c r="K15" s="3">
        <f>SUM($E$7:E15)/H15</f>
        <v>-5.9318455355641033</v>
      </c>
    </row>
    <row r="16" spans="1:11" x14ac:dyDescent="0.25">
      <c r="A16" s="5">
        <v>14</v>
      </c>
      <c r="B16" s="5">
        <v>1630.82</v>
      </c>
      <c r="C16" s="1">
        <f t="shared" si="0"/>
        <v>2737.8149999999996</v>
      </c>
      <c r="D16" s="5">
        <f t="shared" si="2"/>
        <v>2876.1499999999996</v>
      </c>
      <c r="E16" s="2">
        <f t="shared" si="1"/>
        <v>1245.3299999999997</v>
      </c>
      <c r="F16" s="2">
        <f t="shared" si="3"/>
        <v>1245.3299999999997</v>
      </c>
      <c r="G16" s="5">
        <f>SUMSQ($E$7:E16)/(A16-4)</f>
        <v>2188180.9960456244</v>
      </c>
      <c r="H16" s="5">
        <f>SUM($F$7:F16)/(A16-4)</f>
        <v>1023.73675</v>
      </c>
      <c r="I16" s="5">
        <f t="shared" si="4"/>
        <v>76.362198157981865</v>
      </c>
      <c r="J16" s="5">
        <f>AVERAGE($I$7:I16)</f>
        <v>227.61938583693473</v>
      </c>
      <c r="K16" s="3">
        <f>SUM($E$7:E16)/H16</f>
        <v>-4.5727258496874317</v>
      </c>
    </row>
    <row r="17" spans="1:11" x14ac:dyDescent="0.25">
      <c r="A17" s="5">
        <v>15</v>
      </c>
      <c r="B17" s="5">
        <v>5414.96</v>
      </c>
      <c r="C17" s="1">
        <f t="shared" si="0"/>
        <v>3446.9724999999999</v>
      </c>
      <c r="D17" s="5">
        <f t="shared" si="2"/>
        <v>2737.8149999999996</v>
      </c>
      <c r="E17" s="2">
        <f t="shared" si="1"/>
        <v>-2677.1450000000004</v>
      </c>
      <c r="F17" s="2">
        <f t="shared" si="3"/>
        <v>2677.1450000000004</v>
      </c>
      <c r="G17" s="5">
        <f>SUMSQ($E$7:E17)/(A17-4)</f>
        <v>2640810.4828619314</v>
      </c>
      <c r="H17" s="5">
        <f>SUM($F$7:F17)/(A17-4)</f>
        <v>1174.046590909091</v>
      </c>
      <c r="I17" s="5">
        <f t="shared" si="4"/>
        <v>49.439792722383928</v>
      </c>
      <c r="J17" s="5">
        <f>AVERAGE($I$7:I17)</f>
        <v>211.42124100833919</v>
      </c>
      <c r="K17" s="3">
        <f>SUM($E$7:E17)/H17</f>
        <v>-6.2675643002397496</v>
      </c>
    </row>
    <row r="18" spans="1:11" x14ac:dyDescent="0.25">
      <c r="A18" s="5">
        <v>16</v>
      </c>
      <c r="B18" s="5">
        <v>2482.6</v>
      </c>
      <c r="C18" s="1">
        <f t="shared" si="0"/>
        <v>3717.9649999999997</v>
      </c>
      <c r="D18" s="5">
        <f t="shared" si="2"/>
        <v>3446.9724999999999</v>
      </c>
      <c r="E18" s="2">
        <f t="shared" si="1"/>
        <v>964.37249999999995</v>
      </c>
      <c r="F18" s="2">
        <f t="shared" si="3"/>
        <v>964.37249999999995</v>
      </c>
      <c r="G18" s="5">
        <f>SUMSQ($E$7:E18)/(A18-4)</f>
        <v>2498244.1358531243</v>
      </c>
      <c r="H18" s="5">
        <f>SUM($F$7:F18)/(A18-4)</f>
        <v>1156.57375</v>
      </c>
      <c r="I18" s="5">
        <f t="shared" si="4"/>
        <v>38.84526303069363</v>
      </c>
      <c r="J18" s="5">
        <f>AVERAGE($I$7:I18)</f>
        <v>197.03990951020208</v>
      </c>
      <c r="K18" s="3">
        <f>SUM($E$7:E18)/H18</f>
        <v>-5.528432579418304</v>
      </c>
    </row>
    <row r="19" spans="1:11" x14ac:dyDescent="0.25">
      <c r="A19" s="5">
        <v>17</v>
      </c>
      <c r="B19" s="5">
        <v>3400.82</v>
      </c>
      <c r="C19" s="1">
        <f t="shared" si="0"/>
        <v>3232.2999999999997</v>
      </c>
      <c r="D19" s="5">
        <f t="shared" si="2"/>
        <v>3717.9649999999997</v>
      </c>
      <c r="E19" s="2">
        <f t="shared" si="1"/>
        <v>317.14499999999953</v>
      </c>
      <c r="F19" s="2">
        <f t="shared" si="3"/>
        <v>317.14499999999953</v>
      </c>
      <c r="G19" s="5">
        <f>SUMSQ($E$7:E19)/(A19-4)</f>
        <v>2313808.5062509608</v>
      </c>
      <c r="H19" s="5">
        <f>SUM($F$7:F19)/(A19-4)</f>
        <v>1092.0023076923076</v>
      </c>
      <c r="I19" s="5">
        <f t="shared" si="4"/>
        <v>9.3255450156138675</v>
      </c>
      <c r="J19" s="5">
        <f>AVERAGE($I$7:I19)</f>
        <v>182.60034301061839</v>
      </c>
      <c r="K19" s="3">
        <f>SUM($E$7:E19)/H19</f>
        <v>-5.5649104010064807</v>
      </c>
    </row>
    <row r="20" spans="1:11" x14ac:dyDescent="0.25">
      <c r="A20" s="5">
        <v>18</v>
      </c>
      <c r="B20" s="5">
        <v>2651.81</v>
      </c>
      <c r="C20" s="1">
        <f t="shared" si="0"/>
        <v>3487.5474999999997</v>
      </c>
      <c r="D20" s="5">
        <f t="shared" si="2"/>
        <v>3232.2999999999997</v>
      </c>
      <c r="E20" s="2">
        <f t="shared" si="1"/>
        <v>580.48999999999978</v>
      </c>
      <c r="F20" s="2">
        <f t="shared" si="3"/>
        <v>580.48999999999978</v>
      </c>
      <c r="G20" s="5">
        <f>SUMSQ($E$7:E20)/(A20-4)</f>
        <v>2172605.6586687495</v>
      </c>
      <c r="H20" s="5">
        <f>SUM($F$7:F20)/(A20-4)</f>
        <v>1055.4657142857143</v>
      </c>
      <c r="I20" s="5">
        <f t="shared" si="4"/>
        <v>21.890331509421859</v>
      </c>
      <c r="J20" s="5">
        <f>AVERAGE($I$7:I20)</f>
        <v>171.12105647481863</v>
      </c>
      <c r="K20" s="3">
        <f>SUM($E$7:E20)/H20</f>
        <v>-5.2075637565543191</v>
      </c>
    </row>
    <row r="21" spans="1:11" x14ac:dyDescent="0.25">
      <c r="A21" s="5">
        <v>19</v>
      </c>
      <c r="B21" s="5">
        <v>3206.49</v>
      </c>
      <c r="C21" s="1">
        <f t="shared" si="0"/>
        <v>2935.43</v>
      </c>
      <c r="D21" s="5">
        <f t="shared" si="2"/>
        <v>3487.5474999999997</v>
      </c>
      <c r="E21" s="2">
        <f t="shared" si="1"/>
        <v>281.05749999999989</v>
      </c>
      <c r="F21" s="2">
        <f t="shared" si="3"/>
        <v>281.05749999999989</v>
      </c>
      <c r="G21" s="5">
        <f>SUMSQ($E$7:E21)/(A21-4)</f>
        <v>2033031.5026445827</v>
      </c>
      <c r="H21" s="5">
        <f>SUM($F$7:F21)/(A21-4)</f>
        <v>1003.8385</v>
      </c>
      <c r="I21" s="5">
        <f t="shared" si="4"/>
        <v>8.7652698121622059</v>
      </c>
      <c r="J21" s="5">
        <f>AVERAGE($I$7:I21)</f>
        <v>160.29733736397486</v>
      </c>
      <c r="K21" s="3">
        <f>SUM($E$7:E21)/H21</f>
        <v>-5.1954049381449323</v>
      </c>
    </row>
    <row r="22" spans="1:11" x14ac:dyDescent="0.25">
      <c r="A22" s="5">
        <v>20</v>
      </c>
      <c r="B22" s="5">
        <v>4014.04</v>
      </c>
      <c r="C22" s="1">
        <f t="shared" si="0"/>
        <v>3318.29</v>
      </c>
      <c r="D22" s="5">
        <f t="shared" si="2"/>
        <v>2935.43</v>
      </c>
      <c r="E22" s="2">
        <f t="shared" si="1"/>
        <v>-1078.6100000000001</v>
      </c>
      <c r="F22" s="2">
        <f t="shared" si="3"/>
        <v>1078.6100000000001</v>
      </c>
      <c r="G22" s="5">
        <f>SUMSQ($E$7:E22)/(A22-4)</f>
        <v>1978679.5044855461</v>
      </c>
      <c r="H22" s="5">
        <f>SUM($F$7:F22)/(A22-4)</f>
        <v>1008.51171875</v>
      </c>
      <c r="I22" s="5">
        <f t="shared" si="4"/>
        <v>26.870933025081968</v>
      </c>
      <c r="J22" s="5">
        <f>AVERAGE($I$7:I22)</f>
        <v>151.95818709279405</v>
      </c>
      <c r="K22" s="3">
        <f>SUM($E$7:E22)/H22</f>
        <v>-6.2408372485756027</v>
      </c>
    </row>
    <row r="23" spans="1:11" x14ac:dyDescent="0.25">
      <c r="A23" s="5">
        <v>21</v>
      </c>
      <c r="B23" s="5">
        <v>4410.62</v>
      </c>
      <c r="C23" s="1">
        <f t="shared" si="0"/>
        <v>3570.74</v>
      </c>
      <c r="D23" s="5">
        <f t="shared" si="2"/>
        <v>3318.29</v>
      </c>
      <c r="E23" s="2">
        <f t="shared" si="1"/>
        <v>-1092.33</v>
      </c>
      <c r="F23" s="2">
        <f t="shared" si="3"/>
        <v>1092.33</v>
      </c>
      <c r="G23" s="5">
        <f>SUMSQ($E$7:E23)/(A23-4)</f>
        <v>1932473.935333455</v>
      </c>
      <c r="H23" s="5">
        <f>SUM($F$7:F23)/(A23-4)</f>
        <v>1013.4422058823531</v>
      </c>
      <c r="I23" s="5">
        <f t="shared" si="4"/>
        <v>24.765905927057872</v>
      </c>
      <c r="J23" s="5">
        <f>AVERAGE($I$7:I23)</f>
        <v>144.4762882006919</v>
      </c>
      <c r="K23" s="3">
        <f>SUM($E$7:E23)/H23</f>
        <v>-7.2883164497467661</v>
      </c>
    </row>
    <row r="24" spans="1:11" x14ac:dyDescent="0.25">
      <c r="A24" s="5">
        <v>22</v>
      </c>
      <c r="B24" s="5">
        <v>2932.2</v>
      </c>
      <c r="C24" s="1">
        <f t="shared" si="0"/>
        <v>3640.8374999999996</v>
      </c>
      <c r="D24" s="5">
        <f t="shared" si="2"/>
        <v>3570.74</v>
      </c>
      <c r="E24" s="2">
        <f t="shared" si="1"/>
        <v>638.54</v>
      </c>
      <c r="F24" s="2">
        <f t="shared" si="3"/>
        <v>638.54</v>
      </c>
      <c r="G24" s="5">
        <f>SUMSQ($E$7:E24)/(A24-4)</f>
        <v>1847766.1240149299</v>
      </c>
      <c r="H24" s="5">
        <f>SUM($F$7:F24)/(A24-4)</f>
        <v>992.61430555555569</v>
      </c>
      <c r="I24" s="5">
        <f t="shared" si="4"/>
        <v>21.776822863379035</v>
      </c>
      <c r="J24" s="5">
        <f>AVERAGE($I$7:I24)</f>
        <v>137.65965123750786</v>
      </c>
      <c r="K24" s="3">
        <f>SUM($E$7:E24)/H24</f>
        <v>-6.7979551193586314</v>
      </c>
    </row>
    <row r="25" spans="1:11" x14ac:dyDescent="0.25">
      <c r="A25" s="5">
        <v>23</v>
      </c>
      <c r="B25" s="5">
        <v>2864.88</v>
      </c>
      <c r="C25" s="1">
        <f t="shared" si="0"/>
        <v>3555.4350000000004</v>
      </c>
      <c r="D25" s="5">
        <f t="shared" si="2"/>
        <v>3640.8374999999996</v>
      </c>
      <c r="E25" s="2">
        <f t="shared" si="1"/>
        <v>775.95749999999953</v>
      </c>
      <c r="F25" s="2">
        <f t="shared" si="3"/>
        <v>775.95749999999953</v>
      </c>
      <c r="G25" s="5">
        <f>SUMSQ($E$7:E25)/(A25-4)</f>
        <v>1782205.2775828941</v>
      </c>
      <c r="H25" s="5">
        <f>SUM($F$7:F25)/(A25-4)</f>
        <v>981.21131578947382</v>
      </c>
      <c r="I25" s="5">
        <f t="shared" si="4"/>
        <v>27.085165870821797</v>
      </c>
      <c r="J25" s="5">
        <f>AVERAGE($I$7:I25)</f>
        <v>131.83994148136648</v>
      </c>
      <c r="K25" s="3">
        <f>SUM($E$7:E25)/H25</f>
        <v>-6.0861405732924654</v>
      </c>
    </row>
    <row r="26" spans="1:11" x14ac:dyDescent="0.25">
      <c r="A26" s="5">
        <v>24</v>
      </c>
      <c r="B26" s="5">
        <v>2269.35</v>
      </c>
      <c r="C26" s="1">
        <f t="shared" si="0"/>
        <v>3119.2625000000003</v>
      </c>
      <c r="D26" s="5">
        <f t="shared" si="2"/>
        <v>3555.4350000000004</v>
      </c>
      <c r="E26" s="2">
        <f t="shared" si="1"/>
        <v>1286.0850000000005</v>
      </c>
      <c r="F26" s="2">
        <f t="shared" si="3"/>
        <v>1286.0850000000005</v>
      </c>
      <c r="G26" s="5">
        <f>SUMSQ($E$7:E26)/(A26-4)</f>
        <v>1775795.7450649994</v>
      </c>
      <c r="H26" s="5">
        <f>SUM($F$7:F26)/(A26-4)</f>
        <v>996.45500000000015</v>
      </c>
      <c r="I26" s="5">
        <f t="shared" si="4"/>
        <v>56.67195452442332</v>
      </c>
      <c r="J26" s="5">
        <f>AVERAGE($I$7:I26)</f>
        <v>128.08154213351932</v>
      </c>
      <c r="K26" s="3">
        <f>SUM($E$7:E26)/H26</f>
        <v>-4.702374919088169</v>
      </c>
    </row>
    <row r="27" spans="1:11" x14ac:dyDescent="0.25">
      <c r="A27" s="5">
        <v>25</v>
      </c>
      <c r="B27" s="5">
        <v>8539.0499999999993</v>
      </c>
      <c r="C27" s="1">
        <f t="shared" si="0"/>
        <v>4151.37</v>
      </c>
      <c r="D27" s="5">
        <f t="shared" si="2"/>
        <v>3119.2625000000003</v>
      </c>
      <c r="E27" s="2">
        <f t="shared" si="1"/>
        <v>-5419.7874999999985</v>
      </c>
      <c r="F27" s="2">
        <f t="shared" si="3"/>
        <v>5419.7874999999985</v>
      </c>
      <c r="G27" s="5">
        <f>SUMSQ($E$7:E27)/(A27-4)</f>
        <v>3090000.5450693439</v>
      </c>
      <c r="H27" s="5">
        <f>SUM($F$7:F27)/(A27-4)</f>
        <v>1207.089880952381</v>
      </c>
      <c r="I27" s="5">
        <f t="shared" si="4"/>
        <v>63.470614412610296</v>
      </c>
      <c r="J27" s="5">
        <f>AVERAGE($I$7:I27)</f>
        <v>125.0048312896665</v>
      </c>
      <c r="K27" s="3">
        <f>SUM($E$7:E27)/H27</f>
        <v>-8.3717813059843351</v>
      </c>
    </row>
    <row r="28" spans="1:11" x14ac:dyDescent="0.25">
      <c r="A28" s="5">
        <v>26</v>
      </c>
      <c r="B28" s="5">
        <v>14444.31</v>
      </c>
      <c r="C28" s="1">
        <f t="shared" si="0"/>
        <v>7029.3974999999991</v>
      </c>
      <c r="D28" s="5">
        <f t="shared" si="2"/>
        <v>4151.37</v>
      </c>
      <c r="E28" s="2">
        <f t="shared" si="1"/>
        <v>-10292.939999999999</v>
      </c>
      <c r="F28" s="2">
        <f t="shared" si="3"/>
        <v>10292.939999999999</v>
      </c>
      <c r="G28" s="5">
        <f>SUMSQ($E$7:E28)/(A28-4)</f>
        <v>7765210.2404570999</v>
      </c>
      <c r="H28" s="5">
        <f>SUM($F$7:F28)/(A28-4)</f>
        <v>1620.0830681818181</v>
      </c>
      <c r="I28" s="5">
        <f t="shared" si="4"/>
        <v>71.259478645916616</v>
      </c>
      <c r="J28" s="5">
        <f>AVERAGE($I$7:I28)</f>
        <v>122.56186071495061</v>
      </c>
      <c r="K28" s="3">
        <f>SUM($E$7:E28)/H28</f>
        <v>-12.590979376688807</v>
      </c>
    </row>
    <row r="29" spans="1:11" x14ac:dyDescent="0.25">
      <c r="A29" s="5">
        <v>27</v>
      </c>
      <c r="B29" s="5">
        <v>13596.71</v>
      </c>
      <c r="C29" s="1">
        <f t="shared" si="0"/>
        <v>9712.3549999999996</v>
      </c>
      <c r="D29" s="5">
        <f t="shared" si="2"/>
        <v>7029.3974999999991</v>
      </c>
      <c r="E29" s="2">
        <f t="shared" si="1"/>
        <v>-6567.3125</v>
      </c>
      <c r="F29" s="2">
        <f t="shared" si="3"/>
        <v>6567.3125</v>
      </c>
      <c r="G29" s="5">
        <f>SUMSQ($E$7:E29)/(A29-4)</f>
        <v>9302792.1201179326</v>
      </c>
      <c r="H29" s="5">
        <f>SUM($F$7:F29)/(A29-4)</f>
        <v>1835.18</v>
      </c>
      <c r="I29" s="5">
        <f t="shared" si="4"/>
        <v>48.300747018947973</v>
      </c>
      <c r="J29" s="5">
        <f>AVERAGE($I$7:I29)</f>
        <v>119.33311664121138</v>
      </c>
      <c r="K29" s="3">
        <f>SUM($E$7:E29)/H29</f>
        <v>-14.69378753037849</v>
      </c>
    </row>
    <row r="30" spans="1:11" x14ac:dyDescent="0.25">
      <c r="A30" s="5">
        <v>28</v>
      </c>
      <c r="B30" s="5">
        <v>13300.76</v>
      </c>
      <c r="C30" s="1">
        <f t="shared" si="0"/>
        <v>12470.2075</v>
      </c>
      <c r="D30" s="5">
        <f t="shared" si="2"/>
        <v>9712.3549999999996</v>
      </c>
      <c r="E30" s="2">
        <f t="shared" si="1"/>
        <v>-3588.4050000000007</v>
      </c>
      <c r="F30" s="2">
        <f t="shared" si="3"/>
        <v>3588.4050000000007</v>
      </c>
      <c r="G30" s="5">
        <f>SUMSQ($E$7:E30)/(A30-4)</f>
        <v>9451702.8836140614</v>
      </c>
      <c r="H30" s="5">
        <f>SUM($F$7:F30)/(A30-4)</f>
        <v>1908.2310416666667</v>
      </c>
      <c r="I30" s="5">
        <f t="shared" si="4"/>
        <v>26.978947067686359</v>
      </c>
      <c r="J30" s="5">
        <f>AVERAGE($I$7:I30)</f>
        <v>115.4850262423145</v>
      </c>
      <c r="K30" s="3">
        <f>SUM($E$7:E30)/H30</f>
        <v>-16.011766569583589</v>
      </c>
    </row>
    <row r="31" spans="1:11" x14ac:dyDescent="0.25">
      <c r="A31" s="5">
        <v>29</v>
      </c>
      <c r="B31" s="5">
        <v>8014.55</v>
      </c>
      <c r="C31" s="1">
        <f t="shared" si="0"/>
        <v>12339.0825</v>
      </c>
      <c r="D31" s="5">
        <f t="shared" si="2"/>
        <v>12470.2075</v>
      </c>
      <c r="E31" s="2">
        <f t="shared" si="1"/>
        <v>4455.6575000000003</v>
      </c>
      <c r="F31" s="2">
        <f t="shared" si="3"/>
        <v>4455.6575000000003</v>
      </c>
      <c r="G31" s="5">
        <f>SUMSQ($E$7:E31)/(A31-4)</f>
        <v>9867750.1185617484</v>
      </c>
      <c r="H31" s="5">
        <f>SUM($F$7:F31)/(A31-4)</f>
        <v>2010.1280999999999</v>
      </c>
      <c r="I31" s="5">
        <f t="shared" si="4"/>
        <v>55.59460606022796</v>
      </c>
      <c r="J31" s="5">
        <f>AVERAGE($I$7:I31)</f>
        <v>113.08940943503103</v>
      </c>
      <c r="K31" s="3">
        <f>SUM($E$7:E31)/H31</f>
        <v>-12.983497171150436</v>
      </c>
    </row>
    <row r="32" spans="1:11" x14ac:dyDescent="0.25">
      <c r="A32" s="5">
        <v>30</v>
      </c>
      <c r="B32" s="5">
        <v>10365.39</v>
      </c>
      <c r="C32" s="1">
        <f t="shared" si="0"/>
        <v>11319.352500000001</v>
      </c>
      <c r="D32" s="5">
        <f t="shared" si="2"/>
        <v>12339.0825</v>
      </c>
      <c r="E32" s="2">
        <f t="shared" si="1"/>
        <v>1973.692500000001</v>
      </c>
      <c r="F32" s="2">
        <f t="shared" si="3"/>
        <v>1973.692500000001</v>
      </c>
      <c r="G32" s="5">
        <f>SUMSQ($E$7:E32)/(A32-4)</f>
        <v>9638046.7326384597</v>
      </c>
      <c r="H32" s="5">
        <f>SUM($F$7:F32)/(A32-4)</f>
        <v>2008.7267307692309</v>
      </c>
      <c r="I32" s="5">
        <f t="shared" si="4"/>
        <v>19.04117934781037</v>
      </c>
      <c r="J32" s="5">
        <f>AVERAGE($I$7:I32)</f>
        <v>109.47216981629177</v>
      </c>
      <c r="K32" s="3">
        <f>SUM($E$7:E32)/H32</f>
        <v>-12.009995999187774</v>
      </c>
    </row>
    <row r="33" spans="1:11" x14ac:dyDescent="0.25">
      <c r="A33" s="5">
        <v>31</v>
      </c>
      <c r="B33" s="5">
        <v>21025.79</v>
      </c>
      <c r="C33" s="1">
        <f t="shared" si="0"/>
        <v>13176.622500000001</v>
      </c>
      <c r="D33" s="5">
        <f t="shared" si="2"/>
        <v>11319.352500000001</v>
      </c>
      <c r="E33" s="2">
        <f t="shared" si="1"/>
        <v>-9706.4375</v>
      </c>
      <c r="F33" s="2">
        <f t="shared" si="3"/>
        <v>9706.4375</v>
      </c>
      <c r="G33" s="5">
        <f>SUMSQ($E$7:E33)/(A33-4)</f>
        <v>12770523.851481711</v>
      </c>
      <c r="H33" s="5">
        <f>SUM($F$7:F33)/(A33-4)</f>
        <v>2293.8271296296298</v>
      </c>
      <c r="I33" s="5">
        <f t="shared" si="4"/>
        <v>46.164436627589254</v>
      </c>
      <c r="J33" s="5">
        <f>AVERAGE($I$7:I33)</f>
        <v>107.12743895745092</v>
      </c>
      <c r="K33" s="3">
        <f>SUM($E$7:E33)/H33</f>
        <v>-14.748817407815089</v>
      </c>
    </row>
    <row r="34" spans="1:11" x14ac:dyDescent="0.25">
      <c r="A34" s="5">
        <v>32</v>
      </c>
      <c r="B34" s="5">
        <v>12980.95</v>
      </c>
      <c r="C34" s="1">
        <f t="shared" si="0"/>
        <v>13096.669999999998</v>
      </c>
      <c r="D34" s="5">
        <f t="shared" si="2"/>
        <v>13176.622500000001</v>
      </c>
      <c r="E34" s="2">
        <f t="shared" si="1"/>
        <v>195.67250000000058</v>
      </c>
      <c r="F34" s="2">
        <f t="shared" si="3"/>
        <v>195.67250000000058</v>
      </c>
      <c r="G34" s="5">
        <f>SUMSQ($E$7:E34)/(A34-4)</f>
        <v>12315801.132759374</v>
      </c>
      <c r="H34" s="5">
        <f>SUM($F$7:F34)/(A34-4)</f>
        <v>2218.8930357142858</v>
      </c>
      <c r="I34" s="5">
        <f t="shared" si="4"/>
        <v>1.5073819712732934</v>
      </c>
      <c r="J34" s="5">
        <f>AVERAGE($I$7:I34)</f>
        <v>103.35529406508745</v>
      </c>
      <c r="K34" s="3">
        <f>SUM($E$7:E34)/H34</f>
        <v>-15.158714033807559</v>
      </c>
    </row>
    <row r="35" spans="1:11" x14ac:dyDescent="0.25">
      <c r="A35" s="5">
        <v>33</v>
      </c>
      <c r="B35" s="5">
        <v>14134.75</v>
      </c>
      <c r="C35" s="1">
        <f t="shared" si="0"/>
        <v>14626.720000000001</v>
      </c>
      <c r="D35" s="5">
        <f t="shared" si="2"/>
        <v>13096.669999999998</v>
      </c>
      <c r="E35" s="2">
        <f t="shared" si="1"/>
        <v>-1038.0800000000017</v>
      </c>
      <c r="F35" s="2">
        <f t="shared" si="3"/>
        <v>1038.0800000000017</v>
      </c>
      <c r="G35" s="5">
        <f>SUMSQ($E$7:E35)/(A35-4)</f>
        <v>11928277.303574568</v>
      </c>
      <c r="H35" s="5">
        <f>SUM($F$7:F35)/(A35-4)</f>
        <v>2178.1753448275863</v>
      </c>
      <c r="I35" s="5">
        <f t="shared" si="4"/>
        <v>7.3441695113107883</v>
      </c>
      <c r="J35" s="5">
        <f>AVERAGE($I$7:I35)</f>
        <v>100.04456563219858</v>
      </c>
      <c r="K35" s="3">
        <f>SUM($E$7:E35)/H35</f>
        <v>-15.918665631000703</v>
      </c>
    </row>
    <row r="36" spans="1:11" x14ac:dyDescent="0.25">
      <c r="A36" s="5">
        <v>34</v>
      </c>
      <c r="B36" s="5">
        <v>6464.53</v>
      </c>
      <c r="C36" s="1">
        <f t="shared" si="0"/>
        <v>13651.505000000001</v>
      </c>
      <c r="D36" s="5">
        <f t="shared" si="2"/>
        <v>14626.720000000001</v>
      </c>
      <c r="E36" s="2">
        <f t="shared" si="1"/>
        <v>8162.1900000000014</v>
      </c>
      <c r="F36" s="2">
        <f t="shared" si="3"/>
        <v>8162.1900000000014</v>
      </c>
      <c r="G36" s="5">
        <f>SUMSQ($E$7:E36)/(A36-4)</f>
        <v>13751379.579992084</v>
      </c>
      <c r="H36" s="5">
        <f>SUM($F$7:F36)/(A36-4)</f>
        <v>2377.6425000000004</v>
      </c>
      <c r="I36" s="5">
        <f t="shared" si="4"/>
        <v>126.26115123605277</v>
      </c>
      <c r="J36" s="5">
        <f>AVERAGE($I$7:I36)</f>
        <v>100.91845181899372</v>
      </c>
      <c r="K36" s="3">
        <f>SUM($E$7:E36)/H36</f>
        <v>-11.150311705817842</v>
      </c>
    </row>
    <row r="37" spans="1:11" x14ac:dyDescent="0.25">
      <c r="A37" s="5">
        <v>35</v>
      </c>
      <c r="B37" s="5">
        <v>10799.59</v>
      </c>
      <c r="C37" s="1">
        <f t="shared" si="0"/>
        <v>11094.955000000002</v>
      </c>
      <c r="D37" s="5">
        <f t="shared" si="2"/>
        <v>13651.505000000001</v>
      </c>
      <c r="E37" s="2">
        <f t="shared" si="1"/>
        <v>2851.9150000000009</v>
      </c>
      <c r="F37" s="2">
        <f t="shared" si="3"/>
        <v>2851.9150000000009</v>
      </c>
      <c r="G37" s="5">
        <f>SUMSQ($E$7:E37)/(A37-4)</f>
        <v>13570155.050547983</v>
      </c>
      <c r="H37" s="5">
        <f>SUM($F$7:F37)/(A37-4)</f>
        <v>2392.9416129032261</v>
      </c>
      <c r="I37" s="5">
        <f t="shared" si="4"/>
        <v>26.407622881979787</v>
      </c>
      <c r="J37" s="5">
        <f>AVERAGE($I$7:I37)</f>
        <v>98.51487669199328</v>
      </c>
      <c r="K37" s="3">
        <f>SUM($E$7:E37)/H37</f>
        <v>-9.8872199273158046</v>
      </c>
    </row>
    <row r="38" spans="1:11" x14ac:dyDescent="0.25">
      <c r="A38" s="5">
        <v>36</v>
      </c>
      <c r="B38" s="5">
        <v>11509.58</v>
      </c>
      <c r="C38" s="1">
        <f t="shared" si="0"/>
        <v>10727.112499999999</v>
      </c>
      <c r="D38" s="5">
        <f t="shared" si="2"/>
        <v>11094.955000000002</v>
      </c>
      <c r="E38" s="2">
        <f t="shared" si="1"/>
        <v>-414.62499999999818</v>
      </c>
      <c r="F38" s="2">
        <f t="shared" si="3"/>
        <v>414.62499999999818</v>
      </c>
      <c r="G38" s="5">
        <f>SUMSQ($E$7:E38)/(A38-4)</f>
        <v>13151460.014300391</v>
      </c>
      <c r="H38" s="5">
        <f>SUM($F$7:F38)/(A38-4)</f>
        <v>2331.1192187500001</v>
      </c>
      <c r="I38" s="5">
        <f t="shared" si="4"/>
        <v>3.6024337986268673</v>
      </c>
      <c r="J38" s="5">
        <f>AVERAGE($I$7:I38)</f>
        <v>95.548862851575578</v>
      </c>
      <c r="K38" s="3">
        <f>SUM($E$7:E38)/H38</f>
        <v>-10.327298924209087</v>
      </c>
    </row>
    <row r="39" spans="1:11" x14ac:dyDescent="0.25">
      <c r="A39" s="5">
        <v>37</v>
      </c>
      <c r="B39" s="5">
        <v>21052.92</v>
      </c>
      <c r="C39" s="1">
        <f t="shared" si="0"/>
        <v>12456.654999999999</v>
      </c>
      <c r="D39" s="5">
        <f t="shared" si="2"/>
        <v>10727.112499999999</v>
      </c>
      <c r="E39" s="2">
        <f t="shared" si="1"/>
        <v>-10325.807499999999</v>
      </c>
      <c r="F39" s="2">
        <f t="shared" si="3"/>
        <v>10325.807499999999</v>
      </c>
      <c r="G39" s="5">
        <f>SUMSQ($E$7:E39)/(A39-4)</f>
        <v>15983909.726808144</v>
      </c>
      <c r="H39" s="5">
        <f>SUM($F$7:F39)/(A39-4)</f>
        <v>2573.3824999999997</v>
      </c>
      <c r="I39" s="5">
        <f t="shared" si="4"/>
        <v>49.04691368228255</v>
      </c>
      <c r="J39" s="5">
        <f>AVERAGE($I$7:I39)</f>
        <v>94.139712876748519</v>
      </c>
      <c r="K39" s="3">
        <f>SUM($E$7:E39)/H39</f>
        <v>-13.367609556682696</v>
      </c>
    </row>
    <row r="40" spans="1:11" x14ac:dyDescent="0.25">
      <c r="A40" s="5">
        <v>38</v>
      </c>
      <c r="B40" s="5">
        <v>11815.12</v>
      </c>
      <c r="C40" s="1">
        <f t="shared" si="0"/>
        <v>13794.3025</v>
      </c>
      <c r="D40" s="5">
        <f t="shared" si="2"/>
        <v>12456.654999999999</v>
      </c>
      <c r="E40" s="2">
        <f t="shared" si="1"/>
        <v>641.53499999999804</v>
      </c>
      <c r="F40" s="2">
        <f t="shared" si="3"/>
        <v>641.53499999999804</v>
      </c>
      <c r="G40" s="5">
        <f>SUMSQ($E$7:E40)/(A40-4)</f>
        <v>15525899.651202757</v>
      </c>
      <c r="H40" s="5">
        <f>SUM($F$7:F40)/(A40-4)</f>
        <v>2516.5634558823531</v>
      </c>
      <c r="I40" s="5">
        <f t="shared" si="4"/>
        <v>5.4297798075685906</v>
      </c>
      <c r="J40" s="5">
        <f>AVERAGE($I$7:I40)</f>
        <v>91.530597198243228</v>
      </c>
      <c r="K40" s="3">
        <f>SUM($E$7:E40)/H40</f>
        <v>-13.414498816269143</v>
      </c>
    </row>
    <row r="41" spans="1:11" x14ac:dyDescent="0.25">
      <c r="A41" s="5">
        <v>39</v>
      </c>
      <c r="B41" s="5">
        <v>18380.900000000001</v>
      </c>
      <c r="C41" s="1">
        <f t="shared" si="0"/>
        <v>15689.630000000001</v>
      </c>
      <c r="D41" s="5">
        <f t="shared" si="2"/>
        <v>13794.3025</v>
      </c>
      <c r="E41" s="2">
        <f t="shared" si="1"/>
        <v>-4586.5975000000017</v>
      </c>
      <c r="F41" s="2">
        <f t="shared" si="3"/>
        <v>4586.5975000000017</v>
      </c>
      <c r="G41" s="5">
        <f>SUMSQ($E$7:E41)/(A41-4)</f>
        <v>15683356.136225713</v>
      </c>
      <c r="H41" s="5">
        <f>SUM($F$7:F41)/(A41-4)</f>
        <v>2575.7072857142857</v>
      </c>
      <c r="I41" s="5">
        <f t="shared" si="4"/>
        <v>24.953062690075033</v>
      </c>
      <c r="J41" s="5">
        <f>AVERAGE($I$7:I41)</f>
        <v>89.628381926581284</v>
      </c>
      <c r="K41" s="3">
        <f>SUM($E$7:E41)/H41</f>
        <v>-14.887186604112239</v>
      </c>
    </row>
    <row r="42" spans="1:11" x14ac:dyDescent="0.25">
      <c r="A42" s="5">
        <v>40</v>
      </c>
      <c r="B42" s="5">
        <v>14014.43</v>
      </c>
      <c r="C42" s="1">
        <f t="shared" si="0"/>
        <v>16315.842500000001</v>
      </c>
      <c r="D42" s="5">
        <f t="shared" si="2"/>
        <v>15689.630000000001</v>
      </c>
      <c r="E42" s="2">
        <f t="shared" si="1"/>
        <v>1675.2000000000007</v>
      </c>
      <c r="F42" s="2">
        <f t="shared" si="3"/>
        <v>1675.2000000000007</v>
      </c>
      <c r="G42" s="5">
        <f>SUMSQ($E$7:E42)/(A42-4)</f>
        <v>15325659.994663887</v>
      </c>
      <c r="H42" s="5">
        <f>SUM($F$7:F42)/(A42-4)</f>
        <v>2550.6931944444445</v>
      </c>
      <c r="I42" s="5">
        <f t="shared" si="4"/>
        <v>11.953393752011324</v>
      </c>
      <c r="J42" s="5">
        <f>AVERAGE($I$7:I42)</f>
        <v>87.470743366176563</v>
      </c>
      <c r="K42" s="3">
        <f>SUM($E$7:E42)/H42</f>
        <v>-14.376419351362603</v>
      </c>
    </row>
    <row r="43" spans="1:11" x14ac:dyDescent="0.25">
      <c r="A43" s="5">
        <v>41</v>
      </c>
      <c r="B43" s="5">
        <v>18328.64</v>
      </c>
      <c r="C43" s="1">
        <f t="shared" si="0"/>
        <v>15634.772500000001</v>
      </c>
      <c r="D43" s="5">
        <f t="shared" si="2"/>
        <v>16315.842500000001</v>
      </c>
      <c r="E43" s="2">
        <f t="shared" si="1"/>
        <v>-2012.7974999999988</v>
      </c>
      <c r="F43" s="2">
        <f t="shared" si="3"/>
        <v>2012.7974999999988</v>
      </c>
      <c r="G43" s="5">
        <f>SUMSQ($E$7:E43)/(A43-4)</f>
        <v>15020949.015781248</v>
      </c>
      <c r="H43" s="5">
        <f>SUM($F$7:F43)/(A43-4)</f>
        <v>2536.1554729729733</v>
      </c>
      <c r="I43" s="5">
        <f t="shared" si="4"/>
        <v>10.981706771478947</v>
      </c>
      <c r="J43" s="5">
        <f>AVERAGE($I$7:I43)</f>
        <v>85.403472106860406</v>
      </c>
      <c r="K43" s="3">
        <f>SUM($E$7:E43)/H43</f>
        <v>-15.252468909035306</v>
      </c>
    </row>
    <row r="44" spans="1:11" x14ac:dyDescent="0.25">
      <c r="A44" s="5">
        <v>42</v>
      </c>
      <c r="B44" s="5">
        <v>27692.53</v>
      </c>
      <c r="C44" s="1">
        <f t="shared" si="0"/>
        <v>19604.125</v>
      </c>
      <c r="D44" s="5">
        <f t="shared" si="2"/>
        <v>15634.772500000001</v>
      </c>
      <c r="E44" s="2">
        <f t="shared" si="1"/>
        <v>-12057.757499999998</v>
      </c>
      <c r="F44" s="2">
        <f t="shared" si="3"/>
        <v>12057.757499999998</v>
      </c>
      <c r="G44" s="5">
        <f>SUMSQ($E$7:E44)/(A44-4)</f>
        <v>18451700.776650324</v>
      </c>
      <c r="H44" s="5">
        <f>SUM($F$7:F44)/(A44-4)</f>
        <v>2786.7239473684208</v>
      </c>
      <c r="I44" s="5">
        <f t="shared" si="4"/>
        <v>43.541552541425425</v>
      </c>
      <c r="J44" s="5">
        <f>AVERAGE($I$7:I44)</f>
        <v>84.301842644612123</v>
      </c>
      <c r="K44" s="3">
        <f>SUM($E$7:E44)/H44</f>
        <v>-18.207899655046756</v>
      </c>
    </row>
    <row r="45" spans="1:11" x14ac:dyDescent="0.25">
      <c r="A45" s="5">
        <v>43</v>
      </c>
      <c r="B45" s="5">
        <v>15683.45</v>
      </c>
      <c r="C45" s="1">
        <f t="shared" si="0"/>
        <v>18929.762500000001</v>
      </c>
      <c r="D45" s="5">
        <f t="shared" si="2"/>
        <v>19604.125</v>
      </c>
      <c r="E45" s="2">
        <f t="shared" si="1"/>
        <v>3920.6749999999993</v>
      </c>
      <c r="F45" s="2">
        <f t="shared" si="3"/>
        <v>3920.6749999999993</v>
      </c>
      <c r="G45" s="5">
        <f>SUMSQ($E$7:E45)/(A45-4)</f>
        <v>18372726.20431634</v>
      </c>
      <c r="H45" s="5">
        <f>SUM($F$7:F45)/(A45-4)</f>
        <v>2815.7996153846152</v>
      </c>
      <c r="I45" s="5">
        <f t="shared" si="4"/>
        <v>24.998804472230272</v>
      </c>
      <c r="J45" s="5">
        <f>AVERAGE($I$7:I45)</f>
        <v>82.781251922243356</v>
      </c>
      <c r="K45" s="3">
        <f>SUM($E$7:E45)/H45</f>
        <v>-16.62750244875107</v>
      </c>
    </row>
    <row r="46" spans="1:11" x14ac:dyDescent="0.25">
      <c r="A46" s="5">
        <v>44</v>
      </c>
      <c r="B46" s="5">
        <v>7128.52</v>
      </c>
      <c r="C46" s="1">
        <f t="shared" si="0"/>
        <v>17208.285</v>
      </c>
      <c r="D46" s="5">
        <f t="shared" si="2"/>
        <v>18929.762500000001</v>
      </c>
      <c r="E46" s="2">
        <f t="shared" si="1"/>
        <v>11801.2425</v>
      </c>
      <c r="F46" s="2">
        <f t="shared" si="3"/>
        <v>11801.2425</v>
      </c>
      <c r="G46" s="5">
        <f>SUMSQ($E$7:E46)/(A46-4)</f>
        <v>21395141.16280359</v>
      </c>
      <c r="H46" s="5">
        <f>SUM($F$7:F46)/(A46-4)</f>
        <v>3040.4356874999999</v>
      </c>
      <c r="I46" s="5">
        <f t="shared" si="4"/>
        <v>165.54968633040238</v>
      </c>
      <c r="J46" s="5">
        <f>AVERAGE($I$7:I46)</f>
        <v>84.850462782447337</v>
      </c>
      <c r="K46" s="3">
        <f>SUM($E$7:E46)/H46</f>
        <v>-11.517583694984836</v>
      </c>
    </row>
    <row r="47" spans="1:11" x14ac:dyDescent="0.25">
      <c r="A47" s="5">
        <v>45</v>
      </c>
      <c r="B47" s="5">
        <v>9859.9</v>
      </c>
      <c r="C47" s="1">
        <f t="shared" si="0"/>
        <v>15091.1</v>
      </c>
      <c r="D47" s="5">
        <f t="shared" si="2"/>
        <v>17208.285</v>
      </c>
      <c r="E47" s="2">
        <f t="shared" si="1"/>
        <v>7348.3850000000002</v>
      </c>
      <c r="F47" s="2">
        <f t="shared" si="3"/>
        <v>7348.3850000000002</v>
      </c>
      <c r="G47" s="5">
        <f>SUMSQ($E$7:E47)/(A47-4)</f>
        <v>22190351.429765087</v>
      </c>
      <c r="H47" s="5">
        <f>SUM($F$7:F47)/(A47-4)</f>
        <v>3145.5076219512193</v>
      </c>
      <c r="I47" s="5">
        <f t="shared" si="4"/>
        <v>74.527987099260656</v>
      </c>
      <c r="J47" s="5">
        <f>AVERAGE($I$7:I47)</f>
        <v>84.598695082857418</v>
      </c>
      <c r="K47" s="3">
        <f>SUM($E$7:E47)/H47</f>
        <v>-8.7967001913782408</v>
      </c>
    </row>
    <row r="48" spans="1:11" x14ac:dyDescent="0.25">
      <c r="A48" s="5">
        <v>46</v>
      </c>
      <c r="B48" s="5">
        <v>11741.33</v>
      </c>
      <c r="C48" s="1">
        <f t="shared" si="0"/>
        <v>11103.300000000001</v>
      </c>
      <c r="D48" s="5">
        <f t="shared" si="2"/>
        <v>15091.1</v>
      </c>
      <c r="E48" s="2">
        <f t="shared" si="1"/>
        <v>3349.7700000000004</v>
      </c>
      <c r="F48" s="2">
        <f t="shared" si="3"/>
        <v>3349.7700000000004</v>
      </c>
      <c r="G48" s="5">
        <f>SUMSQ($E$7:E48)/(A48-4)</f>
        <v>21929175.42079211</v>
      </c>
      <c r="H48" s="5">
        <f>SUM($F$7:F48)/(A48-4)</f>
        <v>3150.3710119047619</v>
      </c>
      <c r="I48" s="5">
        <f t="shared" si="4"/>
        <v>28.529732151298028</v>
      </c>
      <c r="J48" s="5">
        <f>AVERAGE($I$7:I48)</f>
        <v>83.26371977496315</v>
      </c>
      <c r="K48" s="3">
        <f>SUM($E$7:E48)/H48</f>
        <v>-7.7198264611048391</v>
      </c>
    </row>
    <row r="49" spans="1:11" x14ac:dyDescent="0.25">
      <c r="A49" s="5">
        <v>47</v>
      </c>
      <c r="B49" s="5">
        <v>11433.7</v>
      </c>
      <c r="C49" s="1">
        <f t="shared" si="0"/>
        <v>10040.862499999999</v>
      </c>
      <c r="D49" s="5">
        <f t="shared" si="2"/>
        <v>11103.300000000001</v>
      </c>
      <c r="E49" s="2">
        <f t="shared" si="1"/>
        <v>-330.39999999999964</v>
      </c>
      <c r="F49" s="2">
        <f t="shared" si="3"/>
        <v>330.39999999999964</v>
      </c>
      <c r="G49" s="5">
        <f>SUMSQ($E$7:E49)/(A49-4)</f>
        <v>21421733.298448104</v>
      </c>
      <c r="H49" s="5">
        <f>SUM($F$7:F49)/(A49-4)</f>
        <v>3084.7902906976742</v>
      </c>
      <c r="I49" s="5">
        <f t="shared" si="4"/>
        <v>2.8897032456685028</v>
      </c>
      <c r="J49" s="5">
        <f>AVERAGE($I$7:I49)</f>
        <v>81.394556599863279</v>
      </c>
      <c r="K49" s="3">
        <f>SUM($E$7:E49)/H49</f>
        <v>-7.9910513120893079</v>
      </c>
    </row>
    <row r="50" spans="1:11" x14ac:dyDescent="0.25">
      <c r="A50" s="5">
        <v>48</v>
      </c>
      <c r="B50" s="5">
        <v>16221.67</v>
      </c>
      <c r="C50" s="1">
        <f t="shared" si="0"/>
        <v>12314.15</v>
      </c>
      <c r="D50" s="5">
        <f t="shared" si="2"/>
        <v>10040.862499999999</v>
      </c>
      <c r="E50" s="2">
        <f t="shared" si="1"/>
        <v>-6180.8075000000008</v>
      </c>
      <c r="F50" s="2">
        <f t="shared" si="3"/>
        <v>6180.8075000000008</v>
      </c>
      <c r="G50" s="5">
        <f>SUMSQ($E$7:E50)/(A50-4)</f>
        <v>21803111.663302835</v>
      </c>
      <c r="H50" s="5">
        <f>SUM($F$7:F50)/(A50-4)</f>
        <v>3155.1543181818179</v>
      </c>
      <c r="I50" s="5">
        <f t="shared" si="4"/>
        <v>38.102165190143808</v>
      </c>
      <c r="J50" s="5">
        <f>AVERAGE($I$7:I50)</f>
        <v>80.410638613278735</v>
      </c>
      <c r="K50" s="3">
        <f>SUM($E$7:E50)/H50</f>
        <v>-9.7717962073458633</v>
      </c>
    </row>
    <row r="51" spans="1:11" x14ac:dyDescent="0.25">
      <c r="A51" s="5">
        <v>49</v>
      </c>
      <c r="B51" s="5">
        <v>19221.75</v>
      </c>
      <c r="C51" s="1">
        <f t="shared" si="0"/>
        <v>14654.612499999999</v>
      </c>
      <c r="D51" s="5">
        <f t="shared" si="2"/>
        <v>12314.15</v>
      </c>
      <c r="E51" s="2">
        <f t="shared" si="1"/>
        <v>-6907.6</v>
      </c>
      <c r="F51" s="2">
        <f t="shared" si="3"/>
        <v>6907.6</v>
      </c>
      <c r="G51" s="5">
        <f>SUMSQ($E$7:E51)/(A51-4)</f>
        <v>22378930.021007217</v>
      </c>
      <c r="H51" s="5">
        <f>SUM($F$7:F51)/(A51-4)</f>
        <v>3238.5419999999995</v>
      </c>
      <c r="I51" s="5">
        <f t="shared" si="4"/>
        <v>35.936374159480799</v>
      </c>
      <c r="J51" s="5">
        <f>AVERAGE($I$7:I51)</f>
        <v>79.422321625416558</v>
      </c>
      <c r="K51" s="3">
        <f>SUM($E$7:E51)/H51</f>
        <v>-11.653121991315849</v>
      </c>
    </row>
    <row r="52" spans="1:11" x14ac:dyDescent="0.25">
      <c r="A52" s="5">
        <v>50</v>
      </c>
      <c r="B52" s="5">
        <v>17701.22</v>
      </c>
      <c r="C52" s="1">
        <f t="shared" si="0"/>
        <v>16144.585000000001</v>
      </c>
      <c r="D52" s="5">
        <f t="shared" si="2"/>
        <v>14654.612499999999</v>
      </c>
      <c r="E52" s="2">
        <f t="shared" si="1"/>
        <v>-3046.6075000000019</v>
      </c>
      <c r="F52" s="2">
        <f t="shared" si="3"/>
        <v>3046.6075000000019</v>
      </c>
      <c r="G52" s="5">
        <f>SUMSQ($E$7:E52)/(A52-4)</f>
        <v>22094210.178356107</v>
      </c>
      <c r="H52" s="5">
        <f>SUM($F$7:F52)/(A52-4)</f>
        <v>3234.3695108695651</v>
      </c>
      <c r="I52" s="5">
        <f t="shared" si="4"/>
        <v>17.211285436823008</v>
      </c>
      <c r="J52" s="5">
        <f>AVERAGE($I$7:I52)</f>
        <v>78.069907795229739</v>
      </c>
      <c r="K52" s="3">
        <f>SUM($E$7:E52)/H52</f>
        <v>-12.610102946782574</v>
      </c>
    </row>
    <row r="53" spans="1:11" x14ac:dyDescent="0.25">
      <c r="A53" s="5">
        <v>51</v>
      </c>
      <c r="B53" s="5">
        <v>21723.3</v>
      </c>
      <c r="C53" s="1">
        <f t="shared" si="0"/>
        <v>18716.985000000001</v>
      </c>
      <c r="D53" s="5">
        <f t="shared" si="2"/>
        <v>16144.585000000001</v>
      </c>
      <c r="E53" s="2">
        <f t="shared" si="1"/>
        <v>-5578.7149999999983</v>
      </c>
      <c r="F53" s="2">
        <f t="shared" si="3"/>
        <v>5578.7149999999983</v>
      </c>
      <c r="G53" s="5">
        <f>SUMSQ($E$7:E53)/(A53-4)</f>
        <v>22286292.111821402</v>
      </c>
      <c r="H53" s="5">
        <f>SUM($F$7:F53)/(A53-4)</f>
        <v>3284.2492021276594</v>
      </c>
      <c r="I53" s="5">
        <f t="shared" si="4"/>
        <v>25.680789751096743</v>
      </c>
      <c r="J53" s="5">
        <f>AVERAGE($I$7:I53)</f>
        <v>76.955245709184354</v>
      </c>
      <c r="K53" s="3">
        <f>SUM($E$7:E53)/H53</f>
        <v>-14.117213599371018</v>
      </c>
    </row>
    <row r="54" spans="1:11" x14ac:dyDescent="0.25">
      <c r="A54" s="5">
        <v>52</v>
      </c>
      <c r="B54" s="5">
        <v>17987.71</v>
      </c>
      <c r="C54" s="1">
        <f t="shared" si="0"/>
        <v>19158.495000000003</v>
      </c>
      <c r="D54" s="5">
        <f t="shared" si="2"/>
        <v>18716.985000000001</v>
      </c>
      <c r="E54" s="2">
        <f t="shared" si="1"/>
        <v>729.27500000000146</v>
      </c>
      <c r="F54" s="2">
        <f t="shared" si="3"/>
        <v>729.27500000000146</v>
      </c>
      <c r="G54" s="5">
        <f>SUMSQ($E$7:E54)/(A54-4)</f>
        <v>21833074.401692312</v>
      </c>
      <c r="H54" s="5">
        <f>SUM($F$7:F54)/(A54-4)</f>
        <v>3231.0205729166664</v>
      </c>
      <c r="I54" s="5">
        <f t="shared" si="4"/>
        <v>4.0542959609644669</v>
      </c>
      <c r="J54" s="5">
        <f>AVERAGE($I$7:I54)</f>
        <v>75.436475922763108</v>
      </c>
      <c r="K54" s="3">
        <f>SUM($E$7:E54)/H54</f>
        <v>-14.124073638690822</v>
      </c>
    </row>
    <row r="55" spans="1:11" x14ac:dyDescent="0.25">
      <c r="A55" s="5">
        <v>53</v>
      </c>
      <c r="B55" s="5">
        <v>21977.31</v>
      </c>
      <c r="C55" s="1">
        <f t="shared" si="0"/>
        <v>19847.385000000002</v>
      </c>
      <c r="D55" s="5">
        <f t="shared" si="2"/>
        <v>19158.495000000003</v>
      </c>
      <c r="E55" s="2">
        <f t="shared" si="1"/>
        <v>-2818.8149999999987</v>
      </c>
      <c r="F55" s="2">
        <f t="shared" si="3"/>
        <v>2818.8149999999987</v>
      </c>
      <c r="G55" s="5">
        <f>SUMSQ($E$7:E55)/(A55-4)</f>
        <v>21549658.965009306</v>
      </c>
      <c r="H55" s="5">
        <f>SUM($F$7:F55)/(A55-4)</f>
        <v>3222.608214285714</v>
      </c>
      <c r="I55" s="5">
        <f t="shared" si="4"/>
        <v>12.826023749039345</v>
      </c>
      <c r="J55" s="5">
        <f>AVERAGE($I$7:I55)</f>
        <v>74.158711592687112</v>
      </c>
      <c r="K55" s="3">
        <f>SUM($E$7:E55)/H55</f>
        <v>-15.03564326721601</v>
      </c>
    </row>
    <row r="56" spans="1:11" x14ac:dyDescent="0.25">
      <c r="A56" s="5">
        <v>54</v>
      </c>
      <c r="B56" s="5">
        <v>25875.8</v>
      </c>
      <c r="C56" s="1">
        <f t="shared" si="0"/>
        <v>21891.03</v>
      </c>
      <c r="D56" s="5">
        <f t="shared" si="2"/>
        <v>19847.385000000002</v>
      </c>
      <c r="E56" s="2">
        <f t="shared" si="1"/>
        <v>-6028.4149999999972</v>
      </c>
      <c r="F56" s="2">
        <f t="shared" si="3"/>
        <v>6028.4149999999972</v>
      </c>
      <c r="G56" s="5">
        <f>SUMSQ($E$7:E56)/(A56-4)</f>
        <v>21845501.533953618</v>
      </c>
      <c r="H56" s="5">
        <f>SUM($F$7:F56)/(A56-4)</f>
        <v>3278.72435</v>
      </c>
      <c r="I56" s="5">
        <f t="shared" si="4"/>
        <v>23.297501912984323</v>
      </c>
      <c r="J56" s="5">
        <f>AVERAGE($I$7:I56)</f>
        <v>73.141487399093052</v>
      </c>
      <c r="K56" s="3">
        <f>SUM($E$7:E56)/H56</f>
        <v>-16.616951193228548</v>
      </c>
    </row>
    <row r="57" spans="1:11" x14ac:dyDescent="0.25">
      <c r="A57" s="5">
        <v>55</v>
      </c>
      <c r="B57" s="5">
        <v>15402.78</v>
      </c>
      <c r="C57" s="1">
        <f t="shared" si="0"/>
        <v>20310.900000000001</v>
      </c>
      <c r="D57" s="5">
        <f t="shared" si="2"/>
        <v>21891.03</v>
      </c>
      <c r="E57" s="2">
        <f t="shared" si="1"/>
        <v>6488.2499999999982</v>
      </c>
      <c r="F57" s="2">
        <f t="shared" si="3"/>
        <v>6488.2499999999982</v>
      </c>
      <c r="G57" s="5">
        <f>SUMSQ($E$7:E57)/(A57-4)</f>
        <v>22242597.348238841</v>
      </c>
      <c r="H57" s="5">
        <f>SUM($F$7:F57)/(A57-4)</f>
        <v>3341.656225490196</v>
      </c>
      <c r="I57" s="5">
        <f t="shared" si="4"/>
        <v>42.123889323875282</v>
      </c>
      <c r="J57" s="5">
        <f>AVERAGE($I$7:I57)</f>
        <v>72.533299201539762</v>
      </c>
      <c r="K57" s="3">
        <f>SUM($E$7:E57)/H57</f>
        <v>-14.362384776117901</v>
      </c>
    </row>
    <row r="58" spans="1:11" x14ac:dyDescent="0.25">
      <c r="A58" s="5">
        <v>56</v>
      </c>
      <c r="B58" s="5">
        <v>22582.82</v>
      </c>
      <c r="C58" s="1">
        <f t="shared" si="0"/>
        <v>21459.677499999998</v>
      </c>
      <c r="D58" s="5">
        <f t="shared" si="2"/>
        <v>20310.900000000001</v>
      </c>
      <c r="E58" s="2">
        <f t="shared" si="1"/>
        <v>-2271.9199999999983</v>
      </c>
      <c r="F58" s="2">
        <f t="shared" si="3"/>
        <v>2271.9199999999983</v>
      </c>
      <c r="G58" s="5">
        <f>SUMSQ($E$7:E58)/(A58-4)</f>
        <v>21914117.023972709</v>
      </c>
      <c r="H58" s="5">
        <f>SUM($F$7:F58)/(A58-4)</f>
        <v>3321.0843750000004</v>
      </c>
      <c r="I58" s="5">
        <f t="shared" si="4"/>
        <v>10.060391040622909</v>
      </c>
      <c r="J58" s="5">
        <f>AVERAGE($I$7:I58)</f>
        <v>71.331897121522132</v>
      </c>
      <c r="K58" s="3">
        <f>SUM($E$7:E58)/H58</f>
        <v>-15.135439761297841</v>
      </c>
    </row>
    <row r="59" spans="1:11" x14ac:dyDescent="0.25">
      <c r="A59" s="5">
        <v>57</v>
      </c>
      <c r="B59" s="5">
        <v>18668.18</v>
      </c>
      <c r="C59" s="1">
        <f t="shared" si="0"/>
        <v>20632.395</v>
      </c>
      <c r="D59" s="5">
        <f t="shared" si="2"/>
        <v>21459.677499999998</v>
      </c>
      <c r="E59" s="2">
        <f t="shared" si="1"/>
        <v>2791.4974999999977</v>
      </c>
      <c r="F59" s="2">
        <f t="shared" si="3"/>
        <v>2791.4974999999977</v>
      </c>
      <c r="G59" s="5">
        <f>SUMSQ($E$7:E59)/(A59-4)</f>
        <v>21647670.632812962</v>
      </c>
      <c r="H59" s="5">
        <f>SUM($F$7:F59)/(A59-4)</f>
        <v>3311.0921698113211</v>
      </c>
      <c r="I59" s="5">
        <f t="shared" si="4"/>
        <v>14.95323861244105</v>
      </c>
      <c r="J59" s="5">
        <f>AVERAGE($I$7:I59)</f>
        <v>70.268148847765886</v>
      </c>
      <c r="K59" s="3">
        <f>SUM($E$7:E59)/H59</f>
        <v>-14.3380409137645</v>
      </c>
    </row>
    <row r="60" spans="1:11" x14ac:dyDescent="0.25">
      <c r="A60" s="5">
        <v>58</v>
      </c>
      <c r="B60" s="5">
        <v>19957.490000000002</v>
      </c>
      <c r="C60" s="1">
        <f t="shared" si="0"/>
        <v>19152.817500000001</v>
      </c>
      <c r="D60" s="5">
        <f t="shared" si="2"/>
        <v>20632.395</v>
      </c>
      <c r="E60" s="2">
        <f t="shared" si="1"/>
        <v>674.90499999999884</v>
      </c>
      <c r="F60" s="2">
        <f t="shared" si="3"/>
        <v>674.90499999999884</v>
      </c>
      <c r="G60" s="5">
        <f>SUMSQ($E$7:E60)/(A60-4)</f>
        <v>21255222.96848356</v>
      </c>
      <c r="H60" s="5">
        <f>SUM($F$7:F60)/(A60-4)</f>
        <v>3262.2738888888889</v>
      </c>
      <c r="I60" s="5">
        <f t="shared" si="4"/>
        <v>3.3817128306214799</v>
      </c>
      <c r="J60" s="5">
        <f>AVERAGE($I$7:I60)</f>
        <v>69.029511143744699</v>
      </c>
      <c r="K60" s="3">
        <f>SUM($E$7:E60)/H60</f>
        <v>-14.345720682557308</v>
      </c>
    </row>
    <row r="61" spans="1:11" x14ac:dyDescent="0.25">
      <c r="A61" s="5">
        <v>59</v>
      </c>
      <c r="B61" s="5">
        <v>17093.43</v>
      </c>
      <c r="C61" s="1">
        <f t="shared" si="0"/>
        <v>19575.480000000003</v>
      </c>
      <c r="D61" s="5">
        <f t="shared" si="2"/>
        <v>19152.817500000001</v>
      </c>
      <c r="E61" s="2">
        <f t="shared" si="1"/>
        <v>2059.3875000000007</v>
      </c>
      <c r="F61" s="2">
        <f t="shared" si="3"/>
        <v>2059.3875000000007</v>
      </c>
      <c r="G61" s="5">
        <f>SUMSQ($E$7:E61)/(A61-4)</f>
        <v>20945874.857695788</v>
      </c>
      <c r="H61" s="5">
        <f>SUM($F$7:F61)/(A61-4)</f>
        <v>3240.4032272727277</v>
      </c>
      <c r="I61" s="5">
        <f t="shared" si="4"/>
        <v>12.047830657743944</v>
      </c>
      <c r="J61" s="5">
        <f>AVERAGE($I$7:I61)</f>
        <v>67.993480589453767</v>
      </c>
      <c r="K61" s="3">
        <f>SUM($E$7:E61)/H61</f>
        <v>-13.807010844652034</v>
      </c>
    </row>
    <row r="62" spans="1:11" x14ac:dyDescent="0.25">
      <c r="A62" s="5">
        <v>60</v>
      </c>
      <c r="B62" s="5">
        <v>15956.78</v>
      </c>
      <c r="C62" s="1">
        <f t="shared" si="0"/>
        <v>17918.97</v>
      </c>
      <c r="D62" s="5">
        <f t="shared" si="2"/>
        <v>19575.480000000003</v>
      </c>
      <c r="E62" s="2">
        <f t="shared" si="1"/>
        <v>3618.7000000000025</v>
      </c>
      <c r="F62" s="2">
        <f t="shared" si="3"/>
        <v>3618.7000000000025</v>
      </c>
      <c r="G62" s="5">
        <f>SUMSQ($E$7:E62)/(A62-4)</f>
        <v>20805680.479701221</v>
      </c>
      <c r="H62" s="5">
        <f>SUM($F$7:F62)/(A62-4)</f>
        <v>3247.1585267857149</v>
      </c>
      <c r="I62" s="5">
        <f t="shared" si="4"/>
        <v>22.67813431030573</v>
      </c>
      <c r="J62" s="5">
        <f>AVERAGE($I$7:I62)</f>
        <v>67.184277977326119</v>
      </c>
      <c r="K62" s="3">
        <f>SUM($E$7:E62)/H62</f>
        <v>-12.663866627018447</v>
      </c>
    </row>
    <row r="83" spans="1:11" x14ac:dyDescent="0.25">
      <c r="A83" t="s">
        <v>11</v>
      </c>
    </row>
    <row r="87" spans="1:11" ht="21" x14ac:dyDescent="0.35">
      <c r="A87" s="18" t="s">
        <v>12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90" spans="1:11" ht="45" x14ac:dyDescent="0.25">
      <c r="A90" s="5" t="s">
        <v>0</v>
      </c>
      <c r="B90" s="5" t="s">
        <v>1</v>
      </c>
      <c r="C90" s="4" t="s">
        <v>2</v>
      </c>
      <c r="D90" s="4" t="s">
        <v>3</v>
      </c>
      <c r="E90" s="4" t="s">
        <v>4</v>
      </c>
      <c r="F90" s="4" t="s">
        <v>5</v>
      </c>
      <c r="G90" s="4" t="s">
        <v>6</v>
      </c>
      <c r="H90" s="4" t="s">
        <v>7</v>
      </c>
      <c r="I90" s="4" t="s">
        <v>8</v>
      </c>
      <c r="J90" s="4" t="s">
        <v>9</v>
      </c>
      <c r="K90" s="4" t="s">
        <v>10</v>
      </c>
    </row>
    <row r="91" spans="1:11" x14ac:dyDescent="0.25">
      <c r="A91" s="6">
        <v>1</v>
      </c>
      <c r="B91" s="5">
        <v>8539.0499999999993</v>
      </c>
      <c r="C91" s="1"/>
      <c r="D91" s="5"/>
      <c r="E91" s="2"/>
      <c r="F91" s="2"/>
      <c r="G91" s="5"/>
      <c r="H91" s="5"/>
      <c r="I91" s="5"/>
      <c r="J91" s="5"/>
      <c r="K91" s="3"/>
    </row>
    <row r="92" spans="1:11" x14ac:dyDescent="0.25">
      <c r="A92" s="5">
        <v>2</v>
      </c>
      <c r="B92" s="5">
        <v>14444.31</v>
      </c>
      <c r="C92" s="1"/>
      <c r="D92" s="5"/>
      <c r="E92" s="2"/>
      <c r="F92" s="2"/>
      <c r="G92" s="5"/>
      <c r="H92" s="5"/>
      <c r="I92" s="5"/>
      <c r="J92" s="5"/>
      <c r="K92" s="3"/>
    </row>
    <row r="93" spans="1:11" x14ac:dyDescent="0.25">
      <c r="A93" s="5">
        <v>3</v>
      </c>
      <c r="B93" s="5">
        <v>13596.71</v>
      </c>
      <c r="C93" s="1"/>
      <c r="D93" s="5"/>
      <c r="E93" s="2"/>
      <c r="F93" s="2"/>
      <c r="G93" s="5"/>
      <c r="H93" s="5"/>
      <c r="I93" s="5"/>
      <c r="J93" s="5"/>
      <c r="K93" s="3"/>
    </row>
    <row r="94" spans="1:11" x14ac:dyDescent="0.25">
      <c r="A94" s="5">
        <v>4</v>
      </c>
      <c r="B94" s="5">
        <v>13300.76</v>
      </c>
      <c r="C94" s="1">
        <f>AVERAGE(B91:B94)</f>
        <v>12470.2075</v>
      </c>
      <c r="D94" s="5"/>
      <c r="E94" s="2"/>
      <c r="F94" s="2"/>
      <c r="G94" s="5"/>
      <c r="H94" s="5"/>
      <c r="I94" s="5"/>
      <c r="J94" s="5"/>
      <c r="K94" s="3"/>
    </row>
    <row r="95" spans="1:11" x14ac:dyDescent="0.25">
      <c r="A95" s="5">
        <v>5</v>
      </c>
      <c r="B95" s="5">
        <v>8014.55</v>
      </c>
      <c r="C95" s="1">
        <f t="shared" ref="C95:C126" si="5">AVERAGE(B92:B95)</f>
        <v>12339.0825</v>
      </c>
      <c r="D95" s="5">
        <f>C94</f>
        <v>12470.2075</v>
      </c>
      <c r="E95" s="2">
        <f>D95-B95</f>
        <v>4455.6575000000003</v>
      </c>
      <c r="F95" s="2">
        <f t="shared" ref="F95:F126" si="6">ABS(E95)</f>
        <v>4455.6575000000003</v>
      </c>
      <c r="G95" s="5">
        <f>SUMSQ($E$95:E95)/(A95-4)</f>
        <v>19852883.757306252</v>
      </c>
      <c r="H95" s="5">
        <f>SUM($F$95:F95)/(A95-4)</f>
        <v>4455.6575000000003</v>
      </c>
      <c r="I95" s="5">
        <f t="shared" ref="I95:I126" si="7">100*(F95/B95)</f>
        <v>55.59460606022796</v>
      </c>
      <c r="J95" s="5">
        <f>AVERAGE($I$95:I95)</f>
        <v>55.59460606022796</v>
      </c>
      <c r="K95" s="3">
        <f>SUM($E$7:E95)/H95</f>
        <v>-8.2290716914394775</v>
      </c>
    </row>
    <row r="96" spans="1:11" x14ac:dyDescent="0.25">
      <c r="A96" s="5">
        <v>6</v>
      </c>
      <c r="B96" s="5">
        <v>10365.39</v>
      </c>
      <c r="C96" s="1">
        <f t="shared" si="5"/>
        <v>11319.352500000001</v>
      </c>
      <c r="D96" s="5">
        <f t="shared" ref="D96:D126" si="8">C95</f>
        <v>12339.0825</v>
      </c>
      <c r="E96" s="2">
        <f t="shared" ref="E96:E126" si="9">D96-B96</f>
        <v>1973.692500000001</v>
      </c>
      <c r="F96" s="2">
        <f t="shared" si="6"/>
        <v>1973.692500000001</v>
      </c>
      <c r="G96" s="5">
        <f>SUMSQ($E$95:E96)/(A96-4)</f>
        <v>11874172.920931254</v>
      </c>
      <c r="H96" s="5">
        <f>SUM($F$95:F96)/(A96-4)</f>
        <v>3214.6750000000006</v>
      </c>
      <c r="I96" s="5">
        <f t="shared" si="7"/>
        <v>19.04117934781037</v>
      </c>
      <c r="J96" s="5">
        <f>AVERAGE($I$95:I96)</f>
        <v>37.317892704019165</v>
      </c>
      <c r="K96" s="3">
        <f>SUM($E$7:E96)/H96</f>
        <v>-10.791831989236856</v>
      </c>
    </row>
    <row r="97" spans="1:11" x14ac:dyDescent="0.25">
      <c r="A97" s="5">
        <v>7</v>
      </c>
      <c r="B97" s="5">
        <v>21025.79</v>
      </c>
      <c r="C97" s="1">
        <f t="shared" si="5"/>
        <v>13176.622500000001</v>
      </c>
      <c r="D97" s="5">
        <f t="shared" si="8"/>
        <v>11319.352500000001</v>
      </c>
      <c r="E97" s="2">
        <f t="shared" si="9"/>
        <v>-9706.4375</v>
      </c>
      <c r="F97" s="2">
        <f t="shared" si="6"/>
        <v>9706.4375</v>
      </c>
      <c r="G97" s="5">
        <f>SUMSQ($E$95:E97)/(A97-4)</f>
        <v>39321091.594422914</v>
      </c>
      <c r="H97" s="5">
        <f>SUM($F$95:F97)/(A97-4)</f>
        <v>5378.5958333333338</v>
      </c>
      <c r="I97" s="5">
        <f t="shared" si="7"/>
        <v>46.164436627589254</v>
      </c>
      <c r="J97" s="5">
        <f>AVERAGE($I$95:I97)</f>
        <v>40.266740678542526</v>
      </c>
      <c r="K97" s="3">
        <f>SUM($E$7:E97)/H97</f>
        <v>-8.2546953472211992</v>
      </c>
    </row>
    <row r="98" spans="1:11" x14ac:dyDescent="0.25">
      <c r="A98" s="5">
        <v>8</v>
      </c>
      <c r="B98" s="5">
        <v>12980.95</v>
      </c>
      <c r="C98" s="1">
        <f t="shared" si="5"/>
        <v>13096.669999999998</v>
      </c>
      <c r="D98" s="5">
        <f t="shared" si="8"/>
        <v>13176.622500000001</v>
      </c>
      <c r="E98" s="2">
        <f t="shared" si="9"/>
        <v>195.67250000000058</v>
      </c>
      <c r="F98" s="2">
        <f t="shared" si="6"/>
        <v>195.67250000000058</v>
      </c>
      <c r="G98" s="5">
        <f>SUMSQ($E$95:E98)/(A98-4)</f>
        <v>29500390.627631251</v>
      </c>
      <c r="H98" s="5">
        <f>SUM($F$95:F98)/(A98-4)</f>
        <v>4082.8650000000007</v>
      </c>
      <c r="I98" s="5">
        <f t="shared" si="7"/>
        <v>1.5073819712732934</v>
      </c>
      <c r="J98" s="5">
        <f>AVERAGE($I$95:I98)</f>
        <v>30.576901001725219</v>
      </c>
      <c r="K98" s="3">
        <f>SUM($E$7:E98)/H98</f>
        <v>-10.826465606871643</v>
      </c>
    </row>
    <row r="99" spans="1:11" x14ac:dyDescent="0.25">
      <c r="A99" s="5">
        <v>9</v>
      </c>
      <c r="B99" s="5">
        <v>14134.75</v>
      </c>
      <c r="C99" s="1">
        <f t="shared" si="5"/>
        <v>14626.720000000001</v>
      </c>
      <c r="D99" s="5">
        <f t="shared" si="8"/>
        <v>13096.669999999998</v>
      </c>
      <c r="E99" s="2">
        <f t="shared" si="9"/>
        <v>-1038.0800000000017</v>
      </c>
      <c r="F99" s="2">
        <f t="shared" si="6"/>
        <v>1038.0800000000017</v>
      </c>
      <c r="G99" s="5">
        <f>SUMSQ($E$95:E99)/(A99-4)</f>
        <v>23815834.519385003</v>
      </c>
      <c r="H99" s="5">
        <f>SUM($F$95:F99)/(A99-4)</f>
        <v>3473.9080000000008</v>
      </c>
      <c r="I99" s="5">
        <f t="shared" si="7"/>
        <v>7.3441695113107883</v>
      </c>
      <c r="J99" s="5">
        <f>AVERAGE($I$95:I99)</f>
        <v>25.93035470364233</v>
      </c>
      <c r="K99" s="3">
        <f>SUM($E$7:E99)/H99</f>
        <v>-13.023107549192433</v>
      </c>
    </row>
    <row r="100" spans="1:11" x14ac:dyDescent="0.25">
      <c r="A100" s="5">
        <v>10</v>
      </c>
      <c r="B100" s="5">
        <v>6464.53</v>
      </c>
      <c r="C100" s="1">
        <f t="shared" si="5"/>
        <v>13651.505000000001</v>
      </c>
      <c r="D100" s="5">
        <f t="shared" si="8"/>
        <v>14626.720000000001</v>
      </c>
      <c r="E100" s="2">
        <f t="shared" si="9"/>
        <v>8162.1900000000014</v>
      </c>
      <c r="F100" s="2">
        <f t="shared" si="6"/>
        <v>8162.1900000000014</v>
      </c>
      <c r="G100" s="5">
        <f>SUMSQ($E$95:E100)/(A100-4)</f>
        <v>30950086.365504172</v>
      </c>
      <c r="H100" s="5">
        <f>SUM($F$95:F100)/(A100-4)</f>
        <v>4255.2883333333348</v>
      </c>
      <c r="I100" s="5">
        <f t="shared" si="7"/>
        <v>126.26115123605277</v>
      </c>
      <c r="J100" s="5">
        <f>AVERAGE($I$95:I100)</f>
        <v>42.652154125710737</v>
      </c>
      <c r="K100" s="3">
        <f>SUM($E$7:E100)/H100</f>
        <v>-8.713601663498709</v>
      </c>
    </row>
    <row r="101" spans="1:11" x14ac:dyDescent="0.25">
      <c r="A101" s="5">
        <v>11</v>
      </c>
      <c r="B101" s="5">
        <v>10799.59</v>
      </c>
      <c r="C101" s="1">
        <f t="shared" si="5"/>
        <v>11094.955000000002</v>
      </c>
      <c r="D101" s="5">
        <f t="shared" si="8"/>
        <v>13651.505000000001</v>
      </c>
      <c r="E101" s="2">
        <f t="shared" si="9"/>
        <v>2851.9150000000009</v>
      </c>
      <c r="F101" s="2">
        <f t="shared" si="6"/>
        <v>2851.9150000000009</v>
      </c>
      <c r="G101" s="5">
        <f>SUMSQ($E$95:E101)/(A101-4)</f>
        <v>27690562.480035719</v>
      </c>
      <c r="H101" s="5">
        <f>SUM($F$95:F101)/(A101-4)</f>
        <v>4054.8064285714295</v>
      </c>
      <c r="I101" s="5">
        <f t="shared" si="7"/>
        <v>26.407622881979787</v>
      </c>
      <c r="J101" s="5">
        <f>AVERAGE($I$95:I101)</f>
        <v>40.331506805177746</v>
      </c>
      <c r="K101" s="3">
        <f>SUM($E$7:E101)/H101</f>
        <v>-8.4410866715673727</v>
      </c>
    </row>
    <row r="102" spans="1:11" x14ac:dyDescent="0.25">
      <c r="A102" s="6">
        <v>12</v>
      </c>
      <c r="B102" s="5">
        <v>11509.58</v>
      </c>
      <c r="C102" s="1">
        <f t="shared" si="5"/>
        <v>10727.112499999999</v>
      </c>
      <c r="D102" s="5">
        <f t="shared" si="8"/>
        <v>11094.955000000002</v>
      </c>
      <c r="E102" s="2">
        <f t="shared" si="9"/>
        <v>-414.62499999999818</v>
      </c>
      <c r="F102" s="2">
        <f t="shared" si="6"/>
        <v>414.62499999999818</v>
      </c>
      <c r="G102" s="5">
        <f>SUMSQ($E$95:E102)/(A102-4)</f>
        <v>24250731.406359378</v>
      </c>
      <c r="H102" s="5">
        <f>SUM($F$95:F102)/(A102-4)</f>
        <v>3599.7837500000005</v>
      </c>
      <c r="I102" s="5">
        <f t="shared" si="7"/>
        <v>3.6024337986268673</v>
      </c>
      <c r="J102" s="5">
        <f>AVERAGE($I$95:I102)</f>
        <v>35.740372679358885</v>
      </c>
      <c r="K102" s="3">
        <f>SUM($E$7:E102)/H102</f>
        <v>-9.6232440351451647</v>
      </c>
    </row>
    <row r="103" spans="1:11" x14ac:dyDescent="0.25">
      <c r="A103" s="5">
        <v>13</v>
      </c>
      <c r="B103" s="5">
        <v>21052.92</v>
      </c>
      <c r="C103" s="1">
        <f t="shared" si="5"/>
        <v>12456.654999999999</v>
      </c>
      <c r="D103" s="5">
        <f t="shared" si="8"/>
        <v>10727.112499999999</v>
      </c>
      <c r="E103" s="2">
        <f t="shared" si="9"/>
        <v>-10325.807499999999</v>
      </c>
      <c r="F103" s="2">
        <f t="shared" si="6"/>
        <v>10325.807499999999</v>
      </c>
      <c r="G103" s="5">
        <f>SUMSQ($E$95:E103)/(A103-4)</f>
        <v>33403127.975325696</v>
      </c>
      <c r="H103" s="5">
        <f>SUM($F$95:F103)/(A103-4)</f>
        <v>4347.1197222222218</v>
      </c>
      <c r="I103" s="5">
        <f t="shared" si="7"/>
        <v>49.04691368228255</v>
      </c>
      <c r="J103" s="5">
        <f>AVERAGE($I$95:I103)</f>
        <v>37.21887723523929</v>
      </c>
      <c r="K103" s="3">
        <f>SUM($E$7:E103)/H103</f>
        <v>-10.344183706312309</v>
      </c>
    </row>
    <row r="104" spans="1:11" x14ac:dyDescent="0.25">
      <c r="A104" s="5">
        <v>14</v>
      </c>
      <c r="B104" s="5">
        <v>11815.12</v>
      </c>
      <c r="C104" s="1">
        <f t="shared" si="5"/>
        <v>13794.3025</v>
      </c>
      <c r="D104" s="5">
        <f t="shared" si="8"/>
        <v>12456.654999999999</v>
      </c>
      <c r="E104" s="2">
        <f t="shared" si="9"/>
        <v>641.53499999999804</v>
      </c>
      <c r="F104" s="2">
        <f t="shared" si="6"/>
        <v>641.53499999999804</v>
      </c>
      <c r="G104" s="5">
        <f>SUMSQ($E$95:E104)/(A104-4)</f>
        <v>30103971.89341563</v>
      </c>
      <c r="H104" s="5">
        <f>SUM($F$95:F104)/(A104-4)</f>
        <v>3976.5612499999997</v>
      </c>
      <c r="I104" s="5">
        <f t="shared" si="7"/>
        <v>5.4297798075685906</v>
      </c>
      <c r="J104" s="5">
        <f>AVERAGE($I$95:I104)</f>
        <v>34.039967492472222</v>
      </c>
      <c r="K104" s="3">
        <f>SUM($E$7:E104)/H104</f>
        <v>-11.146784171877147</v>
      </c>
    </row>
    <row r="105" spans="1:11" x14ac:dyDescent="0.25">
      <c r="A105" s="5">
        <v>15</v>
      </c>
      <c r="B105" s="5">
        <v>18380.900000000001</v>
      </c>
      <c r="C105" s="1">
        <f t="shared" si="5"/>
        <v>15689.630000000001</v>
      </c>
      <c r="D105" s="5">
        <f t="shared" si="8"/>
        <v>13794.3025</v>
      </c>
      <c r="E105" s="2">
        <f t="shared" si="9"/>
        <v>-4586.5975000000017</v>
      </c>
      <c r="F105" s="2">
        <f t="shared" si="6"/>
        <v>4586.5975000000017</v>
      </c>
      <c r="G105" s="5">
        <f>SUMSQ($E$95:E105)/(A105-4)</f>
        <v>29279690.505560234</v>
      </c>
      <c r="H105" s="5">
        <f>SUM($F$95:F105)/(A105-4)</f>
        <v>4032.0190909090907</v>
      </c>
      <c r="I105" s="5">
        <f t="shared" si="7"/>
        <v>24.953062690075033</v>
      </c>
      <c r="J105" s="5">
        <f>AVERAGE($I$95:I105)</f>
        <v>33.213885237708844</v>
      </c>
      <c r="K105" s="3">
        <f>SUM($E$7:E105)/H105</f>
        <v>-12.131010889874487</v>
      </c>
    </row>
    <row r="106" spans="1:11" x14ac:dyDescent="0.25">
      <c r="A106" s="5">
        <v>16</v>
      </c>
      <c r="B106" s="5">
        <v>14014.43</v>
      </c>
      <c r="C106" s="1">
        <f t="shared" si="5"/>
        <v>16315.842500000001</v>
      </c>
      <c r="D106" s="5">
        <f t="shared" si="8"/>
        <v>15689.630000000001</v>
      </c>
      <c r="E106" s="2">
        <f t="shared" si="9"/>
        <v>1675.2000000000007</v>
      </c>
      <c r="F106" s="2">
        <f t="shared" si="6"/>
        <v>1675.2000000000007</v>
      </c>
      <c r="G106" s="5">
        <f>SUMSQ($E$95:E106)/(A106-4)</f>
        <v>27073574.216763552</v>
      </c>
      <c r="H106" s="5">
        <f>SUM($F$95:F106)/(A106-4)</f>
        <v>3835.6175000000003</v>
      </c>
      <c r="I106" s="5">
        <f t="shared" si="7"/>
        <v>11.953393752011324</v>
      </c>
      <c r="J106" s="5">
        <f>AVERAGE($I$95:I106)</f>
        <v>31.442177613900714</v>
      </c>
      <c r="K106" s="3">
        <f>SUM($E$7:E106)/H106</f>
        <v>-12.315427046622871</v>
      </c>
    </row>
    <row r="107" spans="1:11" x14ac:dyDescent="0.25">
      <c r="A107" s="5">
        <v>17</v>
      </c>
      <c r="B107" s="5">
        <v>18328.64</v>
      </c>
      <c r="C107" s="1">
        <f t="shared" si="5"/>
        <v>15634.772500000001</v>
      </c>
      <c r="D107" s="5">
        <f t="shared" si="8"/>
        <v>16315.842500000001</v>
      </c>
      <c r="E107" s="2">
        <f t="shared" si="9"/>
        <v>-2012.7974999999988</v>
      </c>
      <c r="F107" s="2">
        <f t="shared" si="6"/>
        <v>2012.7974999999988</v>
      </c>
      <c r="G107" s="5">
        <f>SUMSQ($E$95:E107)/(A107-4)</f>
        <v>25302634.182859141</v>
      </c>
      <c r="H107" s="5">
        <f>SUM($F$95:F107)/(A107-4)</f>
        <v>3695.4005769230771</v>
      </c>
      <c r="I107" s="5">
        <f t="shared" si="7"/>
        <v>10.981706771478947</v>
      </c>
      <c r="J107" s="5">
        <f>AVERAGE($I$95:I107)</f>
        <v>29.868295241406734</v>
      </c>
      <c r="K107" s="3">
        <f>SUM($E$7:E107)/H107</f>
        <v>-13.327395494700975</v>
      </c>
    </row>
    <row r="108" spans="1:11" x14ac:dyDescent="0.25">
      <c r="A108" s="5">
        <v>18</v>
      </c>
      <c r="B108" s="5">
        <v>27692.53</v>
      </c>
      <c r="C108" s="1">
        <f t="shared" si="5"/>
        <v>19604.125</v>
      </c>
      <c r="D108" s="5">
        <f t="shared" si="8"/>
        <v>15634.772500000001</v>
      </c>
      <c r="E108" s="2">
        <f t="shared" si="9"/>
        <v>-12057.757499999998</v>
      </c>
      <c r="F108" s="2">
        <f t="shared" si="6"/>
        <v>12057.757499999998</v>
      </c>
      <c r="G108" s="5">
        <f>SUMSQ($E$95:E108)/(A108-4)</f>
        <v>33880268.593283929</v>
      </c>
      <c r="H108" s="5">
        <f>SUM($F$95:F108)/(A108-4)</f>
        <v>4292.7117857142857</v>
      </c>
      <c r="I108" s="5">
        <f t="shared" si="7"/>
        <v>43.541552541425425</v>
      </c>
      <c r="J108" s="5">
        <f>AVERAGE($I$95:I108)</f>
        <v>30.844956477122356</v>
      </c>
      <c r="K108" s="3">
        <f>SUM($E$7:E108)/H108</f>
        <v>-14.281839909221553</v>
      </c>
    </row>
    <row r="109" spans="1:11" x14ac:dyDescent="0.25">
      <c r="A109" s="5">
        <v>19</v>
      </c>
      <c r="B109" s="5">
        <v>15683.45</v>
      </c>
      <c r="C109" s="1">
        <f t="shared" si="5"/>
        <v>18929.762500000001</v>
      </c>
      <c r="D109" s="5">
        <f t="shared" si="8"/>
        <v>19604.125</v>
      </c>
      <c r="E109" s="2">
        <f t="shared" si="9"/>
        <v>3920.6749999999993</v>
      </c>
      <c r="F109" s="2">
        <f t="shared" si="6"/>
        <v>3920.6749999999993</v>
      </c>
      <c r="G109" s="5">
        <f>SUMSQ($E$95:E109)/(A109-4)</f>
        <v>32646363.517440002</v>
      </c>
      <c r="H109" s="5">
        <f>SUM($F$95:F109)/(A109-4)</f>
        <v>4267.9093333333331</v>
      </c>
      <c r="I109" s="5">
        <f t="shared" si="7"/>
        <v>24.998804472230272</v>
      </c>
      <c r="J109" s="5">
        <f>AVERAGE($I$95:I109)</f>
        <v>30.455213010129551</v>
      </c>
      <c r="K109" s="3">
        <f>SUM($E$7:E109)/H109</f>
        <v>-13.446196490584619</v>
      </c>
    </row>
    <row r="110" spans="1:11" x14ac:dyDescent="0.25">
      <c r="A110" s="5">
        <v>20</v>
      </c>
      <c r="B110" s="5">
        <v>7128.52</v>
      </c>
      <c r="C110" s="1">
        <f t="shared" si="5"/>
        <v>17208.285</v>
      </c>
      <c r="D110" s="5">
        <f t="shared" si="8"/>
        <v>18929.762500000001</v>
      </c>
      <c r="E110" s="2">
        <f t="shared" si="9"/>
        <v>11801.2425</v>
      </c>
      <c r="F110" s="2">
        <f t="shared" si="6"/>
        <v>11801.2425</v>
      </c>
      <c r="G110" s="5">
        <f>SUMSQ($E$95:E110)/(A110-4)</f>
        <v>39310298.581587896</v>
      </c>
      <c r="H110" s="5">
        <f>SUM($F$95:F110)/(A110-4)</f>
        <v>4738.7426562500004</v>
      </c>
      <c r="I110" s="5">
        <f t="shared" si="7"/>
        <v>165.54968633040238</v>
      </c>
      <c r="J110" s="5">
        <f>AVERAGE($I$95:I110)</f>
        <v>38.898617592646602</v>
      </c>
      <c r="K110" s="3">
        <f>SUM($E$7:E110)/H110</f>
        <v>-9.619831315354519</v>
      </c>
    </row>
    <row r="111" spans="1:11" x14ac:dyDescent="0.25">
      <c r="A111" s="5">
        <v>21</v>
      </c>
      <c r="B111" s="5">
        <v>9859.9</v>
      </c>
      <c r="C111" s="1">
        <f t="shared" si="5"/>
        <v>15091.1</v>
      </c>
      <c r="D111" s="5">
        <f t="shared" si="8"/>
        <v>17208.285</v>
      </c>
      <c r="E111" s="2">
        <f t="shared" si="9"/>
        <v>7348.3850000000002</v>
      </c>
      <c r="F111" s="2">
        <f t="shared" si="6"/>
        <v>7348.3850000000002</v>
      </c>
      <c r="G111" s="5">
        <f>SUMSQ($E$95:E111)/(A111-4)</f>
        <v>40174325.847860664</v>
      </c>
      <c r="H111" s="5">
        <f>SUM($F$95:F111)/(A111-4)</f>
        <v>4892.2510294117646</v>
      </c>
      <c r="I111" s="5">
        <f t="shared" si="7"/>
        <v>74.527987099260656</v>
      </c>
      <c r="J111" s="5">
        <f>AVERAGE($I$95:I111)</f>
        <v>40.994462857741546</v>
      </c>
      <c r="K111" s="3">
        <f>SUM($E$7:E111)/H111</f>
        <v>-7.8159358074881151</v>
      </c>
    </row>
    <row r="112" spans="1:11" x14ac:dyDescent="0.25">
      <c r="A112" s="5">
        <v>22</v>
      </c>
      <c r="B112" s="5">
        <v>11741.33</v>
      </c>
      <c r="C112" s="1">
        <f t="shared" si="5"/>
        <v>11103.300000000001</v>
      </c>
      <c r="D112" s="5">
        <f t="shared" si="8"/>
        <v>15091.1</v>
      </c>
      <c r="E112" s="2">
        <f t="shared" si="9"/>
        <v>3349.7700000000004</v>
      </c>
      <c r="F112" s="2">
        <f t="shared" si="6"/>
        <v>3349.7700000000004</v>
      </c>
      <c r="G112" s="5">
        <f>SUMSQ($E$95:E112)/(A112-4)</f>
        <v>38565805.47036285</v>
      </c>
      <c r="H112" s="5">
        <f>SUM($F$95:F112)/(A112-4)</f>
        <v>4806.5576388888894</v>
      </c>
      <c r="I112" s="5">
        <f t="shared" si="7"/>
        <v>28.529732151298028</v>
      </c>
      <c r="J112" s="5">
        <f>AVERAGE($I$95:I112)</f>
        <v>40.301977818494684</v>
      </c>
      <c r="K112" s="3">
        <f>SUM($E$7:E112)/H112</f>
        <v>-7.2583650548014331</v>
      </c>
    </row>
    <row r="113" spans="1:11" x14ac:dyDescent="0.25">
      <c r="A113" s="5">
        <v>23</v>
      </c>
      <c r="B113" s="5">
        <v>11433.7</v>
      </c>
      <c r="C113" s="1">
        <f t="shared" si="5"/>
        <v>10040.862499999999</v>
      </c>
      <c r="D113" s="5">
        <f t="shared" si="8"/>
        <v>11103.300000000001</v>
      </c>
      <c r="E113" s="2">
        <f t="shared" si="9"/>
        <v>-330.39999999999964</v>
      </c>
      <c r="F113" s="2">
        <f t="shared" si="6"/>
        <v>330.39999999999964</v>
      </c>
      <c r="G113" s="5">
        <f>SUMSQ($E$95:E113)/(A113-4)</f>
        <v>36541771.717185855</v>
      </c>
      <c r="H113" s="5">
        <f>SUM($F$95:F113)/(A113-4)</f>
        <v>4570.9703947368425</v>
      </c>
      <c r="I113" s="5">
        <f t="shared" si="7"/>
        <v>2.8897032456685028</v>
      </c>
      <c r="J113" s="5">
        <f>AVERAGE($I$95:I113)</f>
        <v>38.332910735714357</v>
      </c>
      <c r="K113" s="3">
        <f>SUM($E$7:E113)/H113</f>
        <v>-7.7047425291905798</v>
      </c>
    </row>
    <row r="114" spans="1:11" x14ac:dyDescent="0.25">
      <c r="A114" s="6">
        <v>24</v>
      </c>
      <c r="B114" s="5">
        <v>16221.67</v>
      </c>
      <c r="C114" s="1">
        <f t="shared" si="5"/>
        <v>12314.15</v>
      </c>
      <c r="D114" s="5">
        <f t="shared" si="8"/>
        <v>10040.862499999999</v>
      </c>
      <c r="E114" s="2">
        <f t="shared" si="9"/>
        <v>-6180.8075000000008</v>
      </c>
      <c r="F114" s="2">
        <f t="shared" si="6"/>
        <v>6180.8075000000008</v>
      </c>
      <c r="G114" s="5">
        <f>SUMSQ($E$95:E114)/(A114-4)</f>
        <v>36624802.198929377</v>
      </c>
      <c r="H114" s="5">
        <f>SUM($F$95:F114)/(A114-4)</f>
        <v>4651.4622499999996</v>
      </c>
      <c r="I114" s="5">
        <f t="shared" si="7"/>
        <v>38.102165190143808</v>
      </c>
      <c r="J114" s="5">
        <f>AVERAGE($I$95:I114)</f>
        <v>38.321373458435836</v>
      </c>
      <c r="K114" s="3">
        <f>SUM($E$7:E114)/H114</f>
        <v>-8.9002028340657837</v>
      </c>
    </row>
    <row r="115" spans="1:11" x14ac:dyDescent="0.25">
      <c r="A115" s="5">
        <v>25</v>
      </c>
      <c r="B115" s="5">
        <v>19221.75</v>
      </c>
      <c r="C115" s="1">
        <f t="shared" si="5"/>
        <v>14654.612499999999</v>
      </c>
      <c r="D115" s="5">
        <f t="shared" si="8"/>
        <v>12314.15</v>
      </c>
      <c r="E115" s="2">
        <f t="shared" si="9"/>
        <v>-6907.6</v>
      </c>
      <c r="F115" s="2">
        <f t="shared" si="6"/>
        <v>6907.6</v>
      </c>
      <c r="G115" s="5">
        <f>SUMSQ($E$95:E115)/(A115-4)</f>
        <v>37152903.892313689</v>
      </c>
      <c r="H115" s="5">
        <f>SUM($F$95:F115)/(A115-4)</f>
        <v>4758.8973809523814</v>
      </c>
      <c r="I115" s="5">
        <f t="shared" si="7"/>
        <v>35.936374159480799</v>
      </c>
      <c r="J115" s="5">
        <f>AVERAGE($I$95:I115)</f>
        <v>38.207802063247499</v>
      </c>
      <c r="K115" s="3">
        <f>SUM($E$7:E115)/H115</f>
        <v>-10.150787805038272</v>
      </c>
    </row>
    <row r="116" spans="1:11" x14ac:dyDescent="0.25">
      <c r="A116" s="5">
        <v>26</v>
      </c>
      <c r="B116" s="5">
        <v>17701.22</v>
      </c>
      <c r="C116" s="1">
        <f t="shared" si="5"/>
        <v>16144.585000000001</v>
      </c>
      <c r="D116" s="5">
        <f t="shared" si="8"/>
        <v>14654.612499999999</v>
      </c>
      <c r="E116" s="2">
        <f t="shared" si="9"/>
        <v>-3046.6075000000019</v>
      </c>
      <c r="F116" s="2">
        <f t="shared" si="6"/>
        <v>3046.6075000000019</v>
      </c>
      <c r="G116" s="5">
        <f>SUMSQ($E$95:E116)/(A116-4)</f>
        <v>35886036.318074711</v>
      </c>
      <c r="H116" s="5">
        <f>SUM($F$95:F116)/(A116-4)</f>
        <v>4681.0660227272729</v>
      </c>
      <c r="I116" s="5">
        <f t="shared" si="7"/>
        <v>17.211285436823008</v>
      </c>
      <c r="J116" s="5">
        <f>AVERAGE($I$95:I116)</f>
        <v>37.25341494386457</v>
      </c>
      <c r="K116" s="3">
        <f>SUM($E$7:E116)/H116</f>
        <v>-10.970399637747629</v>
      </c>
    </row>
    <row r="117" spans="1:11" x14ac:dyDescent="0.25">
      <c r="A117" s="5">
        <v>27</v>
      </c>
      <c r="B117" s="5">
        <v>21723.3</v>
      </c>
      <c r="C117" s="1">
        <f t="shared" si="5"/>
        <v>18716.985000000001</v>
      </c>
      <c r="D117" s="5">
        <f t="shared" si="8"/>
        <v>16144.585000000001</v>
      </c>
      <c r="E117" s="2">
        <f t="shared" si="9"/>
        <v>-5578.7149999999983</v>
      </c>
      <c r="F117" s="2">
        <f t="shared" si="6"/>
        <v>5578.7149999999983</v>
      </c>
      <c r="G117" s="5">
        <f>SUMSQ($E$95:E117)/(A117-4)</f>
        <v>35678906.958646461</v>
      </c>
      <c r="H117" s="5">
        <f>SUM($F$95:F117)/(A117-4)</f>
        <v>4720.0942391304343</v>
      </c>
      <c r="I117" s="5">
        <f t="shared" si="7"/>
        <v>25.680789751096743</v>
      </c>
      <c r="J117" s="5">
        <f>AVERAGE($I$95:I117)</f>
        <v>36.750257326787711</v>
      </c>
      <c r="K117" s="3">
        <f>SUM($E$7:E117)/H117</f>
        <v>-12.061598162177448</v>
      </c>
    </row>
    <row r="118" spans="1:11" x14ac:dyDescent="0.25">
      <c r="A118" s="5">
        <v>28</v>
      </c>
      <c r="B118" s="5">
        <v>17987.71</v>
      </c>
      <c r="C118" s="1">
        <f t="shared" si="5"/>
        <v>19158.495000000003</v>
      </c>
      <c r="D118" s="5">
        <f t="shared" si="8"/>
        <v>18716.985000000001</v>
      </c>
      <c r="E118" s="2">
        <f t="shared" si="9"/>
        <v>729.27500000000146</v>
      </c>
      <c r="F118" s="2">
        <f t="shared" si="6"/>
        <v>729.27500000000146</v>
      </c>
      <c r="G118" s="5">
        <f>SUMSQ($E$95:E118)/(A118-4)</f>
        <v>34214445.919770569</v>
      </c>
      <c r="H118" s="5">
        <f>SUM($F$95:F118)/(A118-4)</f>
        <v>4553.8101041666669</v>
      </c>
      <c r="I118" s="5">
        <f t="shared" si="7"/>
        <v>4.0542959609644669</v>
      </c>
      <c r="J118" s="5">
        <f>AVERAGE($I$95:I118)</f>
        <v>35.387925603211741</v>
      </c>
      <c r="K118" s="3">
        <f>SUM($E$7:E118)/H118</f>
        <v>-12.34188596238905</v>
      </c>
    </row>
    <row r="119" spans="1:11" x14ac:dyDescent="0.25">
      <c r="A119" s="5">
        <v>29</v>
      </c>
      <c r="B119" s="5">
        <v>21977.31</v>
      </c>
      <c r="C119" s="1">
        <f t="shared" si="5"/>
        <v>19847.385000000002</v>
      </c>
      <c r="D119" s="5">
        <f t="shared" si="8"/>
        <v>19158.495000000003</v>
      </c>
      <c r="E119" s="2">
        <f t="shared" si="9"/>
        <v>-2818.8149999999987</v>
      </c>
      <c r="F119" s="2">
        <f t="shared" si="6"/>
        <v>2818.8149999999987</v>
      </c>
      <c r="G119" s="5">
        <f>SUMSQ($E$95:E119)/(A119-4)</f>
        <v>33163696.803148746</v>
      </c>
      <c r="H119" s="5">
        <f>SUM($F$95:F119)/(A119-4)</f>
        <v>4484.4103000000005</v>
      </c>
      <c r="I119" s="5">
        <f t="shared" si="7"/>
        <v>12.826023749039345</v>
      </c>
      <c r="J119" s="5">
        <f>AVERAGE($I$95:I119)</f>
        <v>34.485449529044843</v>
      </c>
      <c r="K119" s="3">
        <f>SUM($E$7:E119)/H119</f>
        <v>-13.161467406316499</v>
      </c>
    </row>
    <row r="120" spans="1:11" x14ac:dyDescent="0.25">
      <c r="A120" s="5">
        <v>30</v>
      </c>
      <c r="B120" s="5">
        <v>25875.8</v>
      </c>
      <c r="C120" s="1">
        <f t="shared" si="5"/>
        <v>21891.03</v>
      </c>
      <c r="D120" s="5">
        <f t="shared" si="8"/>
        <v>19847.385000000002</v>
      </c>
      <c r="E120" s="2">
        <f t="shared" si="9"/>
        <v>-6028.4149999999972</v>
      </c>
      <c r="F120" s="2">
        <f t="shared" si="6"/>
        <v>6028.4149999999972</v>
      </c>
      <c r="G120" s="5">
        <f>SUMSQ($E$95:E120)/(A120-4)</f>
        <v>33285931.057343986</v>
      </c>
      <c r="H120" s="5">
        <f>SUM($F$95:F120)/(A120-4)</f>
        <v>4543.7950961538463</v>
      </c>
      <c r="I120" s="5">
        <f t="shared" si="7"/>
        <v>23.297501912984323</v>
      </c>
      <c r="J120" s="5">
        <f>AVERAGE($I$95:I120)</f>
        <v>34.055143851504056</v>
      </c>
      <c r="K120" s="3">
        <f>SUM($E$7:E120)/H120</f>
        <v>-14.316190238213483</v>
      </c>
    </row>
    <row r="121" spans="1:11" x14ac:dyDescent="0.25">
      <c r="A121" s="5">
        <v>31</v>
      </c>
      <c r="B121" s="5">
        <v>15402.78</v>
      </c>
      <c r="C121" s="1">
        <f t="shared" si="5"/>
        <v>20310.900000000001</v>
      </c>
      <c r="D121" s="5">
        <f t="shared" si="8"/>
        <v>21891.03</v>
      </c>
      <c r="E121" s="2">
        <f t="shared" si="9"/>
        <v>6488.2499999999982</v>
      </c>
      <c r="F121" s="2">
        <f t="shared" si="6"/>
        <v>6488.2499999999982</v>
      </c>
      <c r="G121" s="5">
        <f>SUMSQ($E$95:E121)/(A121-4)</f>
        <v>33612281.316794209</v>
      </c>
      <c r="H121" s="5">
        <f>SUM($F$95:F121)/(A121-4)</f>
        <v>4615.8119444444446</v>
      </c>
      <c r="I121" s="5">
        <f t="shared" si="7"/>
        <v>42.123889323875282</v>
      </c>
      <c r="J121" s="5">
        <f>AVERAGE($I$95:I121)</f>
        <v>34.353986276406694</v>
      </c>
      <c r="K121" s="3">
        <f>SUM($E$7:E121)/H121</f>
        <v>-12.687168737557487</v>
      </c>
    </row>
    <row r="122" spans="1:11" x14ac:dyDescent="0.25">
      <c r="A122" s="5">
        <v>32</v>
      </c>
      <c r="B122" s="5">
        <v>22582.82</v>
      </c>
      <c r="C122" s="1">
        <f t="shared" si="5"/>
        <v>21459.677499999998</v>
      </c>
      <c r="D122" s="5">
        <f t="shared" si="8"/>
        <v>20310.900000000001</v>
      </c>
      <c r="E122" s="2">
        <f t="shared" si="9"/>
        <v>-2271.9199999999983</v>
      </c>
      <c r="F122" s="2">
        <f t="shared" si="6"/>
        <v>2271.9199999999983</v>
      </c>
      <c r="G122" s="5">
        <f>SUMSQ($E$95:E122)/(A122-4)</f>
        <v>32596186.287137274</v>
      </c>
      <c r="H122" s="5">
        <f>SUM($F$95:F122)/(A122-4)</f>
        <v>4532.1015178571424</v>
      </c>
      <c r="I122" s="5">
        <f t="shared" si="7"/>
        <v>10.060391040622909</v>
      </c>
      <c r="J122" s="5">
        <f>AVERAGE($I$95:I122)</f>
        <v>33.486357875128697</v>
      </c>
      <c r="K122" s="3">
        <f>SUM($E$7:E122)/H122</f>
        <v>-13.422802812405479</v>
      </c>
    </row>
    <row r="123" spans="1:11" x14ac:dyDescent="0.25">
      <c r="A123" s="5">
        <v>33</v>
      </c>
      <c r="B123" s="5">
        <v>18668.18</v>
      </c>
      <c r="C123" s="1">
        <f t="shared" si="5"/>
        <v>20632.395</v>
      </c>
      <c r="D123" s="5">
        <f t="shared" si="8"/>
        <v>21459.677499999998</v>
      </c>
      <c r="E123" s="2">
        <f t="shared" si="9"/>
        <v>2791.4974999999977</v>
      </c>
      <c r="F123" s="2">
        <f t="shared" si="6"/>
        <v>2791.4974999999977</v>
      </c>
      <c r="G123" s="5">
        <f>SUMSQ($E$95:E123)/(A123-4)</f>
        <v>31740885.321805168</v>
      </c>
      <c r="H123" s="5">
        <f>SUM($F$95:F123)/(A123-4)</f>
        <v>4472.0806896551721</v>
      </c>
      <c r="I123" s="5">
        <f t="shared" si="7"/>
        <v>14.95323861244105</v>
      </c>
      <c r="J123" s="5">
        <f>AVERAGE($I$95:I123)</f>
        <v>32.84728479710499</v>
      </c>
      <c r="K123" s="3">
        <f>SUM($E$7:E123)/H123</f>
        <v>-12.978747819614012</v>
      </c>
    </row>
    <row r="124" spans="1:11" x14ac:dyDescent="0.25">
      <c r="A124" s="5">
        <v>34</v>
      </c>
      <c r="B124" s="5">
        <v>19957.490000000002</v>
      </c>
      <c r="C124" s="1">
        <f t="shared" si="5"/>
        <v>19152.817500000001</v>
      </c>
      <c r="D124" s="5">
        <f t="shared" si="8"/>
        <v>20632.395</v>
      </c>
      <c r="E124" s="2">
        <f t="shared" si="9"/>
        <v>674.90499999999884</v>
      </c>
      <c r="F124" s="2">
        <f t="shared" si="6"/>
        <v>674.90499999999884</v>
      </c>
      <c r="G124" s="5">
        <f>SUMSQ($E$95:E124)/(A124-4)</f>
        <v>30698039.036379162</v>
      </c>
      <c r="H124" s="5">
        <f>SUM($F$95:F124)/(A124-4)</f>
        <v>4345.5081666666665</v>
      </c>
      <c r="I124" s="5">
        <f t="shared" si="7"/>
        <v>3.3817128306214799</v>
      </c>
      <c r="J124" s="5">
        <f>AVERAGE($I$95:I124)</f>
        <v>31.86509906488887</v>
      </c>
      <c r="K124" s="3">
        <f>SUM($E$7:E124)/H124</f>
        <v>-13.201471565523464</v>
      </c>
    </row>
    <row r="125" spans="1:11" x14ac:dyDescent="0.25">
      <c r="A125" s="5">
        <v>35</v>
      </c>
      <c r="B125" s="5">
        <v>17093.43</v>
      </c>
      <c r="C125" s="1">
        <f t="shared" si="5"/>
        <v>19575.480000000003</v>
      </c>
      <c r="D125" s="5">
        <f t="shared" si="8"/>
        <v>19152.817500000001</v>
      </c>
      <c r="E125" s="2">
        <f t="shared" si="9"/>
        <v>2059.3875000000007</v>
      </c>
      <c r="F125" s="2">
        <f t="shared" si="6"/>
        <v>2059.3875000000007</v>
      </c>
      <c r="G125" s="5">
        <f>SUMSQ($E$95:E125)/(A125-4)</f>
        <v>29844588.644081648</v>
      </c>
      <c r="H125" s="5">
        <f>SUM($F$95:F125)/(A125-4)</f>
        <v>4271.7623387096774</v>
      </c>
      <c r="I125" s="5">
        <f t="shared" si="7"/>
        <v>12.047830657743944</v>
      </c>
      <c r="J125" s="5">
        <f>AVERAGE($I$95:I125)</f>
        <v>31.225832342077744</v>
      </c>
      <c r="K125" s="3">
        <f>SUM($E$7:E125)/H125</f>
        <v>-12.947282787437601</v>
      </c>
    </row>
    <row r="126" spans="1:11" x14ac:dyDescent="0.25">
      <c r="A126" s="6">
        <v>36</v>
      </c>
      <c r="B126" s="5">
        <v>15956.78</v>
      </c>
      <c r="C126" s="1">
        <f t="shared" si="5"/>
        <v>17918.97</v>
      </c>
      <c r="D126" s="5">
        <f t="shared" si="8"/>
        <v>19575.480000000003</v>
      </c>
      <c r="E126" s="2">
        <f t="shared" si="9"/>
        <v>3618.7000000000025</v>
      </c>
      <c r="F126" s="2">
        <f t="shared" si="6"/>
        <v>3618.7000000000025</v>
      </c>
      <c r="G126" s="5">
        <f>SUMSQ($E$95:E126)/(A126-4)</f>
        <v>29321163.6767666</v>
      </c>
      <c r="H126" s="5">
        <f>SUM($F$95:F126)/(A126-4)</f>
        <v>4251.3541406250006</v>
      </c>
      <c r="I126" s="5">
        <f t="shared" si="7"/>
        <v>22.67813431030573</v>
      </c>
      <c r="J126" s="5">
        <f>AVERAGE($I$95:I126)</f>
        <v>30.958716778584868</v>
      </c>
      <c r="K126" s="3">
        <f>SUM($E$7:E126)/H126</f>
        <v>-12.158247299624181</v>
      </c>
    </row>
  </sheetData>
  <mergeCells count="2">
    <mergeCell ref="A1:K1"/>
    <mergeCell ref="A87:K8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AA97-44CB-4BE0-87DD-83E22F40DA5B}">
  <dimension ref="A2:K125"/>
  <sheetViews>
    <sheetView topLeftCell="A56" zoomScale="90" zoomScaleNormal="90" workbookViewId="0">
      <selection activeCell="Q85" sqref="Q85"/>
    </sheetView>
  </sheetViews>
  <sheetFormatPr defaultRowHeight="15" x14ac:dyDescent="0.25"/>
  <cols>
    <col min="2" max="2" width="9.140625" style="8"/>
    <col min="3" max="3" width="13" style="8" customWidth="1"/>
    <col min="4" max="4" width="13.5703125" style="8" customWidth="1"/>
    <col min="5" max="6" width="9.140625" style="8"/>
    <col min="7" max="7" width="12.5703125" style="8" customWidth="1"/>
    <col min="8" max="8" width="13.42578125" style="8" customWidth="1"/>
    <col min="9" max="11" width="9.140625" style="8"/>
  </cols>
  <sheetData>
    <row r="2" spans="1:11" ht="45" x14ac:dyDescent="0.25">
      <c r="A2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</row>
    <row r="3" spans="1:11" x14ac:dyDescent="0.25">
      <c r="A3">
        <v>0</v>
      </c>
      <c r="C3" s="10">
        <f>AVERAGE(B4:B63)</f>
        <v>10276.457666666667</v>
      </c>
      <c r="D3" s="10"/>
      <c r="E3" s="10"/>
      <c r="F3" s="10"/>
      <c r="G3" s="10"/>
      <c r="H3" s="10"/>
      <c r="I3" s="10"/>
      <c r="J3" s="10"/>
      <c r="K3" s="10"/>
    </row>
    <row r="4" spans="1:11" x14ac:dyDescent="0.25">
      <c r="A4">
        <v>1</v>
      </c>
      <c r="B4" s="8">
        <v>2073.89</v>
      </c>
      <c r="C4" s="8">
        <f>0.1*B4+(1-0.1)*C3</f>
        <v>9456.2008999999998</v>
      </c>
      <c r="D4" s="8">
        <f>C3</f>
        <v>10276.457666666667</v>
      </c>
      <c r="E4" s="8">
        <f>D4-B4</f>
        <v>8202.5676666666677</v>
      </c>
      <c r="F4" s="8">
        <f>ABS(E4)</f>
        <v>8202.5676666666677</v>
      </c>
      <c r="G4" s="8">
        <f>SUMSQ($E$4:E4)/A4</f>
        <v>67282116.326245457</v>
      </c>
      <c r="H4" s="8">
        <f>SUM($F$4:F4)/A4</f>
        <v>8202.5676666666677</v>
      </c>
      <c r="I4" s="8">
        <f>100*(F4/B4)</f>
        <v>395.51604312025557</v>
      </c>
      <c r="J4" s="8">
        <f>AVERAGE($I$4:I4)</f>
        <v>395.51604312025557</v>
      </c>
      <c r="K4" s="7">
        <f>+SUM($E$4:E4)/H4</f>
        <v>1</v>
      </c>
    </row>
    <row r="5" spans="1:11" x14ac:dyDescent="0.25">
      <c r="A5">
        <v>2</v>
      </c>
      <c r="B5" s="8">
        <v>1793.49</v>
      </c>
      <c r="C5" s="8">
        <f t="shared" ref="C5:C63" si="0">0.1*B5+(1-0.1)*C4</f>
        <v>8689.9298099999996</v>
      </c>
      <c r="D5" s="8">
        <f t="shared" ref="D5:D63" si="1">C4</f>
        <v>9456.2008999999998</v>
      </c>
      <c r="E5" s="8">
        <f t="shared" ref="E5:E63" si="2">D5-B5</f>
        <v>7662.7109</v>
      </c>
      <c r="F5" s="8">
        <f t="shared" ref="F5:F63" si="3">ABS(E5)</f>
        <v>7662.7109</v>
      </c>
      <c r="G5" s="8">
        <f>SUMSQ($E$4:E5)/A5</f>
        <v>62999627.331612132</v>
      </c>
      <c r="H5" s="8">
        <f>SUM($F$4:F5)/A5</f>
        <v>7932.6392833333339</v>
      </c>
      <c r="I5" s="8">
        <f t="shared" ref="I5:I63" si="4">100*(F5/B5)</f>
        <v>427.25138696061873</v>
      </c>
      <c r="J5" s="8">
        <f>AVERAGE($I$4:I5)</f>
        <v>411.38371504043715</v>
      </c>
      <c r="K5" s="7">
        <f>+SUM($E$4:E5)/H5</f>
        <v>2</v>
      </c>
    </row>
    <row r="6" spans="1:11" x14ac:dyDescent="0.25">
      <c r="A6">
        <v>3</v>
      </c>
      <c r="B6" s="8">
        <v>1147.79</v>
      </c>
      <c r="C6" s="8">
        <f t="shared" si="0"/>
        <v>7935.7158290000007</v>
      </c>
      <c r="D6" s="8">
        <f t="shared" si="1"/>
        <v>8689.9298099999996</v>
      </c>
      <c r="E6" s="8">
        <f t="shared" si="2"/>
        <v>7542.1398099999997</v>
      </c>
      <c r="F6" s="8">
        <f t="shared" si="3"/>
        <v>7542.1398099999997</v>
      </c>
      <c r="G6" s="8">
        <f>SUMSQ($E$4:E6)/A6</f>
        <v>60961042.525603704</v>
      </c>
      <c r="H6" s="8">
        <f>SUM($F$4:F6)/A6</f>
        <v>7802.4727922222228</v>
      </c>
      <c r="I6" s="8">
        <f t="shared" si="4"/>
        <v>657.10102109270861</v>
      </c>
      <c r="J6" s="8">
        <f>AVERAGE($I$4:I6)</f>
        <v>493.2894837245276</v>
      </c>
      <c r="K6" s="7">
        <f>+SUM($E$4:E6)/H6</f>
        <v>3</v>
      </c>
    </row>
    <row r="7" spans="1:11" x14ac:dyDescent="0.25">
      <c r="A7">
        <v>4</v>
      </c>
      <c r="B7" s="8">
        <v>25</v>
      </c>
      <c r="C7" s="8">
        <f t="shared" si="0"/>
        <v>7144.6442461000006</v>
      </c>
      <c r="D7" s="8">
        <f t="shared" si="1"/>
        <v>7935.7158290000007</v>
      </c>
      <c r="E7" s="8">
        <f t="shared" si="2"/>
        <v>7910.7158290000007</v>
      </c>
      <c r="F7" s="8">
        <f t="shared" si="3"/>
        <v>7910.7158290000007</v>
      </c>
      <c r="G7" s="8">
        <f>SUMSQ($E$4:E7)/A7</f>
        <v>61365638.126000568</v>
      </c>
      <c r="H7" s="8">
        <f>SUM($F$4:F7)/A7</f>
        <v>7829.5335514166673</v>
      </c>
      <c r="I7" s="8">
        <f t="shared" si="4"/>
        <v>31642.863315999999</v>
      </c>
      <c r="J7" s="8">
        <f>AVERAGE($I$4:I7)</f>
        <v>8280.682941793395</v>
      </c>
      <c r="K7" s="7">
        <f>+SUM($E$4:E7)/H7</f>
        <v>4</v>
      </c>
    </row>
    <row r="8" spans="1:11" x14ac:dyDescent="0.25">
      <c r="A8">
        <v>5</v>
      </c>
      <c r="B8" s="8">
        <v>65</v>
      </c>
      <c r="C8" s="8">
        <f t="shared" si="0"/>
        <v>6436.6798214900009</v>
      </c>
      <c r="D8" s="8">
        <f t="shared" si="1"/>
        <v>7144.6442461000006</v>
      </c>
      <c r="E8" s="8">
        <f t="shared" si="2"/>
        <v>7079.6442461000006</v>
      </c>
      <c r="F8" s="8">
        <f t="shared" si="3"/>
        <v>7079.6442461000006</v>
      </c>
      <c r="G8" s="8">
        <f>SUMSQ($E$4:E8)/A8</f>
        <v>59116783.031067826</v>
      </c>
      <c r="H8" s="8">
        <f>SUM($F$4:F8)/A8</f>
        <v>7679.5556903533343</v>
      </c>
      <c r="I8" s="8">
        <f t="shared" si="4"/>
        <v>10891.760378615387</v>
      </c>
      <c r="J8" s="8">
        <f>AVERAGE($I$4:I8)</f>
        <v>8802.8984291577926</v>
      </c>
      <c r="K8" s="7">
        <f>+SUM($E$4:E8)/H8</f>
        <v>5</v>
      </c>
    </row>
    <row r="9" spans="1:11" x14ac:dyDescent="0.25">
      <c r="A9">
        <v>6</v>
      </c>
      <c r="B9" s="8">
        <v>515</v>
      </c>
      <c r="C9" s="8">
        <f t="shared" si="0"/>
        <v>5844.5118393410012</v>
      </c>
      <c r="D9" s="8">
        <f t="shared" si="1"/>
        <v>6436.6798214900009</v>
      </c>
      <c r="E9" s="8">
        <f t="shared" si="2"/>
        <v>5921.6798214900009</v>
      </c>
      <c r="F9" s="8">
        <f t="shared" si="3"/>
        <v>5921.6798214900009</v>
      </c>
      <c r="G9" s="8">
        <f>SUMSQ($E$4:E9)/A9</f>
        <v>55108367.843930162</v>
      </c>
      <c r="H9" s="8">
        <f>SUM($F$4:F9)/A9</f>
        <v>7386.5763788761133</v>
      </c>
      <c r="I9" s="8">
        <f t="shared" si="4"/>
        <v>1149.8407420368935</v>
      </c>
      <c r="J9" s="8">
        <f>AVERAGE($I$4:I9)</f>
        <v>7527.3888146376439</v>
      </c>
      <c r="K9" s="7">
        <f>+SUM($E$4:E9)/H9</f>
        <v>6</v>
      </c>
    </row>
    <row r="10" spans="1:11" x14ac:dyDescent="0.25">
      <c r="A10">
        <v>7</v>
      </c>
      <c r="B10" s="8">
        <v>555.25</v>
      </c>
      <c r="C10" s="8">
        <f t="shared" si="0"/>
        <v>5315.5856554069005</v>
      </c>
      <c r="D10" s="8">
        <f t="shared" si="1"/>
        <v>5844.5118393410012</v>
      </c>
      <c r="E10" s="8">
        <f t="shared" si="2"/>
        <v>5289.2618393410012</v>
      </c>
      <c r="F10" s="8">
        <f t="shared" si="3"/>
        <v>5289.2618393410012</v>
      </c>
      <c r="G10" s="8">
        <f>SUMSQ($E$4:E10)/A10</f>
        <v>51232356.838384278</v>
      </c>
      <c r="H10" s="8">
        <f>SUM($F$4:F10)/A10</f>
        <v>7086.9600160853824</v>
      </c>
      <c r="I10" s="8">
        <f t="shared" si="4"/>
        <v>952.59105616226952</v>
      </c>
      <c r="J10" s="8">
        <f>AVERAGE($I$4:I10)</f>
        <v>6588.1319919983052</v>
      </c>
      <c r="K10" s="7">
        <f>+SUM($E$4:E10)/H10</f>
        <v>7</v>
      </c>
    </row>
    <row r="11" spans="1:11" x14ac:dyDescent="0.25">
      <c r="A11">
        <v>8</v>
      </c>
      <c r="B11" s="8">
        <v>225</v>
      </c>
      <c r="C11" s="8">
        <f t="shared" si="0"/>
        <v>4806.5270898662102</v>
      </c>
      <c r="D11" s="8">
        <f t="shared" si="1"/>
        <v>5315.5856554069005</v>
      </c>
      <c r="E11" s="8">
        <f t="shared" si="2"/>
        <v>5090.5856554069005</v>
      </c>
      <c r="F11" s="8">
        <f t="shared" si="3"/>
        <v>5090.5856554069005</v>
      </c>
      <c r="G11" s="8">
        <f>SUMSQ($E$4:E11)/A11</f>
        <v>48067570.022965558</v>
      </c>
      <c r="H11" s="8">
        <f>SUM($F$4:F11)/A11</f>
        <v>6837.4132210005728</v>
      </c>
      <c r="I11" s="8">
        <f t="shared" si="4"/>
        <v>2262.4825135141782</v>
      </c>
      <c r="J11" s="8">
        <f>AVERAGE($I$4:I11)</f>
        <v>6047.4258071877894</v>
      </c>
      <c r="K11" s="7">
        <f>+SUM($E$4:E11)/H11</f>
        <v>8</v>
      </c>
    </row>
    <row r="12" spans="1:11" x14ac:dyDescent="0.25">
      <c r="A12">
        <v>9</v>
      </c>
      <c r="B12" s="8">
        <v>726.21</v>
      </c>
      <c r="C12" s="8">
        <f t="shared" si="0"/>
        <v>4398.495380879589</v>
      </c>
      <c r="D12" s="8">
        <f t="shared" si="1"/>
        <v>4806.5270898662102</v>
      </c>
      <c r="E12" s="8">
        <f t="shared" si="2"/>
        <v>4080.3170898662102</v>
      </c>
      <c r="F12" s="8">
        <f t="shared" si="3"/>
        <v>4080.3170898662102</v>
      </c>
      <c r="G12" s="8">
        <f>SUMSQ($E$4:E12)/A12</f>
        <v>44576616.415286526</v>
      </c>
      <c r="H12" s="8">
        <f>SUM($F$4:F12)/A12</f>
        <v>6531.0692064300883</v>
      </c>
      <c r="I12" s="8">
        <f t="shared" si="4"/>
        <v>561.86462453921183</v>
      </c>
      <c r="J12" s="8">
        <f>AVERAGE($I$4:I12)</f>
        <v>5437.9190091157252</v>
      </c>
      <c r="K12" s="7">
        <f>+SUM($E$4:E12)/H12</f>
        <v>9</v>
      </c>
    </row>
    <row r="13" spans="1:11" x14ac:dyDescent="0.25">
      <c r="A13">
        <v>10</v>
      </c>
      <c r="B13" s="8">
        <v>2184.16</v>
      </c>
      <c r="C13" s="8">
        <f t="shared" si="0"/>
        <v>4177.0618427916297</v>
      </c>
      <c r="D13" s="8">
        <f t="shared" si="1"/>
        <v>4398.495380879589</v>
      </c>
      <c r="E13" s="8">
        <f t="shared" si="2"/>
        <v>2214.3353808795891</v>
      </c>
      <c r="F13" s="8">
        <f t="shared" si="3"/>
        <v>2214.3353808795891</v>
      </c>
      <c r="G13" s="8">
        <f>SUMSQ($E$4:E13)/A13</f>
        <v>40609282.891659394</v>
      </c>
      <c r="H13" s="8">
        <f>SUM($F$4:F13)/A13</f>
        <v>6099.3958238750383</v>
      </c>
      <c r="I13" s="8">
        <f t="shared" si="4"/>
        <v>101.3815554208295</v>
      </c>
      <c r="J13" s="8">
        <f>AVERAGE($I$4:I13)</f>
        <v>4904.2652637462352</v>
      </c>
      <c r="K13" s="7">
        <f>+SUM($E$4:E13)/H13</f>
        <v>10</v>
      </c>
    </row>
    <row r="14" spans="1:11" x14ac:dyDescent="0.25">
      <c r="A14">
        <v>11</v>
      </c>
      <c r="B14" s="8">
        <v>2578.33</v>
      </c>
      <c r="C14" s="8">
        <f t="shared" si="0"/>
        <v>4017.1886585124671</v>
      </c>
      <c r="D14" s="8">
        <f t="shared" si="1"/>
        <v>4177.0618427916297</v>
      </c>
      <c r="E14" s="8">
        <f t="shared" si="2"/>
        <v>1598.7318427916298</v>
      </c>
      <c r="F14" s="8">
        <f t="shared" si="3"/>
        <v>1598.7318427916298</v>
      </c>
      <c r="G14" s="8">
        <f>SUMSQ($E$4:E14)/A14</f>
        <v>37149888.401977256</v>
      </c>
      <c r="H14" s="8">
        <f>SUM($F$4:F14)/A14</f>
        <v>5690.2445528674562</v>
      </c>
      <c r="I14" s="8">
        <f t="shared" si="4"/>
        <v>62.00648647735666</v>
      </c>
      <c r="J14" s="8">
        <f>AVERAGE($I$4:I14)</f>
        <v>4464.0599203581551</v>
      </c>
      <c r="K14" s="7">
        <f>+SUM($E$4:E14)/H14</f>
        <v>11</v>
      </c>
    </row>
    <row r="15" spans="1:11" x14ac:dyDescent="0.25">
      <c r="A15">
        <v>12</v>
      </c>
      <c r="B15" s="8">
        <v>1398.63</v>
      </c>
      <c r="C15" s="8">
        <f t="shared" si="0"/>
        <v>3755.3327926612201</v>
      </c>
      <c r="D15" s="8">
        <f t="shared" si="1"/>
        <v>4017.1886585124671</v>
      </c>
      <c r="E15" s="8">
        <f t="shared" si="2"/>
        <v>2618.558658512467</v>
      </c>
      <c r="F15" s="8">
        <f t="shared" si="3"/>
        <v>2618.558658512467</v>
      </c>
      <c r="G15" s="8">
        <f>SUMSQ($E$4:E15)/A15</f>
        <v>34625468.489151701</v>
      </c>
      <c r="H15" s="8">
        <f>SUM($F$4:F15)/A15</f>
        <v>5434.2707283378741</v>
      </c>
      <c r="I15" s="8">
        <f t="shared" si="4"/>
        <v>187.22311537093205</v>
      </c>
      <c r="J15" s="8">
        <f>AVERAGE($I$4:I15)</f>
        <v>4107.6568532758865</v>
      </c>
      <c r="K15" s="7">
        <f>+SUM($E$4:E15)/H15</f>
        <v>12</v>
      </c>
    </row>
    <row r="16" spans="1:11" x14ac:dyDescent="0.25">
      <c r="A16">
        <v>13</v>
      </c>
      <c r="B16" s="8">
        <v>5343.48</v>
      </c>
      <c r="C16" s="8">
        <f t="shared" si="0"/>
        <v>3914.147513395098</v>
      </c>
      <c r="D16" s="8">
        <f t="shared" si="1"/>
        <v>3755.3327926612201</v>
      </c>
      <c r="E16" s="8">
        <f t="shared" si="2"/>
        <v>-1588.1472073387795</v>
      </c>
      <c r="F16" s="8">
        <f t="shared" si="3"/>
        <v>1588.1472073387795</v>
      </c>
      <c r="G16" s="8">
        <f>SUMSQ($E$4:E16)/A16</f>
        <v>32155987.186307568</v>
      </c>
      <c r="H16" s="8">
        <f>SUM($F$4:F16)/A16</f>
        <v>5138.4150728764052</v>
      </c>
      <c r="I16" s="8">
        <f t="shared" si="4"/>
        <v>29.721215525065681</v>
      </c>
      <c r="J16" s="8">
        <f>AVERAGE($I$4:I16)</f>
        <v>3793.9694965258236</v>
      </c>
      <c r="K16" s="7">
        <f>+SUM($E$4:E16)/H16</f>
        <v>12.381853281677472</v>
      </c>
    </row>
    <row r="17" spans="1:11" x14ac:dyDescent="0.25">
      <c r="A17">
        <v>14</v>
      </c>
      <c r="B17" s="8">
        <v>1630.82</v>
      </c>
      <c r="C17" s="8">
        <f t="shared" si="0"/>
        <v>3685.8147620555883</v>
      </c>
      <c r="D17" s="8">
        <f t="shared" si="1"/>
        <v>3914.147513395098</v>
      </c>
      <c r="E17" s="8">
        <f t="shared" si="2"/>
        <v>2283.3275133950983</v>
      </c>
      <c r="F17" s="8">
        <f t="shared" si="3"/>
        <v>2283.3275133950983</v>
      </c>
      <c r="G17" s="8">
        <f>SUMSQ($E$4:E17)/A17</f>
        <v>30231529.853958961</v>
      </c>
      <c r="H17" s="8">
        <f>SUM($F$4:F17)/A17</f>
        <v>4934.4802471991688</v>
      </c>
      <c r="I17" s="8">
        <f t="shared" si="4"/>
        <v>140.01100755418122</v>
      </c>
      <c r="J17" s="8">
        <f>AVERAGE($I$4:I17)</f>
        <v>3532.9724615992777</v>
      </c>
      <c r="K17" s="7">
        <f>+SUM($E$4:E17)/H17</f>
        <v>13.35630618513866</v>
      </c>
    </row>
    <row r="18" spans="1:11" x14ac:dyDescent="0.25">
      <c r="A18">
        <v>15</v>
      </c>
      <c r="B18" s="8">
        <v>5414.96</v>
      </c>
      <c r="C18" s="8">
        <f t="shared" si="0"/>
        <v>3858.7292858500296</v>
      </c>
      <c r="D18" s="8">
        <f t="shared" si="1"/>
        <v>3685.8147620555883</v>
      </c>
      <c r="E18" s="8">
        <f t="shared" si="2"/>
        <v>-1729.1452379444117</v>
      </c>
      <c r="F18" s="8">
        <f t="shared" si="3"/>
        <v>1729.1452379444117</v>
      </c>
      <c r="G18" s="8">
        <f>SUMSQ($E$4:E18)/A18</f>
        <v>28415424.080622084</v>
      </c>
      <c r="H18" s="8">
        <f>SUM($F$4:F18)/A18</f>
        <v>4720.7912465821846</v>
      </c>
      <c r="I18" s="8">
        <f t="shared" si="4"/>
        <v>31.932742586176293</v>
      </c>
      <c r="J18" s="8">
        <f>AVERAGE($I$4:I18)</f>
        <v>3299.5698136650708</v>
      </c>
      <c r="K18" s="7">
        <f>+SUM($E$4:E18)/H18</f>
        <v>13.594603204416259</v>
      </c>
    </row>
    <row r="19" spans="1:11" x14ac:dyDescent="0.25">
      <c r="A19">
        <v>16</v>
      </c>
      <c r="B19" s="8">
        <v>2482.6</v>
      </c>
      <c r="C19" s="8">
        <f t="shared" si="0"/>
        <v>3721.1163572650266</v>
      </c>
      <c r="D19" s="8">
        <f t="shared" si="1"/>
        <v>3858.7292858500296</v>
      </c>
      <c r="E19" s="8">
        <f t="shared" si="2"/>
        <v>1376.1292858500296</v>
      </c>
      <c r="F19" s="8">
        <f t="shared" si="3"/>
        <v>1376.1292858500296</v>
      </c>
      <c r="G19" s="8">
        <f>SUMSQ($E$4:E19)/A19</f>
        <v>26757818.313794088</v>
      </c>
      <c r="H19" s="8">
        <f>SUM($F$4:F19)/A19</f>
        <v>4511.7498740364244</v>
      </c>
      <c r="I19" s="8">
        <f t="shared" si="4"/>
        <v>55.430970992106246</v>
      </c>
      <c r="J19" s="8">
        <f>AVERAGE($I$4:I19)</f>
        <v>3096.8111359980107</v>
      </c>
      <c r="K19" s="7">
        <f>+SUM($E$4:E19)/H19</f>
        <v>14.52948743263758</v>
      </c>
    </row>
    <row r="20" spans="1:11" x14ac:dyDescent="0.25">
      <c r="A20">
        <v>17</v>
      </c>
      <c r="B20" s="8">
        <v>3400.82</v>
      </c>
      <c r="C20" s="8">
        <f t="shared" si="0"/>
        <v>3689.0867215385238</v>
      </c>
      <c r="D20" s="8">
        <f t="shared" si="1"/>
        <v>3721.1163572650266</v>
      </c>
      <c r="E20" s="8">
        <f t="shared" si="2"/>
        <v>320.29635726502647</v>
      </c>
      <c r="F20" s="8">
        <f t="shared" si="3"/>
        <v>320.29635726502647</v>
      </c>
      <c r="G20" s="8">
        <f>SUMSQ($E$4:E20)/A20</f>
        <v>25189863.692775451</v>
      </c>
      <c r="H20" s="8">
        <f>SUM($F$4:F20)/A20</f>
        <v>4265.1937848145781</v>
      </c>
      <c r="I20" s="8">
        <f t="shared" si="4"/>
        <v>9.4182096454686359</v>
      </c>
      <c r="J20" s="8">
        <f>AVERAGE($I$4:I20)</f>
        <v>2915.1997873890377</v>
      </c>
      <c r="K20" s="7">
        <f>+SUM($E$4:E20)/H20</f>
        <v>15.444482191128673</v>
      </c>
    </row>
    <row r="21" spans="1:11" x14ac:dyDescent="0.25">
      <c r="A21">
        <v>18</v>
      </c>
      <c r="B21" s="8">
        <v>2651.81</v>
      </c>
      <c r="C21" s="8">
        <f t="shared" si="0"/>
        <v>3585.3590493846714</v>
      </c>
      <c r="D21" s="8">
        <f t="shared" si="1"/>
        <v>3689.0867215385238</v>
      </c>
      <c r="E21" s="8">
        <f t="shared" si="2"/>
        <v>1037.2767215385238</v>
      </c>
      <c r="F21" s="8">
        <f t="shared" si="3"/>
        <v>1037.2767215385238</v>
      </c>
      <c r="G21" s="8">
        <f>SUMSQ($E$4:E21)/A21</f>
        <v>23850201.431901574</v>
      </c>
      <c r="H21" s="8">
        <f>SUM($F$4:F21)/A21</f>
        <v>4085.8650590770194</v>
      </c>
      <c r="I21" s="8">
        <f t="shared" si="4"/>
        <v>39.115800963814294</v>
      </c>
      <c r="J21" s="8">
        <f>AVERAGE($I$4:I21)</f>
        <v>2755.4173436987476</v>
      </c>
      <c r="K21" s="7">
        <f>+SUM($E$4:E21)/H21</f>
        <v>16.376210473268763</v>
      </c>
    </row>
    <row r="22" spans="1:11" x14ac:dyDescent="0.25">
      <c r="A22">
        <v>19</v>
      </c>
      <c r="B22" s="8">
        <v>3206.49</v>
      </c>
      <c r="C22" s="8">
        <f t="shared" si="0"/>
        <v>3547.4721444462043</v>
      </c>
      <c r="D22" s="8">
        <f t="shared" si="1"/>
        <v>3585.3590493846714</v>
      </c>
      <c r="E22" s="8">
        <f t="shared" si="2"/>
        <v>378.8690493846716</v>
      </c>
      <c r="F22" s="8">
        <f t="shared" si="3"/>
        <v>378.8690493846716</v>
      </c>
      <c r="G22" s="8">
        <f>SUMSQ($E$4:E22)/A22</f>
        <v>22602482.501621578</v>
      </c>
      <c r="H22" s="8">
        <f>SUM($F$4:F22)/A22</f>
        <v>3890.7600059353167</v>
      </c>
      <c r="I22" s="8">
        <f t="shared" si="4"/>
        <v>11.815694088697349</v>
      </c>
      <c r="J22" s="8">
        <f>AVERAGE($I$4:I22)</f>
        <v>2611.0172568771659</v>
      </c>
      <c r="K22" s="7">
        <f>+SUM($E$4:E22)/H22</f>
        <v>17.294784340220065</v>
      </c>
    </row>
    <row r="23" spans="1:11" x14ac:dyDescent="0.25">
      <c r="A23">
        <v>20</v>
      </c>
      <c r="B23" s="8">
        <v>4014.04</v>
      </c>
      <c r="C23" s="8">
        <f t="shared" si="0"/>
        <v>3594.1289300015837</v>
      </c>
      <c r="D23" s="8">
        <f t="shared" si="1"/>
        <v>3547.4721444462043</v>
      </c>
      <c r="E23" s="8">
        <f t="shared" si="2"/>
        <v>-466.56785555379565</v>
      </c>
      <c r="F23" s="8">
        <f t="shared" si="3"/>
        <v>466.56785555379565</v>
      </c>
      <c r="G23" s="8">
        <f>SUMSQ($E$4:E23)/A23</f>
        <v>21483242.654732302</v>
      </c>
      <c r="H23" s="8">
        <f>SUM($F$4:F23)/A23</f>
        <v>3719.5503984162401</v>
      </c>
      <c r="I23" s="8">
        <f t="shared" si="4"/>
        <v>11.623398260948962</v>
      </c>
      <c r="J23" s="8">
        <f>AVERAGE($I$4:I23)</f>
        <v>2481.0475639463552</v>
      </c>
      <c r="K23" s="7">
        <f>+SUM($E$4:E23)/H23</f>
        <v>17.965420604356851</v>
      </c>
    </row>
    <row r="24" spans="1:11" x14ac:dyDescent="0.25">
      <c r="A24">
        <v>21</v>
      </c>
      <c r="B24" s="8">
        <v>4410.62</v>
      </c>
      <c r="C24" s="8">
        <f t="shared" si="0"/>
        <v>3675.7780370014252</v>
      </c>
      <c r="D24" s="8">
        <f t="shared" si="1"/>
        <v>3594.1289300015837</v>
      </c>
      <c r="E24" s="8">
        <f t="shared" si="2"/>
        <v>-816.49106999841615</v>
      </c>
      <c r="F24" s="8">
        <f t="shared" si="3"/>
        <v>816.49106999841615</v>
      </c>
      <c r="G24" s="8">
        <f>SUMSQ($E$4:E24)/A24</f>
        <v>20491976.702953964</v>
      </c>
      <c r="H24" s="8">
        <f>SUM($F$4:F24)/A24</f>
        <v>3581.3094780153915</v>
      </c>
      <c r="I24" s="8">
        <f t="shared" si="4"/>
        <v>18.511934149811506</v>
      </c>
      <c r="J24" s="8">
        <f>AVERAGE($I$4:I24)</f>
        <v>2363.7839625274723</v>
      </c>
      <c r="K24" s="7">
        <f>+SUM($E$4:E24)/H24</f>
        <v>18.430911012256495</v>
      </c>
    </row>
    <row r="25" spans="1:11" x14ac:dyDescent="0.25">
      <c r="A25">
        <v>22</v>
      </c>
      <c r="B25" s="8">
        <v>2932.2</v>
      </c>
      <c r="C25" s="8">
        <f t="shared" si="0"/>
        <v>3601.4202333012827</v>
      </c>
      <c r="D25" s="8">
        <f t="shared" si="1"/>
        <v>3675.7780370014252</v>
      </c>
      <c r="E25" s="8">
        <f t="shared" si="2"/>
        <v>743.5780370014254</v>
      </c>
      <c r="F25" s="8">
        <f t="shared" si="3"/>
        <v>743.5780370014254</v>
      </c>
      <c r="G25" s="8">
        <f>SUMSQ($E$4:E25)/A25</f>
        <v>19585655.411779281</v>
      </c>
      <c r="H25" s="8">
        <f>SUM($F$4:F25)/A25</f>
        <v>3452.3216852420296</v>
      </c>
      <c r="I25" s="8">
        <f t="shared" si="4"/>
        <v>25.359049075827894</v>
      </c>
      <c r="J25" s="8">
        <f>AVERAGE($I$4:I25)</f>
        <v>2257.4919210069429</v>
      </c>
      <c r="K25" s="7">
        <f>+SUM($E$4:E25)/H25</f>
        <v>19.334923109569448</v>
      </c>
    </row>
    <row r="26" spans="1:11" x14ac:dyDescent="0.25">
      <c r="A26">
        <v>23</v>
      </c>
      <c r="B26" s="8">
        <v>2864.88</v>
      </c>
      <c r="C26" s="8">
        <f t="shared" si="0"/>
        <v>3527.7662099711542</v>
      </c>
      <c r="D26" s="8">
        <f t="shared" si="1"/>
        <v>3601.4202333012827</v>
      </c>
      <c r="E26" s="8">
        <f t="shared" si="2"/>
        <v>736.54023330128257</v>
      </c>
      <c r="F26" s="8">
        <f t="shared" si="3"/>
        <v>736.54023330128257</v>
      </c>
      <c r="G26" s="8">
        <f>SUMSQ($E$4:E26)/A26</f>
        <v>18757691.764105026</v>
      </c>
      <c r="H26" s="8">
        <f>SUM($F$4:F26)/A26</f>
        <v>3334.2442308098225</v>
      </c>
      <c r="I26" s="8">
        <f t="shared" si="4"/>
        <v>25.709287415224463</v>
      </c>
      <c r="J26" s="8">
        <f>AVERAGE($I$4:I26)</f>
        <v>2160.457893459477</v>
      </c>
      <c r="K26" s="7">
        <f>+SUM($E$4:E26)/H26</f>
        <v>20.240543252155199</v>
      </c>
    </row>
    <row r="27" spans="1:11" x14ac:dyDescent="0.25">
      <c r="A27">
        <v>24</v>
      </c>
      <c r="B27" s="8">
        <v>2269.35</v>
      </c>
      <c r="C27" s="8">
        <f t="shared" si="0"/>
        <v>3401.9245889740387</v>
      </c>
      <c r="D27" s="8">
        <f t="shared" si="1"/>
        <v>3527.7662099711542</v>
      </c>
      <c r="E27" s="8">
        <f t="shared" si="2"/>
        <v>1258.4162099711543</v>
      </c>
      <c r="F27" s="8">
        <f t="shared" si="3"/>
        <v>1258.4162099711543</v>
      </c>
      <c r="G27" s="8">
        <f>SUMSQ($E$4:E27)/A27</f>
        <v>18042105.080497239</v>
      </c>
      <c r="H27" s="8">
        <f>SUM($F$4:F27)/A27</f>
        <v>3247.7513966082115</v>
      </c>
      <c r="I27" s="8">
        <f t="shared" si="4"/>
        <v>55.452715974669154</v>
      </c>
      <c r="J27" s="8">
        <f>AVERAGE($I$4:I27)</f>
        <v>2072.74934439761</v>
      </c>
      <c r="K27" s="7">
        <f>+SUM($E$4:E27)/H27</f>
        <v>21.167054488444059</v>
      </c>
    </row>
    <row r="28" spans="1:11" x14ac:dyDescent="0.25">
      <c r="A28">
        <v>25</v>
      </c>
      <c r="B28" s="8">
        <v>8539.0499999999993</v>
      </c>
      <c r="C28" s="8">
        <f t="shared" si="0"/>
        <v>3915.637130076635</v>
      </c>
      <c r="D28" s="8">
        <f t="shared" si="1"/>
        <v>3401.9245889740387</v>
      </c>
      <c r="E28" s="8">
        <f t="shared" si="2"/>
        <v>-5137.1254110259606</v>
      </c>
      <c r="F28" s="8">
        <f t="shared" si="3"/>
        <v>5137.1254110259606</v>
      </c>
      <c r="G28" s="8">
        <f>SUMSQ($E$4:E28)/A28</f>
        <v>18376023.176821698</v>
      </c>
      <c r="H28" s="8">
        <f>SUM($F$4:F28)/A28</f>
        <v>3323.3263571849216</v>
      </c>
      <c r="I28" s="8">
        <f t="shared" si="4"/>
        <v>60.160385652103699</v>
      </c>
      <c r="J28" s="8">
        <f>AVERAGE($I$4:I28)</f>
        <v>1992.2457860477898</v>
      </c>
      <c r="K28" s="7">
        <f>+SUM($E$4:E28)/H28</f>
        <v>19.139921430942678</v>
      </c>
    </row>
    <row r="29" spans="1:11" x14ac:dyDescent="0.25">
      <c r="A29">
        <v>26</v>
      </c>
      <c r="B29" s="8">
        <v>14444.31</v>
      </c>
      <c r="C29" s="8">
        <f t="shared" si="0"/>
        <v>4968.5044170689716</v>
      </c>
      <c r="D29" s="8">
        <f t="shared" si="1"/>
        <v>3915.637130076635</v>
      </c>
      <c r="E29" s="8">
        <f t="shared" si="2"/>
        <v>-10528.672869923364</v>
      </c>
      <c r="F29" s="8">
        <f t="shared" si="3"/>
        <v>10528.672869923364</v>
      </c>
      <c r="G29" s="8">
        <f>SUMSQ($E$4:E29)/A29</f>
        <v>21932828.14701549</v>
      </c>
      <c r="H29" s="8">
        <f>SUM($F$4:F29)/A29</f>
        <v>3600.455069213323</v>
      </c>
      <c r="I29" s="8">
        <f t="shared" si="4"/>
        <v>72.891490627959143</v>
      </c>
      <c r="J29" s="8">
        <f>AVERAGE($I$4:I29)</f>
        <v>1918.4244669931809</v>
      </c>
      <c r="K29" s="7">
        <f>+SUM($E$4:E29)/H29</f>
        <v>14.742451016775089</v>
      </c>
    </row>
    <row r="30" spans="1:11" x14ac:dyDescent="0.25">
      <c r="A30">
        <v>27</v>
      </c>
      <c r="B30" s="8">
        <v>13596.71</v>
      </c>
      <c r="C30" s="8">
        <f t="shared" si="0"/>
        <v>5831.3249753620748</v>
      </c>
      <c r="D30" s="8">
        <f t="shared" si="1"/>
        <v>4968.5044170689716</v>
      </c>
      <c r="E30" s="8">
        <f t="shared" si="2"/>
        <v>-8628.2055829310266</v>
      </c>
      <c r="F30" s="8">
        <f t="shared" si="3"/>
        <v>8628.2055829310266</v>
      </c>
      <c r="G30" s="8">
        <f>SUMSQ($E$4:E30)/A30</f>
        <v>23877757.903841663</v>
      </c>
      <c r="H30" s="8">
        <f>SUM($F$4:F30)/A30</f>
        <v>3786.6680512028679</v>
      </c>
      <c r="I30" s="8">
        <f t="shared" si="4"/>
        <v>63.458039356072369</v>
      </c>
      <c r="J30" s="8">
        <f>AVERAGE($I$4:I30)</f>
        <v>1849.7220067103251</v>
      </c>
      <c r="K30" s="7">
        <f>+SUM($E$4:E30)/H30</f>
        <v>11.738902463057357</v>
      </c>
    </row>
    <row r="31" spans="1:11" x14ac:dyDescent="0.25">
      <c r="A31">
        <v>28</v>
      </c>
      <c r="B31" s="8">
        <v>13300.76</v>
      </c>
      <c r="C31" s="8">
        <f t="shared" si="0"/>
        <v>6578.2684778258672</v>
      </c>
      <c r="D31" s="8">
        <f t="shared" si="1"/>
        <v>5831.3249753620748</v>
      </c>
      <c r="E31" s="8">
        <f t="shared" si="2"/>
        <v>-7469.4350246379254</v>
      </c>
      <c r="F31" s="8">
        <f t="shared" si="3"/>
        <v>7469.4350246379254</v>
      </c>
      <c r="G31" s="8">
        <f>SUMSQ($E$4:E31)/A31</f>
        <v>25017568.678250454</v>
      </c>
      <c r="H31" s="8">
        <f>SUM($F$4:F31)/A31</f>
        <v>3918.1954431112631</v>
      </c>
      <c r="I31" s="8">
        <f t="shared" si="4"/>
        <v>56.157956572691525</v>
      </c>
      <c r="J31" s="8">
        <f>AVERAGE($I$4:I31)</f>
        <v>1785.6661477768382</v>
      </c>
      <c r="K31" s="7">
        <f>+SUM($E$4:E31)/H31</f>
        <v>9.4385010715653248</v>
      </c>
    </row>
    <row r="32" spans="1:11" x14ac:dyDescent="0.25">
      <c r="A32">
        <v>29</v>
      </c>
      <c r="B32" s="8">
        <v>8014.55</v>
      </c>
      <c r="C32" s="8">
        <f t="shared" si="0"/>
        <v>6721.8966300432803</v>
      </c>
      <c r="D32" s="8">
        <f t="shared" si="1"/>
        <v>6578.2684778258672</v>
      </c>
      <c r="E32" s="8">
        <f t="shared" si="2"/>
        <v>-1436.281522174133</v>
      </c>
      <c r="F32" s="8">
        <f t="shared" si="3"/>
        <v>1436.281522174133</v>
      </c>
      <c r="G32" s="8">
        <f>SUMSQ($E$4:E32)/A32</f>
        <v>24226028.537998326</v>
      </c>
      <c r="H32" s="8">
        <f>SUM($F$4:F32)/A32</f>
        <v>3832.6122044582585</v>
      </c>
      <c r="I32" s="8">
        <f t="shared" si="4"/>
        <v>17.920925344206886</v>
      </c>
      <c r="J32" s="8">
        <f>AVERAGE($I$4:I32)</f>
        <v>1724.7094159688165</v>
      </c>
      <c r="K32" s="7">
        <f>+SUM($E$4:E32)/H32</f>
        <v>9.2745126482887361</v>
      </c>
    </row>
    <row r="33" spans="1:11" x14ac:dyDescent="0.25">
      <c r="A33">
        <v>30</v>
      </c>
      <c r="B33" s="8">
        <v>10365.39</v>
      </c>
      <c r="C33" s="8">
        <f t="shared" si="0"/>
        <v>7086.2459670389526</v>
      </c>
      <c r="D33" s="8">
        <f t="shared" si="1"/>
        <v>6721.8966300432803</v>
      </c>
      <c r="E33" s="8">
        <f t="shared" si="2"/>
        <v>-3643.4933699567191</v>
      </c>
      <c r="F33" s="8">
        <f t="shared" si="3"/>
        <v>3643.4933699567191</v>
      </c>
      <c r="G33" s="8">
        <f>SUMSQ($E$4:E33)/A33</f>
        <v>23860995.717962336</v>
      </c>
      <c r="H33" s="8">
        <f>SUM($F$4:F33)/A33</f>
        <v>3826.3082433082072</v>
      </c>
      <c r="I33" s="8">
        <f t="shared" si="4"/>
        <v>35.150567127302679</v>
      </c>
      <c r="J33" s="8">
        <f>AVERAGE($I$4:I33)</f>
        <v>1668.3907876740996</v>
      </c>
      <c r="K33" s="7">
        <f>+SUM($E$4:E33)/H33</f>
        <v>8.3375710914222534</v>
      </c>
    </row>
    <row r="34" spans="1:11" x14ac:dyDescent="0.25">
      <c r="A34">
        <v>31</v>
      </c>
      <c r="B34" s="8">
        <v>21025.79</v>
      </c>
      <c r="C34" s="8">
        <f t="shared" si="0"/>
        <v>8480.2003703350583</v>
      </c>
      <c r="D34" s="8">
        <f t="shared" si="1"/>
        <v>7086.2459670389526</v>
      </c>
      <c r="E34" s="8">
        <f t="shared" si="2"/>
        <v>-13939.544032961048</v>
      </c>
      <c r="F34" s="8">
        <f t="shared" si="3"/>
        <v>13939.544032961048</v>
      </c>
      <c r="G34" s="8">
        <f>SUMSQ($E$4:E34)/A34</f>
        <v>29359379.335023548</v>
      </c>
      <c r="H34" s="8">
        <f>SUM($F$4:F34)/A34</f>
        <v>4152.5416558776533</v>
      </c>
      <c r="I34" s="8">
        <f t="shared" si="4"/>
        <v>66.297361635215836</v>
      </c>
      <c r="J34" s="8">
        <f>AVERAGE($I$4:I34)</f>
        <v>1616.710354576071</v>
      </c>
      <c r="K34" s="7">
        <f>+SUM($E$4:E34)/H34</f>
        <v>4.3256815829628747</v>
      </c>
    </row>
    <row r="35" spans="1:11" x14ac:dyDescent="0.25">
      <c r="A35">
        <v>32</v>
      </c>
      <c r="B35" s="8">
        <v>12980.95</v>
      </c>
      <c r="C35" s="8">
        <f t="shared" si="0"/>
        <v>8930.2753333015535</v>
      </c>
      <c r="D35" s="8">
        <f t="shared" si="1"/>
        <v>8480.2003703350583</v>
      </c>
      <c r="E35" s="8">
        <f t="shared" si="2"/>
        <v>-4500.7496296649424</v>
      </c>
      <c r="F35" s="8">
        <f t="shared" si="3"/>
        <v>4500.7496296649424</v>
      </c>
      <c r="G35" s="8">
        <f>SUMSQ($E$4:E35)/A35</f>
        <v>29074922.0817081</v>
      </c>
      <c r="H35" s="8">
        <f>SUM($F$4:F35)/A35</f>
        <v>4163.4231550585064</v>
      </c>
      <c r="I35" s="8">
        <f t="shared" si="4"/>
        <v>34.671958752363594</v>
      </c>
      <c r="J35" s="8">
        <f>AVERAGE($I$4:I35)</f>
        <v>1567.2716547065802</v>
      </c>
      <c r="K35" s="7">
        <f>+SUM($E$4:E35)/H35</f>
        <v>3.2333545816247953</v>
      </c>
    </row>
    <row r="36" spans="1:11" x14ac:dyDescent="0.25">
      <c r="A36">
        <v>33</v>
      </c>
      <c r="B36" s="8">
        <v>14134.75</v>
      </c>
      <c r="C36" s="8">
        <f t="shared" si="0"/>
        <v>9450.7227999713978</v>
      </c>
      <c r="D36" s="8">
        <f t="shared" si="1"/>
        <v>8930.2753333015535</v>
      </c>
      <c r="E36" s="8">
        <f t="shared" si="2"/>
        <v>-5204.4746666984465</v>
      </c>
      <c r="F36" s="8">
        <f t="shared" si="3"/>
        <v>5204.4746666984465</v>
      </c>
      <c r="G36" s="8">
        <f>SUMSQ($E$4:E36)/A36</f>
        <v>29014668.580938336</v>
      </c>
      <c r="H36" s="8">
        <f>SUM($F$4:F36)/A36</f>
        <v>4194.9701705627476</v>
      </c>
      <c r="I36" s="8">
        <f t="shared" si="4"/>
        <v>36.820422481461975</v>
      </c>
      <c r="J36" s="8">
        <f>AVERAGE($I$4:I36)</f>
        <v>1520.8943446391525</v>
      </c>
      <c r="K36" s="7">
        <f>+SUM($E$4:E36)/H36</f>
        <v>1.9683927015493001</v>
      </c>
    </row>
    <row r="37" spans="1:11" x14ac:dyDescent="0.25">
      <c r="A37">
        <v>34</v>
      </c>
      <c r="B37" s="8">
        <v>6464.53</v>
      </c>
      <c r="C37" s="8">
        <f t="shared" si="0"/>
        <v>9152.1035199742582</v>
      </c>
      <c r="D37" s="8">
        <f t="shared" si="1"/>
        <v>9450.7227999713978</v>
      </c>
      <c r="E37" s="8">
        <f t="shared" si="2"/>
        <v>2986.192799971398</v>
      </c>
      <c r="F37" s="8">
        <f t="shared" si="3"/>
        <v>2986.192799971398</v>
      </c>
      <c r="G37" s="8">
        <f>SUMSQ($E$4:E37)/A37</f>
        <v>28423570.900281355</v>
      </c>
      <c r="H37" s="8">
        <f>SUM($F$4:F37)/A37</f>
        <v>4159.4178949571196</v>
      </c>
      <c r="I37" s="8">
        <f t="shared" si="4"/>
        <v>46.193502079368464</v>
      </c>
      <c r="J37" s="8">
        <f>AVERAGE($I$4:I37)</f>
        <v>1477.5207904462175</v>
      </c>
      <c r="K37" s="7">
        <f>+SUM($E$4:E37)/H37</f>
        <v>2.7031526407951958</v>
      </c>
    </row>
    <row r="38" spans="1:11" x14ac:dyDescent="0.25">
      <c r="A38">
        <v>35</v>
      </c>
      <c r="B38" s="8">
        <v>10799.59</v>
      </c>
      <c r="C38" s="8">
        <f t="shared" si="0"/>
        <v>9316.8521679768328</v>
      </c>
      <c r="D38" s="8">
        <f t="shared" si="1"/>
        <v>9152.1035199742582</v>
      </c>
      <c r="E38" s="8">
        <f t="shared" si="2"/>
        <v>-1647.4864800257419</v>
      </c>
      <c r="F38" s="8">
        <f t="shared" si="3"/>
        <v>1647.4864800257419</v>
      </c>
      <c r="G38" s="8">
        <f>SUMSQ($E$4:E38)/A38</f>
        <v>27689017.780326676</v>
      </c>
      <c r="H38" s="8">
        <f>SUM($F$4:F38)/A38</f>
        <v>4087.6484259590807</v>
      </c>
      <c r="I38" s="8">
        <f t="shared" si="4"/>
        <v>15.255083572855469</v>
      </c>
      <c r="J38" s="8">
        <f>AVERAGE($I$4:I38)</f>
        <v>1435.7417702498358</v>
      </c>
      <c r="K38" s="7">
        <f>+SUM($E$4:E38)/H38</f>
        <v>2.347573466924783</v>
      </c>
    </row>
    <row r="39" spans="1:11" x14ac:dyDescent="0.25">
      <c r="A39">
        <v>36</v>
      </c>
      <c r="B39" s="8">
        <v>11509.58</v>
      </c>
      <c r="C39" s="8">
        <f t="shared" si="0"/>
        <v>9536.1249511791502</v>
      </c>
      <c r="D39" s="8">
        <f t="shared" si="1"/>
        <v>9316.8521679768328</v>
      </c>
      <c r="E39" s="8">
        <f t="shared" si="2"/>
        <v>-2192.7278320231671</v>
      </c>
      <c r="F39" s="8">
        <f t="shared" si="3"/>
        <v>2192.7278320231671</v>
      </c>
      <c r="G39" s="8">
        <f>SUMSQ($E$4:E39)/A39</f>
        <v>27053435.49046563</v>
      </c>
      <c r="H39" s="8">
        <f>SUM($F$4:F39)/A39</f>
        <v>4035.0117427941941</v>
      </c>
      <c r="I39" s="8">
        <f t="shared" si="4"/>
        <v>19.05132795482691</v>
      </c>
      <c r="J39" s="8">
        <f>AVERAGE($I$4:I39)</f>
        <v>1396.3892579638632</v>
      </c>
      <c r="K39" s="7">
        <f>+SUM($E$4:E39)/H39</f>
        <v>1.8347721461024831</v>
      </c>
    </row>
    <row r="40" spans="1:11" x14ac:dyDescent="0.25">
      <c r="A40">
        <v>37</v>
      </c>
      <c r="B40" s="8">
        <v>21052.92</v>
      </c>
      <c r="C40" s="8">
        <f t="shared" si="0"/>
        <v>10687.804456061234</v>
      </c>
      <c r="D40" s="8">
        <f t="shared" si="1"/>
        <v>9536.1249511791502</v>
      </c>
      <c r="E40" s="8">
        <f t="shared" si="2"/>
        <v>-11516.795048820848</v>
      </c>
      <c r="F40" s="8">
        <f t="shared" si="3"/>
        <v>11516.795048820848</v>
      </c>
      <c r="G40" s="8">
        <f>SUMSQ($E$4:E40)/A40</f>
        <v>29907033.671711002</v>
      </c>
      <c r="H40" s="8">
        <f>SUM($F$4:F40)/A40</f>
        <v>4237.2221024165365</v>
      </c>
      <c r="I40" s="8">
        <f t="shared" si="4"/>
        <v>54.704027036728633</v>
      </c>
      <c r="J40" s="8">
        <f>AVERAGE($I$4:I40)</f>
        <v>1360.1274949658325</v>
      </c>
      <c r="K40" s="7">
        <f>+SUM($E$4:E40)/H40</f>
        <v>-0.97079355165254766</v>
      </c>
    </row>
    <row r="41" spans="1:11" x14ac:dyDescent="0.25">
      <c r="A41">
        <v>38</v>
      </c>
      <c r="B41" s="8">
        <v>11815.12</v>
      </c>
      <c r="C41" s="8">
        <f t="shared" si="0"/>
        <v>10800.536010455111</v>
      </c>
      <c r="D41" s="8">
        <f t="shared" si="1"/>
        <v>10687.804456061234</v>
      </c>
      <c r="E41" s="8">
        <f t="shared" si="2"/>
        <v>-1127.3155439387665</v>
      </c>
      <c r="F41" s="8">
        <f t="shared" si="3"/>
        <v>1127.3155439387665</v>
      </c>
      <c r="G41" s="8">
        <f>SUMSQ($E$4:E41)/A41</f>
        <v>29153449.636550337</v>
      </c>
      <c r="H41" s="8">
        <f>SUM($F$4:F41)/A41</f>
        <v>4155.3824561408055</v>
      </c>
      <c r="I41" s="8">
        <f t="shared" si="4"/>
        <v>9.5412957628764374</v>
      </c>
      <c r="J41" s="8">
        <f>AVERAGE($I$4:I41)</f>
        <v>1324.5857528815443</v>
      </c>
      <c r="K41" s="7">
        <f>+SUM($E$4:E41)/H41</f>
        <v>-1.261203630038815</v>
      </c>
    </row>
    <row r="42" spans="1:11" x14ac:dyDescent="0.25">
      <c r="A42">
        <v>39</v>
      </c>
      <c r="B42" s="8">
        <v>18380.900000000001</v>
      </c>
      <c r="C42" s="8">
        <f t="shared" si="0"/>
        <v>11558.5724094096</v>
      </c>
      <c r="D42" s="8">
        <f t="shared" si="1"/>
        <v>10800.536010455111</v>
      </c>
      <c r="E42" s="8">
        <f t="shared" si="2"/>
        <v>-7580.3639895448905</v>
      </c>
      <c r="F42" s="8">
        <f t="shared" si="3"/>
        <v>7580.3639895448905</v>
      </c>
      <c r="G42" s="8">
        <f>SUMSQ($E$4:E42)/A42</f>
        <v>29879307.805202611</v>
      </c>
      <c r="H42" s="8">
        <f>SUM($F$4:F42)/A42</f>
        <v>4243.2024954588587</v>
      </c>
      <c r="I42" s="8">
        <f t="shared" si="4"/>
        <v>41.240439747481844</v>
      </c>
      <c r="J42" s="8">
        <f>AVERAGE($I$4:I42)</f>
        <v>1291.6794628011837</v>
      </c>
      <c r="K42" s="7">
        <f>+SUM($E$4:E42)/H42</f>
        <v>-3.0215733142951988</v>
      </c>
    </row>
    <row r="43" spans="1:11" x14ac:dyDescent="0.25">
      <c r="A43">
        <v>40</v>
      </c>
      <c r="B43" s="8">
        <v>14014.43</v>
      </c>
      <c r="C43" s="8">
        <f t="shared" si="0"/>
        <v>11804.158168468643</v>
      </c>
      <c r="D43" s="8">
        <f t="shared" si="1"/>
        <v>11558.5724094096</v>
      </c>
      <c r="E43" s="8">
        <f t="shared" si="2"/>
        <v>-2455.8575905903999</v>
      </c>
      <c r="F43" s="8">
        <f t="shared" si="3"/>
        <v>2455.8575905903999</v>
      </c>
      <c r="G43" s="8">
        <f>SUMSQ($E$4:E43)/A43</f>
        <v>29283106.022704057</v>
      </c>
      <c r="H43" s="8">
        <f>SUM($F$4:F43)/A43</f>
        <v>4198.5188728371477</v>
      </c>
      <c r="I43" s="8">
        <f t="shared" si="4"/>
        <v>17.52377792454206</v>
      </c>
      <c r="J43" s="8">
        <f>AVERAGE($I$4:I43)</f>
        <v>1259.8255706792677</v>
      </c>
      <c r="K43" s="7">
        <f>+SUM($E$4:E43)/H43</f>
        <v>-3.6386653200146868</v>
      </c>
    </row>
    <row r="44" spans="1:11" x14ac:dyDescent="0.25">
      <c r="A44">
        <v>41</v>
      </c>
      <c r="B44" s="8">
        <v>18328.64</v>
      </c>
      <c r="C44" s="8">
        <f t="shared" si="0"/>
        <v>12456.606351621778</v>
      </c>
      <c r="D44" s="8">
        <f t="shared" si="1"/>
        <v>11804.158168468643</v>
      </c>
      <c r="E44" s="8">
        <f t="shared" si="2"/>
        <v>-6524.4818315313569</v>
      </c>
      <c r="F44" s="8">
        <f t="shared" si="3"/>
        <v>6524.4818315313569</v>
      </c>
      <c r="G44" s="8">
        <f>SUMSQ($E$4:E44)/A44</f>
        <v>29607148.879954755</v>
      </c>
      <c r="H44" s="8">
        <f>SUM($F$4:F44)/A44</f>
        <v>4255.2496767077382</v>
      </c>
      <c r="I44" s="8">
        <f t="shared" si="4"/>
        <v>35.597195599517242</v>
      </c>
      <c r="J44" s="8">
        <f>AVERAGE($I$4:I44)</f>
        <v>1229.966342018786</v>
      </c>
      <c r="K44" s="7">
        <f>+SUM($E$4:E44)/H44</f>
        <v>-5.1234330546777036</v>
      </c>
    </row>
    <row r="45" spans="1:11" x14ac:dyDescent="0.25">
      <c r="A45">
        <v>42</v>
      </c>
      <c r="B45" s="8">
        <v>27692.53</v>
      </c>
      <c r="C45" s="8">
        <f t="shared" si="0"/>
        <v>13980.198716459601</v>
      </c>
      <c r="D45" s="8">
        <f t="shared" si="1"/>
        <v>12456.606351621778</v>
      </c>
      <c r="E45" s="8">
        <f t="shared" si="2"/>
        <v>-15235.923648378221</v>
      </c>
      <c r="F45" s="8">
        <f t="shared" si="3"/>
        <v>15235.923648378221</v>
      </c>
      <c r="G45" s="8">
        <f>SUMSQ($E$4:E45)/A45</f>
        <v>34429201.749937043</v>
      </c>
      <c r="H45" s="8">
        <f>SUM($F$4:F45)/A45</f>
        <v>4516.6942950808452</v>
      </c>
      <c r="I45" s="8">
        <f t="shared" si="4"/>
        <v>55.018171501044577</v>
      </c>
      <c r="J45" s="8">
        <f>AVERAGE($I$4:I45)</f>
        <v>1201.9913855778875</v>
      </c>
      <c r="K45" s="7">
        <f>+SUM($E$4:E45)/H45</f>
        <v>-8.2001145258528769</v>
      </c>
    </row>
    <row r="46" spans="1:11" x14ac:dyDescent="0.25">
      <c r="A46">
        <v>43</v>
      </c>
      <c r="B46" s="8">
        <v>15683.45</v>
      </c>
      <c r="C46" s="8">
        <f t="shared" si="0"/>
        <v>14150.523844813641</v>
      </c>
      <c r="D46" s="8">
        <f t="shared" si="1"/>
        <v>13980.198716459601</v>
      </c>
      <c r="E46" s="8">
        <f t="shared" si="2"/>
        <v>-1703.2512835403995</v>
      </c>
      <c r="F46" s="8">
        <f t="shared" si="3"/>
        <v>1703.2512835403995</v>
      </c>
      <c r="G46" s="8">
        <f>SUMSQ($E$4:E46)/A46</f>
        <v>33695989.265865989</v>
      </c>
      <c r="H46" s="8">
        <f>SUM($F$4:F46)/A46</f>
        <v>4451.2653878357178</v>
      </c>
      <c r="I46" s="8">
        <f t="shared" si="4"/>
        <v>10.8601824441714</v>
      </c>
      <c r="J46" s="8">
        <f>AVERAGE($I$4:I46)</f>
        <v>1174.2906599236151</v>
      </c>
      <c r="K46" s="7">
        <f>+SUM($E$4:E46)/H46</f>
        <v>-8.7032918520964753</v>
      </c>
    </row>
    <row r="47" spans="1:11" x14ac:dyDescent="0.25">
      <c r="A47">
        <v>44</v>
      </c>
      <c r="B47" s="8">
        <v>7128.52</v>
      </c>
      <c r="C47" s="8">
        <f t="shared" si="0"/>
        <v>13448.323460332278</v>
      </c>
      <c r="D47" s="8">
        <f t="shared" si="1"/>
        <v>14150.523844813641</v>
      </c>
      <c r="E47" s="8">
        <f t="shared" si="2"/>
        <v>7022.0038448136402</v>
      </c>
      <c r="F47" s="8">
        <f t="shared" si="3"/>
        <v>7022.0038448136402</v>
      </c>
      <c r="G47" s="8">
        <f>SUMSQ($E$4:E47)/A47</f>
        <v>34050819.918836705</v>
      </c>
      <c r="H47" s="8">
        <f>SUM($F$4:F47)/A47</f>
        <v>4509.6912618579436</v>
      </c>
      <c r="I47" s="8">
        <f t="shared" si="4"/>
        <v>98.505774618204612</v>
      </c>
      <c r="J47" s="8">
        <f>AVERAGE($I$4:I47)</f>
        <v>1149.8410034394012</v>
      </c>
      <c r="K47" s="7">
        <f>+SUM($E$4:E47)/H47</f>
        <v>-7.033443332346498</v>
      </c>
    </row>
    <row r="48" spans="1:11" x14ac:dyDescent="0.25">
      <c r="A48">
        <v>45</v>
      </c>
      <c r="B48" s="8">
        <v>9859.9</v>
      </c>
      <c r="C48" s="8">
        <f t="shared" si="0"/>
        <v>13089.481114299051</v>
      </c>
      <c r="D48" s="8">
        <f t="shared" si="1"/>
        <v>13448.323460332278</v>
      </c>
      <c r="E48" s="8">
        <f t="shared" si="2"/>
        <v>3588.4234603322784</v>
      </c>
      <c r="F48" s="8">
        <f t="shared" si="3"/>
        <v>3588.4234603322784</v>
      </c>
      <c r="G48" s="8">
        <f>SUMSQ($E$4:E48)/A48</f>
        <v>33580285.763543963</v>
      </c>
      <c r="H48" s="8">
        <f>SUM($F$4:F48)/A48</f>
        <v>4489.2186440462619</v>
      </c>
      <c r="I48" s="8">
        <f t="shared" si="4"/>
        <v>36.394116170876764</v>
      </c>
      <c r="J48" s="8">
        <f>AVERAGE($I$4:I48)</f>
        <v>1125.0977392778784</v>
      </c>
      <c r="K48" s="7">
        <f>+SUM($E$4:E48)/H48</f>
        <v>-6.2661760780199272</v>
      </c>
    </row>
    <row r="49" spans="1:11" x14ac:dyDescent="0.25">
      <c r="A49">
        <v>46</v>
      </c>
      <c r="B49" s="8">
        <v>11741.33</v>
      </c>
      <c r="C49" s="8">
        <f t="shared" si="0"/>
        <v>12954.666002869146</v>
      </c>
      <c r="D49" s="8">
        <f t="shared" si="1"/>
        <v>13089.481114299051</v>
      </c>
      <c r="E49" s="8">
        <f t="shared" si="2"/>
        <v>1348.1511142990512</v>
      </c>
      <c r="F49" s="8">
        <f t="shared" si="3"/>
        <v>1348.1511142990512</v>
      </c>
      <c r="G49" s="8">
        <f>SUMSQ($E$4:E49)/A49</f>
        <v>32889790.669270955</v>
      </c>
      <c r="H49" s="8">
        <f>SUM($F$4:F49)/A49</f>
        <v>4420.9345673126272</v>
      </c>
      <c r="I49" s="8">
        <f t="shared" si="4"/>
        <v>11.482098827807848</v>
      </c>
      <c r="J49" s="8">
        <f>AVERAGE($I$4:I49)</f>
        <v>1100.8887036159206</v>
      </c>
      <c r="K49" s="7">
        <f>+SUM($E$4:E49)/H49</f>
        <v>-6.0580139683688721</v>
      </c>
    </row>
    <row r="50" spans="1:11" x14ac:dyDescent="0.25">
      <c r="A50">
        <v>47</v>
      </c>
      <c r="B50" s="8">
        <v>11433.7</v>
      </c>
      <c r="C50" s="8">
        <f t="shared" si="0"/>
        <v>12802.569402582232</v>
      </c>
      <c r="D50" s="8">
        <f t="shared" si="1"/>
        <v>12954.666002869146</v>
      </c>
      <c r="E50" s="8">
        <f t="shared" si="2"/>
        <v>1520.9660028691451</v>
      </c>
      <c r="F50" s="8">
        <f t="shared" si="3"/>
        <v>1520.9660028691451</v>
      </c>
      <c r="G50" s="8">
        <f>SUMSQ($E$4:E50)/A50</f>
        <v>32239227.837624419</v>
      </c>
      <c r="H50" s="8">
        <f>SUM($F$4:F50)/A50</f>
        <v>4359.2331084946809</v>
      </c>
      <c r="I50" s="8">
        <f t="shared" si="4"/>
        <v>13.302483035842686</v>
      </c>
      <c r="J50" s="8">
        <f>AVERAGE($I$4:I50)</f>
        <v>1077.7485712631528</v>
      </c>
      <c r="K50" s="7">
        <f>+SUM($E$4:E50)/H50</f>
        <v>-5.7948535282341558</v>
      </c>
    </row>
    <row r="51" spans="1:11" x14ac:dyDescent="0.25">
      <c r="A51">
        <v>48</v>
      </c>
      <c r="B51" s="8">
        <v>16221.67</v>
      </c>
      <c r="C51" s="8">
        <f t="shared" si="0"/>
        <v>13144.479462324009</v>
      </c>
      <c r="D51" s="8">
        <f t="shared" si="1"/>
        <v>12802.569402582232</v>
      </c>
      <c r="E51" s="8">
        <f t="shared" si="2"/>
        <v>-3419.1005974177679</v>
      </c>
      <c r="F51" s="8">
        <f t="shared" si="3"/>
        <v>3419.1005974177679</v>
      </c>
      <c r="G51" s="8">
        <f>SUMSQ($E$4:E51)/A51</f>
        <v>31811124.109658543</v>
      </c>
      <c r="H51" s="8">
        <f>SUM($F$4:F51)/A51</f>
        <v>4339.6470145139119</v>
      </c>
      <c r="I51" s="8">
        <f t="shared" si="4"/>
        <v>21.077365014932298</v>
      </c>
      <c r="J51" s="8">
        <f>AVERAGE($I$4:I51)</f>
        <v>1055.7345877996484</v>
      </c>
      <c r="K51" s="7">
        <f>+SUM($E$4:E51)/H51</f>
        <v>-6.6088826719437259</v>
      </c>
    </row>
    <row r="52" spans="1:11" x14ac:dyDescent="0.25">
      <c r="A52">
        <v>49</v>
      </c>
      <c r="B52" s="8">
        <v>19221.75</v>
      </c>
      <c r="C52" s="8">
        <f t="shared" si="0"/>
        <v>13752.20651609161</v>
      </c>
      <c r="D52" s="8">
        <f t="shared" si="1"/>
        <v>13144.479462324009</v>
      </c>
      <c r="E52" s="8">
        <f t="shared" si="2"/>
        <v>-6077.2705376759914</v>
      </c>
      <c r="F52" s="8">
        <f t="shared" si="3"/>
        <v>6077.2705376759914</v>
      </c>
      <c r="G52" s="8">
        <f>SUMSQ($E$4:E52)/A52</f>
        <v>31915656.621463567</v>
      </c>
      <c r="H52" s="8">
        <f>SUM($F$4:F52)/A52</f>
        <v>4375.1087190682401</v>
      </c>
      <c r="I52" s="8">
        <f t="shared" si="4"/>
        <v>31.616634997729093</v>
      </c>
      <c r="J52" s="8">
        <f>AVERAGE($I$4:I52)</f>
        <v>1034.8342214159356</v>
      </c>
      <c r="K52" s="7">
        <f>+SUM($E$4:E52)/H52</f>
        <v>-7.9443713804788727</v>
      </c>
    </row>
    <row r="53" spans="1:11" x14ac:dyDescent="0.25">
      <c r="A53">
        <v>50</v>
      </c>
      <c r="B53" s="8">
        <v>17701.22</v>
      </c>
      <c r="C53" s="8">
        <f t="shared" si="0"/>
        <v>14147.107864482448</v>
      </c>
      <c r="D53" s="8">
        <f t="shared" si="1"/>
        <v>13752.20651609161</v>
      </c>
      <c r="E53" s="8">
        <f t="shared" si="2"/>
        <v>-3949.0134839083912</v>
      </c>
      <c r="F53" s="8">
        <f t="shared" si="3"/>
        <v>3949.0134839083912</v>
      </c>
      <c r="G53" s="8">
        <f>SUMSQ($E$4:E53)/A53</f>
        <v>31589237.6389561</v>
      </c>
      <c r="H53" s="8">
        <f>SUM($F$4:F53)/A53</f>
        <v>4366.5868143650432</v>
      </c>
      <c r="I53" s="8">
        <f t="shared" si="4"/>
        <v>22.309272942251386</v>
      </c>
      <c r="J53" s="8">
        <f>AVERAGE($I$4:I53)</f>
        <v>1014.5837224464619</v>
      </c>
      <c r="K53" s="7">
        <f>+SUM($E$4:E53)/H53</f>
        <v>-8.8642465210636399</v>
      </c>
    </row>
    <row r="54" spans="1:11" x14ac:dyDescent="0.25">
      <c r="A54">
        <v>51</v>
      </c>
      <c r="B54" s="8">
        <v>21723.3</v>
      </c>
      <c r="C54" s="8">
        <f t="shared" si="0"/>
        <v>14904.727078034204</v>
      </c>
      <c r="D54" s="8">
        <f t="shared" si="1"/>
        <v>14147.107864482448</v>
      </c>
      <c r="E54" s="8">
        <f t="shared" si="2"/>
        <v>-7576.1921355175509</v>
      </c>
      <c r="F54" s="8">
        <f t="shared" si="3"/>
        <v>7576.1921355175509</v>
      </c>
      <c r="G54" s="8">
        <f>SUMSQ($E$4:E54)/A54</f>
        <v>32095305.278864369</v>
      </c>
      <c r="H54" s="8">
        <f>SUM($F$4:F54)/A54</f>
        <v>4429.5202520347002</v>
      </c>
      <c r="I54" s="8">
        <f t="shared" si="4"/>
        <v>34.875880439516791</v>
      </c>
      <c r="J54" s="8">
        <f>AVERAGE($I$4:I54)</f>
        <v>995.37376476005124</v>
      </c>
      <c r="K54" s="7">
        <f>+SUM($E$4:E54)/H54</f>
        <v>-10.448692291770264</v>
      </c>
    </row>
    <row r="55" spans="1:11" x14ac:dyDescent="0.25">
      <c r="A55">
        <v>52</v>
      </c>
      <c r="B55" s="8">
        <v>17987.71</v>
      </c>
      <c r="C55" s="8">
        <f t="shared" si="0"/>
        <v>15213.025370230785</v>
      </c>
      <c r="D55" s="8">
        <f t="shared" si="1"/>
        <v>14904.727078034204</v>
      </c>
      <c r="E55" s="8">
        <f t="shared" si="2"/>
        <v>-3082.982921965795</v>
      </c>
      <c r="F55" s="8">
        <f t="shared" si="3"/>
        <v>3082.982921965795</v>
      </c>
      <c r="G55" s="8">
        <f>SUMSQ($E$4:E55)/A55</f>
        <v>31660872.171523377</v>
      </c>
      <c r="H55" s="8">
        <f>SUM($F$4:F55)/A55</f>
        <v>4403.6253033795292</v>
      </c>
      <c r="I55" s="8">
        <f t="shared" si="4"/>
        <v>17.139385291211585</v>
      </c>
      <c r="J55" s="8">
        <f>AVERAGE($I$4:I55)</f>
        <v>976.56156515488135</v>
      </c>
      <c r="K55" s="7">
        <f>+SUM($E$4:E55)/H55</f>
        <v>-11.210235575164791</v>
      </c>
    </row>
    <row r="56" spans="1:11" x14ac:dyDescent="0.25">
      <c r="A56">
        <v>53</v>
      </c>
      <c r="B56" s="8">
        <v>21977.31</v>
      </c>
      <c r="C56" s="8">
        <f t="shared" si="0"/>
        <v>15889.453833207706</v>
      </c>
      <c r="D56" s="8">
        <f t="shared" si="1"/>
        <v>15213.025370230785</v>
      </c>
      <c r="E56" s="8">
        <f t="shared" si="2"/>
        <v>-6764.2846297692158</v>
      </c>
      <c r="F56" s="8">
        <f t="shared" si="3"/>
        <v>6764.2846297692158</v>
      </c>
      <c r="G56" s="8">
        <f>SUMSQ($E$4:E56)/A56</f>
        <v>31926809.423995238</v>
      </c>
      <c r="H56" s="8">
        <f>SUM($F$4:F56)/A56</f>
        <v>4448.1660453868817</v>
      </c>
      <c r="I56" s="8">
        <f t="shared" si="4"/>
        <v>30.778492134702635</v>
      </c>
      <c r="J56" s="8">
        <f>AVERAGE($I$4:I56)</f>
        <v>958.71660151299125</v>
      </c>
      <c r="K56" s="7">
        <f>+SUM($E$4:E56)/H56</f>
        <v>-12.618674998344924</v>
      </c>
    </row>
    <row r="57" spans="1:11" x14ac:dyDescent="0.25">
      <c r="A57">
        <v>54</v>
      </c>
      <c r="B57" s="8">
        <v>25875.8</v>
      </c>
      <c r="C57" s="8">
        <f t="shared" si="0"/>
        <v>16888.088449886935</v>
      </c>
      <c r="D57" s="8">
        <f t="shared" si="1"/>
        <v>15889.453833207706</v>
      </c>
      <c r="E57" s="8">
        <f t="shared" si="2"/>
        <v>-9986.3461667922929</v>
      </c>
      <c r="F57" s="8">
        <f t="shared" si="3"/>
        <v>9986.3461667922929</v>
      </c>
      <c r="G57" s="8">
        <f>SUMSQ($E$4:E57)/A57</f>
        <v>33182370.541384347</v>
      </c>
      <c r="H57" s="8">
        <f>SUM($F$4:F57)/A57</f>
        <v>4550.7249365240195</v>
      </c>
      <c r="I57" s="8">
        <f t="shared" si="4"/>
        <v>38.593381332334822</v>
      </c>
      <c r="J57" s="8">
        <f>AVERAGE($I$4:I57)</f>
        <v>941.67728262075684</v>
      </c>
      <c r="K57" s="7">
        <f>+SUM($E$4:E57)/H57</f>
        <v>-14.528741849799468</v>
      </c>
    </row>
    <row r="58" spans="1:11" x14ac:dyDescent="0.25">
      <c r="A58">
        <v>55</v>
      </c>
      <c r="B58" s="8">
        <v>15402.78</v>
      </c>
      <c r="C58" s="8">
        <f t="shared" si="0"/>
        <v>16739.55760489824</v>
      </c>
      <c r="D58" s="8">
        <f t="shared" si="1"/>
        <v>16888.088449886935</v>
      </c>
      <c r="E58" s="8">
        <f t="shared" si="2"/>
        <v>1485.3084498869339</v>
      </c>
      <c r="F58" s="8">
        <f t="shared" si="3"/>
        <v>1485.3084498869339</v>
      </c>
      <c r="G58" s="8">
        <f>SUMSQ($E$4:E58)/A58</f>
        <v>32619166.371382918</v>
      </c>
      <c r="H58" s="8">
        <f>SUM($F$4:F58)/A58</f>
        <v>4494.9900913124357</v>
      </c>
      <c r="I58" s="8">
        <f t="shared" si="4"/>
        <v>9.6431192933154524</v>
      </c>
      <c r="J58" s="8">
        <f>AVERAGE($I$4:I58)</f>
        <v>924.73120692389432</v>
      </c>
      <c r="K58" s="7">
        <f>+SUM($E$4:E58)/H58</f>
        <v>-14.378452025340243</v>
      </c>
    </row>
    <row r="59" spans="1:11" x14ac:dyDescent="0.25">
      <c r="A59">
        <v>56</v>
      </c>
      <c r="B59" s="8">
        <v>22582.82</v>
      </c>
      <c r="C59" s="8">
        <f t="shared" si="0"/>
        <v>17323.883844408418</v>
      </c>
      <c r="D59" s="8">
        <f t="shared" si="1"/>
        <v>16739.55760489824</v>
      </c>
      <c r="E59" s="8">
        <f t="shared" si="2"/>
        <v>-5843.2623951017595</v>
      </c>
      <c r="F59" s="8">
        <f t="shared" si="3"/>
        <v>5843.2623951017595</v>
      </c>
      <c r="G59" s="8">
        <f>SUMSQ($E$4:E59)/A59</f>
        <v>32646390.461501267</v>
      </c>
      <c r="H59" s="8">
        <f>SUM($F$4:F59)/A59</f>
        <v>4519.0663824515304</v>
      </c>
      <c r="I59" s="8">
        <f t="shared" si="4"/>
        <v>25.87481277848276</v>
      </c>
      <c r="J59" s="8">
        <f>AVERAGE($I$4:I59)</f>
        <v>908.68019988558342</v>
      </c>
      <c r="K59" s="7">
        <f>+SUM($E$4:E59)/H59</f>
        <v>-15.594871996367109</v>
      </c>
    </row>
    <row r="60" spans="1:11" x14ac:dyDescent="0.25">
      <c r="A60">
        <v>57</v>
      </c>
      <c r="B60" s="8">
        <v>18668.18</v>
      </c>
      <c r="C60" s="8">
        <f t="shared" si="0"/>
        <v>17458.313459967576</v>
      </c>
      <c r="D60" s="8">
        <f t="shared" si="1"/>
        <v>17323.883844408418</v>
      </c>
      <c r="E60" s="8">
        <f t="shared" si="2"/>
        <v>-1344.2961555915826</v>
      </c>
      <c r="F60" s="8">
        <f t="shared" si="3"/>
        <v>1344.2961555915826</v>
      </c>
      <c r="G60" s="8">
        <f>SUMSQ($E$4:E60)/A60</f>
        <v>32105350.842070337</v>
      </c>
      <c r="H60" s="8">
        <f>SUM($F$4:F60)/A60</f>
        <v>4463.3686591732858</v>
      </c>
      <c r="I60" s="8">
        <f t="shared" si="4"/>
        <v>7.201002752231779</v>
      </c>
      <c r="J60" s="8">
        <f>AVERAGE($I$4:I60)</f>
        <v>892.86477537447206</v>
      </c>
      <c r="K60" s="7">
        <f>+SUM($E$4:E60)/H60</f>
        <v>-16.090662326403336</v>
      </c>
    </row>
    <row r="61" spans="1:11" x14ac:dyDescent="0.25">
      <c r="A61">
        <v>58</v>
      </c>
      <c r="B61" s="8">
        <v>19957.490000000002</v>
      </c>
      <c r="C61" s="8">
        <f t="shared" si="0"/>
        <v>17708.231113970818</v>
      </c>
      <c r="D61" s="8">
        <f t="shared" si="1"/>
        <v>17458.313459967576</v>
      </c>
      <c r="E61" s="8">
        <f t="shared" si="2"/>
        <v>-2499.1765400324257</v>
      </c>
      <c r="F61" s="8">
        <f t="shared" si="3"/>
        <v>2499.1765400324257</v>
      </c>
      <c r="G61" s="8">
        <f>SUMSQ($E$4:E61)/A61</f>
        <v>31659497.954763062</v>
      </c>
      <c r="H61" s="8">
        <f>SUM($F$4:F61)/A61</f>
        <v>4429.5032778087889</v>
      </c>
      <c r="I61" s="8">
        <f t="shared" si="4"/>
        <v>12.52249927236554</v>
      </c>
      <c r="J61" s="8">
        <f>AVERAGE($I$4:I61)</f>
        <v>877.68646026926331</v>
      </c>
      <c r="K61" s="7">
        <f>+SUM($E$4:E61)/H61</f>
        <v>-16.777893549681558</v>
      </c>
    </row>
    <row r="62" spans="1:11" x14ac:dyDescent="0.25">
      <c r="A62">
        <v>59</v>
      </c>
      <c r="B62" s="8">
        <v>17093.43</v>
      </c>
      <c r="C62" s="8">
        <f t="shared" si="0"/>
        <v>17646.751002573736</v>
      </c>
      <c r="D62" s="8">
        <f t="shared" si="1"/>
        <v>17708.231113970818</v>
      </c>
      <c r="E62" s="8">
        <f t="shared" si="2"/>
        <v>614.80111397081782</v>
      </c>
      <c r="F62" s="8">
        <f t="shared" si="3"/>
        <v>614.80111397081782</v>
      </c>
      <c r="G62" s="8">
        <f>SUMSQ($E$4:E62)/A62</f>
        <v>31129302.742135551</v>
      </c>
      <c r="H62" s="8">
        <f>SUM($F$4:F62)/A62</f>
        <v>4364.8473089301788</v>
      </c>
      <c r="I62" s="8">
        <f t="shared" si="4"/>
        <v>3.5967100457358048</v>
      </c>
      <c r="J62" s="8">
        <f>AVERAGE($I$4:I62)</f>
        <v>862.87137975700011</v>
      </c>
      <c r="K62" s="7">
        <f>+SUM($E$4:E62)/H62</f>
        <v>-16.885569675777525</v>
      </c>
    </row>
    <row r="63" spans="1:11" x14ac:dyDescent="0.25">
      <c r="A63">
        <v>60</v>
      </c>
      <c r="B63" s="8">
        <v>15956.78</v>
      </c>
      <c r="C63" s="8">
        <f t="shared" si="0"/>
        <v>17477.753902316363</v>
      </c>
      <c r="D63" s="8">
        <f t="shared" si="1"/>
        <v>17646.751002573736</v>
      </c>
      <c r="E63" s="8">
        <f t="shared" si="2"/>
        <v>1689.9710025737349</v>
      </c>
      <c r="F63" s="8">
        <f t="shared" si="3"/>
        <v>1689.9710025737349</v>
      </c>
      <c r="G63" s="8">
        <f>SUMSQ($E$4:E63)/A63</f>
        <v>30658081.062925626</v>
      </c>
      <c r="H63" s="8">
        <f>SUM($F$4:F63)/A63</f>
        <v>4320.2660371575712</v>
      </c>
      <c r="I63" s="8">
        <f t="shared" si="4"/>
        <v>10.590927509019583</v>
      </c>
      <c r="J63" s="8">
        <f>AVERAGE($I$4:I63)</f>
        <v>848.66670555286703</v>
      </c>
      <c r="K63" s="7">
        <f>+SUM($E$4:E63)/H63</f>
        <v>-16.668640712662285</v>
      </c>
    </row>
    <row r="88" spans="1:11" ht="45" x14ac:dyDescent="0.25">
      <c r="A88" s="5" t="s">
        <v>0</v>
      </c>
      <c r="B88" s="5" t="s">
        <v>1</v>
      </c>
      <c r="C88" s="4" t="s">
        <v>2</v>
      </c>
      <c r="D88" s="4" t="s">
        <v>3</v>
      </c>
      <c r="E88" s="4" t="s">
        <v>4</v>
      </c>
      <c r="F88" s="4" t="s">
        <v>5</v>
      </c>
      <c r="G88" s="4" t="s">
        <v>6</v>
      </c>
      <c r="H88" s="4" t="s">
        <v>7</v>
      </c>
      <c r="I88" s="4" t="s">
        <v>8</v>
      </c>
      <c r="J88" s="4" t="s">
        <v>9</v>
      </c>
      <c r="K88" s="4" t="s">
        <v>10</v>
      </c>
    </row>
    <row r="89" spans="1:11" x14ac:dyDescent="0.25">
      <c r="A89" s="5">
        <v>0</v>
      </c>
      <c r="B89" s="11"/>
      <c r="C89" s="9">
        <f>AVERAGE(B90:B125)</f>
        <v>15629.934444444449</v>
      </c>
      <c r="D89" s="9"/>
      <c r="E89" s="9"/>
      <c r="F89" s="9"/>
      <c r="G89" s="9"/>
      <c r="H89" s="9"/>
      <c r="I89" s="9"/>
      <c r="J89" s="9"/>
      <c r="K89" s="4"/>
    </row>
    <row r="90" spans="1:11" x14ac:dyDescent="0.25">
      <c r="A90" s="6">
        <v>1</v>
      </c>
      <c r="B90" s="11">
        <v>8539.0499999999993</v>
      </c>
      <c r="C90" s="12">
        <f>0.1*B90+(1-0.1)*C89</f>
        <v>14920.846000000005</v>
      </c>
      <c r="D90" s="11">
        <f>C89</f>
        <v>15629.934444444449</v>
      </c>
      <c r="E90" s="11">
        <f>D90-B90</f>
        <v>7090.8844444444494</v>
      </c>
      <c r="F90" s="11">
        <f>ABS(E90)</f>
        <v>7090.8844444444494</v>
      </c>
      <c r="G90" s="11">
        <f>SUMSQ($E$90:E90)/A90</f>
        <v>50280642.204464264</v>
      </c>
      <c r="H90" s="11">
        <f>SUM($F$90:F90)/A90</f>
        <v>7090.8844444444494</v>
      </c>
      <c r="I90" s="11">
        <f>100*(F90/B90)</f>
        <v>83.040671321100717</v>
      </c>
      <c r="J90" s="11">
        <f>AVERAGE($I$90:I90)</f>
        <v>83.040671321100717</v>
      </c>
      <c r="K90" s="3">
        <f>+SUM($E$90:E90)/H90</f>
        <v>1</v>
      </c>
    </row>
    <row r="91" spans="1:11" x14ac:dyDescent="0.25">
      <c r="A91" s="5">
        <v>2</v>
      </c>
      <c r="B91" s="11">
        <v>14444.31</v>
      </c>
      <c r="C91" s="12">
        <f t="shared" ref="C91:C125" si="5">0.1*B91+(1-0.1)*C90</f>
        <v>14873.192400000005</v>
      </c>
      <c r="D91" s="11">
        <f t="shared" ref="D91:D125" si="6">C90</f>
        <v>14920.846000000005</v>
      </c>
      <c r="E91" s="11">
        <f t="shared" ref="E91:E125" si="7">D91-B91</f>
        <v>476.53600000000552</v>
      </c>
      <c r="F91" s="11">
        <f t="shared" ref="F91:F125" si="8">ABS(E91)</f>
        <v>476.53600000000552</v>
      </c>
      <c r="G91" s="11">
        <f>SUMSQ($E$90:E91)/A91</f>
        <v>25253864.381880134</v>
      </c>
      <c r="H91" s="11">
        <f>SUM($F$90:F91)/A91</f>
        <v>3783.7102222222275</v>
      </c>
      <c r="I91" s="11">
        <f t="shared" ref="I91:I125" si="9">100*(F91/B91)</f>
        <v>3.2991260918659706</v>
      </c>
      <c r="J91" s="11">
        <f>AVERAGE($I$90:I91)</f>
        <v>43.169898706483345</v>
      </c>
      <c r="K91" s="3">
        <f>+SUM($E$90:E91)/H91</f>
        <v>2</v>
      </c>
    </row>
    <row r="92" spans="1:11" x14ac:dyDescent="0.25">
      <c r="A92" s="5">
        <v>3</v>
      </c>
      <c r="B92" s="11">
        <v>13596.71</v>
      </c>
      <c r="C92" s="12">
        <f t="shared" si="5"/>
        <v>14745.544160000005</v>
      </c>
      <c r="D92" s="11">
        <f t="shared" si="6"/>
        <v>14873.192400000005</v>
      </c>
      <c r="E92" s="11">
        <f t="shared" si="7"/>
        <v>1276.4824000000062</v>
      </c>
      <c r="F92" s="11">
        <f t="shared" si="8"/>
        <v>1276.4824000000062</v>
      </c>
      <c r="G92" s="11">
        <f>SUMSQ($E$90:E92)/A92</f>
        <v>17379045.360423349</v>
      </c>
      <c r="H92" s="11">
        <f>SUM($F$90:F92)/A92</f>
        <v>2947.9676148148205</v>
      </c>
      <c r="I92" s="11">
        <f t="shared" si="9"/>
        <v>9.3881711090403961</v>
      </c>
      <c r="J92" s="11">
        <f>AVERAGE($I$90:I92)</f>
        <v>31.909322840669031</v>
      </c>
      <c r="K92" s="3">
        <f>+SUM($E$90:E92)/H92</f>
        <v>3</v>
      </c>
    </row>
    <row r="93" spans="1:11" x14ac:dyDescent="0.25">
      <c r="A93" s="5">
        <v>4</v>
      </c>
      <c r="B93" s="11">
        <v>13300.76</v>
      </c>
      <c r="C93" s="12">
        <f t="shared" si="5"/>
        <v>14601.065744000003</v>
      </c>
      <c r="D93" s="11">
        <f t="shared" si="6"/>
        <v>14745.544160000005</v>
      </c>
      <c r="E93" s="11">
        <f t="shared" si="7"/>
        <v>1444.7841600000047</v>
      </c>
      <c r="F93" s="11">
        <f t="shared" si="8"/>
        <v>1444.7841600000047</v>
      </c>
      <c r="G93" s="11">
        <f>SUMSQ($E$90:E93)/A93</f>
        <v>13556134.337564241</v>
      </c>
      <c r="H93" s="11">
        <f>SUM($F$90:F93)/A93</f>
        <v>2572.1717511111165</v>
      </c>
      <c r="I93" s="11">
        <f t="shared" si="9"/>
        <v>10.862418087387523</v>
      </c>
      <c r="J93" s="11">
        <f>AVERAGE($I$90:I93)</f>
        <v>26.647596652348653</v>
      </c>
      <c r="K93" s="3">
        <f>+SUM($E$90:E93)/H93</f>
        <v>4</v>
      </c>
    </row>
    <row r="94" spans="1:11" x14ac:dyDescent="0.25">
      <c r="A94" s="5">
        <v>5</v>
      </c>
      <c r="B94" s="11">
        <v>8014.55</v>
      </c>
      <c r="C94" s="12">
        <f t="shared" si="5"/>
        <v>13942.414169600002</v>
      </c>
      <c r="D94" s="11">
        <f t="shared" si="6"/>
        <v>14601.065744000003</v>
      </c>
      <c r="E94" s="11">
        <f t="shared" si="7"/>
        <v>6586.515744000003</v>
      </c>
      <c r="F94" s="11">
        <f t="shared" si="8"/>
        <v>6586.515744000003</v>
      </c>
      <c r="G94" s="11">
        <f>SUMSQ($E$90:E94)/A94</f>
        <v>19521345.399243377</v>
      </c>
      <c r="H94" s="11">
        <f>SUM($F$90:F94)/A94</f>
        <v>3375.0405496888939</v>
      </c>
      <c r="I94" s="11">
        <f t="shared" si="9"/>
        <v>82.181978326917942</v>
      </c>
      <c r="J94" s="11">
        <f>AVERAGE($I$90:I94)</f>
        <v>37.75447298726251</v>
      </c>
      <c r="K94" s="3">
        <f>+SUM($E$90:E94)/H94</f>
        <v>5</v>
      </c>
    </row>
    <row r="95" spans="1:11" x14ac:dyDescent="0.25">
      <c r="A95" s="5">
        <v>6</v>
      </c>
      <c r="B95" s="11">
        <v>10365.39</v>
      </c>
      <c r="C95" s="12">
        <f t="shared" si="5"/>
        <v>13584.711752640003</v>
      </c>
      <c r="D95" s="11">
        <f t="shared" si="6"/>
        <v>13942.414169600002</v>
      </c>
      <c r="E95" s="11">
        <f t="shared" si="7"/>
        <v>3577.024169600003</v>
      </c>
      <c r="F95" s="11">
        <f t="shared" si="8"/>
        <v>3577.024169600003</v>
      </c>
      <c r="G95" s="11">
        <f>SUMSQ($E$90:E95)/A95</f>
        <v>18400304.817686576</v>
      </c>
      <c r="H95" s="11">
        <f>SUM($F$90:F95)/A95</f>
        <v>3408.704486340745</v>
      </c>
      <c r="I95" s="11">
        <f t="shared" si="9"/>
        <v>34.509306158282548</v>
      </c>
      <c r="J95" s="11">
        <f>AVERAGE($I$90:I95)</f>
        <v>37.213611849099188</v>
      </c>
      <c r="K95" s="3">
        <f>+SUM($E$90:E95)/H95</f>
        <v>6</v>
      </c>
    </row>
    <row r="96" spans="1:11" x14ac:dyDescent="0.25">
      <c r="A96" s="5">
        <v>7</v>
      </c>
      <c r="B96" s="11">
        <v>21025.79</v>
      </c>
      <c r="C96" s="12">
        <f t="shared" si="5"/>
        <v>14328.819577376004</v>
      </c>
      <c r="D96" s="11">
        <f t="shared" si="6"/>
        <v>13584.711752640003</v>
      </c>
      <c r="E96" s="11">
        <f t="shared" si="7"/>
        <v>-7441.0782473599975</v>
      </c>
      <c r="F96" s="11">
        <f t="shared" si="8"/>
        <v>7441.0782473599975</v>
      </c>
      <c r="G96" s="11">
        <f>SUMSQ($E$90:E96)/A96</f>
        <v>23681639.198493369</v>
      </c>
      <c r="H96" s="11">
        <f>SUM($F$90:F96)/A96</f>
        <v>3984.757880772067</v>
      </c>
      <c r="I96" s="11">
        <f t="shared" si="9"/>
        <v>35.390243350475757</v>
      </c>
      <c r="J96" s="11">
        <f>AVERAGE($I$90:I96)</f>
        <v>36.953130635010119</v>
      </c>
      <c r="K96" s="3">
        <f>+SUM($E$90:E96)/H96</f>
        <v>3.2652294217091797</v>
      </c>
    </row>
    <row r="97" spans="1:11" x14ac:dyDescent="0.25">
      <c r="A97" s="5">
        <v>8</v>
      </c>
      <c r="B97" s="11">
        <v>12980.95</v>
      </c>
      <c r="C97" s="12">
        <f t="shared" si="5"/>
        <v>14194.032619638405</v>
      </c>
      <c r="D97" s="11">
        <f t="shared" si="6"/>
        <v>14328.819577376004</v>
      </c>
      <c r="E97" s="11">
        <f t="shared" si="7"/>
        <v>1347.8695773760028</v>
      </c>
      <c r="F97" s="11">
        <f t="shared" si="8"/>
        <v>1347.8695773760028</v>
      </c>
      <c r="G97" s="11">
        <f>SUMSQ($E$90:E97)/A97</f>
        <v>20948528.348383669</v>
      </c>
      <c r="H97" s="11">
        <f>SUM($F$90:F97)/A97</f>
        <v>3655.1468428475591</v>
      </c>
      <c r="I97" s="11">
        <f t="shared" si="9"/>
        <v>10.383443256279415</v>
      </c>
      <c r="J97" s="11">
        <f>AVERAGE($I$90:I97)</f>
        <v>33.631919712668783</v>
      </c>
      <c r="K97" s="3">
        <f>+SUM($E$90:E97)/H97</f>
        <v>3.9284381354358984</v>
      </c>
    </row>
    <row r="98" spans="1:11" x14ac:dyDescent="0.25">
      <c r="A98" s="5">
        <v>9</v>
      </c>
      <c r="B98" s="11">
        <v>14134.75</v>
      </c>
      <c r="C98" s="12">
        <f t="shared" si="5"/>
        <v>14188.104357674565</v>
      </c>
      <c r="D98" s="11">
        <f t="shared" si="6"/>
        <v>14194.032619638405</v>
      </c>
      <c r="E98" s="11">
        <f t="shared" si="7"/>
        <v>59.282619638404867</v>
      </c>
      <c r="F98" s="11">
        <f t="shared" si="8"/>
        <v>59.282619638404867</v>
      </c>
      <c r="G98" s="11">
        <f>SUMSQ($E$90:E98)/A98</f>
        <v>18621304.579562284</v>
      </c>
      <c r="H98" s="11">
        <f>SUM($F$90:F98)/A98</f>
        <v>3255.6063736020974</v>
      </c>
      <c r="I98" s="11">
        <f t="shared" si="9"/>
        <v>0.41941045747823535</v>
      </c>
      <c r="J98" s="11">
        <f>AVERAGE($I$90:I98)</f>
        <v>29.941640906536502</v>
      </c>
      <c r="K98" s="3">
        <f>+SUM($E$90:E98)/H98</f>
        <v>4.4287604867126653</v>
      </c>
    </row>
    <row r="99" spans="1:11" x14ac:dyDescent="0.25">
      <c r="A99" s="5">
        <v>10</v>
      </c>
      <c r="B99" s="11">
        <v>6464.53</v>
      </c>
      <c r="C99" s="12">
        <f t="shared" si="5"/>
        <v>13415.746921907108</v>
      </c>
      <c r="D99" s="11">
        <f t="shared" si="6"/>
        <v>14188.104357674565</v>
      </c>
      <c r="E99" s="11">
        <f t="shared" si="7"/>
        <v>7723.5743576745654</v>
      </c>
      <c r="F99" s="11">
        <f t="shared" si="8"/>
        <v>7723.5743576745654</v>
      </c>
      <c r="G99" s="11">
        <f>SUMSQ($E$90:E99)/A99</f>
        <v>22724534.207458861</v>
      </c>
      <c r="H99" s="11">
        <f>SUM($F$90:F99)/A99</f>
        <v>3702.4031720093444</v>
      </c>
      <c r="I99" s="11">
        <f t="shared" si="9"/>
        <v>119.47619328357307</v>
      </c>
      <c r="J99" s="11">
        <f>AVERAGE($I$90:I99)</f>
        <v>38.895096144240156</v>
      </c>
      <c r="K99" s="3">
        <f>+SUM($E$90:E99)/H99</f>
        <v>5.9804062919913576</v>
      </c>
    </row>
    <row r="100" spans="1:11" x14ac:dyDescent="0.25">
      <c r="A100" s="5">
        <v>11</v>
      </c>
      <c r="B100" s="11">
        <v>10799.59</v>
      </c>
      <c r="C100" s="12">
        <f t="shared" si="5"/>
        <v>13154.131229716399</v>
      </c>
      <c r="D100" s="11">
        <f t="shared" si="6"/>
        <v>13415.746921907108</v>
      </c>
      <c r="E100" s="11">
        <f t="shared" si="7"/>
        <v>2616.156921907108</v>
      </c>
      <c r="F100" s="11">
        <f t="shared" si="8"/>
        <v>2616.156921907108</v>
      </c>
      <c r="G100" s="11">
        <f>SUMSQ($E$90:E100)/A100</f>
        <v>21280874.464966461</v>
      </c>
      <c r="H100" s="11">
        <f>SUM($F$90:F100)/A100</f>
        <v>3603.6535129091412</v>
      </c>
      <c r="I100" s="11">
        <f t="shared" si="9"/>
        <v>24.224594840240304</v>
      </c>
      <c r="J100" s="11">
        <f>AVERAGE($I$90:I100)</f>
        <v>37.561414207512897</v>
      </c>
      <c r="K100" s="3">
        <f>+SUM($E$90:E100)/H100</f>
        <v>6.870258768938637</v>
      </c>
    </row>
    <row r="101" spans="1:11" x14ac:dyDescent="0.25">
      <c r="A101" s="6">
        <v>12</v>
      </c>
      <c r="B101" s="11">
        <v>11509.58</v>
      </c>
      <c r="C101" s="12">
        <f t="shared" si="5"/>
        <v>12989.676106744759</v>
      </c>
      <c r="D101" s="11">
        <f t="shared" si="6"/>
        <v>13154.131229716399</v>
      </c>
      <c r="E101" s="11">
        <f t="shared" si="7"/>
        <v>1644.5512297163987</v>
      </c>
      <c r="F101" s="11">
        <f t="shared" si="8"/>
        <v>1644.5512297163987</v>
      </c>
      <c r="G101" s="11">
        <f>SUMSQ($E$90:E101)/A101</f>
        <v>19732847.321816068</v>
      </c>
      <c r="H101" s="11">
        <f>SUM($F$90:F101)/A101</f>
        <v>3440.3949893097465</v>
      </c>
      <c r="I101" s="11">
        <f t="shared" si="9"/>
        <v>14.288542498652415</v>
      </c>
      <c r="J101" s="11">
        <f>AVERAGE($I$90:I101)</f>
        <v>35.622008231774522</v>
      </c>
      <c r="K101" s="3">
        <f>+SUM($E$90:E101)/H101</f>
        <v>7.6742884055572222</v>
      </c>
    </row>
    <row r="102" spans="1:11" x14ac:dyDescent="0.25">
      <c r="A102" s="5">
        <v>13</v>
      </c>
      <c r="B102" s="11">
        <v>21052.92</v>
      </c>
      <c r="C102" s="12">
        <f t="shared" si="5"/>
        <v>13796.000496070283</v>
      </c>
      <c r="D102" s="11">
        <f t="shared" si="6"/>
        <v>12989.676106744759</v>
      </c>
      <c r="E102" s="11">
        <f t="shared" si="7"/>
        <v>-8063.2438932552395</v>
      </c>
      <c r="F102" s="11">
        <f t="shared" si="8"/>
        <v>8063.2438932552395</v>
      </c>
      <c r="G102" s="11">
        <f>SUMSQ($E$90:E102)/A102</f>
        <v>23216159.226454671</v>
      </c>
      <c r="H102" s="11">
        <f>SUM($F$90:F102)/A102</f>
        <v>3795.9987511517074</v>
      </c>
      <c r="I102" s="11">
        <f t="shared" si="9"/>
        <v>38.299883784554545</v>
      </c>
      <c r="J102" s="11">
        <f>AVERAGE($I$90:I102)</f>
        <v>35.827998658911447</v>
      </c>
      <c r="K102" s="3">
        <f>+SUM($E$90:E102)/H102</f>
        <v>4.8312290614367424</v>
      </c>
    </row>
    <row r="103" spans="1:11" x14ac:dyDescent="0.25">
      <c r="A103" s="5">
        <v>14</v>
      </c>
      <c r="B103" s="11">
        <v>11815.12</v>
      </c>
      <c r="C103" s="12">
        <f t="shared" si="5"/>
        <v>13597.912446463255</v>
      </c>
      <c r="D103" s="11">
        <f t="shared" si="6"/>
        <v>13796.000496070283</v>
      </c>
      <c r="E103" s="11">
        <f t="shared" si="7"/>
        <v>1980.8804960702819</v>
      </c>
      <c r="F103" s="11">
        <f t="shared" si="8"/>
        <v>1980.8804960702819</v>
      </c>
      <c r="G103" s="11">
        <f>SUMSQ($E$90:E103)/A103</f>
        <v>21838139.82025874</v>
      </c>
      <c r="H103" s="11">
        <f>SUM($F$90:F103)/A103</f>
        <v>3666.3474472173198</v>
      </c>
      <c r="I103" s="11">
        <f t="shared" si="9"/>
        <v>16.765640095659474</v>
      </c>
      <c r="J103" s="11">
        <f>AVERAGE($I$90:I103)</f>
        <v>34.466401618679164</v>
      </c>
      <c r="K103" s="3">
        <f>+SUM($E$90:E103)/H103</f>
        <v>5.5423606934019878</v>
      </c>
    </row>
    <row r="104" spans="1:11" x14ac:dyDescent="0.25">
      <c r="A104" s="5">
        <v>15</v>
      </c>
      <c r="B104" s="11">
        <v>18380.900000000001</v>
      </c>
      <c r="C104" s="12">
        <f t="shared" si="5"/>
        <v>14076.21120181693</v>
      </c>
      <c r="D104" s="11">
        <f t="shared" si="6"/>
        <v>13597.912446463255</v>
      </c>
      <c r="E104" s="11">
        <f t="shared" si="7"/>
        <v>-4782.9875535367464</v>
      </c>
      <c r="F104" s="11">
        <f t="shared" si="8"/>
        <v>4782.9875535367464</v>
      </c>
      <c r="G104" s="11">
        <f>SUMSQ($E$90:E104)/A104</f>
        <v>21907395.161393989</v>
      </c>
      <c r="H104" s="11">
        <f>SUM($F$90:F104)/A104</f>
        <v>3740.7901209719485</v>
      </c>
      <c r="I104" s="11">
        <f t="shared" si="9"/>
        <v>26.021509031313734</v>
      </c>
      <c r="J104" s="11">
        <f>AVERAGE($I$90:I104)</f>
        <v>33.90340877952147</v>
      </c>
      <c r="K104" s="3">
        <f>+SUM($E$90:E104)/H104</f>
        <v>4.1534627508688704</v>
      </c>
    </row>
    <row r="105" spans="1:11" x14ac:dyDescent="0.25">
      <c r="A105" s="5">
        <v>16</v>
      </c>
      <c r="B105" s="11">
        <v>14014.43</v>
      </c>
      <c r="C105" s="12">
        <f t="shared" si="5"/>
        <v>14070.033081635236</v>
      </c>
      <c r="D105" s="11">
        <f t="shared" si="6"/>
        <v>14076.21120181693</v>
      </c>
      <c r="E105" s="11">
        <f t="shared" si="7"/>
        <v>61.781201816929752</v>
      </c>
      <c r="F105" s="11">
        <f t="shared" si="8"/>
        <v>61.781201816929752</v>
      </c>
      <c r="G105" s="11">
        <f>SUMSQ($E$90:E105)/A105</f>
        <v>20538421.521112986</v>
      </c>
      <c r="H105" s="11">
        <f>SUM($F$90:F105)/A105</f>
        <v>3510.8520635247596</v>
      </c>
      <c r="I105" s="11">
        <f t="shared" si="9"/>
        <v>0.44083991869044803</v>
      </c>
      <c r="J105" s="11">
        <f>AVERAGE($I$90:I105)</f>
        <v>31.811998225719531</v>
      </c>
      <c r="K105" s="3">
        <f>+SUM($E$90:E105)/H105</f>
        <v>4.4430848540030388</v>
      </c>
    </row>
    <row r="106" spans="1:11" x14ac:dyDescent="0.25">
      <c r="A106" s="5">
        <v>17</v>
      </c>
      <c r="B106" s="11">
        <v>18328.64</v>
      </c>
      <c r="C106" s="12">
        <f t="shared" si="5"/>
        <v>14495.893773471713</v>
      </c>
      <c r="D106" s="11">
        <f t="shared" si="6"/>
        <v>14070.033081635236</v>
      </c>
      <c r="E106" s="11">
        <f t="shared" si="7"/>
        <v>-4258.6069183647633</v>
      </c>
      <c r="F106" s="11">
        <f t="shared" si="8"/>
        <v>4258.6069183647633</v>
      </c>
      <c r="G106" s="11">
        <f>SUMSQ($E$90:E106)/A106</f>
        <v>20397086.895467766</v>
      </c>
      <c r="H106" s="11">
        <f>SUM($F$90:F106)/A106</f>
        <v>3554.8376432212303</v>
      </c>
      <c r="I106" s="11">
        <f t="shared" si="9"/>
        <v>23.234713095814875</v>
      </c>
      <c r="J106" s="11">
        <f>AVERAGE($I$90:I106)</f>
        <v>31.307452041607494</v>
      </c>
      <c r="K106" s="3">
        <f>+SUM($E$90:E106)/H106</f>
        <v>3.1901335160418904</v>
      </c>
    </row>
    <row r="107" spans="1:11" x14ac:dyDescent="0.25">
      <c r="A107" s="5">
        <v>18</v>
      </c>
      <c r="B107" s="11">
        <v>27692.53</v>
      </c>
      <c r="C107" s="12">
        <f t="shared" si="5"/>
        <v>15815.557396124543</v>
      </c>
      <c r="D107" s="11">
        <f t="shared" si="6"/>
        <v>14495.893773471713</v>
      </c>
      <c r="E107" s="11">
        <f t="shared" si="7"/>
        <v>-13196.636226528286</v>
      </c>
      <c r="F107" s="11">
        <f t="shared" si="8"/>
        <v>13196.636226528286</v>
      </c>
      <c r="G107" s="11">
        <f>SUMSQ($E$90:E107)/A107</f>
        <v>28938982.495459482</v>
      </c>
      <c r="H107" s="11">
        <f>SUM($F$90:F107)/A107</f>
        <v>4090.4931200716219</v>
      </c>
      <c r="I107" s="11">
        <f t="shared" si="9"/>
        <v>47.654137150084466</v>
      </c>
      <c r="J107" s="11">
        <f>AVERAGE($I$90:I107)</f>
        <v>32.215601214300662</v>
      </c>
      <c r="K107" s="3">
        <f>+SUM($E$90:E107)/H107</f>
        <v>-0.45379113527719944</v>
      </c>
    </row>
    <row r="108" spans="1:11" x14ac:dyDescent="0.25">
      <c r="A108" s="5">
        <v>19</v>
      </c>
      <c r="B108" s="11">
        <v>15683.45</v>
      </c>
      <c r="C108" s="12">
        <f t="shared" si="5"/>
        <v>15802.346656512091</v>
      </c>
      <c r="D108" s="11">
        <f t="shared" si="6"/>
        <v>15815.557396124543</v>
      </c>
      <c r="E108" s="11">
        <f t="shared" si="7"/>
        <v>132.10739612454199</v>
      </c>
      <c r="F108" s="11">
        <f t="shared" si="8"/>
        <v>132.10739612454199</v>
      </c>
      <c r="G108" s="11">
        <f>SUMSQ($E$90:E108)/A108</f>
        <v>27416796.699072711</v>
      </c>
      <c r="H108" s="11">
        <f>SUM($F$90:F108)/A108</f>
        <v>3882.1570293375653</v>
      </c>
      <c r="I108" s="11">
        <f t="shared" si="9"/>
        <v>0.84233632347820142</v>
      </c>
      <c r="J108" s="11">
        <f>AVERAGE($I$90:I108)</f>
        <v>30.564376746362637</v>
      </c>
      <c r="K108" s="3">
        <f>+SUM($E$90:E108)/H108</f>
        <v>-0.44411447235315205</v>
      </c>
    </row>
    <row r="109" spans="1:11" x14ac:dyDescent="0.25">
      <c r="A109" s="5">
        <v>20</v>
      </c>
      <c r="B109" s="11">
        <v>7128.52</v>
      </c>
      <c r="C109" s="12">
        <f t="shared" si="5"/>
        <v>14934.963990860882</v>
      </c>
      <c r="D109" s="11">
        <f t="shared" si="6"/>
        <v>15802.346656512091</v>
      </c>
      <c r="E109" s="11">
        <f t="shared" si="7"/>
        <v>8673.8266565120903</v>
      </c>
      <c r="F109" s="11">
        <f t="shared" si="8"/>
        <v>8673.8266565120903</v>
      </c>
      <c r="G109" s="11">
        <f>SUMSQ($E$90:E109)/A109</f>
        <v>29807720.30748006</v>
      </c>
      <c r="H109" s="11">
        <f>SUM($F$90:F109)/A109</f>
        <v>4121.7405106962915</v>
      </c>
      <c r="I109" s="11">
        <f t="shared" si="9"/>
        <v>121.67780488112665</v>
      </c>
      <c r="J109" s="11">
        <f>AVERAGE($I$90:I109)</f>
        <v>35.120048153100839</v>
      </c>
      <c r="K109" s="3">
        <f>+SUM($E$90:E109)/H109</f>
        <v>1.6861091856221035</v>
      </c>
    </row>
    <row r="110" spans="1:11" x14ac:dyDescent="0.25">
      <c r="A110" s="5">
        <v>21</v>
      </c>
      <c r="B110" s="11">
        <v>9859.9</v>
      </c>
      <c r="C110" s="12">
        <f t="shared" si="5"/>
        <v>14427.457591774793</v>
      </c>
      <c r="D110" s="11">
        <f t="shared" si="6"/>
        <v>14934.963990860882</v>
      </c>
      <c r="E110" s="11">
        <f t="shared" si="7"/>
        <v>5075.0639908608828</v>
      </c>
      <c r="F110" s="11">
        <f t="shared" si="8"/>
        <v>5075.0639908608828</v>
      </c>
      <c r="G110" s="11">
        <f>SUMSQ($E$90:E110)/A110</f>
        <v>29614794.317187332</v>
      </c>
      <c r="H110" s="11">
        <f>SUM($F$90:F110)/A110</f>
        <v>4167.1368668946052</v>
      </c>
      <c r="I110" s="11">
        <f t="shared" si="9"/>
        <v>51.471759255782345</v>
      </c>
      <c r="J110" s="11">
        <f>AVERAGE($I$90:I110)</f>
        <v>35.898701062752338</v>
      </c>
      <c r="K110" s="3">
        <f>+SUM($E$90:E110)/H110</f>
        <v>2.8856188099378715</v>
      </c>
    </row>
    <row r="111" spans="1:11" x14ac:dyDescent="0.25">
      <c r="A111" s="5">
        <v>22</v>
      </c>
      <c r="B111" s="11">
        <v>11741.33</v>
      </c>
      <c r="C111" s="12">
        <f t="shared" si="5"/>
        <v>14158.844832597315</v>
      </c>
      <c r="D111" s="11">
        <f t="shared" si="6"/>
        <v>14427.457591774793</v>
      </c>
      <c r="E111" s="11">
        <f t="shared" si="7"/>
        <v>2686.1275917747935</v>
      </c>
      <c r="F111" s="11">
        <f t="shared" si="8"/>
        <v>2686.1275917747935</v>
      </c>
      <c r="G111" s="11">
        <f>SUMSQ($E$90:E111)/A111</f>
        <v>28596634.640919447</v>
      </c>
      <c r="H111" s="11">
        <f>SUM($F$90:F111)/A111</f>
        <v>4099.8182634800687</v>
      </c>
      <c r="I111" s="11">
        <f t="shared" si="9"/>
        <v>22.877541060295499</v>
      </c>
      <c r="J111" s="11">
        <f>AVERAGE($I$90:I111)</f>
        <v>35.306830153549754</v>
      </c>
      <c r="K111" s="3">
        <f>+SUM($E$90:E111)/H111</f>
        <v>3.5881824932367397</v>
      </c>
    </row>
    <row r="112" spans="1:11" x14ac:dyDescent="0.25">
      <c r="A112" s="5">
        <v>23</v>
      </c>
      <c r="B112" s="11">
        <v>11433.7</v>
      </c>
      <c r="C112" s="12">
        <f t="shared" si="5"/>
        <v>13886.330349337584</v>
      </c>
      <c r="D112" s="11">
        <f t="shared" si="6"/>
        <v>14158.844832597315</v>
      </c>
      <c r="E112" s="11">
        <f t="shared" si="7"/>
        <v>2725.1448325973142</v>
      </c>
      <c r="F112" s="11">
        <f t="shared" si="8"/>
        <v>2725.1448325973142</v>
      </c>
      <c r="G112" s="11">
        <f>SUMSQ($E$90:E112)/A112</f>
        <v>27676190.280819986</v>
      </c>
      <c r="H112" s="11">
        <f>SUM($F$90:F112)/A112</f>
        <v>4040.0498534416884</v>
      </c>
      <c r="I112" s="11">
        <f t="shared" si="9"/>
        <v>23.834321633393511</v>
      </c>
      <c r="J112" s="11">
        <f>AVERAGE($I$90:I112)</f>
        <v>34.80802543528209</v>
      </c>
      <c r="K112" s="3">
        <f>+SUM($E$90:E112)/H112</f>
        <v>4.3157984637776465</v>
      </c>
    </row>
    <row r="113" spans="1:11" x14ac:dyDescent="0.25">
      <c r="A113" s="6">
        <v>24</v>
      </c>
      <c r="B113" s="11">
        <v>16221.67</v>
      </c>
      <c r="C113" s="12">
        <f t="shared" si="5"/>
        <v>14119.864314403825</v>
      </c>
      <c r="D113" s="11">
        <f t="shared" si="6"/>
        <v>13886.330349337584</v>
      </c>
      <c r="E113" s="11">
        <f t="shared" si="7"/>
        <v>-2335.3396506624158</v>
      </c>
      <c r="F113" s="11">
        <f t="shared" si="8"/>
        <v>2335.3396506624158</v>
      </c>
      <c r="G113" s="11">
        <f>SUMSQ($E$90:E113)/A113</f>
        <v>26750257.822617322</v>
      </c>
      <c r="H113" s="11">
        <f>SUM($F$90:F113)/A113</f>
        <v>3969.0202616592182</v>
      </c>
      <c r="I113" s="11">
        <f t="shared" si="9"/>
        <v>14.396419423292519</v>
      </c>
      <c r="J113" s="11">
        <f>AVERAGE($I$90:I113)</f>
        <v>33.957541851449193</v>
      </c>
      <c r="K113" s="3">
        <f>+SUM($E$90:E113)/H113</f>
        <v>3.8046420287342144</v>
      </c>
    </row>
    <row r="114" spans="1:11" x14ac:dyDescent="0.25">
      <c r="A114" s="5">
        <v>25</v>
      </c>
      <c r="B114" s="11">
        <v>19221.75</v>
      </c>
      <c r="C114" s="12">
        <f t="shared" si="5"/>
        <v>14630.052882963442</v>
      </c>
      <c r="D114" s="11">
        <f t="shared" si="6"/>
        <v>14119.864314403825</v>
      </c>
      <c r="E114" s="11">
        <f t="shared" si="7"/>
        <v>-5101.8856855961749</v>
      </c>
      <c r="F114" s="11">
        <f t="shared" si="8"/>
        <v>5101.8856855961749</v>
      </c>
      <c r="G114" s="11">
        <f>SUMSQ($E$90:E114)/A114</f>
        <v>26721417.011668276</v>
      </c>
      <c r="H114" s="11">
        <f>SUM($F$90:F114)/A114</f>
        <v>4014.3348786166966</v>
      </c>
      <c r="I114" s="11">
        <f t="shared" si="9"/>
        <v>26.542253882170847</v>
      </c>
      <c r="J114" s="11">
        <f>AVERAGE($I$90:I114)</f>
        <v>33.660930332678056</v>
      </c>
      <c r="K114" s="3">
        <f>+SUM($E$90:E114)/H114</f>
        <v>2.4907776548666156</v>
      </c>
    </row>
    <row r="115" spans="1:11" x14ac:dyDescent="0.25">
      <c r="A115" s="5">
        <v>26</v>
      </c>
      <c r="B115" s="11">
        <v>17701.22</v>
      </c>
      <c r="C115" s="12">
        <f t="shared" si="5"/>
        <v>14937.169594667099</v>
      </c>
      <c r="D115" s="11">
        <f t="shared" si="6"/>
        <v>14630.052882963442</v>
      </c>
      <c r="E115" s="11">
        <f t="shared" si="7"/>
        <v>-3071.1671170365589</v>
      </c>
      <c r="F115" s="11">
        <f t="shared" si="8"/>
        <v>3071.1671170365589</v>
      </c>
      <c r="G115" s="11">
        <f>SUMSQ($E$90:E115)/A115</f>
        <v>26056442.028941292</v>
      </c>
      <c r="H115" s="11">
        <f>SUM($F$90:F115)/A115</f>
        <v>3978.0591954789993</v>
      </c>
      <c r="I115" s="11">
        <f t="shared" si="9"/>
        <v>17.350030772096829</v>
      </c>
      <c r="J115" s="11">
        <f>AVERAGE($I$90:I115)</f>
        <v>33.033588041886475</v>
      </c>
      <c r="K115" s="3">
        <f>+SUM($E$90:E115)/H115</f>
        <v>1.7414644069768388</v>
      </c>
    </row>
    <row r="116" spans="1:11" x14ac:dyDescent="0.25">
      <c r="A116" s="5">
        <v>27</v>
      </c>
      <c r="B116" s="11">
        <v>21723.3</v>
      </c>
      <c r="C116" s="12">
        <f t="shared" si="5"/>
        <v>15615.782635200389</v>
      </c>
      <c r="D116" s="11">
        <f t="shared" si="6"/>
        <v>14937.169594667099</v>
      </c>
      <c r="E116" s="11">
        <f t="shared" si="7"/>
        <v>-6786.1304053329004</v>
      </c>
      <c r="F116" s="11">
        <f t="shared" si="8"/>
        <v>6786.1304053329004</v>
      </c>
      <c r="G116" s="11">
        <f>SUMSQ($E$90:E116)/A116</f>
        <v>26797002.171505827</v>
      </c>
      <c r="H116" s="11">
        <f>SUM($F$90:F116)/A116</f>
        <v>4082.061832880996</v>
      </c>
      <c r="I116" s="11">
        <f t="shared" si="9"/>
        <v>31.238948066513377</v>
      </c>
      <c r="J116" s="11">
        <f>AVERAGE($I$90:I116)</f>
        <v>32.96711989465043</v>
      </c>
      <c r="K116" s="3">
        <f>+SUM($E$90:E116)/H116</f>
        <v>3.466828731029209E-2</v>
      </c>
    </row>
    <row r="117" spans="1:11" x14ac:dyDescent="0.25">
      <c r="A117" s="5">
        <v>28</v>
      </c>
      <c r="B117" s="11">
        <v>17987.71</v>
      </c>
      <c r="C117" s="12">
        <f t="shared" si="5"/>
        <v>15852.97537168035</v>
      </c>
      <c r="D117" s="11">
        <f t="shared" si="6"/>
        <v>15615.782635200389</v>
      </c>
      <c r="E117" s="11">
        <f t="shared" si="7"/>
        <v>-2371.9273647996106</v>
      </c>
      <c r="F117" s="11">
        <f t="shared" si="8"/>
        <v>2371.9273647996106</v>
      </c>
      <c r="G117" s="11">
        <f>SUMSQ($E$90:E117)/A117</f>
        <v>26040896.359090805</v>
      </c>
      <c r="H117" s="11">
        <f>SUM($F$90:F117)/A117</f>
        <v>4020.9856018780893</v>
      </c>
      <c r="I117" s="11">
        <f t="shared" si="9"/>
        <v>13.186377614491288</v>
      </c>
      <c r="J117" s="11">
        <f>AVERAGE($I$90:I117)</f>
        <v>32.260664813216174</v>
      </c>
      <c r="K117" s="3">
        <f>+SUM($E$90:E117)/H117</f>
        <v>-0.5546921807720856</v>
      </c>
    </row>
    <row r="118" spans="1:11" x14ac:dyDescent="0.25">
      <c r="A118" s="5">
        <v>29</v>
      </c>
      <c r="B118" s="11">
        <v>21977.31</v>
      </c>
      <c r="C118" s="12">
        <f t="shared" si="5"/>
        <v>16465.408834512316</v>
      </c>
      <c r="D118" s="11">
        <f t="shared" si="6"/>
        <v>15852.97537168035</v>
      </c>
      <c r="E118" s="11">
        <f t="shared" si="7"/>
        <v>-6124.3346283196515</v>
      </c>
      <c r="F118" s="11">
        <f t="shared" si="8"/>
        <v>6124.3346283196515</v>
      </c>
      <c r="G118" s="11">
        <f>SUMSQ($E$90:E118)/A118</f>
        <v>26436295.61014406</v>
      </c>
      <c r="H118" s="11">
        <f>SUM($F$90:F118)/A118</f>
        <v>4093.5148786519362</v>
      </c>
      <c r="I118" s="11">
        <f t="shared" si="9"/>
        <v>27.866625298180946</v>
      </c>
      <c r="J118" s="11">
        <f>AVERAGE($I$90:I118)</f>
        <v>32.109146209249445</v>
      </c>
      <c r="K118" s="3">
        <f>+SUM($E$90:E118)/H118</f>
        <v>-2.0409706934862601</v>
      </c>
    </row>
    <row r="119" spans="1:11" x14ac:dyDescent="0.25">
      <c r="A119" s="5">
        <v>30</v>
      </c>
      <c r="B119" s="11">
        <v>25875.8</v>
      </c>
      <c r="C119" s="12">
        <f t="shared" si="5"/>
        <v>17406.447951061084</v>
      </c>
      <c r="D119" s="11">
        <f t="shared" si="6"/>
        <v>16465.408834512316</v>
      </c>
      <c r="E119" s="11">
        <f t="shared" si="7"/>
        <v>-9410.3911654876829</v>
      </c>
      <c r="F119" s="11">
        <f t="shared" si="8"/>
        <v>9410.3911654876829</v>
      </c>
      <c r="G119" s="11">
        <f>SUMSQ($E$90:E119)/A119</f>
        <v>28506934.486055546</v>
      </c>
      <c r="H119" s="11">
        <f>SUM($F$90:F119)/A119</f>
        <v>4270.7440882131277</v>
      </c>
      <c r="I119" s="11">
        <f t="shared" si="9"/>
        <v>36.367537102186922</v>
      </c>
      <c r="J119" s="11">
        <f>AVERAGE($I$90:I119)</f>
        <v>32.25109257234736</v>
      </c>
      <c r="K119" s="3">
        <f>+SUM($E$90:E119)/H119</f>
        <v>-4.1597283047692875</v>
      </c>
    </row>
    <row r="120" spans="1:11" x14ac:dyDescent="0.25">
      <c r="A120" s="5">
        <v>31</v>
      </c>
      <c r="B120" s="11">
        <v>15402.78</v>
      </c>
      <c r="C120" s="12">
        <f t="shared" si="5"/>
        <v>17206.081155954977</v>
      </c>
      <c r="D120" s="11">
        <f t="shared" si="6"/>
        <v>17406.447951061084</v>
      </c>
      <c r="E120" s="11">
        <f t="shared" si="7"/>
        <v>2003.6679510610829</v>
      </c>
      <c r="F120" s="11">
        <f t="shared" si="8"/>
        <v>2003.6679510610829</v>
      </c>
      <c r="G120" s="11">
        <f>SUMSQ($E$90:E120)/A120</f>
        <v>27716861.930315346</v>
      </c>
      <c r="H120" s="11">
        <f>SUM($F$90:F120)/A120</f>
        <v>4197.6125999179003</v>
      </c>
      <c r="I120" s="11">
        <f t="shared" si="9"/>
        <v>13.008482566530736</v>
      </c>
      <c r="J120" s="11">
        <f>AVERAGE($I$90:I120)</f>
        <v>31.630363217321015</v>
      </c>
      <c r="K120" s="3">
        <f>+SUM($E$90:E120)/H120</f>
        <v>-3.7548646379166675</v>
      </c>
    </row>
    <row r="121" spans="1:11" x14ac:dyDescent="0.25">
      <c r="A121" s="5">
        <v>32</v>
      </c>
      <c r="B121" s="11">
        <v>22582.82</v>
      </c>
      <c r="C121" s="12">
        <f t="shared" si="5"/>
        <v>17743.75504035948</v>
      </c>
      <c r="D121" s="11">
        <f t="shared" si="6"/>
        <v>17206.081155954977</v>
      </c>
      <c r="E121" s="11">
        <f t="shared" si="7"/>
        <v>-5376.7388440450231</v>
      </c>
      <c r="F121" s="11">
        <f t="shared" si="8"/>
        <v>5376.7388440450231</v>
      </c>
      <c r="G121" s="11">
        <f>SUMSQ($E$90:E121)/A121</f>
        <v>27754126.263651196</v>
      </c>
      <c r="H121" s="11">
        <f>SUM($F$90:F121)/A121</f>
        <v>4234.4602950468734</v>
      </c>
      <c r="I121" s="11">
        <f t="shared" si="9"/>
        <v>23.80897887883366</v>
      </c>
      <c r="J121" s="11">
        <f>AVERAGE($I$90:I121)</f>
        <v>31.385944956743284</v>
      </c>
      <c r="K121" s="3">
        <f>+SUM($E$90:E121)/H121</f>
        <v>-4.9919480845943793</v>
      </c>
    </row>
    <row r="122" spans="1:11" x14ac:dyDescent="0.25">
      <c r="A122" s="5">
        <v>33</v>
      </c>
      <c r="B122" s="11">
        <v>18668.18</v>
      </c>
      <c r="C122" s="12">
        <f t="shared" si="5"/>
        <v>17836.197536323532</v>
      </c>
      <c r="D122" s="11">
        <f t="shared" si="6"/>
        <v>17743.75504035948</v>
      </c>
      <c r="E122" s="11">
        <f t="shared" si="7"/>
        <v>-924.42495964052068</v>
      </c>
      <c r="F122" s="11">
        <f t="shared" si="8"/>
        <v>924.42495964052068</v>
      </c>
      <c r="G122" s="11">
        <f>SUMSQ($E$90:E122)/A122</f>
        <v>26938987.937661957</v>
      </c>
      <c r="H122" s="11">
        <f>SUM($F$90:F122)/A122</f>
        <v>4134.1561939739531</v>
      </c>
      <c r="I122" s="11">
        <f t="shared" si="9"/>
        <v>4.9518751139131973</v>
      </c>
      <c r="J122" s="11">
        <f>AVERAGE($I$90:I122)</f>
        <v>30.584912537263584</v>
      </c>
      <c r="K122" s="3">
        <f>+SUM($E$90:E122)/H122</f>
        <v>-5.3366708667054574</v>
      </c>
    </row>
    <row r="123" spans="1:11" x14ac:dyDescent="0.25">
      <c r="A123" s="5">
        <v>34</v>
      </c>
      <c r="B123" s="11">
        <v>19957.490000000002</v>
      </c>
      <c r="C123" s="12">
        <f t="shared" si="5"/>
        <v>18048.32678269118</v>
      </c>
      <c r="D123" s="11">
        <f t="shared" si="6"/>
        <v>17836.197536323532</v>
      </c>
      <c r="E123" s="11">
        <f t="shared" si="7"/>
        <v>-2121.2924636764692</v>
      </c>
      <c r="F123" s="11">
        <f t="shared" si="8"/>
        <v>2121.2924636764692</v>
      </c>
      <c r="G123" s="11">
        <f>SUMSQ($E$90:E123)/A123</f>
        <v>26279014.225273389</v>
      </c>
      <c r="H123" s="11">
        <f>SUM($F$90:F123)/A123</f>
        <v>4074.9543195534393</v>
      </c>
      <c r="I123" s="11">
        <f t="shared" si="9"/>
        <v>10.629054373453121</v>
      </c>
      <c r="J123" s="11">
        <f>AVERAGE($I$90:I123)</f>
        <v>29.997975532445626</v>
      </c>
      <c r="K123" s="3">
        <f>+SUM($E$90:E123)/H123</f>
        <v>-5.9347716528801273</v>
      </c>
    </row>
    <row r="124" spans="1:11" x14ac:dyDescent="0.25">
      <c r="A124" s="5">
        <v>35</v>
      </c>
      <c r="B124" s="11">
        <v>17093.43</v>
      </c>
      <c r="C124" s="12">
        <f t="shared" si="5"/>
        <v>17952.837104422062</v>
      </c>
      <c r="D124" s="11">
        <f t="shared" si="6"/>
        <v>18048.32678269118</v>
      </c>
      <c r="E124" s="11">
        <f t="shared" si="7"/>
        <v>954.8967826911794</v>
      </c>
      <c r="F124" s="11">
        <f t="shared" si="8"/>
        <v>954.8967826911794</v>
      </c>
      <c r="G124" s="11">
        <f>SUMSQ($E$90:E124)/A124</f>
        <v>25554237.47213969</v>
      </c>
      <c r="H124" s="11">
        <f>SUM($F$90:F124)/A124</f>
        <v>3985.8098185002323</v>
      </c>
      <c r="I124" s="11">
        <f t="shared" si="9"/>
        <v>5.5863380415234358</v>
      </c>
      <c r="J124" s="11">
        <f>AVERAGE($I$90:I124)</f>
        <v>29.300500175562139</v>
      </c>
      <c r="K124" s="3">
        <f>+SUM($E$90:E124)/H124</f>
        <v>-5.8279315013872246</v>
      </c>
    </row>
    <row r="125" spans="1:11" x14ac:dyDescent="0.25">
      <c r="A125" s="6">
        <v>36</v>
      </c>
      <c r="B125" s="11">
        <v>15956.78</v>
      </c>
      <c r="C125" s="12">
        <f t="shared" si="5"/>
        <v>17753.231393979859</v>
      </c>
      <c r="D125" s="11">
        <f t="shared" si="6"/>
        <v>17952.837104422062</v>
      </c>
      <c r="E125" s="11">
        <f t="shared" si="7"/>
        <v>1996.0571044220615</v>
      </c>
      <c r="F125" s="11">
        <f t="shared" si="8"/>
        <v>1996.0571044220615</v>
      </c>
      <c r="G125" s="11">
        <f>SUMSQ($E$90:E125)/A125</f>
        <v>24955070.985805638</v>
      </c>
      <c r="H125" s="11">
        <f>SUM($F$90:F125)/A125</f>
        <v>3930.5389097758389</v>
      </c>
      <c r="I125" s="11">
        <f t="shared" si="9"/>
        <v>12.509147236610779</v>
      </c>
      <c r="J125" s="11">
        <f>AVERAGE($I$90:I125)</f>
        <v>28.83407370503571</v>
      </c>
      <c r="K125" s="3">
        <f>+SUM($E$90:E125)/H125</f>
        <v>-5.4020504523042279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49E7-6E92-4A4E-B573-EDEA9913624B}">
  <dimension ref="A1:W144"/>
  <sheetViews>
    <sheetView topLeftCell="A79" workbookViewId="0">
      <selection activeCell="B88" sqref="B88"/>
    </sheetView>
  </sheetViews>
  <sheetFormatPr defaultRowHeight="15" x14ac:dyDescent="0.25"/>
  <cols>
    <col min="4" max="4" width="12.140625" customWidth="1"/>
    <col min="5" max="5" width="11.85546875" customWidth="1"/>
    <col min="8" max="8" width="13" customWidth="1"/>
    <col min="9" max="9" width="12.5703125" customWidth="1"/>
    <col min="15" max="15" width="15.42578125" customWidth="1"/>
    <col min="16" max="16" width="13.7109375" customWidth="1"/>
  </cols>
  <sheetData>
    <row r="1" spans="1:23" ht="45" x14ac:dyDescent="0.25">
      <c r="A1" s="4" t="s">
        <v>14</v>
      </c>
      <c r="B1" s="4" t="s">
        <v>16</v>
      </c>
      <c r="C1" s="4" t="s">
        <v>2</v>
      </c>
      <c r="D1" s="4" t="s">
        <v>15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23" ht="15.75" thickBot="1" x14ac:dyDescent="0.3">
      <c r="A2" s="5">
        <v>0</v>
      </c>
      <c r="B2" s="11"/>
      <c r="C2" s="26">
        <v>-1385.3809604519756</v>
      </c>
      <c r="D2" s="27">
        <v>382.35536482356207</v>
      </c>
      <c r="E2" s="11"/>
      <c r="F2" s="11"/>
      <c r="G2" s="11"/>
      <c r="H2" s="11"/>
      <c r="I2" s="11"/>
      <c r="J2" s="11"/>
      <c r="K2" s="11"/>
      <c r="L2" s="5"/>
      <c r="O2" s="28"/>
      <c r="P2" s="28"/>
      <c r="Q2" s="28"/>
      <c r="R2" s="28"/>
      <c r="S2" s="28"/>
      <c r="T2" s="28"/>
      <c r="U2" s="28"/>
      <c r="V2" s="28"/>
      <c r="W2" s="28"/>
    </row>
    <row r="3" spans="1:23" x14ac:dyDescent="0.25">
      <c r="A3" s="5">
        <v>1</v>
      </c>
      <c r="B3" s="11">
        <v>2073.89</v>
      </c>
      <c r="C3" s="11">
        <f>0.1*B3+(1-0.1)*(C2+D2)</f>
        <v>-695.33403606557226</v>
      </c>
      <c r="D3" s="11">
        <f>0.2*(C3-C2)+(1-0.2)*D2</f>
        <v>443.89367673613037</v>
      </c>
      <c r="E3" s="11">
        <f>C2+D2</f>
        <v>-1003.0255956284136</v>
      </c>
      <c r="F3" s="11">
        <f>E3-B3</f>
        <v>-3076.9155956284135</v>
      </c>
      <c r="G3" s="11">
        <f>ABS(F3)</f>
        <v>3076.9155956284135</v>
      </c>
      <c r="H3" s="11">
        <f>SUMSQ($F$3:F3)/A3</f>
        <v>9467409.5826213546</v>
      </c>
      <c r="I3" s="11">
        <f>SUM($G$3:G3)/A3</f>
        <v>3076.9155956284135</v>
      </c>
      <c r="J3" s="11">
        <f>100*(G3/B3)</f>
        <v>148.36445499175045</v>
      </c>
      <c r="K3" s="11">
        <f>AVERAGE($J$3:J3)</f>
        <v>148.36445499175045</v>
      </c>
      <c r="L3" s="3">
        <f>+SUM($F$3:F3)/I3</f>
        <v>-1</v>
      </c>
      <c r="O3" s="28"/>
      <c r="P3" s="28"/>
      <c r="Q3" s="28"/>
      <c r="R3" s="28"/>
      <c r="S3" s="28"/>
      <c r="T3" s="28"/>
      <c r="U3" s="28"/>
      <c r="V3" s="28"/>
      <c r="W3" s="28"/>
    </row>
    <row r="4" spans="1:23" x14ac:dyDescent="0.25">
      <c r="A4" s="5">
        <v>2</v>
      </c>
      <c r="B4" s="11">
        <v>1793.49</v>
      </c>
      <c r="C4" s="11">
        <f t="shared" ref="C4:C62" si="0">0.1*B4+(1-0.1)*(C3+D3)</f>
        <v>-46.947323396497694</v>
      </c>
      <c r="D4" s="11">
        <f t="shared" ref="D4:D62" si="1">0.2*(C4-C3)+(1-0.2)*D3</f>
        <v>484.79228392271921</v>
      </c>
      <c r="E4" s="11">
        <f t="shared" ref="E4:E62" si="2">C3+D3</f>
        <v>-251.44035932944189</v>
      </c>
      <c r="F4" s="11">
        <f t="shared" ref="F4:F62" si="3">E4-B4</f>
        <v>-2044.9303593294419</v>
      </c>
      <c r="G4" s="11">
        <f t="shared" ref="G4:G62" si="4">ABS(F4)</f>
        <v>2044.9303593294419</v>
      </c>
      <c r="H4" s="11">
        <f>SUMSQ($F$3:F4)/A4</f>
        <v>6824574.8785642972</v>
      </c>
      <c r="I4" s="11">
        <f>SUM($G$3:G4)/A4</f>
        <v>2560.9229774789278</v>
      </c>
      <c r="J4" s="11">
        <f t="shared" ref="J4:J62" si="5">100*(G4/B4)</f>
        <v>114.01961311908302</v>
      </c>
      <c r="K4" s="11">
        <f>AVERAGE($J$3:J4)</f>
        <v>131.19203405541674</v>
      </c>
      <c r="L4" s="3">
        <f>+SUM($F$3:F4)/I4</f>
        <v>-2</v>
      </c>
      <c r="O4" s="29"/>
      <c r="P4" s="29"/>
      <c r="Q4" s="28"/>
      <c r="R4" s="28"/>
      <c r="S4" s="28"/>
      <c r="T4" s="28"/>
      <c r="U4" s="28"/>
      <c r="V4" s="28"/>
      <c r="W4" s="28"/>
    </row>
    <row r="5" spans="1:23" x14ac:dyDescent="0.25">
      <c r="A5" s="5">
        <v>3</v>
      </c>
      <c r="B5" s="11">
        <v>1147.79</v>
      </c>
      <c r="C5" s="11">
        <f t="shared" si="0"/>
        <v>508.83946447359932</v>
      </c>
      <c r="D5" s="11">
        <f t="shared" si="1"/>
        <v>498.99118471219475</v>
      </c>
      <c r="E5" s="11">
        <f t="shared" si="2"/>
        <v>437.84496052622148</v>
      </c>
      <c r="F5" s="11">
        <f t="shared" si="3"/>
        <v>-709.94503947377848</v>
      </c>
      <c r="G5" s="11">
        <f t="shared" si="4"/>
        <v>709.94503947377848</v>
      </c>
      <c r="H5" s="11">
        <f>SUMSQ($F$3:F5)/A5</f>
        <v>4717723.9054006729</v>
      </c>
      <c r="I5" s="11">
        <f>SUM($G$3:G5)/A5</f>
        <v>1943.9303314772114</v>
      </c>
      <c r="J5" s="11">
        <f t="shared" si="5"/>
        <v>61.853217006053242</v>
      </c>
      <c r="K5" s="11">
        <f>AVERAGE($J$3:J5)</f>
        <v>108.07909503896224</v>
      </c>
      <c r="L5" s="3">
        <f>+SUM($F$3:F5)/I5</f>
        <v>-3</v>
      </c>
      <c r="O5" s="28"/>
      <c r="P5" s="28"/>
      <c r="Q5" s="28"/>
      <c r="R5" s="28"/>
      <c r="S5" s="28"/>
      <c r="T5" s="28"/>
      <c r="U5" s="28"/>
      <c r="V5" s="28"/>
      <c r="W5" s="28"/>
    </row>
    <row r="6" spans="1:23" x14ac:dyDescent="0.25">
      <c r="A6" s="5">
        <v>4</v>
      </c>
      <c r="B6" s="11">
        <v>25</v>
      </c>
      <c r="C6" s="11">
        <f t="shared" si="0"/>
        <v>909.54758426721469</v>
      </c>
      <c r="D6" s="11">
        <f t="shared" si="1"/>
        <v>479.33457172847892</v>
      </c>
      <c r="E6" s="11">
        <f t="shared" si="2"/>
        <v>1007.8306491857941</v>
      </c>
      <c r="F6" s="11">
        <f t="shared" si="3"/>
        <v>982.83064918579407</v>
      </c>
      <c r="G6" s="11">
        <f t="shared" si="4"/>
        <v>982.83064918579407</v>
      </c>
      <c r="H6" s="11">
        <f>SUMSQ($F$3:F6)/A6</f>
        <v>3779781.9502952471</v>
      </c>
      <c r="I6" s="11">
        <f>SUM($G$3:G6)/A6</f>
        <v>1703.655410904357</v>
      </c>
      <c r="J6" s="11">
        <f t="shared" si="5"/>
        <v>3931.3225967431763</v>
      </c>
      <c r="K6" s="11">
        <f>AVERAGE($J$3:J6)</f>
        <v>1063.8899704650157</v>
      </c>
      <c r="L6" s="3">
        <f>+SUM($F$3:F6)/I6</f>
        <v>-2.8462095763085391</v>
      </c>
      <c r="O6" s="28"/>
      <c r="P6" s="28"/>
      <c r="Q6" s="28"/>
      <c r="R6" s="28"/>
      <c r="S6" s="28"/>
      <c r="T6" s="28"/>
      <c r="U6" s="28"/>
      <c r="V6" s="28"/>
      <c r="W6" s="28"/>
    </row>
    <row r="7" spans="1:23" x14ac:dyDescent="0.25">
      <c r="A7" s="5">
        <v>5</v>
      </c>
      <c r="B7" s="11">
        <v>65</v>
      </c>
      <c r="C7" s="11">
        <f t="shared" si="0"/>
        <v>1256.4939403961243</v>
      </c>
      <c r="D7" s="11">
        <f t="shared" si="1"/>
        <v>452.85692860856511</v>
      </c>
      <c r="E7" s="11">
        <f t="shared" si="2"/>
        <v>1388.8821559956937</v>
      </c>
      <c r="F7" s="11">
        <f t="shared" si="3"/>
        <v>1323.8821559956937</v>
      </c>
      <c r="G7" s="11">
        <f t="shared" si="4"/>
        <v>1323.8821559956937</v>
      </c>
      <c r="H7" s="11">
        <f>SUMSQ($F$3:F7)/A7</f>
        <v>3374358.3528289585</v>
      </c>
      <c r="I7" s="11">
        <f>SUM($G$3:G7)/A7</f>
        <v>1627.7007599226242</v>
      </c>
      <c r="J7" s="11">
        <f t="shared" si="5"/>
        <v>2036.7417784549134</v>
      </c>
      <c r="K7" s="11">
        <f>AVERAGE($J$3:J7)</f>
        <v>1258.4603320629953</v>
      </c>
      <c r="L7" s="3">
        <f>+SUM($F$3:F7)/I7</f>
        <v>-2.1656795131174591</v>
      </c>
      <c r="O7" s="28"/>
      <c r="P7" s="28"/>
      <c r="Q7" s="28"/>
      <c r="R7" s="28"/>
      <c r="S7" s="28"/>
      <c r="T7" s="28"/>
      <c r="U7" s="28"/>
      <c r="V7" s="28"/>
      <c r="W7" s="28"/>
    </row>
    <row r="8" spans="1:23" x14ac:dyDescent="0.25">
      <c r="A8" s="5">
        <v>6</v>
      </c>
      <c r="B8" s="11">
        <v>515</v>
      </c>
      <c r="C8" s="11">
        <f t="shared" si="0"/>
        <v>1589.9157821042206</v>
      </c>
      <c r="D8" s="11">
        <f t="shared" si="1"/>
        <v>428.96991122847135</v>
      </c>
      <c r="E8" s="11">
        <f t="shared" si="2"/>
        <v>1709.3508690046895</v>
      </c>
      <c r="F8" s="11">
        <f t="shared" si="3"/>
        <v>1194.3508690046895</v>
      </c>
      <c r="G8" s="11">
        <f t="shared" si="4"/>
        <v>1194.3508690046895</v>
      </c>
      <c r="H8" s="11">
        <f>SUMSQ($F$3:F8)/A8</f>
        <v>3049710.9604061749</v>
      </c>
      <c r="I8" s="11">
        <f>SUM($G$3:G8)/A8</f>
        <v>1555.4757781029684</v>
      </c>
      <c r="J8" s="11">
        <f t="shared" si="5"/>
        <v>231.91279009799794</v>
      </c>
      <c r="K8" s="11">
        <f>AVERAGE($J$3:J8)</f>
        <v>1087.369075068829</v>
      </c>
      <c r="L8" s="3">
        <f>+SUM($F$3:F8)/I8</f>
        <v>-1.4984015521527261</v>
      </c>
      <c r="O8" s="28"/>
      <c r="P8" s="28"/>
      <c r="Q8" s="28"/>
      <c r="R8" s="28"/>
      <c r="S8" s="28"/>
      <c r="T8" s="28"/>
      <c r="U8" s="28"/>
      <c r="V8" s="28"/>
      <c r="W8" s="28"/>
    </row>
    <row r="9" spans="1:23" x14ac:dyDescent="0.25">
      <c r="A9" s="5">
        <v>7</v>
      </c>
      <c r="B9" s="11">
        <v>555.25</v>
      </c>
      <c r="C9" s="11">
        <f t="shared" si="0"/>
        <v>1872.522123999423</v>
      </c>
      <c r="D9" s="11">
        <f t="shared" si="1"/>
        <v>399.69719736181759</v>
      </c>
      <c r="E9" s="11">
        <f t="shared" si="2"/>
        <v>2018.885693332692</v>
      </c>
      <c r="F9" s="11">
        <f t="shared" si="3"/>
        <v>1463.635693332692</v>
      </c>
      <c r="G9" s="11">
        <f t="shared" si="4"/>
        <v>1463.635693332692</v>
      </c>
      <c r="H9" s="11">
        <f>SUMSQ($F$3:F9)/A9</f>
        <v>2920070.7436049315</v>
      </c>
      <c r="I9" s="11">
        <f>SUM($G$3:G9)/A9</f>
        <v>1542.3557659929288</v>
      </c>
      <c r="J9" s="11">
        <f t="shared" si="5"/>
        <v>263.59940447234436</v>
      </c>
      <c r="K9" s="11">
        <f>AVERAGE($J$3:J9)</f>
        <v>969.6876935550456</v>
      </c>
      <c r="L9" s="3">
        <f>+SUM($F$3:F9)/I9</f>
        <v>-0.56218652403750313</v>
      </c>
      <c r="O9" s="28"/>
      <c r="P9" s="28"/>
      <c r="Q9" s="28"/>
      <c r="R9" s="28"/>
      <c r="S9" s="28"/>
      <c r="T9" s="28"/>
      <c r="U9" s="28"/>
      <c r="V9" s="28"/>
      <c r="W9" s="28"/>
    </row>
    <row r="10" spans="1:23" x14ac:dyDescent="0.25">
      <c r="A10" s="5">
        <v>8</v>
      </c>
      <c r="B10" s="11">
        <v>225</v>
      </c>
      <c r="C10" s="11">
        <f t="shared" si="0"/>
        <v>2067.4973892251164</v>
      </c>
      <c r="D10" s="11">
        <f t="shared" si="1"/>
        <v>358.75281093459273</v>
      </c>
      <c r="E10" s="11">
        <f t="shared" si="2"/>
        <v>2272.2193213612404</v>
      </c>
      <c r="F10" s="11">
        <f t="shared" si="3"/>
        <v>2047.2193213612404</v>
      </c>
      <c r="G10" s="11">
        <f t="shared" si="4"/>
        <v>2047.2193213612404</v>
      </c>
      <c r="H10" s="11">
        <f>SUMSQ($F$3:F10)/A10</f>
        <v>3078950.2693736623</v>
      </c>
      <c r="I10" s="11">
        <f>SUM($G$3:G10)/A10</f>
        <v>1605.4637104139679</v>
      </c>
      <c r="J10" s="11">
        <f t="shared" si="5"/>
        <v>909.87525393832914</v>
      </c>
      <c r="K10" s="11">
        <f>AVERAGE($J$3:J10)</f>
        <v>962.21113860295611</v>
      </c>
      <c r="L10" s="3">
        <f>+SUM($F$3:F10)/I10</f>
        <v>0.73506967911730625</v>
      </c>
      <c r="O10" s="28"/>
      <c r="P10" s="28"/>
      <c r="Q10" s="28"/>
      <c r="R10" s="28"/>
      <c r="S10" s="28"/>
      <c r="T10" s="28"/>
      <c r="U10" s="28"/>
      <c r="V10" s="28"/>
      <c r="W10" s="28"/>
    </row>
    <row r="11" spans="1:23" x14ac:dyDescent="0.25">
      <c r="A11" s="5">
        <v>9</v>
      </c>
      <c r="B11" s="11">
        <v>726.21</v>
      </c>
      <c r="C11" s="11">
        <f t="shared" si="0"/>
        <v>2256.2461801437385</v>
      </c>
      <c r="D11" s="11">
        <f t="shared" si="1"/>
        <v>324.75200693139857</v>
      </c>
      <c r="E11" s="11">
        <f t="shared" si="2"/>
        <v>2426.250200159709</v>
      </c>
      <c r="F11" s="11">
        <f t="shared" si="3"/>
        <v>1700.040200159709</v>
      </c>
      <c r="G11" s="11">
        <f t="shared" si="4"/>
        <v>1700.040200159709</v>
      </c>
      <c r="H11" s="11">
        <f>SUMSQ($F$3:F11)/A11</f>
        <v>3057970.9819053733</v>
      </c>
      <c r="I11" s="11">
        <f>SUM($G$3:G11)/A11</f>
        <v>1615.9722092746058</v>
      </c>
      <c r="J11" s="11">
        <f t="shared" si="5"/>
        <v>234.09760264382325</v>
      </c>
      <c r="K11" s="11">
        <f>AVERAGE($J$3:J11)</f>
        <v>881.30963460749683</v>
      </c>
      <c r="L11" s="3">
        <f>+SUM($F$3:F11)/I11</f>
        <v>1.7823127638445364</v>
      </c>
      <c r="O11" s="28"/>
      <c r="P11" s="28"/>
      <c r="Q11" s="28"/>
      <c r="R11" s="28"/>
      <c r="S11" s="28"/>
      <c r="T11" s="28"/>
      <c r="U11" s="28"/>
      <c r="V11" s="28"/>
      <c r="W11" s="28"/>
    </row>
    <row r="12" spans="1:23" x14ac:dyDescent="0.25">
      <c r="A12" s="5">
        <v>10</v>
      </c>
      <c r="B12" s="11">
        <v>2184.16</v>
      </c>
      <c r="C12" s="11">
        <f t="shared" si="0"/>
        <v>2541.3143683676235</v>
      </c>
      <c r="D12" s="11">
        <f t="shared" si="1"/>
        <v>316.81524318989591</v>
      </c>
      <c r="E12" s="11">
        <f t="shared" si="2"/>
        <v>2580.9981870751371</v>
      </c>
      <c r="F12" s="11">
        <f t="shared" si="3"/>
        <v>396.83818707513728</v>
      </c>
      <c r="G12" s="11">
        <f t="shared" si="4"/>
        <v>396.83818707513728</v>
      </c>
      <c r="H12" s="11">
        <f>SUMSQ($F$3:F12)/A12</f>
        <v>2767921.9383869441</v>
      </c>
      <c r="I12" s="11">
        <f>SUM($G$3:G12)/A12</f>
        <v>1494.0588070546589</v>
      </c>
      <c r="J12" s="11">
        <f t="shared" si="5"/>
        <v>18.16891560486124</v>
      </c>
      <c r="K12" s="11">
        <f>AVERAGE($J$3:J12)</f>
        <v>794.99556270723338</v>
      </c>
      <c r="L12" s="3">
        <f>+SUM($F$3:F12)/I12</f>
        <v>2.1933581638218844</v>
      </c>
      <c r="O12" s="30"/>
      <c r="P12" s="30"/>
      <c r="Q12" s="30"/>
      <c r="R12" s="30"/>
      <c r="S12" s="30"/>
      <c r="T12" s="30"/>
      <c r="U12" s="28"/>
      <c r="V12" s="28"/>
      <c r="W12" s="28"/>
    </row>
    <row r="13" spans="1:23" x14ac:dyDescent="0.25">
      <c r="A13" s="5">
        <v>11</v>
      </c>
      <c r="B13" s="11">
        <v>2578.33</v>
      </c>
      <c r="C13" s="11">
        <f t="shared" si="0"/>
        <v>2830.1496504017678</v>
      </c>
      <c r="D13" s="11">
        <f t="shared" si="1"/>
        <v>311.21925095874559</v>
      </c>
      <c r="E13" s="11">
        <f t="shared" si="2"/>
        <v>2858.1296115575196</v>
      </c>
      <c r="F13" s="11">
        <f t="shared" si="3"/>
        <v>279.79961155751971</v>
      </c>
      <c r="G13" s="11">
        <f t="shared" si="4"/>
        <v>279.79961155751971</v>
      </c>
      <c r="H13" s="11">
        <f>SUMSQ($F$3:F13)/A13</f>
        <v>2523409.7460451983</v>
      </c>
      <c r="I13" s="11">
        <f>SUM($G$3:G13)/A13</f>
        <v>1383.6716074640099</v>
      </c>
      <c r="J13" s="11">
        <f t="shared" si="5"/>
        <v>10.851970521908356</v>
      </c>
      <c r="K13" s="11">
        <f>AVERAGE($J$3:J13)</f>
        <v>723.70978159947651</v>
      </c>
      <c r="L13" s="3">
        <f>+SUM($F$3:F13)/I13</f>
        <v>2.5705562461888962</v>
      </c>
      <c r="O13" s="28"/>
      <c r="P13" s="28"/>
      <c r="Q13" s="28"/>
      <c r="R13" s="28"/>
      <c r="S13" s="28"/>
      <c r="T13" s="28"/>
      <c r="U13" s="28"/>
      <c r="V13" s="28"/>
      <c r="W13" s="28"/>
    </row>
    <row r="14" spans="1:23" x14ac:dyDescent="0.25">
      <c r="A14" s="5">
        <v>12</v>
      </c>
      <c r="B14" s="11">
        <v>1398.63</v>
      </c>
      <c r="C14" s="11">
        <f t="shared" si="0"/>
        <v>2967.0950112244623</v>
      </c>
      <c r="D14" s="11">
        <f t="shared" si="1"/>
        <v>276.36447293153537</v>
      </c>
      <c r="E14" s="11">
        <f t="shared" si="2"/>
        <v>3141.3689013605135</v>
      </c>
      <c r="F14" s="11">
        <f t="shared" si="3"/>
        <v>1742.7389013605134</v>
      </c>
      <c r="G14" s="11">
        <f t="shared" si="4"/>
        <v>1742.7389013605134</v>
      </c>
      <c r="H14" s="11">
        <f>SUMSQ($F$3:F14)/A14</f>
        <v>2566220.5070677027</v>
      </c>
      <c r="I14" s="11">
        <f>SUM($G$3:G14)/A14</f>
        <v>1413.5938819553851</v>
      </c>
      <c r="J14" s="11">
        <f t="shared" si="5"/>
        <v>124.60328331013302</v>
      </c>
      <c r="K14" s="11">
        <f>AVERAGE($J$3:J14)</f>
        <v>673.78424007536455</v>
      </c>
      <c r="L14" s="3">
        <f>+SUM($F$3:F14)/I14</f>
        <v>3.7489866518597568</v>
      </c>
      <c r="O14" s="28"/>
      <c r="P14" s="28"/>
      <c r="Q14" s="28"/>
      <c r="R14" s="28"/>
      <c r="S14" s="28"/>
      <c r="T14" s="28"/>
      <c r="U14" s="28"/>
      <c r="V14" s="28"/>
      <c r="W14" s="28"/>
    </row>
    <row r="15" spans="1:23" x14ac:dyDescent="0.25">
      <c r="A15" s="5">
        <v>13</v>
      </c>
      <c r="B15" s="11">
        <v>5343.48</v>
      </c>
      <c r="C15" s="11">
        <f t="shared" si="0"/>
        <v>3453.4615357403977</v>
      </c>
      <c r="D15" s="11">
        <f t="shared" si="1"/>
        <v>318.36488324841537</v>
      </c>
      <c r="E15" s="11">
        <f t="shared" si="2"/>
        <v>3243.4594841559974</v>
      </c>
      <c r="F15" s="11">
        <f t="shared" si="3"/>
        <v>-2100.0205158440021</v>
      </c>
      <c r="G15" s="11">
        <f t="shared" si="4"/>
        <v>2100.0205158440021</v>
      </c>
      <c r="H15" s="11">
        <f>SUMSQ($F$3:F15)/A15</f>
        <v>2708056.3270598571</v>
      </c>
      <c r="I15" s="11">
        <f>SUM($G$3:G15)/A15</f>
        <v>1466.395930716048</v>
      </c>
      <c r="J15" s="11">
        <f t="shared" si="5"/>
        <v>39.300615251558952</v>
      </c>
      <c r="K15" s="11">
        <f>AVERAGE($J$3:J15)</f>
        <v>624.97780739661027</v>
      </c>
      <c r="L15" s="3">
        <f>+SUM($F$3:F15)/I15</f>
        <v>2.1818964522051081</v>
      </c>
      <c r="O15" s="28"/>
      <c r="P15" s="28"/>
      <c r="Q15" s="28"/>
      <c r="R15" s="28"/>
      <c r="S15" s="28"/>
      <c r="T15" s="28"/>
      <c r="U15" s="28"/>
      <c r="V15" s="28"/>
      <c r="W15" s="28"/>
    </row>
    <row r="16" spans="1:23" x14ac:dyDescent="0.25">
      <c r="A16" s="5">
        <v>14</v>
      </c>
      <c r="B16" s="11">
        <v>1630.82</v>
      </c>
      <c r="C16" s="11">
        <f t="shared" si="0"/>
        <v>3557.7257770899319</v>
      </c>
      <c r="D16" s="11">
        <f t="shared" si="1"/>
        <v>275.54475486863913</v>
      </c>
      <c r="E16" s="11">
        <f t="shared" si="2"/>
        <v>3771.8264189888132</v>
      </c>
      <c r="F16" s="11">
        <f t="shared" si="3"/>
        <v>2141.0064189888135</v>
      </c>
      <c r="G16" s="11">
        <f t="shared" si="4"/>
        <v>2141.0064189888135</v>
      </c>
      <c r="H16" s="11">
        <f>SUMSQ($F$3:F16)/A16</f>
        <v>2842045.7669949601</v>
      </c>
      <c r="I16" s="11">
        <f>SUM($G$3:G16)/A16</f>
        <v>1514.5823941641029</v>
      </c>
      <c r="J16" s="11">
        <f t="shared" si="5"/>
        <v>131.28404232158141</v>
      </c>
      <c r="K16" s="11">
        <f>AVERAGE($J$3:J16)</f>
        <v>589.71396703410824</v>
      </c>
      <c r="L16" s="3">
        <f>+SUM($F$3:F16)/I16</f>
        <v>3.52607459212782</v>
      </c>
      <c r="O16" s="28"/>
      <c r="P16" s="28"/>
      <c r="Q16" s="28"/>
      <c r="R16" s="28"/>
      <c r="S16" s="28"/>
      <c r="T16" s="28"/>
      <c r="U16" s="28"/>
      <c r="V16" s="28"/>
      <c r="W16" s="28"/>
    </row>
    <row r="17" spans="1:23" x14ac:dyDescent="0.25">
      <c r="A17" s="5">
        <v>15</v>
      </c>
      <c r="B17" s="11">
        <v>5414.96</v>
      </c>
      <c r="C17" s="11">
        <f t="shared" si="0"/>
        <v>3991.4394787627143</v>
      </c>
      <c r="D17" s="11">
        <f t="shared" si="1"/>
        <v>307.17854422946783</v>
      </c>
      <c r="E17" s="11">
        <f t="shared" si="2"/>
        <v>3833.2705319585712</v>
      </c>
      <c r="F17" s="11">
        <f t="shared" si="3"/>
        <v>-1581.6894680414289</v>
      </c>
      <c r="G17" s="11">
        <f t="shared" si="4"/>
        <v>1581.6894680414289</v>
      </c>
      <c r="H17" s="11">
        <f>SUMSQ($F$3:F17)/A17</f>
        <v>2819358.8207495078</v>
      </c>
      <c r="I17" s="11">
        <f>SUM($G$3:G17)/A17</f>
        <v>1519.0561990892579</v>
      </c>
      <c r="J17" s="11">
        <f t="shared" si="5"/>
        <v>29.209624226982818</v>
      </c>
      <c r="K17" s="11">
        <f>AVERAGE($J$3:J17)</f>
        <v>552.34701084696655</v>
      </c>
      <c r="L17" s="3">
        <f>+SUM($F$3:F17)/I17</f>
        <v>2.474458174726077</v>
      </c>
      <c r="O17" s="30"/>
      <c r="P17" s="30"/>
      <c r="Q17" s="30"/>
      <c r="R17" s="30"/>
      <c r="S17" s="30"/>
      <c r="T17" s="30"/>
      <c r="U17" s="30"/>
      <c r="V17" s="30"/>
      <c r="W17" s="30"/>
    </row>
    <row r="18" spans="1:23" x14ac:dyDescent="0.25">
      <c r="A18" s="5">
        <v>16</v>
      </c>
      <c r="B18" s="11">
        <v>2482.6</v>
      </c>
      <c r="C18" s="11">
        <f t="shared" si="0"/>
        <v>4117.0162206929635</v>
      </c>
      <c r="D18" s="11">
        <f t="shared" si="1"/>
        <v>270.85818376962413</v>
      </c>
      <c r="E18" s="11">
        <f t="shared" si="2"/>
        <v>4298.618022992182</v>
      </c>
      <c r="F18" s="11">
        <f t="shared" si="3"/>
        <v>1816.0180229921821</v>
      </c>
      <c r="G18" s="11">
        <f t="shared" si="4"/>
        <v>1816.0180229921821</v>
      </c>
      <c r="H18" s="11">
        <f>SUMSQ($F$3:F18)/A18</f>
        <v>2849268.9856921909</v>
      </c>
      <c r="I18" s="11">
        <f>SUM($G$3:G18)/A18</f>
        <v>1537.6163130831908</v>
      </c>
      <c r="J18" s="11">
        <f t="shared" si="5"/>
        <v>73.149843832763324</v>
      </c>
      <c r="K18" s="11">
        <f>AVERAGE($J$3:J18)</f>
        <v>522.39718790857887</v>
      </c>
      <c r="L18" s="3">
        <f>+SUM($F$3:F18)/I18</f>
        <v>3.6256503038253727</v>
      </c>
      <c r="O18" s="28"/>
      <c r="P18" s="28"/>
      <c r="Q18" s="28"/>
      <c r="R18" s="28"/>
      <c r="S18" s="28"/>
      <c r="T18" s="28"/>
      <c r="U18" s="28"/>
      <c r="V18" s="28"/>
      <c r="W18" s="28"/>
    </row>
    <row r="19" spans="1:23" x14ac:dyDescent="0.25">
      <c r="A19" s="5">
        <v>17</v>
      </c>
      <c r="B19" s="11">
        <v>3400.82</v>
      </c>
      <c r="C19" s="11">
        <f t="shared" si="0"/>
        <v>4289.1689640163286</v>
      </c>
      <c r="D19" s="11">
        <f t="shared" si="1"/>
        <v>251.11709568037233</v>
      </c>
      <c r="E19" s="11">
        <f t="shared" si="2"/>
        <v>4387.8744044625873</v>
      </c>
      <c r="F19" s="11">
        <f t="shared" si="3"/>
        <v>987.05440446258717</v>
      </c>
      <c r="G19" s="11">
        <f t="shared" si="4"/>
        <v>987.05440446258717</v>
      </c>
      <c r="H19" s="11">
        <f>SUMSQ($F$3:F19)/A19</f>
        <v>2738975.3040261203</v>
      </c>
      <c r="I19" s="11">
        <f>SUM($G$3:G19)/A19</f>
        <v>1505.2303184584493</v>
      </c>
      <c r="J19" s="11">
        <f t="shared" si="5"/>
        <v>29.024011987185066</v>
      </c>
      <c r="K19" s="11">
        <f>AVERAGE($J$3:J19)</f>
        <v>493.37523638379099</v>
      </c>
      <c r="L19" s="3">
        <f>+SUM($F$3:F19)/I19</f>
        <v>4.3594082425072038</v>
      </c>
      <c r="O19" s="28"/>
      <c r="P19" s="28"/>
      <c r="Q19" s="28"/>
      <c r="R19" s="28"/>
      <c r="S19" s="28"/>
      <c r="T19" s="28"/>
      <c r="U19" s="28"/>
      <c r="V19" s="28"/>
      <c r="W19" s="28"/>
    </row>
    <row r="20" spans="1:23" x14ac:dyDescent="0.25">
      <c r="A20" s="5">
        <v>18</v>
      </c>
      <c r="B20" s="11">
        <v>2651.81</v>
      </c>
      <c r="C20" s="11">
        <f t="shared" si="0"/>
        <v>4351.4384537270307</v>
      </c>
      <c r="D20" s="11">
        <f t="shared" si="1"/>
        <v>213.3475744864383</v>
      </c>
      <c r="E20" s="11">
        <f t="shared" si="2"/>
        <v>4540.2860596967012</v>
      </c>
      <c r="F20" s="11">
        <f t="shared" si="3"/>
        <v>1888.4760596967012</v>
      </c>
      <c r="G20" s="11">
        <f t="shared" si="4"/>
        <v>1888.4760596967012</v>
      </c>
      <c r="H20" s="11">
        <f>SUMSQ($F$3:F20)/A20</f>
        <v>2784940.1109162015</v>
      </c>
      <c r="I20" s="11">
        <f>SUM($G$3:G20)/A20</f>
        <v>1526.5217485272412</v>
      </c>
      <c r="J20" s="11">
        <f t="shared" si="5"/>
        <v>71.214606615734212</v>
      </c>
      <c r="K20" s="11">
        <f>AVERAGE($J$3:J20)</f>
        <v>469.92186806334342</v>
      </c>
      <c r="L20" s="3">
        <f>+SUM($F$3:F20)/I20</f>
        <v>5.5357151151033266</v>
      </c>
    </row>
    <row r="21" spans="1:23" x14ac:dyDescent="0.25">
      <c r="A21" s="5">
        <v>19</v>
      </c>
      <c r="B21" s="11">
        <v>3206.49</v>
      </c>
      <c r="C21" s="11">
        <f t="shared" si="0"/>
        <v>4428.9564253921226</v>
      </c>
      <c r="D21" s="11">
        <f t="shared" si="1"/>
        <v>186.18165392216903</v>
      </c>
      <c r="E21" s="11">
        <f t="shared" si="2"/>
        <v>4564.7860282134689</v>
      </c>
      <c r="F21" s="11">
        <f t="shared" si="3"/>
        <v>1358.2960282134691</v>
      </c>
      <c r="G21" s="11">
        <f t="shared" si="4"/>
        <v>1358.2960282134691</v>
      </c>
      <c r="H21" s="11">
        <f>SUMSQ($F$3:F21)/A21</f>
        <v>2735467.8998290584</v>
      </c>
      <c r="I21" s="11">
        <f>SUM($G$3:G21)/A21</f>
        <v>1517.6677632475689</v>
      </c>
      <c r="J21" s="11">
        <f t="shared" si="5"/>
        <v>42.360837807492594</v>
      </c>
      <c r="K21" s="11">
        <f>AVERAGE($J$3:J21)</f>
        <v>447.4186559446145</v>
      </c>
      <c r="L21" s="3">
        <f>+SUM($F$3:F21)/I21</f>
        <v>6.4629992035151638</v>
      </c>
    </row>
    <row r="22" spans="1:23" x14ac:dyDescent="0.25">
      <c r="A22" s="5">
        <v>20</v>
      </c>
      <c r="B22" s="11">
        <v>4014.04</v>
      </c>
      <c r="C22" s="11">
        <f t="shared" si="0"/>
        <v>4555.0282713828619</v>
      </c>
      <c r="D22" s="11">
        <f t="shared" si="1"/>
        <v>174.15969233588311</v>
      </c>
      <c r="E22" s="11">
        <f t="shared" si="2"/>
        <v>4615.1380793142916</v>
      </c>
      <c r="F22" s="11">
        <f t="shared" si="3"/>
        <v>601.09807931429168</v>
      </c>
      <c r="G22" s="11">
        <f t="shared" si="4"/>
        <v>601.09807931429168</v>
      </c>
      <c r="H22" s="11">
        <f>SUMSQ($F$3:F22)/A22</f>
        <v>2616760.4498853721</v>
      </c>
      <c r="I22" s="11">
        <f>SUM($G$3:G22)/A22</f>
        <v>1471.8392790509051</v>
      </c>
      <c r="J22" s="11">
        <f t="shared" si="5"/>
        <v>14.974890118541213</v>
      </c>
      <c r="K22" s="11">
        <f>AVERAGE($J$3:J22)</f>
        <v>425.7964676533108</v>
      </c>
      <c r="L22" s="3">
        <f>+SUM($F$3:F22)/I22</f>
        <v>7.0726361040565333</v>
      </c>
    </row>
    <row r="23" spans="1:23" x14ac:dyDescent="0.25">
      <c r="A23" s="5">
        <v>21</v>
      </c>
      <c r="B23" s="11">
        <v>4410.62</v>
      </c>
      <c r="C23" s="11">
        <f t="shared" si="0"/>
        <v>4697.3311673468706</v>
      </c>
      <c r="D23" s="11">
        <f t="shared" si="1"/>
        <v>167.78833306150824</v>
      </c>
      <c r="E23" s="11">
        <f t="shared" si="2"/>
        <v>4729.1879637187449</v>
      </c>
      <c r="F23" s="11">
        <f t="shared" si="3"/>
        <v>318.56796371874498</v>
      </c>
      <c r="G23" s="11">
        <f t="shared" si="4"/>
        <v>318.56796371874498</v>
      </c>
      <c r="H23" s="11">
        <f>SUMSQ($F$3:F23)/A23</f>
        <v>2496985.454534064</v>
      </c>
      <c r="I23" s="11">
        <f>SUM($G$3:G23)/A23</f>
        <v>1416.9215973684213</v>
      </c>
      <c r="J23" s="11">
        <f t="shared" si="5"/>
        <v>7.2227479066150551</v>
      </c>
      <c r="K23" s="11">
        <f>AVERAGE($J$3:J23)</f>
        <v>405.86438576061101</v>
      </c>
      <c r="L23" s="3">
        <f>+SUM($F$3:F23)/I23</f>
        <v>7.5715915460869221</v>
      </c>
    </row>
    <row r="24" spans="1:23" x14ac:dyDescent="0.25">
      <c r="A24" s="5">
        <v>22</v>
      </c>
      <c r="B24" s="11">
        <v>2932.2</v>
      </c>
      <c r="C24" s="11">
        <f t="shared" si="0"/>
        <v>4671.8275503675413</v>
      </c>
      <c r="D24" s="11">
        <f t="shared" si="1"/>
        <v>129.12994305334075</v>
      </c>
      <c r="E24" s="11">
        <f t="shared" si="2"/>
        <v>4865.1195004083793</v>
      </c>
      <c r="F24" s="11">
        <f t="shared" si="3"/>
        <v>1932.9195004083795</v>
      </c>
      <c r="G24" s="11">
        <f t="shared" si="4"/>
        <v>1932.9195004083795</v>
      </c>
      <c r="H24" s="11">
        <f>SUMSQ($F$3:F24)/A24</f>
        <v>2553312.3791033784</v>
      </c>
      <c r="I24" s="11">
        <f>SUM($G$3:G24)/A24</f>
        <v>1440.3760475066013</v>
      </c>
      <c r="J24" s="11">
        <f t="shared" si="5"/>
        <v>65.920452234103394</v>
      </c>
      <c r="K24" s="11">
        <f>AVERAGE($J$3:J24)</f>
        <v>390.41238878213341</v>
      </c>
      <c r="L24" s="3">
        <f>+SUM($F$3:F24)/I24</f>
        <v>8.7902538440768314</v>
      </c>
      <c r="O24" t="s">
        <v>17</v>
      </c>
    </row>
    <row r="25" spans="1:23" ht="15.75" thickBot="1" x14ac:dyDescent="0.3">
      <c r="A25" s="5">
        <v>23</v>
      </c>
      <c r="B25" s="11">
        <v>2864.88</v>
      </c>
      <c r="C25" s="11">
        <f t="shared" si="0"/>
        <v>4607.3497440787942</v>
      </c>
      <c r="D25" s="11">
        <f t="shared" si="1"/>
        <v>90.40839318492317</v>
      </c>
      <c r="E25" s="11">
        <f t="shared" si="2"/>
        <v>4800.9574934208822</v>
      </c>
      <c r="F25" s="11">
        <f t="shared" si="3"/>
        <v>1936.0774934208821</v>
      </c>
      <c r="G25" s="11">
        <f t="shared" si="4"/>
        <v>1936.0774934208821</v>
      </c>
      <c r="H25" s="11">
        <f>SUMSQ($F$3:F25)/A25</f>
        <v>2605272.5391654442</v>
      </c>
      <c r="I25" s="11">
        <f>SUM($G$3:G25)/A25</f>
        <v>1461.9282842854832</v>
      </c>
      <c r="J25" s="11">
        <f t="shared" si="5"/>
        <v>67.579706424732706</v>
      </c>
      <c r="K25" s="11">
        <f>AVERAGE($J$3:J25)</f>
        <v>376.37618520137687</v>
      </c>
      <c r="L25" s="3">
        <f>+SUM($F$3:F25)/I25</f>
        <v>9.9849963495756739</v>
      </c>
    </row>
    <row r="26" spans="1:23" x14ac:dyDescent="0.25">
      <c r="A26" s="5">
        <v>24</v>
      </c>
      <c r="B26" s="11">
        <v>2269.35</v>
      </c>
      <c r="C26" s="11">
        <f t="shared" si="0"/>
        <v>4454.9173235373464</v>
      </c>
      <c r="D26" s="11">
        <f t="shared" si="1"/>
        <v>41.840230439648984</v>
      </c>
      <c r="E26" s="11">
        <f t="shared" si="2"/>
        <v>4697.7581372637178</v>
      </c>
      <c r="F26" s="11">
        <f t="shared" si="3"/>
        <v>2428.4081372637179</v>
      </c>
      <c r="G26" s="11">
        <f t="shared" si="4"/>
        <v>2428.4081372637179</v>
      </c>
      <c r="H26" s="11">
        <f>SUMSQ($F$3:F26)/A26</f>
        <v>2742434.7700805771</v>
      </c>
      <c r="I26" s="11">
        <f>SUM($G$3:G26)/A26</f>
        <v>1502.1982781595761</v>
      </c>
      <c r="J26" s="11">
        <f t="shared" si="5"/>
        <v>107.00897337403741</v>
      </c>
      <c r="K26" s="11">
        <f>AVERAGE($J$3:J26)</f>
        <v>365.15255137523769</v>
      </c>
      <c r="L26" s="3">
        <f>+SUM($F$3:F26)/I26</f>
        <v>11.333894444383777</v>
      </c>
      <c r="O26" s="25" t="s">
        <v>18</v>
      </c>
      <c r="P26" s="25"/>
    </row>
    <row r="27" spans="1:23" x14ac:dyDescent="0.25">
      <c r="A27" s="5">
        <v>25</v>
      </c>
      <c r="B27" s="11">
        <v>8539.0499999999993</v>
      </c>
      <c r="C27" s="11">
        <f t="shared" si="0"/>
        <v>4900.9867985792953</v>
      </c>
      <c r="D27" s="11">
        <f t="shared" si="1"/>
        <v>122.68607936010898</v>
      </c>
      <c r="E27" s="11">
        <f t="shared" si="2"/>
        <v>4496.757553976995</v>
      </c>
      <c r="F27" s="11">
        <f t="shared" si="3"/>
        <v>-4042.2924460230042</v>
      </c>
      <c r="G27" s="11">
        <f t="shared" si="4"/>
        <v>4042.2924460230042</v>
      </c>
      <c r="H27" s="11">
        <f>SUMSQ($F$3:F27)/A27</f>
        <v>3286342.5080443402</v>
      </c>
      <c r="I27" s="11">
        <f>SUM($G$3:G27)/A27</f>
        <v>1603.8020448741133</v>
      </c>
      <c r="J27" s="11">
        <f t="shared" si="5"/>
        <v>47.338901236355383</v>
      </c>
      <c r="K27" s="11">
        <f>AVERAGE($J$3:J27)</f>
        <v>352.44000536968241</v>
      </c>
      <c r="L27" s="3">
        <f>+SUM($F$3:F27)/I27</f>
        <v>8.0954281824673675</v>
      </c>
      <c r="O27" s="22" t="s">
        <v>19</v>
      </c>
      <c r="P27" s="22">
        <v>0.85799276677462832</v>
      </c>
    </row>
    <row r="28" spans="1:23" x14ac:dyDescent="0.25">
      <c r="A28" s="5">
        <v>26</v>
      </c>
      <c r="B28" s="11">
        <v>14444.31</v>
      </c>
      <c r="C28" s="11">
        <f t="shared" si="0"/>
        <v>5965.7365901454632</v>
      </c>
      <c r="D28" s="11">
        <f t="shared" si="1"/>
        <v>311.09882180132081</v>
      </c>
      <c r="E28" s="11">
        <f t="shared" si="2"/>
        <v>5023.6728779394043</v>
      </c>
      <c r="F28" s="11">
        <f t="shared" si="3"/>
        <v>-9420.6371220605943</v>
      </c>
      <c r="G28" s="11">
        <f t="shared" si="4"/>
        <v>9420.6371220605943</v>
      </c>
      <c r="H28" s="11">
        <f>SUMSQ($F$3:F28)/A28</f>
        <v>6573344.8648713315</v>
      </c>
      <c r="I28" s="11">
        <f>SUM($G$3:G28)/A28</f>
        <v>1904.4495478428241</v>
      </c>
      <c r="J28" s="11">
        <f t="shared" si="5"/>
        <v>65.220402511858268</v>
      </c>
      <c r="K28" s="11">
        <f>AVERAGE($J$3:J28)</f>
        <v>341.39309756745843</v>
      </c>
      <c r="L28" s="3">
        <f>+SUM($F$3:F28)/I28</f>
        <v>1.8707910404598125</v>
      </c>
      <c r="O28" s="22" t="s">
        <v>20</v>
      </c>
      <c r="P28" s="22">
        <v>0.73615158783758183</v>
      </c>
    </row>
    <row r="29" spans="1:23" x14ac:dyDescent="0.25">
      <c r="A29" s="5">
        <v>27</v>
      </c>
      <c r="B29" s="11">
        <v>13596.71</v>
      </c>
      <c r="C29" s="11">
        <f t="shared" si="0"/>
        <v>7008.8228707521057</v>
      </c>
      <c r="D29" s="11">
        <f t="shared" si="1"/>
        <v>457.49631356238518</v>
      </c>
      <c r="E29" s="11">
        <f t="shared" si="2"/>
        <v>6276.835411946784</v>
      </c>
      <c r="F29" s="11">
        <f t="shared" si="3"/>
        <v>-7319.8745880532151</v>
      </c>
      <c r="G29" s="11">
        <f t="shared" si="4"/>
        <v>7319.8745880532151</v>
      </c>
      <c r="H29" s="11">
        <f>SUMSQ($F$3:F29)/A29</f>
        <v>8314352.9804252526</v>
      </c>
      <c r="I29" s="11">
        <f>SUM($G$3:G29)/A29</f>
        <v>2105.020845628394</v>
      </c>
      <c r="J29" s="11">
        <f t="shared" si="5"/>
        <v>53.835630737532945</v>
      </c>
      <c r="K29" s="11">
        <f>AVERAGE($J$3:J29)</f>
        <v>330.74282101820194</v>
      </c>
      <c r="L29" s="3">
        <f>+SUM($F$3:F29)/I29</f>
        <v>-1.7848029603809263</v>
      </c>
      <c r="O29" s="22" t="s">
        <v>21</v>
      </c>
      <c r="P29" s="22">
        <v>0.73160247728305738</v>
      </c>
    </row>
    <row r="30" spans="1:23" x14ac:dyDescent="0.25">
      <c r="A30" s="5">
        <v>28</v>
      </c>
      <c r="B30" s="11">
        <v>13300.76</v>
      </c>
      <c r="C30" s="11">
        <f t="shared" si="0"/>
        <v>8049.7632658830416</v>
      </c>
      <c r="D30" s="11">
        <f t="shared" si="1"/>
        <v>574.1851298760954</v>
      </c>
      <c r="E30" s="11">
        <f t="shared" si="2"/>
        <v>7466.3191843144905</v>
      </c>
      <c r="F30" s="11">
        <f t="shared" si="3"/>
        <v>-5834.4408156855097</v>
      </c>
      <c r="G30" s="11">
        <f t="shared" si="4"/>
        <v>5834.4408156855097</v>
      </c>
      <c r="H30" s="11">
        <f>SUMSQ($F$3:F30)/A30</f>
        <v>9233151.075114958</v>
      </c>
      <c r="I30" s="11">
        <f>SUM($G$3:G30)/A30</f>
        <v>2238.2144159875766</v>
      </c>
      <c r="J30" s="11">
        <f t="shared" si="5"/>
        <v>43.865469459530956</v>
      </c>
      <c r="K30" s="11">
        <f>AVERAGE($J$3:J30)</f>
        <v>320.49720131967797</v>
      </c>
      <c r="L30" s="3">
        <f>+SUM($F$3:F30)/I30</f>
        <v>-4.2853303884179192</v>
      </c>
      <c r="O30" s="22" t="s">
        <v>22</v>
      </c>
      <c r="P30" s="22">
        <v>4032.0205113164766</v>
      </c>
    </row>
    <row r="31" spans="1:23" ht="15.75" thickBot="1" x14ac:dyDescent="0.3">
      <c r="A31" s="5">
        <v>29</v>
      </c>
      <c r="B31" s="11">
        <v>8014.55</v>
      </c>
      <c r="C31" s="11">
        <f t="shared" si="0"/>
        <v>8563.0085561832238</v>
      </c>
      <c r="D31" s="11">
        <f t="shared" si="1"/>
        <v>561.99716196091276</v>
      </c>
      <c r="E31" s="11">
        <f t="shared" si="2"/>
        <v>8623.9483957591365</v>
      </c>
      <c r="F31" s="11">
        <f t="shared" si="3"/>
        <v>609.39839575913629</v>
      </c>
      <c r="G31" s="11">
        <f t="shared" si="4"/>
        <v>609.39839575913629</v>
      </c>
      <c r="H31" s="11">
        <f>SUMSQ($F$3:F31)/A31</f>
        <v>8927572.2933783662</v>
      </c>
      <c r="I31" s="11">
        <f>SUM($G$3:G31)/A31</f>
        <v>2182.0483463245268</v>
      </c>
      <c r="J31" s="11">
        <f t="shared" si="5"/>
        <v>7.6036508070838202</v>
      </c>
      <c r="K31" s="11">
        <f>AVERAGE($J$3:J31)</f>
        <v>309.70776854338163</v>
      </c>
      <c r="L31" s="3">
        <f>+SUM($F$3:F31)/I31</f>
        <v>-4.1163569414018957</v>
      </c>
      <c r="O31" s="23" t="s">
        <v>23</v>
      </c>
      <c r="P31" s="23">
        <v>60</v>
      </c>
    </row>
    <row r="32" spans="1:23" x14ac:dyDescent="0.25">
      <c r="A32" s="5">
        <v>30</v>
      </c>
      <c r="B32" s="11">
        <v>10365.39</v>
      </c>
      <c r="C32" s="11">
        <f t="shared" si="0"/>
        <v>9249.0441463297248</v>
      </c>
      <c r="D32" s="11">
        <f t="shared" si="1"/>
        <v>586.80484759803039</v>
      </c>
      <c r="E32" s="11">
        <f t="shared" si="2"/>
        <v>9125.0057181441371</v>
      </c>
      <c r="F32" s="11">
        <f t="shared" si="3"/>
        <v>-1240.3842818558624</v>
      </c>
      <c r="G32" s="11">
        <f t="shared" si="4"/>
        <v>1240.3842818558624</v>
      </c>
      <c r="H32" s="11">
        <f>SUMSQ($F$3:F32)/A32</f>
        <v>8681271.6558215898</v>
      </c>
      <c r="I32" s="11">
        <f>SUM($G$3:G32)/A32</f>
        <v>2150.6595441755717</v>
      </c>
      <c r="J32" s="11">
        <f t="shared" si="5"/>
        <v>11.966595389617394</v>
      </c>
      <c r="K32" s="11">
        <f>AVERAGE($J$3:J32)</f>
        <v>299.78306277158947</v>
      </c>
      <c r="L32" s="3">
        <f>+SUM($F$3:F32)/I32</f>
        <v>-4.7531810259824328</v>
      </c>
    </row>
    <row r="33" spans="1:23" ht="15.75" thickBot="1" x14ac:dyDescent="0.3">
      <c r="A33" s="5">
        <v>31</v>
      </c>
      <c r="B33" s="11">
        <v>21025.79</v>
      </c>
      <c r="C33" s="11">
        <f t="shared" si="0"/>
        <v>10954.843094534979</v>
      </c>
      <c r="D33" s="11">
        <f t="shared" si="1"/>
        <v>810.6036677194752</v>
      </c>
      <c r="E33" s="11">
        <f t="shared" si="2"/>
        <v>9835.8489939277551</v>
      </c>
      <c r="F33" s="11">
        <f t="shared" si="3"/>
        <v>-11189.941006072246</v>
      </c>
      <c r="G33" s="11">
        <f t="shared" si="4"/>
        <v>11189.941006072246</v>
      </c>
      <c r="H33" s="11">
        <f>SUMSQ($F$3:F33)/A33</f>
        <v>12440417.077226607</v>
      </c>
      <c r="I33" s="11">
        <f>SUM($G$3:G33)/A33</f>
        <v>2442.2492687528838</v>
      </c>
      <c r="J33" s="11">
        <f t="shared" si="5"/>
        <v>53.220074042745814</v>
      </c>
      <c r="K33" s="11">
        <f>AVERAGE($J$3:J33)</f>
        <v>291.8294179738848</v>
      </c>
      <c r="L33" s="3">
        <f>+SUM($F$3:F33)/I33</f>
        <v>-8.7674978220915563</v>
      </c>
      <c r="O33" t="s">
        <v>24</v>
      </c>
    </row>
    <row r="34" spans="1:23" x14ac:dyDescent="0.25">
      <c r="A34" s="5">
        <v>32</v>
      </c>
      <c r="B34" s="11">
        <v>12980.95</v>
      </c>
      <c r="C34" s="11">
        <f t="shared" si="0"/>
        <v>11886.997086029009</v>
      </c>
      <c r="D34" s="11">
        <f t="shared" si="1"/>
        <v>834.91373247438617</v>
      </c>
      <c r="E34" s="11">
        <f t="shared" si="2"/>
        <v>11765.446762254454</v>
      </c>
      <c r="F34" s="11">
        <f t="shared" si="3"/>
        <v>-1215.5032377455464</v>
      </c>
      <c r="G34" s="11">
        <f t="shared" si="4"/>
        <v>1215.5032377455464</v>
      </c>
      <c r="H34" s="11">
        <f>SUMSQ($F$3:F34)/A34</f>
        <v>12097824.297343586</v>
      </c>
      <c r="I34" s="11">
        <f>SUM($G$3:G34)/A34</f>
        <v>2403.9134552839046</v>
      </c>
      <c r="J34" s="11">
        <f t="shared" si="5"/>
        <v>9.3637463956455136</v>
      </c>
      <c r="K34" s="11">
        <f>AVERAGE($J$3:J34)</f>
        <v>283.00236573706485</v>
      </c>
      <c r="L34" s="3">
        <f>+SUM($F$3:F34)/I34</f>
        <v>-9.4129505090143812</v>
      </c>
      <c r="O34" s="24"/>
      <c r="P34" s="24" t="s">
        <v>29</v>
      </c>
      <c r="Q34" s="24" t="s">
        <v>30</v>
      </c>
      <c r="R34" s="24" t="s">
        <v>31</v>
      </c>
      <c r="S34" s="24" t="s">
        <v>32</v>
      </c>
      <c r="T34" s="24" t="s">
        <v>33</v>
      </c>
    </row>
    <row r="35" spans="1:23" x14ac:dyDescent="0.25">
      <c r="A35" s="5">
        <v>33</v>
      </c>
      <c r="B35" s="11">
        <v>14134.75</v>
      </c>
      <c r="C35" s="11">
        <f t="shared" si="0"/>
        <v>12863.194736653057</v>
      </c>
      <c r="D35" s="11">
        <f t="shared" si="1"/>
        <v>863.17051610431849</v>
      </c>
      <c r="E35" s="11">
        <f t="shared" si="2"/>
        <v>12721.910818503395</v>
      </c>
      <c r="F35" s="11">
        <f t="shared" si="3"/>
        <v>-1412.8391814966053</v>
      </c>
      <c r="G35" s="11">
        <f t="shared" si="4"/>
        <v>1412.8391814966053</v>
      </c>
      <c r="H35" s="11">
        <f>SUMSQ($F$3:F35)/A35</f>
        <v>11791711.880841415</v>
      </c>
      <c r="I35" s="11">
        <f>SUM($G$3:G35)/A35</f>
        <v>2373.8809015327743</v>
      </c>
      <c r="J35" s="11">
        <f t="shared" si="5"/>
        <v>9.9955017350614987</v>
      </c>
      <c r="K35" s="11">
        <f>AVERAGE($J$3:J35)</f>
        <v>274.7294304642769</v>
      </c>
      <c r="L35" s="3">
        <f>+SUM($F$3:F35)/I35</f>
        <v>-10.127196165787023</v>
      </c>
      <c r="O35" s="22" t="s">
        <v>25</v>
      </c>
      <c r="P35" s="22">
        <v>1</v>
      </c>
      <c r="Q35" s="22">
        <v>2630790272.0434194</v>
      </c>
      <c r="R35" s="22">
        <v>2630790272.0434194</v>
      </c>
      <c r="S35" s="22">
        <v>161.82319137208495</v>
      </c>
      <c r="T35" s="22">
        <v>2.0025925391852736E-18</v>
      </c>
    </row>
    <row r="36" spans="1:23" x14ac:dyDescent="0.25">
      <c r="A36" s="5">
        <v>34</v>
      </c>
      <c r="B36" s="11">
        <v>6464.53</v>
      </c>
      <c r="C36" s="11">
        <f t="shared" si="0"/>
        <v>13000.181727481639</v>
      </c>
      <c r="D36" s="11">
        <f t="shared" si="1"/>
        <v>717.93381104917125</v>
      </c>
      <c r="E36" s="11">
        <f t="shared" si="2"/>
        <v>13726.365252757376</v>
      </c>
      <c r="F36" s="11">
        <f t="shared" si="3"/>
        <v>7261.8352527573761</v>
      </c>
      <c r="G36" s="11">
        <f t="shared" si="4"/>
        <v>7261.8352527573761</v>
      </c>
      <c r="H36" s="11">
        <f>SUMSQ($F$3:F36)/A36</f>
        <v>12995904.214881074</v>
      </c>
      <c r="I36" s="11">
        <f>SUM($G$3:G36)/A36</f>
        <v>2517.6442648040861</v>
      </c>
      <c r="J36" s="11">
        <f t="shared" si="5"/>
        <v>112.33353782498305</v>
      </c>
      <c r="K36" s="11">
        <f>AVERAGE($J$3:J36)</f>
        <v>269.95308068076827</v>
      </c>
      <c r="L36" s="3">
        <f>+SUM($F$3:F36)/I36</f>
        <v>-6.6645326132228817</v>
      </c>
      <c r="O36" s="22" t="s">
        <v>26</v>
      </c>
      <c r="P36" s="22">
        <v>58</v>
      </c>
      <c r="Q36" s="22">
        <v>942916985.41325331</v>
      </c>
      <c r="R36" s="22">
        <v>16257189.403676782</v>
      </c>
      <c r="S36" s="22"/>
      <c r="T36" s="22"/>
    </row>
    <row r="37" spans="1:23" ht="15.75" thickBot="1" x14ac:dyDescent="0.3">
      <c r="A37" s="5">
        <v>35</v>
      </c>
      <c r="B37" s="11">
        <v>10799.59</v>
      </c>
      <c r="C37" s="11">
        <f t="shared" si="0"/>
        <v>13426.262984677731</v>
      </c>
      <c r="D37" s="11">
        <f t="shared" si="1"/>
        <v>659.56330027855552</v>
      </c>
      <c r="E37" s="11">
        <f t="shared" si="2"/>
        <v>13718.11553853081</v>
      </c>
      <c r="F37" s="11">
        <f t="shared" si="3"/>
        <v>2918.5255385308101</v>
      </c>
      <c r="G37" s="11">
        <f t="shared" si="4"/>
        <v>2918.5255385308101</v>
      </c>
      <c r="H37" s="11">
        <f>SUMSQ($F$3:F37)/A37</f>
        <v>12867958.132143229</v>
      </c>
      <c r="I37" s="11">
        <f>SUM($G$3:G37)/A37</f>
        <v>2529.0980154819922</v>
      </c>
      <c r="J37" s="11">
        <f t="shared" si="5"/>
        <v>27.024410542722549</v>
      </c>
      <c r="K37" s="11">
        <f>AVERAGE($J$3:J37)</f>
        <v>263.01226153396692</v>
      </c>
      <c r="L37" s="3">
        <f>+SUM($F$3:F37)/I37</f>
        <v>-5.4803715347932336</v>
      </c>
      <c r="O37" s="23" t="s">
        <v>27</v>
      </c>
      <c r="P37" s="23">
        <v>59</v>
      </c>
      <c r="Q37" s="23">
        <v>3573707257.4566727</v>
      </c>
      <c r="R37" s="23"/>
      <c r="S37" s="23"/>
      <c r="T37" s="23"/>
    </row>
    <row r="38" spans="1:23" ht="15.75" thickBot="1" x14ac:dyDescent="0.3">
      <c r="A38" s="5">
        <v>36</v>
      </c>
      <c r="B38" s="11">
        <v>11509.58</v>
      </c>
      <c r="C38" s="11">
        <f t="shared" si="0"/>
        <v>13828.201656460658</v>
      </c>
      <c r="D38" s="11">
        <f t="shared" si="1"/>
        <v>608.03837457942996</v>
      </c>
      <c r="E38" s="11">
        <f t="shared" si="2"/>
        <v>14085.826284956287</v>
      </c>
      <c r="F38" s="11">
        <f t="shared" si="3"/>
        <v>2576.2462849562871</v>
      </c>
      <c r="G38" s="11">
        <f t="shared" si="4"/>
        <v>2576.2462849562871</v>
      </c>
      <c r="H38" s="11">
        <f>SUMSQ($F$3:F38)/A38</f>
        <v>12694877.209604559</v>
      </c>
      <c r="I38" s="11">
        <f>SUM($G$3:G38)/A38</f>
        <v>2530.4076896340562</v>
      </c>
      <c r="J38" s="11">
        <f t="shared" si="5"/>
        <v>22.383495183632132</v>
      </c>
      <c r="K38" s="11">
        <f>AVERAGE($J$3:J38)</f>
        <v>256.32812913534656</v>
      </c>
      <c r="L38" s="3">
        <f>+SUM($F$3:F38)/I38</f>
        <v>-4.4594199322185819</v>
      </c>
    </row>
    <row r="39" spans="1:23" x14ac:dyDescent="0.25">
      <c r="A39" s="5">
        <v>37</v>
      </c>
      <c r="B39" s="11">
        <v>21052.92</v>
      </c>
      <c r="C39" s="11">
        <f t="shared" si="0"/>
        <v>15097.908027936079</v>
      </c>
      <c r="D39" s="11">
        <f t="shared" si="1"/>
        <v>740.37197395862813</v>
      </c>
      <c r="E39" s="11">
        <f t="shared" si="2"/>
        <v>14436.240031040088</v>
      </c>
      <c r="F39" s="11">
        <f t="shared" si="3"/>
        <v>-6616.6799689599102</v>
      </c>
      <c r="G39" s="11">
        <f t="shared" si="4"/>
        <v>6616.6799689599102</v>
      </c>
      <c r="H39" s="11">
        <f>SUMSQ($F$3:F39)/A39</f>
        <v>13535027.928578364</v>
      </c>
      <c r="I39" s="11">
        <f>SUM($G$3:G39)/A39</f>
        <v>2640.8474809671875</v>
      </c>
      <c r="J39" s="11">
        <f t="shared" si="5"/>
        <v>31.428799278009468</v>
      </c>
      <c r="K39" s="11">
        <f>AVERAGE($J$3:J39)</f>
        <v>250.24976886893205</v>
      </c>
      <c r="L39" s="3">
        <f>+SUM($F$3:F39)/I39</f>
        <v>-6.7784416123104405</v>
      </c>
      <c r="O39" s="24"/>
      <c r="P39" s="24" t="s">
        <v>34</v>
      </c>
      <c r="Q39" s="24" t="s">
        <v>22</v>
      </c>
      <c r="R39" s="24" t="s">
        <v>35</v>
      </c>
      <c r="S39" s="24" t="s">
        <v>36</v>
      </c>
      <c r="T39" s="24" t="s">
        <v>37</v>
      </c>
      <c r="U39" s="24" t="s">
        <v>38</v>
      </c>
      <c r="V39" s="24" t="s">
        <v>39</v>
      </c>
      <c r="W39" s="24" t="s">
        <v>40</v>
      </c>
    </row>
    <row r="40" spans="1:23" x14ac:dyDescent="0.25">
      <c r="A40" s="5">
        <v>38</v>
      </c>
      <c r="B40" s="11">
        <v>11815.12</v>
      </c>
      <c r="C40" s="11">
        <f t="shared" si="0"/>
        <v>15435.964001705237</v>
      </c>
      <c r="D40" s="11">
        <f t="shared" si="1"/>
        <v>659.90877392073423</v>
      </c>
      <c r="E40" s="11">
        <f t="shared" si="2"/>
        <v>15838.280001894707</v>
      </c>
      <c r="F40" s="11">
        <f t="shared" si="3"/>
        <v>4023.1600018947065</v>
      </c>
      <c r="G40" s="11">
        <f t="shared" si="4"/>
        <v>4023.1600018947065</v>
      </c>
      <c r="H40" s="11">
        <f>SUMSQ($F$3:F40)/A40</f>
        <v>13604785.519953812</v>
      </c>
      <c r="I40" s="11">
        <f>SUM($G$3:G40)/A40</f>
        <v>2677.2241262547536</v>
      </c>
      <c r="J40" s="11">
        <f t="shared" si="5"/>
        <v>34.050944906989571</v>
      </c>
      <c r="K40" s="11">
        <f>AVERAGE($J$3:J40)</f>
        <v>244.56032613309148</v>
      </c>
      <c r="L40" s="3">
        <f>+SUM($F$3:F40)/I40</f>
        <v>-5.1836042857840061</v>
      </c>
      <c r="O40" s="22" t="s">
        <v>28</v>
      </c>
      <c r="P40" s="22">
        <v>-1385.3809604519756</v>
      </c>
      <c r="Q40" s="22">
        <v>1054.2140130083178</v>
      </c>
      <c r="R40" s="22">
        <v>-1.3141363550069267</v>
      </c>
      <c r="S40" s="22">
        <v>0.19397406147944102</v>
      </c>
      <c r="T40" s="22">
        <v>-3495.6195823216376</v>
      </c>
      <c r="U40" s="22">
        <v>724.85766141768636</v>
      </c>
      <c r="V40" s="22">
        <v>-3495.6195823216376</v>
      </c>
      <c r="W40" s="22">
        <v>724.85766141768636</v>
      </c>
    </row>
    <row r="41" spans="1:23" ht="15.75" thickBot="1" x14ac:dyDescent="0.3">
      <c r="A41" s="5">
        <v>39</v>
      </c>
      <c r="B41" s="11">
        <v>18380.900000000001</v>
      </c>
      <c r="C41" s="11">
        <f t="shared" si="0"/>
        <v>16324.375498063373</v>
      </c>
      <c r="D41" s="11">
        <f t="shared" si="1"/>
        <v>705.60931840821468</v>
      </c>
      <c r="E41" s="11">
        <f t="shared" si="2"/>
        <v>16095.87277562597</v>
      </c>
      <c r="F41" s="11">
        <f t="shared" si="3"/>
        <v>-2285.027224374031</v>
      </c>
      <c r="G41" s="11">
        <f t="shared" si="4"/>
        <v>2285.027224374031</v>
      </c>
      <c r="H41" s="11">
        <f>SUMSQ($F$3:F41)/A41</f>
        <v>13389825.619855778</v>
      </c>
      <c r="I41" s="11">
        <f>SUM($G$3:G41)/A41</f>
        <v>2667.1677954372994</v>
      </c>
      <c r="J41" s="11">
        <f t="shared" si="5"/>
        <v>12.43153068878037</v>
      </c>
      <c r="K41" s="11">
        <f>AVERAGE($J$3:J41)</f>
        <v>238.6083057370835</v>
      </c>
      <c r="L41" s="3">
        <f>+SUM($F$3:F41)/I41</f>
        <v>-6.0598728384775411</v>
      </c>
      <c r="O41" s="23" t="s">
        <v>41</v>
      </c>
      <c r="P41" s="23">
        <v>382.35536482356207</v>
      </c>
      <c r="Q41" s="23">
        <v>30.057081384503082</v>
      </c>
      <c r="R41" s="23">
        <v>12.720974466293256</v>
      </c>
      <c r="S41" s="23">
        <v>2.0025925391852733E-18</v>
      </c>
      <c r="T41" s="23">
        <v>322.18957949382599</v>
      </c>
      <c r="U41" s="23">
        <v>442.52115015329815</v>
      </c>
      <c r="V41" s="23">
        <v>322.18957949382599</v>
      </c>
      <c r="W41" s="23">
        <v>442.52115015329815</v>
      </c>
    </row>
    <row r="42" spans="1:23" x14ac:dyDescent="0.25">
      <c r="A42" s="5">
        <v>40</v>
      </c>
      <c r="B42" s="11">
        <v>14014.43</v>
      </c>
      <c r="C42" s="11">
        <f t="shared" si="0"/>
        <v>16728.429334824428</v>
      </c>
      <c r="D42" s="11">
        <f t="shared" si="1"/>
        <v>645.29822207878283</v>
      </c>
      <c r="E42" s="11">
        <f t="shared" si="2"/>
        <v>17029.984816471588</v>
      </c>
      <c r="F42" s="11">
        <f t="shared" si="3"/>
        <v>3015.5548164715874</v>
      </c>
      <c r="G42" s="11">
        <f t="shared" si="4"/>
        <v>3015.5548164715874</v>
      </c>
      <c r="H42" s="11">
        <f>SUMSQ($F$3:F42)/A42</f>
        <v>13282419.250638008</v>
      </c>
      <c r="I42" s="11">
        <f>SUM($G$3:G42)/A42</f>
        <v>2675.8774709631566</v>
      </c>
      <c r="J42" s="11">
        <f t="shared" si="5"/>
        <v>21.517498867036242</v>
      </c>
      <c r="K42" s="11">
        <f>AVERAGE($J$3:J42)</f>
        <v>233.18103556533234</v>
      </c>
      <c r="L42" s="3">
        <f>+SUM($F$3:F42)/I42</f>
        <v>-4.9132080991842786</v>
      </c>
    </row>
    <row r="43" spans="1:23" x14ac:dyDescent="0.25">
      <c r="A43" s="5">
        <v>41</v>
      </c>
      <c r="B43" s="11">
        <v>18328.64</v>
      </c>
      <c r="C43" s="11">
        <f t="shared" si="0"/>
        <v>17469.21880121289</v>
      </c>
      <c r="D43" s="11">
        <f t="shared" si="1"/>
        <v>664.39647094071859</v>
      </c>
      <c r="E43" s="11">
        <f t="shared" si="2"/>
        <v>17373.72755690321</v>
      </c>
      <c r="F43" s="11">
        <f t="shared" si="3"/>
        <v>-954.9124430967895</v>
      </c>
      <c r="G43" s="11">
        <f t="shared" si="4"/>
        <v>954.9124430967895</v>
      </c>
      <c r="H43" s="11">
        <f>SUMSQ($F$3:F43)/A43</f>
        <v>12980698.23901223</v>
      </c>
      <c r="I43" s="11">
        <f>SUM($G$3:G43)/A43</f>
        <v>2633.9027141859283</v>
      </c>
      <c r="J43" s="11">
        <f t="shared" si="5"/>
        <v>5.2099470724330317</v>
      </c>
      <c r="K43" s="11">
        <f>AVERAGE($J$3:J43)</f>
        <v>227.620765114286</v>
      </c>
      <c r="L43" s="3">
        <f>+SUM($F$3:F43)/I43</f>
        <v>-5.3540532191661825</v>
      </c>
    </row>
    <row r="44" spans="1:23" x14ac:dyDescent="0.25">
      <c r="A44" s="5">
        <v>42</v>
      </c>
      <c r="B44" s="11">
        <v>27692.53</v>
      </c>
      <c r="C44" s="11">
        <f t="shared" si="0"/>
        <v>19089.506744938248</v>
      </c>
      <c r="D44" s="11">
        <f t="shared" si="1"/>
        <v>855.57476549764647</v>
      </c>
      <c r="E44" s="11">
        <f t="shared" si="2"/>
        <v>18133.615272153609</v>
      </c>
      <c r="F44" s="11">
        <f t="shared" si="3"/>
        <v>-9558.9147278463897</v>
      </c>
      <c r="G44" s="11">
        <f t="shared" si="4"/>
        <v>9558.9147278463897</v>
      </c>
      <c r="H44" s="11">
        <f>SUMSQ($F$3:F44)/A44</f>
        <v>14847178.061279524</v>
      </c>
      <c r="I44" s="11">
        <f>SUM($G$3:G44)/A44</f>
        <v>2798.7839526064154</v>
      </c>
      <c r="J44" s="11">
        <f t="shared" si="5"/>
        <v>34.518026080847036</v>
      </c>
      <c r="K44" s="11">
        <f>AVERAGE($J$3:J44)</f>
        <v>223.02308085158506</v>
      </c>
      <c r="L44" s="3">
        <f>+SUM($F$3:F44)/I44</f>
        <v>-8.4540180429680625</v>
      </c>
    </row>
    <row r="45" spans="1:23" x14ac:dyDescent="0.25">
      <c r="A45" s="5">
        <v>43</v>
      </c>
      <c r="B45" s="11">
        <v>15683.45</v>
      </c>
      <c r="C45" s="11">
        <f t="shared" si="0"/>
        <v>19518.918359392308</v>
      </c>
      <c r="D45" s="11">
        <f t="shared" si="1"/>
        <v>770.34213528892928</v>
      </c>
      <c r="E45" s="11">
        <f t="shared" si="2"/>
        <v>19945.081510435895</v>
      </c>
      <c r="F45" s="11">
        <f t="shared" si="3"/>
        <v>4261.6315104358946</v>
      </c>
      <c r="G45" s="11">
        <f t="shared" si="4"/>
        <v>4261.6315104358946</v>
      </c>
      <c r="H45" s="11">
        <f>SUMSQ($F$3:F45)/A45</f>
        <v>14924255.388476282</v>
      </c>
      <c r="I45" s="11">
        <f>SUM($G$3:G45)/A45</f>
        <v>2832.8036632536127</v>
      </c>
      <c r="J45" s="11">
        <f t="shared" si="5"/>
        <v>27.172793680190864</v>
      </c>
      <c r="K45" s="11">
        <f>AVERAGE($J$3:J45)</f>
        <v>218.46842301038987</v>
      </c>
      <c r="L45" s="3">
        <f>+SUM($F$3:F45)/I45</f>
        <v>-6.8481055623131777</v>
      </c>
    </row>
    <row r="46" spans="1:23" x14ac:dyDescent="0.25">
      <c r="A46" s="5">
        <v>44</v>
      </c>
      <c r="B46" s="11">
        <v>7128.52</v>
      </c>
      <c r="C46" s="11">
        <f t="shared" si="0"/>
        <v>18973.186445213116</v>
      </c>
      <c r="D46" s="11">
        <f t="shared" si="1"/>
        <v>507.12732539530504</v>
      </c>
      <c r="E46" s="11">
        <f t="shared" si="2"/>
        <v>20289.260494681239</v>
      </c>
      <c r="F46" s="11">
        <f t="shared" si="3"/>
        <v>13160.740494681238</v>
      </c>
      <c r="G46" s="11">
        <f t="shared" si="4"/>
        <v>13160.740494681238</v>
      </c>
      <c r="H46" s="11">
        <f>SUMSQ($F$3:F46)/A46</f>
        <v>18521547.092564154</v>
      </c>
      <c r="I46" s="11">
        <f>SUM($G$3:G46)/A46</f>
        <v>3067.5295003315132</v>
      </c>
      <c r="J46" s="11">
        <f t="shared" si="5"/>
        <v>184.6209380724363</v>
      </c>
      <c r="K46" s="11">
        <f>AVERAGE($J$3:J46)</f>
        <v>217.69916198907273</v>
      </c>
      <c r="L46" s="3">
        <f>+SUM($F$3:F46)/I46</f>
        <v>-2.0337532297286001</v>
      </c>
    </row>
    <row r="47" spans="1:23" x14ac:dyDescent="0.25">
      <c r="A47" s="5">
        <v>45</v>
      </c>
      <c r="B47" s="11">
        <v>9859.9</v>
      </c>
      <c r="C47" s="11">
        <f t="shared" si="0"/>
        <v>18518.272393547581</v>
      </c>
      <c r="D47" s="11">
        <f t="shared" si="1"/>
        <v>314.71904998313698</v>
      </c>
      <c r="E47" s="11">
        <f t="shared" si="2"/>
        <v>19480.31377060842</v>
      </c>
      <c r="F47" s="11">
        <f t="shared" si="3"/>
        <v>9620.4137706084202</v>
      </c>
      <c r="G47" s="11">
        <f t="shared" si="4"/>
        <v>9620.4137706084202</v>
      </c>
      <c r="H47" s="11">
        <f>SUMSQ($F$3:F47)/A47</f>
        <v>20166676.293122999</v>
      </c>
      <c r="I47" s="11">
        <f>SUM($G$3:G47)/A47</f>
        <v>3213.1491507821115</v>
      </c>
      <c r="J47" s="11">
        <f t="shared" si="5"/>
        <v>97.571108942366763</v>
      </c>
      <c r="K47" s="11">
        <f>AVERAGE($J$3:J47)</f>
        <v>215.02964969914595</v>
      </c>
      <c r="L47" s="3">
        <f>+SUM($F$3:F47)/I47</f>
        <v>1.0524926118659259</v>
      </c>
    </row>
    <row r="48" spans="1:23" x14ac:dyDescent="0.25">
      <c r="A48" s="5">
        <v>46</v>
      </c>
      <c r="B48" s="11">
        <v>11741.33</v>
      </c>
      <c r="C48" s="11">
        <f t="shared" si="0"/>
        <v>18123.82529917765</v>
      </c>
      <c r="D48" s="11">
        <f t="shared" si="1"/>
        <v>172.88582111252344</v>
      </c>
      <c r="E48" s="11">
        <f t="shared" si="2"/>
        <v>18832.991443530718</v>
      </c>
      <c r="F48" s="11">
        <f t="shared" si="3"/>
        <v>7091.6614435307183</v>
      </c>
      <c r="G48" s="11">
        <f t="shared" si="4"/>
        <v>7091.6614435307183</v>
      </c>
      <c r="H48" s="11">
        <f>SUMSQ($F$3:F48)/A48</f>
        <v>20821567.287395548</v>
      </c>
      <c r="I48" s="11">
        <f>SUM($G$3:G48)/A48</f>
        <v>3297.4646354070815</v>
      </c>
      <c r="J48" s="11">
        <f t="shared" si="5"/>
        <v>60.39913232598623</v>
      </c>
      <c r="K48" s="11">
        <f>AVERAGE($J$3:J48)</f>
        <v>211.66811671277293</v>
      </c>
      <c r="L48" s="3">
        <f>+SUM($F$3:F48)/I48</f>
        <v>3.17622123163701</v>
      </c>
    </row>
    <row r="49" spans="1:12" x14ac:dyDescent="0.25">
      <c r="A49" s="5">
        <v>47</v>
      </c>
      <c r="B49" s="11">
        <v>11433.7</v>
      </c>
      <c r="C49" s="11">
        <f t="shared" si="0"/>
        <v>17610.410008261155</v>
      </c>
      <c r="D49" s="11">
        <f t="shared" si="1"/>
        <v>35.625598706719757</v>
      </c>
      <c r="E49" s="11">
        <f t="shared" si="2"/>
        <v>18296.711120290172</v>
      </c>
      <c r="F49" s="11">
        <f t="shared" si="3"/>
        <v>6863.0111202901717</v>
      </c>
      <c r="G49" s="11">
        <f t="shared" si="4"/>
        <v>6863.0111202901717</v>
      </c>
      <c r="H49" s="11">
        <f>SUMSQ($F$3:F49)/A49</f>
        <v>21380702.486328121</v>
      </c>
      <c r="I49" s="11">
        <f>SUM($G$3:G49)/A49</f>
        <v>3373.3273265748066</v>
      </c>
      <c r="J49" s="11">
        <f t="shared" si="5"/>
        <v>60.024411347946604</v>
      </c>
      <c r="K49" s="11">
        <f>AVERAGE($J$3:J49)</f>
        <v>208.44165489650001</v>
      </c>
      <c r="L49" s="3">
        <f>+SUM($F$3:F49)/I49</f>
        <v>5.1392843407951698</v>
      </c>
    </row>
    <row r="50" spans="1:12" x14ac:dyDescent="0.25">
      <c r="A50" s="5">
        <v>48</v>
      </c>
      <c r="B50" s="11">
        <v>16221.67</v>
      </c>
      <c r="C50" s="11">
        <f t="shared" si="0"/>
        <v>17503.599046271087</v>
      </c>
      <c r="D50" s="11">
        <f t="shared" si="1"/>
        <v>7.1382865673622291</v>
      </c>
      <c r="E50" s="11">
        <f t="shared" si="2"/>
        <v>17646.035606967875</v>
      </c>
      <c r="F50" s="11">
        <f t="shared" si="3"/>
        <v>1424.3656069678746</v>
      </c>
      <c r="G50" s="11">
        <f t="shared" si="4"/>
        <v>1424.3656069678746</v>
      </c>
      <c r="H50" s="11">
        <f>SUMSQ($F$3:F50)/A50</f>
        <v>20977538.213327806</v>
      </c>
      <c r="I50" s="11">
        <f>SUM($G$3:G50)/A50</f>
        <v>3332.7239574163291</v>
      </c>
      <c r="J50" s="11">
        <f t="shared" si="5"/>
        <v>8.7806348357960342</v>
      </c>
      <c r="K50" s="11">
        <f>AVERAGE($J$3:J50)</f>
        <v>204.282050311902</v>
      </c>
      <c r="L50" s="3">
        <f>+SUM($F$3:F50)/I50</f>
        <v>5.6292852791067745</v>
      </c>
    </row>
    <row r="51" spans="1:12" x14ac:dyDescent="0.25">
      <c r="A51" s="5">
        <v>49</v>
      </c>
      <c r="B51" s="11">
        <v>19221.75</v>
      </c>
      <c r="C51" s="11">
        <f t="shared" si="0"/>
        <v>17681.838599554605</v>
      </c>
      <c r="D51" s="11">
        <f t="shared" si="1"/>
        <v>41.358539910593393</v>
      </c>
      <c r="E51" s="11">
        <f t="shared" si="2"/>
        <v>17510.737332838449</v>
      </c>
      <c r="F51" s="11">
        <f t="shared" si="3"/>
        <v>-1711.0126671615508</v>
      </c>
      <c r="G51" s="11">
        <f t="shared" si="4"/>
        <v>1711.0126671615508</v>
      </c>
      <c r="H51" s="11">
        <f>SUMSQ($F$3:F51)/A51</f>
        <v>20609171.399733104</v>
      </c>
      <c r="I51" s="11">
        <f>SUM($G$3:G51)/A51</f>
        <v>3299.6278086356197</v>
      </c>
      <c r="J51" s="11">
        <f t="shared" si="5"/>
        <v>8.9014406449025234</v>
      </c>
      <c r="K51" s="11">
        <f>AVERAGE($J$3:J51)</f>
        <v>200.29469093094281</v>
      </c>
      <c r="L51" s="3">
        <f>+SUM($F$3:F51)/I51</f>
        <v>5.1672013434444564</v>
      </c>
    </row>
    <row r="52" spans="1:12" x14ac:dyDescent="0.25">
      <c r="A52" s="5">
        <v>50</v>
      </c>
      <c r="B52" s="11">
        <v>17701.22</v>
      </c>
      <c r="C52" s="11">
        <f t="shared" si="0"/>
        <v>17720.999425518679</v>
      </c>
      <c r="D52" s="11">
        <f t="shared" si="1"/>
        <v>40.918997121289578</v>
      </c>
      <c r="E52" s="11">
        <f t="shared" si="2"/>
        <v>17723.197139465199</v>
      </c>
      <c r="F52" s="11">
        <f t="shared" si="3"/>
        <v>21.977139465197979</v>
      </c>
      <c r="G52" s="11">
        <f t="shared" si="4"/>
        <v>21.977139465197979</v>
      </c>
      <c r="H52" s="11">
        <f>SUMSQ($F$3:F52)/A52</f>
        <v>20196997.631631624</v>
      </c>
      <c r="I52" s="11">
        <f>SUM($G$3:G52)/A52</f>
        <v>3234.0747952522111</v>
      </c>
      <c r="J52" s="11">
        <f t="shared" si="5"/>
        <v>0.12415607209671412</v>
      </c>
      <c r="K52" s="11">
        <f>AVERAGE($J$3:J52)</f>
        <v>196.29128023376589</v>
      </c>
      <c r="L52" s="3">
        <f>+SUM($F$3:F52)/I52</f>
        <v>5.2787333212503844</v>
      </c>
    </row>
    <row r="53" spans="1:12" x14ac:dyDescent="0.25">
      <c r="A53" s="5">
        <v>51</v>
      </c>
      <c r="B53" s="11">
        <v>21723.3</v>
      </c>
      <c r="C53" s="11">
        <f t="shared" si="0"/>
        <v>18158.056580375975</v>
      </c>
      <c r="D53" s="11">
        <f t="shared" si="1"/>
        <v>120.14662866849072</v>
      </c>
      <c r="E53" s="11">
        <f t="shared" si="2"/>
        <v>17761.91842263997</v>
      </c>
      <c r="F53" s="11">
        <f t="shared" si="3"/>
        <v>-3961.381577360029</v>
      </c>
      <c r="G53" s="11">
        <f t="shared" si="4"/>
        <v>3961.381577360029</v>
      </c>
      <c r="H53" s="11">
        <f>SUMSQ($F$3:F53)/A53</f>
        <v>20108675.011431932</v>
      </c>
      <c r="I53" s="11">
        <f>SUM($G$3:G53)/A53</f>
        <v>3248.3357125484431</v>
      </c>
      <c r="J53" s="11">
        <f t="shared" si="5"/>
        <v>18.235634444858881</v>
      </c>
      <c r="K53" s="11">
        <f>AVERAGE($J$3:J53)</f>
        <v>192.79999306143438</v>
      </c>
      <c r="L53" s="3">
        <f>+SUM($F$3:F53)/I53</f>
        <v>4.0360473694599115</v>
      </c>
    </row>
    <row r="54" spans="1:12" x14ac:dyDescent="0.25">
      <c r="A54" s="5">
        <v>52</v>
      </c>
      <c r="B54" s="11">
        <v>17987.71</v>
      </c>
      <c r="C54" s="11">
        <f t="shared" si="0"/>
        <v>18249.153888140019</v>
      </c>
      <c r="D54" s="11">
        <f t="shared" si="1"/>
        <v>114.33676448760151</v>
      </c>
      <c r="E54" s="11">
        <f t="shared" si="2"/>
        <v>18278.203209044466</v>
      </c>
      <c r="F54" s="11">
        <f t="shared" si="3"/>
        <v>290.49320904446722</v>
      </c>
      <c r="G54" s="11">
        <f t="shared" si="4"/>
        <v>290.49320904446722</v>
      </c>
      <c r="H54" s="11">
        <f>SUMSQ($F$3:F54)/A54</f>
        <v>19723592.536298644</v>
      </c>
      <c r="I54" s="11">
        <f>SUM($G$3:G54)/A54</f>
        <v>3191.4541259425973</v>
      </c>
      <c r="J54" s="11">
        <f t="shared" si="5"/>
        <v>1.6149538159358097</v>
      </c>
      <c r="K54" s="11">
        <f>AVERAGE($J$3:J54)</f>
        <v>189.12335769132864</v>
      </c>
      <c r="L54" s="3">
        <f>+SUM($F$3:F54)/I54</f>
        <v>4.1990044311980599</v>
      </c>
    </row>
    <row r="55" spans="1:12" x14ac:dyDescent="0.25">
      <c r="A55" s="5">
        <v>53</v>
      </c>
      <c r="B55" s="11">
        <v>21977.31</v>
      </c>
      <c r="C55" s="11">
        <f t="shared" si="0"/>
        <v>18724.872587364858</v>
      </c>
      <c r="D55" s="11">
        <f t="shared" si="1"/>
        <v>186.61315143504902</v>
      </c>
      <c r="E55" s="11">
        <f t="shared" si="2"/>
        <v>18363.490652627621</v>
      </c>
      <c r="F55" s="11">
        <f t="shared" si="3"/>
        <v>-3613.8193473723804</v>
      </c>
      <c r="G55" s="11">
        <f t="shared" si="4"/>
        <v>3613.8193473723804</v>
      </c>
      <c r="H55" s="11">
        <f>SUMSQ($F$3:F55)/A55</f>
        <v>19597858.531376839</v>
      </c>
      <c r="I55" s="11">
        <f>SUM($G$3:G55)/A55</f>
        <v>3199.4232810639141</v>
      </c>
      <c r="J55" s="11">
        <f t="shared" si="5"/>
        <v>16.443410714834435</v>
      </c>
      <c r="K55" s="11">
        <f>AVERAGE($J$3:J55)</f>
        <v>185.86524548422494</v>
      </c>
      <c r="L55" s="3">
        <f>+SUM($F$3:F55)/I55</f>
        <v>3.0590233956700406</v>
      </c>
    </row>
    <row r="56" spans="1:12" x14ac:dyDescent="0.25">
      <c r="A56" s="5">
        <v>54</v>
      </c>
      <c r="B56" s="11">
        <v>25875.8</v>
      </c>
      <c r="C56" s="11">
        <f t="shared" si="0"/>
        <v>19607.91716491992</v>
      </c>
      <c r="D56" s="11">
        <f t="shared" si="1"/>
        <v>325.89943665905156</v>
      </c>
      <c r="E56" s="11">
        <f t="shared" si="2"/>
        <v>18911.485738799907</v>
      </c>
      <c r="F56" s="11">
        <f t="shared" si="3"/>
        <v>-6964.314261200092</v>
      </c>
      <c r="G56" s="11">
        <f t="shared" si="4"/>
        <v>6964.314261200092</v>
      </c>
      <c r="H56" s="11">
        <f>SUMSQ($F$3:F56)/A56</f>
        <v>20133114.357254215</v>
      </c>
      <c r="I56" s="11">
        <f>SUM($G$3:G56)/A56</f>
        <v>3269.1434843997695</v>
      </c>
      <c r="J56" s="11">
        <f t="shared" si="5"/>
        <v>26.914392062081525</v>
      </c>
      <c r="K56" s="11">
        <f>AVERAGE($J$3:J56)</f>
        <v>182.92171116159264</v>
      </c>
      <c r="L56" s="3">
        <f>+SUM($F$3:F56)/I56</f>
        <v>0.8634666608229663</v>
      </c>
    </row>
    <row r="57" spans="1:12" x14ac:dyDescent="0.25">
      <c r="A57" s="5">
        <v>55</v>
      </c>
      <c r="B57" s="11">
        <v>15402.78</v>
      </c>
      <c r="C57" s="11">
        <f t="shared" si="0"/>
        <v>19480.712941421072</v>
      </c>
      <c r="D57" s="11">
        <f t="shared" si="1"/>
        <v>235.27870462747177</v>
      </c>
      <c r="E57" s="11">
        <f t="shared" si="2"/>
        <v>19933.816601578972</v>
      </c>
      <c r="F57" s="11">
        <f t="shared" si="3"/>
        <v>4531.0366015789714</v>
      </c>
      <c r="G57" s="11">
        <f t="shared" si="4"/>
        <v>4531.0366015789714</v>
      </c>
      <c r="H57" s="11">
        <f>SUMSQ($F$3:F57)/A57</f>
        <v>20140335.781392287</v>
      </c>
      <c r="I57" s="11">
        <f>SUM($G$3:G57)/A57</f>
        <v>3292.0869956212091</v>
      </c>
      <c r="J57" s="11">
        <f t="shared" si="5"/>
        <v>29.417005252162088</v>
      </c>
      <c r="K57" s="11">
        <f>AVERAGE($J$3:J57)</f>
        <v>180.13071650869392</v>
      </c>
      <c r="L57" s="3">
        <f>+SUM($F$3:F57)/I57</f>
        <v>2.2337906074736478</v>
      </c>
    </row>
    <row r="58" spans="1:12" x14ac:dyDescent="0.25">
      <c r="A58" s="5">
        <v>56</v>
      </c>
      <c r="B58" s="11">
        <v>22582.82</v>
      </c>
      <c r="C58" s="11">
        <f t="shared" si="0"/>
        <v>20002.67448144369</v>
      </c>
      <c r="D58" s="11">
        <f t="shared" si="1"/>
        <v>292.61527170650095</v>
      </c>
      <c r="E58" s="11">
        <f t="shared" si="2"/>
        <v>19715.991646048544</v>
      </c>
      <c r="F58" s="11">
        <f t="shared" si="3"/>
        <v>-2866.8283539514559</v>
      </c>
      <c r="G58" s="11">
        <f t="shared" si="4"/>
        <v>2866.8283539514559</v>
      </c>
      <c r="H58" s="11">
        <f>SUMSQ($F$3:F58)/A58</f>
        <v>19927449.514064211</v>
      </c>
      <c r="I58" s="11">
        <f>SUM($G$3:G58)/A58</f>
        <v>3284.4930913056778</v>
      </c>
      <c r="J58" s="11">
        <f t="shared" si="5"/>
        <v>12.694731454935459</v>
      </c>
      <c r="K58" s="11">
        <f>AVERAGE($J$3:J58)</f>
        <v>177.14078820416253</v>
      </c>
      <c r="L58" s="3">
        <f>+SUM($F$3:F58)/I58</f>
        <v>1.3661178547553685</v>
      </c>
    </row>
    <row r="59" spans="1:12" x14ac:dyDescent="0.25">
      <c r="A59" s="5">
        <v>57</v>
      </c>
      <c r="B59" s="11">
        <v>18668.18</v>
      </c>
      <c r="C59" s="11">
        <f t="shared" si="0"/>
        <v>20132.578777835173</v>
      </c>
      <c r="D59" s="11">
        <f t="shared" si="1"/>
        <v>260.07307664349747</v>
      </c>
      <c r="E59" s="11">
        <f t="shared" si="2"/>
        <v>20295.289753150191</v>
      </c>
      <c r="F59" s="11">
        <f t="shared" si="3"/>
        <v>1627.109753150191</v>
      </c>
      <c r="G59" s="11">
        <f t="shared" si="4"/>
        <v>1627.109753150191</v>
      </c>
      <c r="H59" s="11">
        <f>SUMSQ($F$3:F59)/A59</f>
        <v>19624292.262041971</v>
      </c>
      <c r="I59" s="11">
        <f>SUM($G$3:G59)/A59</f>
        <v>3255.4161906362833</v>
      </c>
      <c r="J59" s="11">
        <f t="shared" si="5"/>
        <v>8.715952777133019</v>
      </c>
      <c r="K59" s="11">
        <f>AVERAGE($J$3:J59)</f>
        <v>174.18596653000409</v>
      </c>
      <c r="L59" s="3">
        <f>+SUM($F$3:F59)/I59</f>
        <v>1.8781360203926816</v>
      </c>
    </row>
    <row r="60" spans="1:12" x14ac:dyDescent="0.25">
      <c r="A60" s="5">
        <v>58</v>
      </c>
      <c r="B60" s="11">
        <v>19957.490000000002</v>
      </c>
      <c r="C60" s="11">
        <f t="shared" si="0"/>
        <v>20349.135669030802</v>
      </c>
      <c r="D60" s="11">
        <f t="shared" si="1"/>
        <v>251.36983955392378</v>
      </c>
      <c r="E60" s="11">
        <f t="shared" si="2"/>
        <v>20392.65185447867</v>
      </c>
      <c r="F60" s="11">
        <f t="shared" si="3"/>
        <v>435.16185447866883</v>
      </c>
      <c r="G60" s="11">
        <f t="shared" si="4"/>
        <v>435.16185447866883</v>
      </c>
      <c r="H60" s="11">
        <f>SUMSQ($F$3:F60)/A60</f>
        <v>19289207.32372389</v>
      </c>
      <c r="I60" s="11">
        <f>SUM($G$3:G60)/A60</f>
        <v>3206.7911158749453</v>
      </c>
      <c r="J60" s="11">
        <f t="shared" si="5"/>
        <v>2.1804438057023647</v>
      </c>
      <c r="K60" s="11">
        <f>AVERAGE($J$3:J60)</f>
        <v>171.22035406924027</v>
      </c>
      <c r="L60" s="3">
        <f>+SUM($F$3:F60)/I60</f>
        <v>2.0423145839030701</v>
      </c>
    </row>
    <row r="61" spans="1:12" x14ac:dyDescent="0.25">
      <c r="A61" s="5">
        <v>59</v>
      </c>
      <c r="B61" s="11">
        <v>17093.43</v>
      </c>
      <c r="C61" s="11">
        <f t="shared" si="0"/>
        <v>20249.797957726256</v>
      </c>
      <c r="D61" s="11">
        <f t="shared" si="1"/>
        <v>181.22832938222979</v>
      </c>
      <c r="E61" s="11">
        <f t="shared" si="2"/>
        <v>20600.505508584727</v>
      </c>
      <c r="F61" s="11">
        <f t="shared" si="3"/>
        <v>3507.0755085847268</v>
      </c>
      <c r="G61" s="11">
        <f t="shared" si="4"/>
        <v>3507.0755085847268</v>
      </c>
      <c r="H61" s="11">
        <f>SUMSQ($F$3:F61)/A61</f>
        <v>19170739.040659331</v>
      </c>
      <c r="I61" s="11">
        <f>SUM($G$3:G61)/A61</f>
        <v>3211.8806818530775</v>
      </c>
      <c r="J61" s="11">
        <f t="shared" si="5"/>
        <v>20.517096384895993</v>
      </c>
      <c r="K61" s="11">
        <f>AVERAGE($J$3:J61)</f>
        <v>168.66606156611581</v>
      </c>
      <c r="L61" s="3">
        <f>+SUM($F$3:F61)/I61</f>
        <v>3.1309854780361794</v>
      </c>
    </row>
    <row r="62" spans="1:12" x14ac:dyDescent="0.25">
      <c r="A62" s="5">
        <v>60</v>
      </c>
      <c r="B62" s="11">
        <v>15956.78</v>
      </c>
      <c r="C62" s="11">
        <f t="shared" si="0"/>
        <v>19983.601658397638</v>
      </c>
      <c r="D62" s="11">
        <f t="shared" si="1"/>
        <v>91.743403640060265</v>
      </c>
      <c r="E62" s="11">
        <f t="shared" si="2"/>
        <v>20431.026287108485</v>
      </c>
      <c r="F62" s="11">
        <f t="shared" si="3"/>
        <v>4474.2462871084845</v>
      </c>
      <c r="G62" s="11">
        <f t="shared" si="4"/>
        <v>4474.2462871084845</v>
      </c>
      <c r="H62" s="11">
        <f>SUMSQ($F$3:F62)/A62</f>
        <v>19184874.720610075</v>
      </c>
      <c r="I62" s="11">
        <f>SUM($G$3:G62)/A62</f>
        <v>3232.9201086073344</v>
      </c>
      <c r="J62" s="11">
        <f t="shared" si="5"/>
        <v>28.039781754893433</v>
      </c>
      <c r="K62" s="11">
        <f>AVERAGE($J$3:J62)</f>
        <v>166.32229023592876</v>
      </c>
      <c r="L62" s="3">
        <f>+SUM($F$3:F62)/I62</f>
        <v>4.4945738128477446</v>
      </c>
    </row>
    <row r="86" spans="1:23" ht="45" x14ac:dyDescent="0.25">
      <c r="A86" s="5" t="s">
        <v>0</v>
      </c>
      <c r="B86" s="5" t="s">
        <v>1</v>
      </c>
      <c r="C86" s="4" t="s">
        <v>2</v>
      </c>
      <c r="D86" s="4" t="s">
        <v>15</v>
      </c>
      <c r="E86" s="4" t="s">
        <v>3</v>
      </c>
      <c r="F86" s="4" t="s">
        <v>4</v>
      </c>
      <c r="G86" s="4" t="s">
        <v>5</v>
      </c>
      <c r="H86" s="4" t="s">
        <v>6</v>
      </c>
      <c r="I86" s="4" t="s">
        <v>7</v>
      </c>
      <c r="J86" s="4" t="s">
        <v>8</v>
      </c>
      <c r="K86" s="4" t="s">
        <v>9</v>
      </c>
      <c r="L86" s="4" t="s">
        <v>10</v>
      </c>
    </row>
    <row r="87" spans="1:23" ht="15.75" thickBot="1" x14ac:dyDescent="0.3">
      <c r="A87" s="5">
        <v>0</v>
      </c>
      <c r="B87" s="11"/>
      <c r="C87" s="26">
        <v>11138.065206349213</v>
      </c>
      <c r="D87" s="27">
        <v>242.80374259974255</v>
      </c>
    </row>
    <row r="88" spans="1:23" x14ac:dyDescent="0.25">
      <c r="A88" s="6">
        <v>1</v>
      </c>
      <c r="B88" s="11">
        <v>8539.0499999999993</v>
      </c>
      <c r="C88" s="11">
        <f>0.1*B88+(1-0.1)*(C87+D87)</f>
        <v>11096.68705405406</v>
      </c>
      <c r="D88" s="11">
        <f>0.2*(C88-C87)+(1-0.2)*D87</f>
        <v>185.96736362076362</v>
      </c>
      <c r="E88" s="11">
        <f>C87+D87</f>
        <v>11380.868948948955</v>
      </c>
      <c r="F88" s="11">
        <f>E88-B88</f>
        <v>2841.8189489489559</v>
      </c>
      <c r="G88" s="11">
        <f>ABS(F88)</f>
        <v>2841.8189489489559</v>
      </c>
      <c r="H88" s="11">
        <f>SUMSQ($F$88:F88)/A88</f>
        <v>8075934.9386053486</v>
      </c>
      <c r="I88" s="11">
        <f>SUM($G$88:G88)/A88</f>
        <v>2841.8189489489559</v>
      </c>
      <c r="J88" s="11">
        <f>100*(G88/B88)</f>
        <v>33.280270626696833</v>
      </c>
      <c r="K88" s="11">
        <f>AVERAGE($J$88:J88)</f>
        <v>33.280270626696833</v>
      </c>
      <c r="L88" s="3">
        <f>+SUM($F$88:F88)/I88</f>
        <v>1</v>
      </c>
      <c r="O88" s="28"/>
      <c r="P88" s="28"/>
      <c r="Q88" s="28"/>
      <c r="R88" s="28"/>
      <c r="S88" s="28"/>
      <c r="T88" s="28"/>
      <c r="U88" s="28"/>
      <c r="V88" s="28"/>
      <c r="W88" s="28"/>
    </row>
    <row r="89" spans="1:23" x14ac:dyDescent="0.25">
      <c r="A89" s="5">
        <v>2</v>
      </c>
      <c r="B89" s="11">
        <v>14444.31</v>
      </c>
      <c r="C89" s="11">
        <f t="shared" ref="C89:C123" si="6">0.1*B89+(1-0.1)*(C88+D88)</f>
        <v>11598.819975907343</v>
      </c>
      <c r="D89" s="11">
        <f t="shared" ref="D89:D123" si="7">0.2*(C89-C88)+(1-0.2)*D88</f>
        <v>249.20047526726748</v>
      </c>
      <c r="E89" s="11">
        <f t="shared" ref="E89:E123" si="8">C88+D88</f>
        <v>11282.654417674825</v>
      </c>
      <c r="F89" s="11">
        <f t="shared" ref="F89:F123" si="9">E89-B89</f>
        <v>-3161.6555823251747</v>
      </c>
      <c r="G89" s="11">
        <f t="shared" ref="G89:G123" si="10">ABS(F89)</f>
        <v>3161.6555823251747</v>
      </c>
      <c r="H89" s="11">
        <f>SUMSQ($F$88:F89)/A89</f>
        <v>9036000.4799266439</v>
      </c>
      <c r="I89" s="11">
        <f>SUM($G$88:G89)/A89</f>
        <v>3001.7372656370653</v>
      </c>
      <c r="J89" s="11">
        <f t="shared" ref="J89:J123" si="11">100*(G89/B89)</f>
        <v>21.888588532959862</v>
      </c>
      <c r="K89" s="11">
        <f>AVERAGE($J$88:J89)</f>
        <v>27.584429579828345</v>
      </c>
      <c r="L89" s="3">
        <f>+SUM($F$88:F89)/I89</f>
        <v>-0.10655050894613827</v>
      </c>
      <c r="O89" s="28"/>
      <c r="P89" s="28"/>
      <c r="Q89" s="28"/>
      <c r="R89" s="28"/>
      <c r="S89" s="28"/>
      <c r="T89" s="28"/>
      <c r="U89" s="28"/>
      <c r="V89" s="28"/>
      <c r="W89" s="28"/>
    </row>
    <row r="90" spans="1:23" x14ac:dyDescent="0.25">
      <c r="A90" s="5">
        <v>3</v>
      </c>
      <c r="B90" s="11">
        <v>13596.71</v>
      </c>
      <c r="C90" s="11">
        <f t="shared" si="6"/>
        <v>12022.889406057149</v>
      </c>
      <c r="D90" s="11">
        <f t="shared" si="7"/>
        <v>284.17426624377521</v>
      </c>
      <c r="E90" s="11">
        <f t="shared" si="8"/>
        <v>11848.020451174611</v>
      </c>
      <c r="F90" s="11">
        <f t="shared" si="9"/>
        <v>-1748.6895488253886</v>
      </c>
      <c r="G90" s="11">
        <f t="shared" si="10"/>
        <v>1748.6895488253886</v>
      </c>
      <c r="H90" s="11">
        <f>SUMSQ($F$88:F90)/A90</f>
        <v>7043305.3660081429</v>
      </c>
      <c r="I90" s="11">
        <f>SUM($G$88:G90)/A90</f>
        <v>2584.0546933665064</v>
      </c>
      <c r="J90" s="11">
        <f t="shared" si="11"/>
        <v>12.861122645297199</v>
      </c>
      <c r="K90" s="11">
        <f>AVERAGE($J$88:J90)</f>
        <v>22.676660601651296</v>
      </c>
      <c r="L90" s="3">
        <f>+SUM($F$88:F90)/I90</f>
        <v>-0.80049628497093905</v>
      </c>
      <c r="O90" s="29"/>
      <c r="P90" s="29"/>
      <c r="Q90" s="28"/>
      <c r="R90" s="28"/>
      <c r="S90" s="28"/>
      <c r="T90" s="28"/>
      <c r="U90" s="28"/>
      <c r="V90" s="28"/>
      <c r="W90" s="28"/>
    </row>
    <row r="91" spans="1:23" x14ac:dyDescent="0.25">
      <c r="A91" s="5">
        <v>4</v>
      </c>
      <c r="B91" s="11">
        <v>13300.76</v>
      </c>
      <c r="C91" s="11">
        <f t="shared" si="6"/>
        <v>12406.433305070834</v>
      </c>
      <c r="D91" s="11">
        <f t="shared" si="7"/>
        <v>304.04819279775711</v>
      </c>
      <c r="E91" s="11">
        <f t="shared" si="8"/>
        <v>12307.063672300925</v>
      </c>
      <c r="F91" s="11">
        <f t="shared" si="9"/>
        <v>-993.69632769907548</v>
      </c>
      <c r="G91" s="11">
        <f t="shared" si="10"/>
        <v>993.69632769907548</v>
      </c>
      <c r="H91" s="11">
        <f>SUMSQ($F$88:F91)/A91</f>
        <v>5529337.1224267641</v>
      </c>
      <c r="I91" s="11">
        <f>SUM($G$88:G91)/A91</f>
        <v>2186.4651019496487</v>
      </c>
      <c r="J91" s="11">
        <f t="shared" si="11"/>
        <v>7.4709740473407198</v>
      </c>
      <c r="K91" s="11">
        <f>AVERAGE($J$88:J91)</f>
        <v>18.875238963073652</v>
      </c>
      <c r="L91" s="3">
        <f>+SUM($F$88:F91)/I91</f>
        <v>-1.4005357355898935</v>
      </c>
      <c r="O91" s="28"/>
      <c r="P91" s="28"/>
      <c r="Q91" s="28"/>
      <c r="R91" s="28"/>
      <c r="S91" s="28"/>
      <c r="T91" s="28"/>
      <c r="U91" s="28"/>
      <c r="V91" s="28"/>
      <c r="W91" s="28"/>
    </row>
    <row r="92" spans="1:23" x14ac:dyDescent="0.25">
      <c r="A92" s="5">
        <v>5</v>
      </c>
      <c r="B92" s="11">
        <v>8014.55</v>
      </c>
      <c r="C92" s="11">
        <f t="shared" si="6"/>
        <v>12240.888348081731</v>
      </c>
      <c r="D92" s="11">
        <f t="shared" si="7"/>
        <v>210.12956284038518</v>
      </c>
      <c r="E92" s="11">
        <f t="shared" si="8"/>
        <v>12710.48149786859</v>
      </c>
      <c r="F92" s="11">
        <f t="shared" si="9"/>
        <v>4695.9314978685898</v>
      </c>
      <c r="G92" s="11">
        <f t="shared" si="10"/>
        <v>4695.9314978685898</v>
      </c>
      <c r="H92" s="11">
        <f>SUMSQ($F$88:F92)/A92</f>
        <v>8833824.2244762778</v>
      </c>
      <c r="I92" s="11">
        <f>SUM($G$88:G92)/A92</f>
        <v>2688.358381133437</v>
      </c>
      <c r="J92" s="11">
        <f t="shared" si="11"/>
        <v>58.592578471262755</v>
      </c>
      <c r="K92" s="11">
        <f>AVERAGE($J$88:J92)</f>
        <v>26.818706864711476</v>
      </c>
      <c r="L92" s="3">
        <f>+SUM($F$88:F92)/I92</f>
        <v>0.60769761927318633</v>
      </c>
      <c r="O92" s="28"/>
      <c r="P92" s="28"/>
      <c r="Q92" s="28"/>
      <c r="R92" s="28"/>
      <c r="S92" s="28"/>
      <c r="T92" s="28"/>
      <c r="U92" s="28"/>
      <c r="V92" s="28"/>
      <c r="W92" s="28"/>
    </row>
    <row r="93" spans="1:23" x14ac:dyDescent="0.25">
      <c r="A93" s="5">
        <v>6</v>
      </c>
      <c r="B93" s="11">
        <v>10365.39</v>
      </c>
      <c r="C93" s="11">
        <f t="shared" si="6"/>
        <v>12242.455119829907</v>
      </c>
      <c r="D93" s="11">
        <f t="shared" si="7"/>
        <v>168.41700462194328</v>
      </c>
      <c r="E93" s="11">
        <f t="shared" si="8"/>
        <v>12451.017910922117</v>
      </c>
      <c r="F93" s="11">
        <f t="shared" si="9"/>
        <v>2085.6279109221177</v>
      </c>
      <c r="G93" s="11">
        <f t="shared" si="10"/>
        <v>2085.6279109221177</v>
      </c>
      <c r="H93" s="11">
        <f>SUMSQ($F$88:F93)/A93</f>
        <v>8086494.1508664573</v>
      </c>
      <c r="I93" s="11">
        <f>SUM($G$88:G93)/A93</f>
        <v>2587.9033027648838</v>
      </c>
      <c r="J93" s="11">
        <f t="shared" si="11"/>
        <v>20.121075144515718</v>
      </c>
      <c r="K93" s="11">
        <f>AVERAGE($J$88:J93)</f>
        <v>25.702434911345517</v>
      </c>
      <c r="L93" s="3">
        <f>+SUM($F$88:F93)/I93</f>
        <v>1.4372008779912029</v>
      </c>
      <c r="O93" s="28"/>
      <c r="P93" s="28"/>
      <c r="Q93" s="28"/>
      <c r="R93" s="28"/>
      <c r="S93" s="28"/>
      <c r="T93" s="28"/>
      <c r="U93" s="28"/>
      <c r="V93" s="28"/>
      <c r="W93" s="28"/>
    </row>
    <row r="94" spans="1:23" x14ac:dyDescent="0.25">
      <c r="A94" s="5">
        <v>7</v>
      </c>
      <c r="B94" s="11">
        <v>21025.79</v>
      </c>
      <c r="C94" s="11">
        <f t="shared" si="6"/>
        <v>13272.363912006664</v>
      </c>
      <c r="D94" s="11">
        <f t="shared" si="7"/>
        <v>340.71536213290597</v>
      </c>
      <c r="E94" s="11">
        <f t="shared" si="8"/>
        <v>12410.872124451849</v>
      </c>
      <c r="F94" s="11">
        <f t="shared" si="9"/>
        <v>-8614.9178755481516</v>
      </c>
      <c r="G94" s="11">
        <f t="shared" si="10"/>
        <v>8614.9178755481516</v>
      </c>
      <c r="H94" s="11">
        <f>SUMSQ($F$88:F94)/A94</f>
        <v>17533682.129662547</v>
      </c>
      <c r="I94" s="11">
        <f>SUM($G$88:G94)/A94</f>
        <v>3448.9053845910648</v>
      </c>
      <c r="J94" s="11">
        <f t="shared" si="11"/>
        <v>40.973099586499018</v>
      </c>
      <c r="K94" s="11">
        <f>AVERAGE($J$88:J94)</f>
        <v>27.883958436367443</v>
      </c>
      <c r="L94" s="3">
        <f>+SUM($F$88:F94)/I94</f>
        <v>-1.4194593445591415</v>
      </c>
      <c r="O94" s="28"/>
      <c r="P94" s="28"/>
      <c r="Q94" s="28"/>
      <c r="R94" s="28"/>
      <c r="S94" s="28"/>
      <c r="T94" s="28"/>
      <c r="U94" s="28"/>
      <c r="V94" s="28"/>
      <c r="W94" s="28"/>
    </row>
    <row r="95" spans="1:23" x14ac:dyDescent="0.25">
      <c r="A95" s="5">
        <v>8</v>
      </c>
      <c r="B95" s="11">
        <v>12980.95</v>
      </c>
      <c r="C95" s="11">
        <f t="shared" si="6"/>
        <v>13549.866346725612</v>
      </c>
      <c r="D95" s="11">
        <f t="shared" si="7"/>
        <v>328.07277665011446</v>
      </c>
      <c r="E95" s="11">
        <f t="shared" si="8"/>
        <v>13613.079274139569</v>
      </c>
      <c r="F95" s="11">
        <f t="shared" si="9"/>
        <v>632.12927413956822</v>
      </c>
      <c r="G95" s="11">
        <f t="shared" si="10"/>
        <v>632.12927413956822</v>
      </c>
      <c r="H95" s="11">
        <f>SUMSQ($F$88:F95)/A95</f>
        <v>15391920.290857757</v>
      </c>
      <c r="I95" s="11">
        <f>SUM($G$88:G95)/A95</f>
        <v>3096.8083707846281</v>
      </c>
      <c r="J95" s="11">
        <f t="shared" si="11"/>
        <v>4.8696688157613135</v>
      </c>
      <c r="K95" s="11">
        <f>AVERAGE($J$88:J95)</f>
        <v>25.007172233791678</v>
      </c>
      <c r="L95" s="3">
        <f>+SUM($F$88:F95)/I95</f>
        <v>-1.3767244181913465</v>
      </c>
      <c r="O95" s="28"/>
      <c r="P95" s="28"/>
      <c r="Q95" s="28"/>
      <c r="R95" s="28"/>
      <c r="S95" s="28"/>
      <c r="T95" s="28"/>
      <c r="U95" s="28"/>
      <c r="V95" s="28"/>
      <c r="W95" s="28"/>
    </row>
    <row r="96" spans="1:23" x14ac:dyDescent="0.25">
      <c r="A96" s="5">
        <v>9</v>
      </c>
      <c r="B96" s="11">
        <v>14134.75</v>
      </c>
      <c r="C96" s="11">
        <f t="shared" si="6"/>
        <v>13903.620211038155</v>
      </c>
      <c r="D96" s="11">
        <f t="shared" si="7"/>
        <v>333.20899418260012</v>
      </c>
      <c r="E96" s="11">
        <f t="shared" si="8"/>
        <v>13877.939123375727</v>
      </c>
      <c r="F96" s="11">
        <f t="shared" si="9"/>
        <v>-256.81087662427308</v>
      </c>
      <c r="G96" s="11">
        <f t="shared" si="10"/>
        <v>256.81087662427308</v>
      </c>
      <c r="H96" s="11">
        <f>SUMSQ($F$88:F96)/A96</f>
        <v>13689034.905912731</v>
      </c>
      <c r="I96" s="11">
        <f>SUM($G$88:G96)/A96</f>
        <v>2781.2530936556996</v>
      </c>
      <c r="J96" s="11">
        <f t="shared" si="11"/>
        <v>1.8168759732168809</v>
      </c>
      <c r="K96" s="11">
        <f>AVERAGE($J$88:J96)</f>
        <v>22.43047264928337</v>
      </c>
      <c r="L96" s="3">
        <f>+SUM($F$88:F96)/I96</f>
        <v>-1.6252611419845164</v>
      </c>
      <c r="O96" s="28"/>
      <c r="P96" s="28"/>
      <c r="Q96" s="28"/>
      <c r="R96" s="28"/>
      <c r="S96" s="28"/>
      <c r="T96" s="28"/>
      <c r="U96" s="28"/>
      <c r="V96" s="28"/>
      <c r="W96" s="28"/>
    </row>
    <row r="97" spans="1:23" x14ac:dyDescent="0.25">
      <c r="A97" s="5">
        <v>10</v>
      </c>
      <c r="B97" s="11">
        <v>6464.53</v>
      </c>
      <c r="C97" s="11">
        <f t="shared" si="6"/>
        <v>13459.599284698679</v>
      </c>
      <c r="D97" s="11">
        <f t="shared" si="7"/>
        <v>177.763010078185</v>
      </c>
      <c r="E97" s="11">
        <f t="shared" si="8"/>
        <v>14236.829205220754</v>
      </c>
      <c r="F97" s="11">
        <f t="shared" si="9"/>
        <v>7772.2992052207546</v>
      </c>
      <c r="G97" s="11">
        <f t="shared" si="10"/>
        <v>7772.2992052207546</v>
      </c>
      <c r="H97" s="11">
        <f>SUMSQ($F$88:F97)/A97</f>
        <v>18360994.908868976</v>
      </c>
      <c r="I97" s="11">
        <f>SUM($G$88:G97)/A97</f>
        <v>3280.3577048122052</v>
      </c>
      <c r="J97" s="11">
        <f t="shared" si="11"/>
        <v>120.22991934789931</v>
      </c>
      <c r="K97" s="11">
        <f>AVERAGE($J$88:J97)</f>
        <v>32.210417319144959</v>
      </c>
      <c r="L97" s="3">
        <f>+SUM($F$88:F97)/I97</f>
        <v>0.99136646631776282</v>
      </c>
      <c r="O97" s="28"/>
      <c r="P97" s="28"/>
      <c r="Q97" s="28"/>
      <c r="R97" s="28"/>
      <c r="S97" s="28"/>
      <c r="T97" s="28"/>
      <c r="U97" s="28"/>
      <c r="V97" s="28"/>
      <c r="W97" s="28"/>
    </row>
    <row r="98" spans="1:23" x14ac:dyDescent="0.25">
      <c r="A98" s="5">
        <v>11</v>
      </c>
      <c r="B98" s="11">
        <v>10799.59</v>
      </c>
      <c r="C98" s="11">
        <f t="shared" si="6"/>
        <v>13353.585065299178</v>
      </c>
      <c r="D98" s="11">
        <f t="shared" si="7"/>
        <v>121.00756418264768</v>
      </c>
      <c r="E98" s="11">
        <f t="shared" si="8"/>
        <v>13637.362294776864</v>
      </c>
      <c r="F98" s="11">
        <f t="shared" si="9"/>
        <v>2837.7722947768634</v>
      </c>
      <c r="G98" s="11">
        <f t="shared" si="10"/>
        <v>2837.7722947768634</v>
      </c>
      <c r="H98" s="11">
        <f>SUMSQ($F$88:F98)/A98</f>
        <v>17423900.062335715</v>
      </c>
      <c r="I98" s="11">
        <f>SUM($G$88:G98)/A98</f>
        <v>3240.122667536265</v>
      </c>
      <c r="J98" s="11">
        <f t="shared" si="11"/>
        <v>26.276666936215758</v>
      </c>
      <c r="K98" s="11">
        <f>AVERAGE($J$88:J98)</f>
        <v>31.670985466151397</v>
      </c>
      <c r="L98" s="3">
        <f>+SUM($F$88:F98)/I98</f>
        <v>1.8794994960747504</v>
      </c>
      <c r="O98" s="30"/>
      <c r="P98" s="30"/>
      <c r="Q98" s="30"/>
      <c r="R98" s="30"/>
      <c r="S98" s="30"/>
      <c r="T98" s="30"/>
      <c r="U98" s="28"/>
      <c r="V98" s="28"/>
      <c r="W98" s="28"/>
    </row>
    <row r="99" spans="1:23" x14ac:dyDescent="0.25">
      <c r="A99" s="6">
        <v>12</v>
      </c>
      <c r="B99" s="11">
        <v>11509.58</v>
      </c>
      <c r="C99" s="11">
        <f t="shared" si="6"/>
        <v>13278.091366533643</v>
      </c>
      <c r="D99" s="11">
        <f t="shared" si="7"/>
        <v>81.707311593011227</v>
      </c>
      <c r="E99" s="11">
        <f t="shared" si="8"/>
        <v>13474.592629481825</v>
      </c>
      <c r="F99" s="11">
        <f t="shared" si="9"/>
        <v>1965.0126294818256</v>
      </c>
      <c r="G99" s="11">
        <f t="shared" si="10"/>
        <v>1965.0126294818256</v>
      </c>
      <c r="H99" s="11">
        <f>SUMSQ($F$88:F99)/A99</f>
        <v>16293681.276642995</v>
      </c>
      <c r="I99" s="11">
        <f>SUM($G$88:G99)/A99</f>
        <v>3133.8634976983953</v>
      </c>
      <c r="J99" s="11">
        <f t="shared" si="11"/>
        <v>17.072843922035606</v>
      </c>
      <c r="K99" s="11">
        <f>AVERAGE($J$88:J99)</f>
        <v>30.454473670808412</v>
      </c>
      <c r="L99" s="3">
        <f>+SUM($F$88:F99)/I99</f>
        <v>2.5702528384699326</v>
      </c>
      <c r="O99" s="28"/>
      <c r="P99" s="28"/>
      <c r="Q99" s="28"/>
      <c r="R99" s="28"/>
      <c r="S99" s="28"/>
      <c r="T99" s="28"/>
      <c r="U99" s="28"/>
      <c r="V99" s="28"/>
      <c r="W99" s="28"/>
    </row>
    <row r="100" spans="1:23" x14ac:dyDescent="0.25">
      <c r="A100" s="5">
        <v>13</v>
      </c>
      <c r="B100" s="11">
        <v>21052.92</v>
      </c>
      <c r="C100" s="11">
        <f t="shared" si="6"/>
        <v>14129.110810313989</v>
      </c>
      <c r="D100" s="11">
        <f t="shared" si="7"/>
        <v>235.56973803047813</v>
      </c>
      <c r="E100" s="11">
        <f t="shared" si="8"/>
        <v>13359.798678126654</v>
      </c>
      <c r="F100" s="11">
        <f t="shared" si="9"/>
        <v>-7693.1213218733446</v>
      </c>
      <c r="G100" s="11">
        <f t="shared" si="10"/>
        <v>7693.1213218733446</v>
      </c>
      <c r="H100" s="11">
        <f>SUMSQ($F$88:F100)/A100</f>
        <v>19592945.460982941</v>
      </c>
      <c r="I100" s="11">
        <f>SUM($G$88:G100)/A100</f>
        <v>3484.5756380195453</v>
      </c>
      <c r="J100" s="11">
        <f t="shared" si="11"/>
        <v>36.541825655886903</v>
      </c>
      <c r="K100" s="11">
        <f>AVERAGE($J$88:J100)</f>
        <v>30.922731515814448</v>
      </c>
      <c r="L100" s="3">
        <f>+SUM($F$88:F100)/I100</f>
        <v>0.10380036654013891</v>
      </c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x14ac:dyDescent="0.25">
      <c r="A101" s="5">
        <v>14</v>
      </c>
      <c r="B101" s="11">
        <v>11815.12</v>
      </c>
      <c r="C101" s="11">
        <f t="shared" si="6"/>
        <v>14109.724493510021</v>
      </c>
      <c r="D101" s="11">
        <f t="shared" si="7"/>
        <v>184.57852706358892</v>
      </c>
      <c r="E101" s="11">
        <f t="shared" si="8"/>
        <v>14364.680548344466</v>
      </c>
      <c r="F101" s="11">
        <f t="shared" si="9"/>
        <v>2549.5605483444651</v>
      </c>
      <c r="G101" s="11">
        <f t="shared" si="10"/>
        <v>2549.5605483444651</v>
      </c>
      <c r="H101" s="11">
        <f>SUMSQ($F$88:F101)/A101</f>
        <v>18657753.570175197</v>
      </c>
      <c r="I101" s="11">
        <f>SUM($G$88:G101)/A101</f>
        <v>3417.7888458998968</v>
      </c>
      <c r="J101" s="11">
        <f t="shared" si="11"/>
        <v>21.578795207703898</v>
      </c>
      <c r="K101" s="11">
        <f>AVERAGE($J$88:J101)</f>
        <v>30.255307493806551</v>
      </c>
      <c r="L101" s="3">
        <f>+SUM($F$88:F101)/I101</f>
        <v>0.85179655855574166</v>
      </c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x14ac:dyDescent="0.25">
      <c r="A102" s="5">
        <v>15</v>
      </c>
      <c r="B102" s="11">
        <v>18380.900000000001</v>
      </c>
      <c r="C102" s="11">
        <f t="shared" si="6"/>
        <v>14702.96271851625</v>
      </c>
      <c r="D102" s="11">
        <f t="shared" si="7"/>
        <v>266.31046665211699</v>
      </c>
      <c r="E102" s="11">
        <f t="shared" si="8"/>
        <v>14294.30302057361</v>
      </c>
      <c r="F102" s="11">
        <f t="shared" si="9"/>
        <v>-4086.596979426391</v>
      </c>
      <c r="G102" s="11">
        <f t="shared" si="10"/>
        <v>4086.596979426391</v>
      </c>
      <c r="H102" s="11">
        <f>SUMSQ($F$88:F102)/A102</f>
        <v>18527254.990313981</v>
      </c>
      <c r="I102" s="11">
        <f>SUM($G$88:G102)/A102</f>
        <v>3462.376054801663</v>
      </c>
      <c r="J102" s="11">
        <f t="shared" si="11"/>
        <v>22.232844852136679</v>
      </c>
      <c r="K102" s="11">
        <f>AVERAGE($J$88:J102)</f>
        <v>29.720476651028559</v>
      </c>
      <c r="L102" s="3">
        <f>+SUM($F$88:F102)/I102</f>
        <v>-0.3394594301761904</v>
      </c>
      <c r="O102" s="28"/>
      <c r="P102" s="28"/>
      <c r="Q102" s="28"/>
      <c r="R102" s="28"/>
      <c r="S102" s="28"/>
      <c r="T102" s="28"/>
      <c r="U102" s="28"/>
      <c r="V102" s="28"/>
      <c r="W102" s="28"/>
    </row>
    <row r="103" spans="1:23" x14ac:dyDescent="0.25">
      <c r="A103" s="5">
        <v>16</v>
      </c>
      <c r="B103" s="11">
        <v>14014.43</v>
      </c>
      <c r="C103" s="11">
        <f t="shared" si="6"/>
        <v>14873.788866651532</v>
      </c>
      <c r="D103" s="11">
        <f t="shared" si="7"/>
        <v>247.21360294874998</v>
      </c>
      <c r="E103" s="11">
        <f t="shared" si="8"/>
        <v>14969.273185168367</v>
      </c>
      <c r="F103" s="11">
        <f t="shared" si="9"/>
        <v>954.8431851683672</v>
      </c>
      <c r="G103" s="11">
        <f t="shared" si="10"/>
        <v>954.8431851683672</v>
      </c>
      <c r="H103" s="11">
        <f>SUMSQ($F$88:F103)/A103</f>
        <v>17426284.397685759</v>
      </c>
      <c r="I103" s="11">
        <f>SUM($G$88:G103)/A103</f>
        <v>3305.6552504495821</v>
      </c>
      <c r="J103" s="11">
        <f t="shared" si="11"/>
        <v>6.813285914363747</v>
      </c>
      <c r="K103" s="11">
        <f>AVERAGE($J$88:J103)</f>
        <v>28.288777229987009</v>
      </c>
      <c r="L103" s="3">
        <f>+SUM($F$88:F103)/I103</f>
        <v>-6.6701758273281397E-2</v>
      </c>
      <c r="O103" s="30"/>
      <c r="P103" s="30"/>
      <c r="Q103" s="30"/>
      <c r="R103" s="30"/>
      <c r="S103" s="30"/>
      <c r="T103" s="30"/>
      <c r="U103" s="30"/>
      <c r="V103" s="30"/>
      <c r="W103" s="30"/>
    </row>
    <row r="104" spans="1:23" x14ac:dyDescent="0.25">
      <c r="A104" s="5">
        <v>17</v>
      </c>
      <c r="B104" s="11">
        <v>18328.64</v>
      </c>
      <c r="C104" s="11">
        <f t="shared" si="6"/>
        <v>15441.766222640254</v>
      </c>
      <c r="D104" s="11">
        <f t="shared" si="7"/>
        <v>311.36635355674434</v>
      </c>
      <c r="E104" s="11">
        <f t="shared" si="8"/>
        <v>15121.002469600282</v>
      </c>
      <c r="F104" s="11">
        <f t="shared" si="9"/>
        <v>-3207.6375303997174</v>
      </c>
      <c r="G104" s="11">
        <f t="shared" si="10"/>
        <v>3207.6375303997174</v>
      </c>
      <c r="H104" s="11">
        <f>SUMSQ($F$88:F104)/A104</f>
        <v>17006440.522905938</v>
      </c>
      <c r="I104" s="11">
        <f>SUM($G$88:G104)/A104</f>
        <v>3299.8895022113547</v>
      </c>
      <c r="J104" s="11">
        <f t="shared" si="11"/>
        <v>17.500684886602158</v>
      </c>
      <c r="K104" s="11">
        <f>AVERAGE($J$88:J104)</f>
        <v>27.654183562729077</v>
      </c>
      <c r="L104" s="3">
        <f>+SUM($F$88:F104)/I104</f>
        <v>-1.0388622241904513</v>
      </c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x14ac:dyDescent="0.25">
      <c r="A105" s="5">
        <v>18</v>
      </c>
      <c r="B105" s="11">
        <v>27692.53</v>
      </c>
      <c r="C105" s="11">
        <f t="shared" si="6"/>
        <v>16947.072318577299</v>
      </c>
      <c r="D105" s="11">
        <f t="shared" si="7"/>
        <v>550.15430203280448</v>
      </c>
      <c r="E105" s="11">
        <f t="shared" si="8"/>
        <v>15753.132576196998</v>
      </c>
      <c r="F105" s="11">
        <f t="shared" si="9"/>
        <v>-11939.397423803</v>
      </c>
      <c r="G105" s="11">
        <f t="shared" si="10"/>
        <v>11939.397423803</v>
      </c>
      <c r="H105" s="11">
        <f>SUMSQ($F$88:F105)/A105</f>
        <v>23981038.874050815</v>
      </c>
      <c r="I105" s="11">
        <f>SUM($G$88:G105)/A105</f>
        <v>3779.8621645220023</v>
      </c>
      <c r="J105" s="11">
        <f t="shared" si="11"/>
        <v>43.114144586294572</v>
      </c>
      <c r="K105" s="11">
        <f>AVERAGE($J$88:J105)</f>
        <v>28.513070286260497</v>
      </c>
      <c r="L105" s="3">
        <f>+SUM($F$88:F105)/I105</f>
        <v>-4.06563184125958</v>
      </c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x14ac:dyDescent="0.25">
      <c r="A106" s="5">
        <v>19</v>
      </c>
      <c r="B106" s="11">
        <v>15683.45</v>
      </c>
      <c r="C106" s="11">
        <f t="shared" si="6"/>
        <v>17315.848958549093</v>
      </c>
      <c r="D106" s="11">
        <f t="shared" si="7"/>
        <v>513.87876962060261</v>
      </c>
      <c r="E106" s="11">
        <f t="shared" si="8"/>
        <v>17497.226620610105</v>
      </c>
      <c r="F106" s="11">
        <f t="shared" si="9"/>
        <v>1813.7766206101041</v>
      </c>
      <c r="G106" s="11">
        <f t="shared" si="10"/>
        <v>1813.7766206101041</v>
      </c>
      <c r="H106" s="11">
        <f>SUMSQ($F$88:F106)/A106</f>
        <v>22892025.545388766</v>
      </c>
      <c r="I106" s="11">
        <f>SUM($G$88:G106)/A106</f>
        <v>3676.3839780003236</v>
      </c>
      <c r="J106" s="11">
        <f t="shared" si="11"/>
        <v>11.564908362701471</v>
      </c>
      <c r="K106" s="11">
        <f>AVERAGE($J$88:J106)</f>
        <v>27.621061763967916</v>
      </c>
      <c r="L106" s="3">
        <f>+SUM($F$88:F106)/I106</f>
        <v>-3.6867072188730208</v>
      </c>
    </row>
    <row r="107" spans="1:23" x14ac:dyDescent="0.25">
      <c r="A107" s="5">
        <v>20</v>
      </c>
      <c r="B107" s="11">
        <v>7128.52</v>
      </c>
      <c r="C107" s="11">
        <f t="shared" si="6"/>
        <v>16759.606955352727</v>
      </c>
      <c r="D107" s="11">
        <f t="shared" si="7"/>
        <v>299.85461505720878</v>
      </c>
      <c r="E107" s="11">
        <f t="shared" si="8"/>
        <v>17829.727728169695</v>
      </c>
      <c r="F107" s="11">
        <f t="shared" si="9"/>
        <v>10701.207728169695</v>
      </c>
      <c r="G107" s="11">
        <f t="shared" si="10"/>
        <v>10701.207728169695</v>
      </c>
      <c r="H107" s="11">
        <f>SUMSQ($F$88:F107)/A107</f>
        <v>27473216.610191267</v>
      </c>
      <c r="I107" s="11">
        <f>SUM($G$88:G107)/A107</f>
        <v>4027.6251655087922</v>
      </c>
      <c r="J107" s="11">
        <f t="shared" si="11"/>
        <v>150.11822549659249</v>
      </c>
      <c r="K107" s="11">
        <f>AVERAGE($J$88:J107)</f>
        <v>33.745919950599145</v>
      </c>
      <c r="L107" s="3">
        <f>+SUM($F$88:F107)/I107</f>
        <v>-0.70824456240402434</v>
      </c>
    </row>
    <row r="108" spans="1:23" x14ac:dyDescent="0.25">
      <c r="A108" s="5">
        <v>21</v>
      </c>
      <c r="B108" s="11">
        <v>9859.9</v>
      </c>
      <c r="C108" s="11">
        <f t="shared" si="6"/>
        <v>16339.505413368941</v>
      </c>
      <c r="D108" s="11">
        <f t="shared" si="7"/>
        <v>155.86338364900985</v>
      </c>
      <c r="E108" s="11">
        <f t="shared" si="8"/>
        <v>17059.461570409934</v>
      </c>
      <c r="F108" s="11">
        <f t="shared" si="9"/>
        <v>7199.5615704099346</v>
      </c>
      <c r="G108" s="11">
        <f t="shared" si="10"/>
        <v>7199.5615704099346</v>
      </c>
      <c r="H108" s="11">
        <f>SUMSQ($F$88:F108)/A108</f>
        <v>28633239.00047376</v>
      </c>
      <c r="I108" s="11">
        <f>SUM($G$88:G108)/A108</f>
        <v>4178.6697562183708</v>
      </c>
      <c r="J108" s="11">
        <f t="shared" si="11"/>
        <v>73.018606379475798</v>
      </c>
      <c r="K108" s="11">
        <f>AVERAGE($J$88:J108)</f>
        <v>35.61604787578375</v>
      </c>
      <c r="L108" s="3">
        <f>+SUM($F$88:F108)/I108</f>
        <v>1.0402875080204246</v>
      </c>
    </row>
    <row r="109" spans="1:23" x14ac:dyDescent="0.25">
      <c r="A109" s="5">
        <v>22</v>
      </c>
      <c r="B109" s="11">
        <v>11741.33</v>
      </c>
      <c r="C109" s="11">
        <f t="shared" si="6"/>
        <v>16019.964917316158</v>
      </c>
      <c r="D109" s="11">
        <f t="shared" si="7"/>
        <v>60.78260770865127</v>
      </c>
      <c r="E109" s="11">
        <f t="shared" si="8"/>
        <v>16495.368797017953</v>
      </c>
      <c r="F109" s="11">
        <f t="shared" si="9"/>
        <v>4754.0387970179527</v>
      </c>
      <c r="G109" s="11">
        <f t="shared" si="10"/>
        <v>4754.0387970179527</v>
      </c>
      <c r="H109" s="11">
        <f>SUMSQ($F$88:F109)/A109</f>
        <v>28359041.086068224</v>
      </c>
      <c r="I109" s="11">
        <f>SUM($G$88:G109)/A109</f>
        <v>4204.8228944365337</v>
      </c>
      <c r="J109" s="11">
        <f t="shared" si="11"/>
        <v>40.489780944901071</v>
      </c>
      <c r="K109" s="11">
        <f>AVERAGE($J$88:J109)</f>
        <v>35.837581197107262</v>
      </c>
      <c r="L109" s="3">
        <f>+SUM($F$88:F109)/I109</f>
        <v>2.1644328365402563</v>
      </c>
    </row>
    <row r="110" spans="1:23" x14ac:dyDescent="0.25">
      <c r="A110" s="5">
        <v>23</v>
      </c>
      <c r="B110" s="11">
        <v>11433.7</v>
      </c>
      <c r="C110" s="11">
        <f t="shared" si="6"/>
        <v>15616.042772522331</v>
      </c>
      <c r="D110" s="11">
        <f t="shared" si="7"/>
        <v>-32.158342791844412</v>
      </c>
      <c r="E110" s="11">
        <f t="shared" si="8"/>
        <v>16080.74752502481</v>
      </c>
      <c r="F110" s="11">
        <f t="shared" si="9"/>
        <v>4647.0475250248091</v>
      </c>
      <c r="G110" s="11">
        <f t="shared" si="10"/>
        <v>4647.0475250248091</v>
      </c>
      <c r="H110" s="11">
        <f>SUMSQ($F$88:F110)/A110</f>
        <v>28064954.54753653</v>
      </c>
      <c r="I110" s="11">
        <f>SUM($G$88:G110)/A110</f>
        <v>4224.0500522881975</v>
      </c>
      <c r="J110" s="11">
        <f t="shared" si="11"/>
        <v>40.643427106053238</v>
      </c>
      <c r="K110" s="11">
        <f>AVERAGE($J$88:J110)</f>
        <v>36.046531019235346</v>
      </c>
      <c r="L110" s="3">
        <f>+SUM($F$88:F110)/I110</f>
        <v>3.2547209667016235</v>
      </c>
    </row>
    <row r="111" spans="1:23" x14ac:dyDescent="0.25">
      <c r="A111" s="6">
        <v>24</v>
      </c>
      <c r="B111" s="11">
        <v>16221.67</v>
      </c>
      <c r="C111" s="11">
        <f t="shared" si="6"/>
        <v>15647.662986757437</v>
      </c>
      <c r="D111" s="11">
        <f t="shared" si="7"/>
        <v>-19.402631386454193</v>
      </c>
      <c r="E111" s="11">
        <f t="shared" si="8"/>
        <v>15583.884429730486</v>
      </c>
      <c r="F111" s="11">
        <f t="shared" si="9"/>
        <v>-637.78557026951421</v>
      </c>
      <c r="G111" s="11">
        <f t="shared" si="10"/>
        <v>637.78557026951421</v>
      </c>
      <c r="H111" s="11">
        <f>SUMSQ($F$88:F111)/A111</f>
        <v>26912530.209457677</v>
      </c>
      <c r="I111" s="11">
        <f>SUM($G$88:G111)/A111</f>
        <v>4074.6223655374192</v>
      </c>
      <c r="J111" s="11">
        <f t="shared" si="11"/>
        <v>3.9316887242159053</v>
      </c>
      <c r="K111" s="11">
        <f>AVERAGE($J$88:J111)</f>
        <v>34.708412590276204</v>
      </c>
      <c r="L111" s="3">
        <f>+SUM($F$88:F111)/I111</f>
        <v>3.2175542966129074</v>
      </c>
    </row>
    <row r="112" spans="1:23" x14ac:dyDescent="0.25">
      <c r="A112" s="5">
        <v>25</v>
      </c>
      <c r="B112" s="11">
        <v>19221.75</v>
      </c>
      <c r="C112" s="11">
        <f t="shared" si="6"/>
        <v>15987.609319833886</v>
      </c>
      <c r="D112" s="11">
        <f t="shared" si="7"/>
        <v>52.467161506126324</v>
      </c>
      <c r="E112" s="11">
        <f t="shared" si="8"/>
        <v>15628.260355370983</v>
      </c>
      <c r="F112" s="11">
        <f t="shared" si="9"/>
        <v>-3593.4896446290168</v>
      </c>
      <c r="G112" s="11">
        <f t="shared" si="10"/>
        <v>3593.4896446290168</v>
      </c>
      <c r="H112" s="11">
        <f>SUMSQ($F$88:F112)/A112</f>
        <v>26352555.71412161</v>
      </c>
      <c r="I112" s="11">
        <f>SUM($G$88:G112)/A112</f>
        <v>4055.3770567010833</v>
      </c>
      <c r="J112" s="11">
        <f t="shared" si="11"/>
        <v>18.694914066768202</v>
      </c>
      <c r="K112" s="11">
        <f>AVERAGE($J$88:J112)</f>
        <v>34.067872649335882</v>
      </c>
      <c r="L112" s="3">
        <f>+SUM($F$88:F112)/I112</f>
        <v>2.3467186704514682</v>
      </c>
    </row>
    <row r="113" spans="1:14" x14ac:dyDescent="0.25">
      <c r="A113" s="5">
        <v>26</v>
      </c>
      <c r="B113" s="11">
        <v>17701.22</v>
      </c>
      <c r="C113" s="11">
        <f t="shared" si="6"/>
        <v>16206.190833206012</v>
      </c>
      <c r="D113" s="11">
        <f t="shared" si="7"/>
        <v>85.690031879326312</v>
      </c>
      <c r="E113" s="11">
        <f t="shared" si="8"/>
        <v>16040.076481340013</v>
      </c>
      <c r="F113" s="11">
        <f t="shared" si="9"/>
        <v>-1661.1435186599883</v>
      </c>
      <c r="G113" s="11">
        <f t="shared" si="10"/>
        <v>1661.1435186599883</v>
      </c>
      <c r="H113" s="11">
        <f>SUMSQ($F$88:F113)/A113</f>
        <v>25445126.563177936</v>
      </c>
      <c r="I113" s="11">
        <f>SUM($G$88:G113)/A113</f>
        <v>3963.2911513918102</v>
      </c>
      <c r="J113" s="11">
        <f t="shared" si="11"/>
        <v>9.3843448003018324</v>
      </c>
      <c r="K113" s="11">
        <f>AVERAGE($J$88:J113)</f>
        <v>33.118506193603807</v>
      </c>
      <c r="L113" s="3">
        <f>+SUM($F$88:F113)/I113</f>
        <v>1.9821116430626711</v>
      </c>
    </row>
    <row r="114" spans="1:14" x14ac:dyDescent="0.25">
      <c r="A114" s="5">
        <v>27</v>
      </c>
      <c r="B114" s="11">
        <v>21723.3</v>
      </c>
      <c r="C114" s="11">
        <f t="shared" si="6"/>
        <v>16835.022778576807</v>
      </c>
      <c r="D114" s="11">
        <f t="shared" si="7"/>
        <v>194.31841457762016</v>
      </c>
      <c r="E114" s="11">
        <f t="shared" si="8"/>
        <v>16291.880865085339</v>
      </c>
      <c r="F114" s="11">
        <f t="shared" si="9"/>
        <v>-5431.4191349146604</v>
      </c>
      <c r="G114" s="11">
        <f t="shared" si="10"/>
        <v>5431.4191349146604</v>
      </c>
      <c r="H114" s="11">
        <f>SUMSQ($F$88:F114)/A114</f>
        <v>25595318.683768272</v>
      </c>
      <c r="I114" s="11">
        <f>SUM($G$88:G114)/A114</f>
        <v>4017.6662618926562</v>
      </c>
      <c r="J114" s="11">
        <f t="shared" si="11"/>
        <v>25.002735012243356</v>
      </c>
      <c r="K114" s="11">
        <f>AVERAGE($J$88:J114)</f>
        <v>32.817922075775634</v>
      </c>
      <c r="L114" s="3">
        <f>+SUM($F$88:F114)/I114</f>
        <v>0.60340163743821629</v>
      </c>
    </row>
    <row r="115" spans="1:14" x14ac:dyDescent="0.25">
      <c r="A115" s="5">
        <v>28</v>
      </c>
      <c r="B115" s="11">
        <v>17987.71</v>
      </c>
      <c r="C115" s="11">
        <f t="shared" si="6"/>
        <v>17125.178073838986</v>
      </c>
      <c r="D115" s="11">
        <f t="shared" si="7"/>
        <v>213.4857907145319</v>
      </c>
      <c r="E115" s="11">
        <f t="shared" si="8"/>
        <v>17029.341193154429</v>
      </c>
      <c r="F115" s="11">
        <f t="shared" si="9"/>
        <v>-958.36880684557036</v>
      </c>
      <c r="G115" s="11">
        <f t="shared" si="10"/>
        <v>958.36880684557036</v>
      </c>
      <c r="H115" s="11">
        <f>SUMSQ($F$88:F115)/A115</f>
        <v>24714002.686845642</v>
      </c>
      <c r="I115" s="11">
        <f>SUM($G$88:G115)/A115</f>
        <v>3908.4056384981172</v>
      </c>
      <c r="J115" s="11">
        <f t="shared" si="11"/>
        <v>5.3279089269594095</v>
      </c>
      <c r="K115" s="11">
        <f>AVERAGE($J$88:J115)</f>
        <v>31.836135891889342</v>
      </c>
      <c r="L115" s="3">
        <f>+SUM($F$88:F115)/I115</f>
        <v>0.37506280817464899</v>
      </c>
    </row>
    <row r="116" spans="1:14" x14ac:dyDescent="0.25">
      <c r="A116" s="5">
        <v>29</v>
      </c>
      <c r="B116" s="11">
        <v>21977.31</v>
      </c>
      <c r="C116" s="11">
        <f t="shared" si="6"/>
        <v>17802.528478098167</v>
      </c>
      <c r="D116" s="11">
        <f t="shared" si="7"/>
        <v>306.25871342346181</v>
      </c>
      <c r="E116" s="11">
        <f t="shared" si="8"/>
        <v>17338.663864553517</v>
      </c>
      <c r="F116" s="11">
        <f t="shared" si="9"/>
        <v>-4638.6461354464845</v>
      </c>
      <c r="G116" s="11">
        <f t="shared" si="10"/>
        <v>4638.6461354464845</v>
      </c>
      <c r="H116" s="11">
        <f>SUMSQ($F$88:F116)/A116</f>
        <v>24603762.524192091</v>
      </c>
      <c r="I116" s="11">
        <f>SUM($G$88:G116)/A116</f>
        <v>3933.5863452894405</v>
      </c>
      <c r="J116" s="11">
        <f t="shared" si="11"/>
        <v>21.106523662115535</v>
      </c>
      <c r="K116" s="11">
        <f>AVERAGE($J$88:J116)</f>
        <v>31.466149263276449</v>
      </c>
      <c r="L116" s="3">
        <f>+SUM($F$88:F116)/I116</f>
        <v>-0.80657910178714842</v>
      </c>
    </row>
    <row r="117" spans="1:14" x14ac:dyDescent="0.25">
      <c r="A117" s="5">
        <v>30</v>
      </c>
      <c r="B117" s="11">
        <v>25875.8</v>
      </c>
      <c r="C117" s="11">
        <f t="shared" si="6"/>
        <v>18885.48847236947</v>
      </c>
      <c r="D117" s="11">
        <f t="shared" si="7"/>
        <v>461.59896959303012</v>
      </c>
      <c r="E117" s="11">
        <f t="shared" si="8"/>
        <v>18108.787191521631</v>
      </c>
      <c r="F117" s="11">
        <f t="shared" si="9"/>
        <v>-7767.0128084783682</v>
      </c>
      <c r="G117" s="11">
        <f t="shared" si="10"/>
        <v>7767.0128084783682</v>
      </c>
      <c r="H117" s="11">
        <f>SUMSQ($F$88:F117)/A117</f>
        <v>25794520.03895459</v>
      </c>
      <c r="I117" s="11">
        <f>SUM($G$88:G117)/A117</f>
        <v>4061.3672273957377</v>
      </c>
      <c r="J117" s="11">
        <f t="shared" si="11"/>
        <v>30.016512758942209</v>
      </c>
      <c r="K117" s="11">
        <f>AVERAGE($J$88:J117)</f>
        <v>31.41782804646531</v>
      </c>
      <c r="L117" s="3">
        <f>+SUM($F$88:F117)/I117</f>
        <v>-2.6936154100694307</v>
      </c>
    </row>
    <row r="118" spans="1:14" x14ac:dyDescent="0.25">
      <c r="A118" s="5">
        <v>31</v>
      </c>
      <c r="B118" s="11">
        <v>15402.78</v>
      </c>
      <c r="C118" s="11">
        <f t="shared" si="6"/>
        <v>18952.656697766251</v>
      </c>
      <c r="D118" s="11">
        <f t="shared" si="7"/>
        <v>382.71282075378031</v>
      </c>
      <c r="E118" s="11">
        <f t="shared" si="8"/>
        <v>19347.0874419625</v>
      </c>
      <c r="F118" s="11">
        <f t="shared" si="9"/>
        <v>3944.3074419624991</v>
      </c>
      <c r="G118" s="11">
        <f t="shared" si="10"/>
        <v>3944.3074419624991</v>
      </c>
      <c r="H118" s="11">
        <f>SUMSQ($F$88:F118)/A118</f>
        <v>25464295.560172848</v>
      </c>
      <c r="I118" s="11">
        <f>SUM($G$88:G118)/A118</f>
        <v>4057.5911052849883</v>
      </c>
      <c r="J118" s="11">
        <f t="shared" si="11"/>
        <v>25.607763286643703</v>
      </c>
      <c r="K118" s="11">
        <f>AVERAGE($J$88:J118)</f>
        <v>31.230406602600095</v>
      </c>
      <c r="L118" s="3">
        <f>+SUM($F$88:F118)/I118</f>
        <v>-1.724041118532146</v>
      </c>
    </row>
    <row r="119" spans="1:14" x14ac:dyDescent="0.25">
      <c r="A119" s="5">
        <v>32</v>
      </c>
      <c r="B119" s="11">
        <v>22582.82</v>
      </c>
      <c r="C119" s="11">
        <f t="shared" si="6"/>
        <v>19660.114566668028</v>
      </c>
      <c r="D119" s="11">
        <f t="shared" si="7"/>
        <v>447.66183038337954</v>
      </c>
      <c r="E119" s="11">
        <f t="shared" si="8"/>
        <v>19335.36951852003</v>
      </c>
      <c r="F119" s="11">
        <f t="shared" si="9"/>
        <v>-3247.4504814799693</v>
      </c>
      <c r="G119" s="11">
        <f t="shared" si="10"/>
        <v>3247.4504814799693</v>
      </c>
      <c r="H119" s="11">
        <f>SUMSQ($F$88:F119)/A119</f>
        <v>24998096.781094465</v>
      </c>
      <c r="I119" s="11">
        <f>SUM($G$88:G119)/A119</f>
        <v>4032.2742107910817</v>
      </c>
      <c r="J119" s="11">
        <f t="shared" si="11"/>
        <v>14.380181401082634</v>
      </c>
      <c r="K119" s="11">
        <f>AVERAGE($J$88:J119)</f>
        <v>30.703837065052674</v>
      </c>
      <c r="L119" s="3">
        <f>+SUM($F$88:F119)/I119</f>
        <v>-2.5402301167340644</v>
      </c>
    </row>
    <row r="120" spans="1:14" x14ac:dyDescent="0.25">
      <c r="A120" s="5">
        <v>33</v>
      </c>
      <c r="B120" s="11">
        <v>18668.18</v>
      </c>
      <c r="C120" s="11">
        <f t="shared" si="6"/>
        <v>19963.816757346267</v>
      </c>
      <c r="D120" s="11">
        <f t="shared" si="7"/>
        <v>418.86990244235153</v>
      </c>
      <c r="E120" s="11">
        <f t="shared" si="8"/>
        <v>20107.776397051406</v>
      </c>
      <c r="F120" s="11">
        <f t="shared" si="9"/>
        <v>1439.5963970514058</v>
      </c>
      <c r="G120" s="11">
        <f t="shared" si="10"/>
        <v>1439.5963970514058</v>
      </c>
      <c r="H120" s="11">
        <f>SUMSQ($F$88:F120)/A120</f>
        <v>24303379.841861404</v>
      </c>
      <c r="I120" s="11">
        <f>SUM($G$88:G120)/A120</f>
        <v>3953.7082164353342</v>
      </c>
      <c r="J120" s="11">
        <f t="shared" si="11"/>
        <v>7.7114983734429696</v>
      </c>
      <c r="K120" s="11">
        <f>AVERAGE($J$88:J120)</f>
        <v>30.007099528943289</v>
      </c>
      <c r="L120" s="3">
        <f>+SUM($F$88:F120)/I120</f>
        <v>-2.2265952645507183</v>
      </c>
    </row>
    <row r="121" spans="1:14" x14ac:dyDescent="0.25">
      <c r="A121" s="5">
        <v>34</v>
      </c>
      <c r="B121" s="11">
        <v>19957.490000000002</v>
      </c>
      <c r="C121" s="11">
        <f t="shared" si="6"/>
        <v>20340.166993809758</v>
      </c>
      <c r="D121" s="11">
        <f t="shared" si="7"/>
        <v>410.36596924657954</v>
      </c>
      <c r="E121" s="11">
        <f t="shared" si="8"/>
        <v>20382.686659788618</v>
      </c>
      <c r="F121" s="11">
        <f t="shared" si="9"/>
        <v>425.19665978861667</v>
      </c>
      <c r="G121" s="11">
        <f t="shared" si="10"/>
        <v>425.19665978861667</v>
      </c>
      <c r="H121" s="11">
        <f>SUMSQ($F$88:F121)/A121</f>
        <v>23593891.970027111</v>
      </c>
      <c r="I121" s="11">
        <f>SUM($G$88:G121)/A121</f>
        <v>3849.9284647692543</v>
      </c>
      <c r="J121" s="11">
        <f t="shared" si="11"/>
        <v>2.130511701564759</v>
      </c>
      <c r="K121" s="11">
        <f>AVERAGE($J$88:J121)</f>
        <v>29.187199886961565</v>
      </c>
      <c r="L121" s="3">
        <f>+SUM($F$88:F121)/I121</f>
        <v>-2.1761732481550684</v>
      </c>
    </row>
    <row r="122" spans="1:14" x14ac:dyDescent="0.25">
      <c r="A122" s="5">
        <v>35</v>
      </c>
      <c r="B122" s="11">
        <v>17093.43</v>
      </c>
      <c r="C122" s="11">
        <f t="shared" si="6"/>
        <v>20384.822666750708</v>
      </c>
      <c r="D122" s="11">
        <f t="shared" si="7"/>
        <v>337.22390998545353</v>
      </c>
      <c r="E122" s="11">
        <f t="shared" si="8"/>
        <v>20750.532963056339</v>
      </c>
      <c r="F122" s="11">
        <f t="shared" si="9"/>
        <v>3657.1029630563389</v>
      </c>
      <c r="G122" s="11">
        <f t="shared" si="10"/>
        <v>3657.1029630563389</v>
      </c>
      <c r="H122" s="11">
        <f>SUMSQ($F$88:F122)/A122</f>
        <v>23301906.544666205</v>
      </c>
      <c r="I122" s="11">
        <f>SUM($G$88:G122)/A122</f>
        <v>3844.4191647203138</v>
      </c>
      <c r="J122" s="11">
        <f t="shared" si="11"/>
        <v>21.394787137843831</v>
      </c>
      <c r="K122" s="11">
        <f>AVERAGE($J$88:J122)</f>
        <v>28.964559522701062</v>
      </c>
      <c r="L122" s="3">
        <f>+SUM($F$88:F122)/I122</f>
        <v>-1.2280160323331144</v>
      </c>
    </row>
    <row r="123" spans="1:14" x14ac:dyDescent="0.25">
      <c r="A123" s="6">
        <v>36</v>
      </c>
      <c r="B123" s="11">
        <v>15956.78</v>
      </c>
      <c r="C123" s="11">
        <f t="shared" si="6"/>
        <v>20245.519919062546</v>
      </c>
      <c r="D123" s="11">
        <f t="shared" si="7"/>
        <v>241.91857845073054</v>
      </c>
      <c r="E123" s="11">
        <f t="shared" si="8"/>
        <v>20722.04657673616</v>
      </c>
      <c r="F123" s="11">
        <f t="shared" si="9"/>
        <v>4765.2665767361595</v>
      </c>
      <c r="G123" s="11">
        <f t="shared" si="10"/>
        <v>4765.2665767361595</v>
      </c>
      <c r="H123" s="11">
        <f>SUMSQ($F$88:F123)/A123</f>
        <v>23285402.628074333</v>
      </c>
      <c r="I123" s="11">
        <f>SUM($G$88:G123)/A123</f>
        <v>3869.9982594985318</v>
      </c>
      <c r="J123" s="11">
        <f t="shared" si="11"/>
        <v>29.86358511388989</v>
      </c>
      <c r="K123" s="11">
        <f>AVERAGE($J$88:J123)</f>
        <v>28.989532455789643</v>
      </c>
      <c r="L123" s="3">
        <f>+SUM($F$88:F123)/I123</f>
        <v>1.1436234458841489E-2</v>
      </c>
    </row>
    <row r="127" spans="1:14" x14ac:dyDescent="0.25">
      <c r="N127" t="s">
        <v>17</v>
      </c>
    </row>
    <row r="128" spans="1:14" ht="15.75" thickBot="1" x14ac:dyDescent="0.3"/>
    <row r="129" spans="14:22" x14ac:dyDescent="0.25">
      <c r="N129" s="25" t="s">
        <v>18</v>
      </c>
      <c r="O129" s="25"/>
    </row>
    <row r="130" spans="14:22" x14ac:dyDescent="0.25">
      <c r="N130" s="22" t="s">
        <v>19</v>
      </c>
      <c r="O130" s="22">
        <v>0.49388577777613984</v>
      </c>
    </row>
    <row r="131" spans="14:22" x14ac:dyDescent="0.25">
      <c r="N131" s="22" t="s">
        <v>20</v>
      </c>
      <c r="O131" s="22">
        <v>0.24392316148954257</v>
      </c>
    </row>
    <row r="132" spans="14:22" x14ac:dyDescent="0.25">
      <c r="N132" s="22" t="s">
        <v>21</v>
      </c>
      <c r="O132" s="22">
        <v>0.22168560741570556</v>
      </c>
    </row>
    <row r="133" spans="14:22" x14ac:dyDescent="0.25">
      <c r="N133" s="22" t="s">
        <v>22</v>
      </c>
      <c r="O133" s="22">
        <v>4569.4915305395507</v>
      </c>
    </row>
    <row r="134" spans="14:22" ht="15.75" thickBot="1" x14ac:dyDescent="0.3">
      <c r="N134" s="23" t="s">
        <v>23</v>
      </c>
      <c r="O134" s="23">
        <v>36</v>
      </c>
    </row>
    <row r="136" spans="14:22" ht="15.75" thickBot="1" x14ac:dyDescent="0.3">
      <c r="N136" t="s">
        <v>24</v>
      </c>
    </row>
    <row r="137" spans="14:22" x14ac:dyDescent="0.25">
      <c r="N137" s="24"/>
      <c r="O137" s="24" t="s">
        <v>29</v>
      </c>
      <c r="P137" s="24" t="s">
        <v>30</v>
      </c>
      <c r="Q137" s="24" t="s">
        <v>31</v>
      </c>
      <c r="R137" s="24" t="s">
        <v>32</v>
      </c>
      <c r="S137" s="24" t="s">
        <v>33</v>
      </c>
    </row>
    <row r="138" spans="14:22" x14ac:dyDescent="0.25">
      <c r="N138" s="22" t="s">
        <v>25</v>
      </c>
      <c r="O138" s="22">
        <v>1</v>
      </c>
      <c r="P138" s="22">
        <v>229034959.0784173</v>
      </c>
      <c r="Q138" s="22">
        <v>229034959.0784173</v>
      </c>
      <c r="R138" s="22">
        <v>10.968974406071217</v>
      </c>
      <c r="S138" s="22">
        <v>2.2040836599477357E-3</v>
      </c>
    </row>
    <row r="139" spans="14:22" x14ac:dyDescent="0.25">
      <c r="N139" s="22" t="s">
        <v>26</v>
      </c>
      <c r="O139" s="22">
        <v>34</v>
      </c>
      <c r="P139" s="22">
        <v>709928596.82087123</v>
      </c>
      <c r="Q139" s="22">
        <v>20880252.847672682</v>
      </c>
      <c r="R139" s="22"/>
      <c r="S139" s="22"/>
    </row>
    <row r="140" spans="14:22" ht="15.75" thickBot="1" x14ac:dyDescent="0.3">
      <c r="N140" s="23" t="s">
        <v>27</v>
      </c>
      <c r="O140" s="23">
        <v>35</v>
      </c>
      <c r="P140" s="23">
        <v>938963555.89928854</v>
      </c>
      <c r="Q140" s="23"/>
      <c r="R140" s="23"/>
      <c r="S140" s="23"/>
    </row>
    <row r="141" spans="14:22" ht="15.75" thickBot="1" x14ac:dyDescent="0.3"/>
    <row r="142" spans="14:22" x14ac:dyDescent="0.25">
      <c r="N142" s="24"/>
      <c r="O142" s="24" t="s">
        <v>34</v>
      </c>
      <c r="P142" s="24" t="s">
        <v>22</v>
      </c>
      <c r="Q142" s="24" t="s">
        <v>35</v>
      </c>
      <c r="R142" s="24" t="s">
        <v>36</v>
      </c>
      <c r="S142" s="24" t="s">
        <v>37</v>
      </c>
      <c r="T142" s="24" t="s">
        <v>38</v>
      </c>
      <c r="U142" s="24" t="s">
        <v>39</v>
      </c>
      <c r="V142" s="24" t="s">
        <v>40</v>
      </c>
    </row>
    <row r="143" spans="14:22" x14ac:dyDescent="0.25">
      <c r="N143" s="22" t="s">
        <v>28</v>
      </c>
      <c r="O143" s="22">
        <v>11138.065206349213</v>
      </c>
      <c r="P143" s="22">
        <v>1555.4606615568784</v>
      </c>
      <c r="Q143" s="22">
        <v>7.160621596949289</v>
      </c>
      <c r="R143" s="22">
        <v>2.7989971872792991E-8</v>
      </c>
      <c r="S143" s="22">
        <v>7976.9888174405396</v>
      </c>
      <c r="T143" s="22">
        <v>14299.141595257886</v>
      </c>
      <c r="U143" s="22">
        <v>7976.9888174405396</v>
      </c>
      <c r="V143" s="22">
        <v>14299.141595257886</v>
      </c>
    </row>
    <row r="144" spans="14:22" ht="15.75" thickBot="1" x14ac:dyDescent="0.3">
      <c r="N144" s="23" t="s">
        <v>41</v>
      </c>
      <c r="O144" s="23">
        <v>242.80374259974255</v>
      </c>
      <c r="P144" s="23">
        <v>73.31154382205716</v>
      </c>
      <c r="Q144" s="23">
        <v>3.3119442033451008</v>
      </c>
      <c r="R144" s="23">
        <v>2.20408365994774E-3</v>
      </c>
      <c r="S144" s="23">
        <v>93.816760197761539</v>
      </c>
      <c r="T144" s="23">
        <v>391.79072500172356</v>
      </c>
      <c r="U144" s="23">
        <v>93.816760197761539</v>
      </c>
      <c r="V144" s="23">
        <v>391.79072500172356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E89D-9F6F-4C22-957C-339FEB41C464}">
  <dimension ref="A1:F22"/>
  <sheetViews>
    <sheetView tabSelected="1" zoomScaleNormal="100" zoomScaleSheetLayoutView="98" workbookViewId="0">
      <selection activeCell="E9" sqref="E9"/>
    </sheetView>
  </sheetViews>
  <sheetFormatPr defaultRowHeight="15" x14ac:dyDescent="0.25"/>
  <cols>
    <col min="1" max="1" width="15" customWidth="1"/>
    <col min="2" max="2" width="15.28515625" customWidth="1"/>
    <col min="4" max="4" width="15" customWidth="1"/>
    <col min="5" max="5" width="13" customWidth="1"/>
    <col min="6" max="6" width="13.7109375" customWidth="1"/>
  </cols>
  <sheetData>
    <row r="1" spans="1:6" x14ac:dyDescent="0.25">
      <c r="A1" s="16" t="s">
        <v>60</v>
      </c>
      <c r="B1" s="16"/>
      <c r="C1" s="16"/>
      <c r="D1" s="16"/>
      <c r="E1" s="16"/>
      <c r="F1" s="16"/>
    </row>
    <row r="2" spans="1:6" ht="30" x14ac:dyDescent="0.25">
      <c r="A2" s="13" t="s">
        <v>43</v>
      </c>
      <c r="B2" s="13" t="s">
        <v>44</v>
      </c>
      <c r="C2" s="13" t="s">
        <v>45</v>
      </c>
      <c r="D2" s="13" t="s">
        <v>46</v>
      </c>
      <c r="E2" s="13" t="s">
        <v>47</v>
      </c>
      <c r="F2" s="13" t="s">
        <v>48</v>
      </c>
    </row>
    <row r="3" spans="1:6" x14ac:dyDescent="0.25">
      <c r="A3" s="13" t="s">
        <v>49</v>
      </c>
      <c r="B3" s="14">
        <f>'Pronostico demanda tahoe salt'!H62</f>
        <v>3247.1585267857149</v>
      </c>
      <c r="C3" s="14">
        <f>'Pronostico demanda tahoe salt'!J62</f>
        <v>67.184277977326119</v>
      </c>
      <c r="D3" s="15">
        <f>MIN('Pronostico demanda tahoe salt'!K7:K62)</f>
        <v>-18.207899655046756</v>
      </c>
      <c r="E3" s="15">
        <f>MAX('Pronostico demanda tahoe salt'!K7:K62)</f>
        <v>3.4219549345592761</v>
      </c>
      <c r="F3" s="14">
        <f>B3*1.25</f>
        <v>4058.9481584821438</v>
      </c>
    </row>
    <row r="4" spans="1:6" ht="30" x14ac:dyDescent="0.25">
      <c r="A4" s="13" t="s">
        <v>50</v>
      </c>
      <c r="B4" s="14">
        <f>'Suavizamiento exponencial simp'!H63</f>
        <v>4320.2660371575712</v>
      </c>
      <c r="C4" s="14">
        <f>'Suavizamiento exponencial simp'!J63</f>
        <v>848.66670555286703</v>
      </c>
      <c r="D4" s="15">
        <f>MIN('Suavizamiento exponencial simp'!K4:K63)</f>
        <v>-16.885569675777525</v>
      </c>
      <c r="E4" s="15">
        <f>MAX('Suavizamiento exponencial simp'!K4:K63)</f>
        <v>21.167054488444059</v>
      </c>
      <c r="F4" s="14">
        <f>B4*1.25</f>
        <v>5400.3325464469635</v>
      </c>
    </row>
    <row r="5" spans="1:6" x14ac:dyDescent="0.25">
      <c r="A5" s="13" t="s">
        <v>51</v>
      </c>
      <c r="B5" s="14">
        <f>' Holt'!I62</f>
        <v>3232.9201086073344</v>
      </c>
      <c r="C5" s="14">
        <f>' Holt'!K62</f>
        <v>166.32229023592876</v>
      </c>
      <c r="D5" s="15">
        <f>MIN(' Holt'!L3:L62)</f>
        <v>-10.127196165787023</v>
      </c>
      <c r="E5" s="15">
        <f>MAX(' Holt'!L3:L62)</f>
        <v>11.333894444383777</v>
      </c>
      <c r="F5" s="14">
        <f>B5*1.25</f>
        <v>4041.1501357591678</v>
      </c>
    </row>
    <row r="6" spans="1:6" x14ac:dyDescent="0.25">
      <c r="A6" s="13" t="s">
        <v>52</v>
      </c>
      <c r="B6" s="14">
        <v>3150.7330000000002</v>
      </c>
      <c r="C6" s="14">
        <v>29.756920000000001</v>
      </c>
      <c r="D6" s="15"/>
      <c r="E6" s="15"/>
      <c r="F6" s="14">
        <v>4373.4740000000002</v>
      </c>
    </row>
    <row r="14" spans="1:6" x14ac:dyDescent="0.25">
      <c r="A14" s="16" t="s">
        <v>55</v>
      </c>
      <c r="B14" s="16"/>
      <c r="C14" s="16"/>
      <c r="D14" s="16"/>
      <c r="E14" s="16"/>
      <c r="F14" s="16"/>
    </row>
    <row r="15" spans="1:6" ht="30" x14ac:dyDescent="0.25">
      <c r="A15" s="13" t="s">
        <v>43</v>
      </c>
      <c r="B15" s="13" t="s">
        <v>44</v>
      </c>
      <c r="C15" s="13" t="s">
        <v>45</v>
      </c>
      <c r="D15" s="13" t="s">
        <v>46</v>
      </c>
      <c r="E15" s="13" t="s">
        <v>47</v>
      </c>
      <c r="F15" s="13" t="s">
        <v>48</v>
      </c>
    </row>
    <row r="16" spans="1:6" x14ac:dyDescent="0.25">
      <c r="A16" s="13" t="s">
        <v>49</v>
      </c>
      <c r="B16" s="14">
        <f>'Pronostico demanda tahoe salt'!H126</f>
        <v>4251.3541406250006</v>
      </c>
      <c r="C16" s="14">
        <f>'Pronostico demanda tahoe salt'!J126</f>
        <v>30.958716778584868</v>
      </c>
      <c r="D16" s="15">
        <f>MIN('Pronostico demanda tahoe salt'!K95:K126)</f>
        <v>-14.316190238213483</v>
      </c>
      <c r="E16" s="15">
        <f>MAX('Pronostico demanda tahoe salt'!K95:K126)</f>
        <v>-7.2583650548014331</v>
      </c>
      <c r="F16" s="14">
        <f>B16*1.25</f>
        <v>5314.1926757812507</v>
      </c>
    </row>
    <row r="17" spans="1:6" ht="30" x14ac:dyDescent="0.25">
      <c r="A17" s="13" t="s">
        <v>50</v>
      </c>
      <c r="B17" s="14">
        <f>'Suavizamiento exponencial simp'!H125</f>
        <v>3930.5389097758389</v>
      </c>
      <c r="C17" s="14">
        <f>'Suavizamiento exponencial simp'!J125</f>
        <v>28.83407370503571</v>
      </c>
      <c r="D17" s="15">
        <f>MIN('Suavizamiento exponencial simp'!K90:K125)</f>
        <v>-5.9347716528801273</v>
      </c>
      <c r="E17" s="15">
        <f>MAX('Suavizamiento exponencial simp'!K90:K125)</f>
        <v>7.6742884055572222</v>
      </c>
      <c r="F17" s="14">
        <f>B17*1.25</f>
        <v>4913.1736372197984</v>
      </c>
    </row>
    <row r="18" spans="1:6" x14ac:dyDescent="0.25">
      <c r="A18" s="13" t="s">
        <v>51</v>
      </c>
      <c r="B18" s="14">
        <f>' Holt'!I123</f>
        <v>3869.9982594985318</v>
      </c>
      <c r="C18" s="14">
        <f>' Holt'!K123</f>
        <v>28.989532455789643</v>
      </c>
      <c r="D18" s="15">
        <f>MIN(' Holt'!L88:L123)</f>
        <v>-4.06563184125958</v>
      </c>
      <c r="E18" s="15">
        <f>MAX(' Holt'!L88:L123)</f>
        <v>3.2547209667016235</v>
      </c>
      <c r="F18" s="14">
        <f>B18*1.25</f>
        <v>4837.4978243731648</v>
      </c>
    </row>
    <row r="19" spans="1:6" x14ac:dyDescent="0.25">
      <c r="A19" s="13" t="s">
        <v>52</v>
      </c>
      <c r="B19" s="14">
        <v>3649.01</v>
      </c>
      <c r="C19" s="14">
        <v>24.055</v>
      </c>
      <c r="D19" s="5"/>
      <c r="E19" s="5"/>
      <c r="F19" s="14">
        <v>4260.91</v>
      </c>
    </row>
    <row r="22" spans="1:6" x14ac:dyDescent="0.25">
      <c r="C22" t="s">
        <v>53</v>
      </c>
    </row>
  </sheetData>
  <mergeCells count="2">
    <mergeCell ref="A1:F1"/>
    <mergeCell ref="A14:F14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17F2-E687-4850-9B28-9C585E42B18B}">
  <dimension ref="A15:D27"/>
  <sheetViews>
    <sheetView topLeftCell="A12" workbookViewId="0">
      <selection activeCell="H35" sqref="H35"/>
    </sheetView>
  </sheetViews>
  <sheetFormatPr defaultRowHeight="15" x14ac:dyDescent="0.25"/>
  <cols>
    <col min="2" max="2" width="21.140625" customWidth="1"/>
    <col min="3" max="3" width="19.5703125" customWidth="1"/>
    <col min="4" max="4" width="19.140625" customWidth="1"/>
  </cols>
  <sheetData>
    <row r="15" spans="1:4" ht="45" x14ac:dyDescent="0.25">
      <c r="A15" s="33" t="s">
        <v>42</v>
      </c>
      <c r="B15" s="33" t="s">
        <v>74</v>
      </c>
      <c r="C15" s="33" t="s">
        <v>73</v>
      </c>
      <c r="D15" s="34" t="s">
        <v>75</v>
      </c>
    </row>
    <row r="16" spans="1:4" x14ac:dyDescent="0.25">
      <c r="A16" s="33" t="s">
        <v>61</v>
      </c>
      <c r="B16" s="35">
        <v>24535.01</v>
      </c>
      <c r="C16" s="35">
        <v>25071.24</v>
      </c>
      <c r="D16" s="31">
        <v>18933.22</v>
      </c>
    </row>
    <row r="17" spans="1:4" x14ac:dyDescent="0.25">
      <c r="A17" s="33" t="s">
        <v>62</v>
      </c>
      <c r="B17" s="35">
        <v>21437.08</v>
      </c>
      <c r="C17" s="35">
        <v>19494.009999999998</v>
      </c>
      <c r="D17" s="31">
        <v>22764.560000000001</v>
      </c>
    </row>
    <row r="18" spans="1:4" x14ac:dyDescent="0.25">
      <c r="A18" s="33" t="s">
        <v>63</v>
      </c>
      <c r="B18" s="35">
        <v>24883.27</v>
      </c>
      <c r="C18" s="35">
        <v>25304.44</v>
      </c>
      <c r="D18" s="31">
        <v>24374.21</v>
      </c>
    </row>
    <row r="19" spans="1:4" x14ac:dyDescent="0.25">
      <c r="A19" s="33" t="s">
        <v>64</v>
      </c>
      <c r="B19" s="35">
        <v>21725.99</v>
      </c>
      <c r="C19" s="35">
        <v>21377.53</v>
      </c>
      <c r="D19" s="32"/>
    </row>
    <row r="20" spans="1:4" x14ac:dyDescent="0.25">
      <c r="A20" s="33" t="s">
        <v>65</v>
      </c>
      <c r="B20" s="35">
        <v>22937.96</v>
      </c>
      <c r="C20" s="35">
        <v>25645.68</v>
      </c>
      <c r="D20" s="33"/>
    </row>
    <row r="21" spans="1:4" x14ac:dyDescent="0.25">
      <c r="A21" s="33" t="s">
        <v>66</v>
      </c>
      <c r="B21" s="35">
        <v>24921.9</v>
      </c>
      <c r="C21" s="35">
        <v>32783.4</v>
      </c>
      <c r="D21" s="33"/>
    </row>
    <row r="22" spans="1:4" x14ac:dyDescent="0.25">
      <c r="A22" s="33" t="s">
        <v>67</v>
      </c>
      <c r="B22" s="35">
        <v>21906.59</v>
      </c>
      <c r="C22" s="35">
        <v>24213.84</v>
      </c>
      <c r="D22" s="33"/>
    </row>
    <row r="23" spans="1:4" x14ac:dyDescent="0.25">
      <c r="A23" s="33" t="s">
        <v>68</v>
      </c>
      <c r="B23" s="35">
        <v>20993.79</v>
      </c>
      <c r="C23" s="35">
        <v>22634.93</v>
      </c>
      <c r="D23" s="33"/>
    </row>
    <row r="24" spans="1:4" ht="30" x14ac:dyDescent="0.25">
      <c r="A24" s="33" t="s">
        <v>69</v>
      </c>
      <c r="B24" s="35">
        <v>21128.3</v>
      </c>
      <c r="C24" s="35">
        <v>22188.46</v>
      </c>
      <c r="D24" s="33"/>
    </row>
    <row r="25" spans="1:4" x14ac:dyDescent="0.25">
      <c r="A25" s="33" t="s">
        <v>70</v>
      </c>
      <c r="B25" s="35">
        <v>21320.36</v>
      </c>
      <c r="C25" s="35">
        <v>20789.560000000001</v>
      </c>
      <c r="D25" s="33"/>
    </row>
    <row r="26" spans="1:4" ht="30" x14ac:dyDescent="0.25">
      <c r="A26" s="33" t="s">
        <v>71</v>
      </c>
      <c r="B26" s="35">
        <v>21697.89</v>
      </c>
      <c r="C26" s="35">
        <v>20923.650000000001</v>
      </c>
      <c r="D26" s="33"/>
    </row>
    <row r="27" spans="1:4" ht="30" x14ac:dyDescent="0.25">
      <c r="A27" s="33" t="s">
        <v>72</v>
      </c>
      <c r="B27" s="35">
        <v>22113.64</v>
      </c>
      <c r="C27" s="35">
        <v>21626.07</v>
      </c>
      <c r="D27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ventas series 2020 al 2025 </vt:lpstr>
      <vt:lpstr>ventas series 2022 al 2025</vt:lpstr>
      <vt:lpstr>Pronostico demanda tahoe salt</vt:lpstr>
      <vt:lpstr>Suavizamiento exponencial simp</vt:lpstr>
      <vt:lpstr> Holt</vt:lpstr>
      <vt:lpstr>resumen</vt:lpstr>
      <vt:lpstr>Ventas pronosticadas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solis</dc:creator>
  <cp:lastModifiedBy>jesus solis</cp:lastModifiedBy>
  <dcterms:created xsi:type="dcterms:W3CDTF">2025-04-01T23:34:09Z</dcterms:created>
  <dcterms:modified xsi:type="dcterms:W3CDTF">2025-04-08T23:03:04Z</dcterms:modified>
</cp:coreProperties>
</file>