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e12b49e581072b/Desktop/Python Pile/NE 352/"/>
    </mc:Choice>
  </mc:AlternateContent>
  <xr:revisionPtr revIDLastSave="5" documentId="8_{457152F9-48F9-45A5-A2FA-43CA90A76930}" xr6:coauthVersionLast="47" xr6:coauthVersionMax="47" xr10:uidLastSave="{894FE972-2250-4A00-92E9-4F224302DEC5}"/>
  <bookViews>
    <workbookView xWindow="-120" yWindow="-120" windowWidth="23280" windowHeight="14880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4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4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6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6" i="4"/>
  <c r="K4" i="4"/>
  <c r="K5" i="4"/>
  <c r="K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2" i="4"/>
  <c r="F29" i="4"/>
  <c r="F3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6" i="4"/>
  <c r="E5" i="4"/>
  <c r="E4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A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18" i="1"/>
  <c r="F19" i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4" i="1"/>
  <c r="E5" i="1"/>
  <c r="E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<sst xmlns="http://schemas.openxmlformats.org/spreadsheetml/2006/main" count="96" uniqueCount="27">
  <si>
    <t>Data point</t>
  </si>
  <si>
    <r>
      <t>P/P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</si>
  <si>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(mL STP)</t>
    </r>
  </si>
  <si>
    <t>-</t>
  </si>
  <si>
    <t>adsorbed mass</t>
  </si>
  <si>
    <t>SSA</t>
  </si>
  <si>
    <t>C</t>
  </si>
  <si>
    <t>V</t>
  </si>
  <si>
    <t>1/V</t>
  </si>
  <si>
    <t>1/P</t>
  </si>
  <si>
    <t>V_liq</t>
  </si>
  <si>
    <t>delta V</t>
  </si>
  <si>
    <t>h</t>
  </si>
  <si>
    <t>r_k</t>
  </si>
  <si>
    <t>r_c</t>
  </si>
  <si>
    <t>delta h</t>
  </si>
  <si>
    <t>r_p</t>
  </si>
  <si>
    <t>delta V_p</t>
  </si>
  <si>
    <t>sum of delta V_p</t>
  </si>
  <si>
    <t>S_p</t>
  </si>
  <si>
    <t>Sum of S_p</t>
  </si>
  <si>
    <t>delta r_p</t>
  </si>
  <si>
    <t>delta V_p/r_p</t>
  </si>
  <si>
    <t>r_p in nm</t>
  </si>
  <si>
    <t>dv/r*10</t>
  </si>
  <si>
    <t>mol</t>
  </si>
  <si>
    <t>new 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</si>
</sst>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>
                <a:latin typeface="+mn-lt"/>
              </a:rPr>
              <a:t>BET Transform</a:t>
            </a:r>
            <a:r>
              <a:rPr lang="en-US" baseline="0">
                <a:latin typeface="+mn-lt"/>
              </a:rPr>
              <a:t> Equation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 Isotherm Q1a)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8100">
                <a:noFill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315442206553669E-2"/>
                  <c:y val="0.23104371273048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A!$B$19:$B$28</c:f>
              <c:numCache>
                <c:formatCode>General</c:formatCode>
                <c:ptCount val="10"/>
                <c:pt idx="0">
                  <c:v>0.40100000000000002</c:v>
                </c:pt>
                <c:pt idx="1">
                  <c:v>0.371</c:v>
                </c:pt>
                <c:pt idx="2">
                  <c:v>0.34</c:v>
                </c:pt>
                <c:pt idx="3">
                  <c:v>0.30599999999999999</c:v>
                </c:pt>
                <c:pt idx="4">
                  <c:v>0.27</c:v>
                </c:pt>
                <c:pt idx="5">
                  <c:v>0.23200000000000001</c:v>
                </c:pt>
                <c:pt idx="6">
                  <c:v>0.192</c:v>
                </c:pt>
                <c:pt idx="7">
                  <c:v>0.152</c:v>
                </c:pt>
                <c:pt idx="8">
                  <c:v>0.111</c:v>
                </c:pt>
                <c:pt idx="9">
                  <c:v>7.3999999999999996E-2</c:v>
                </c:pt>
              </c:numCache>
            </c:numRef>
          </c:xVal>
          <c:yVal>
            <c:numRef>
              <c:f>A!$G$19:$G$28</c:f>
              <c:numCache>
                <c:formatCode>General</c:formatCode>
                <c:ptCount val="10"/>
                <c:pt idx="0">
                  <c:v>2.7663185198471283E-3</c:v>
                </c:pt>
                <c:pt idx="1">
                  <c:v>2.5533554945319651E-3</c:v>
                </c:pt>
                <c:pt idx="2">
                  <c:v>2.2895622895622901E-3</c:v>
                </c:pt>
                <c:pt idx="3">
                  <c:v>2.022578854136372E-3</c:v>
                </c:pt>
                <c:pt idx="4">
                  <c:v>1.7781875658587989E-3</c:v>
                </c:pt>
                <c:pt idx="5">
                  <c:v>1.5256734006734009E-3</c:v>
                </c:pt>
                <c:pt idx="6">
                  <c:v>1.257268584001257E-3</c:v>
                </c:pt>
                <c:pt idx="7">
                  <c:v>1.0013702961947928E-3</c:v>
                </c:pt>
                <c:pt idx="8">
                  <c:v>7.5216501551763856E-4</c:v>
                </c:pt>
                <c:pt idx="9">
                  <c:v>5.1891952539900692E-4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8A-4F0B-B60E-F1C0C171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8992"/>
        <c:axId val="169493792"/>
      </c:scatterChart>
      <c:valAx>
        <c:axId val="1694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P/P0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792"/>
        <c:crosses val="autoZero"/>
        <c:crossBetween val="midCat"/>
      </c:valAx>
      <c:valAx>
        <c:axId val="169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(P/P0)/(V*(1-P/p0))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>
                <a:latin typeface="+mn-lt"/>
              </a:rPr>
              <a:t>Langmuir Isotherm</a:t>
            </a:r>
            <a:r>
              <a:rPr lang="en-CA" baseline="0">
                <a:latin typeface="+mn-lt"/>
              </a:rPr>
              <a:t> Equation</a:t>
            </a:r>
            <a:endParaRPr lang="en-CA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6897402998851"/>
          <c:y val="8.4039859291542424E-2"/>
          <c:w val="0.86472346786248133"/>
          <c:h val="0.751927089429297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8100">
                <a:noFill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78516474923937"/>
                  <c:y val="0.3222018563858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B!$E$25:$E$28</c:f>
              <c:numCache>
                <c:formatCode>General</c:formatCode>
                <c:ptCount val="4"/>
                <c:pt idx="0">
                  <c:v>5.208333333333333</c:v>
                </c:pt>
                <c:pt idx="1">
                  <c:v>6.5789473684210531</c:v>
                </c:pt>
                <c:pt idx="2">
                  <c:v>9.0090090090090094</c:v>
                </c:pt>
                <c:pt idx="3">
                  <c:v>13.513513513513514</c:v>
                </c:pt>
              </c:numCache>
            </c:numRef>
          </c:xVal>
          <c:yVal>
            <c:numRef>
              <c:f>B!$D$25:$D$28</c:f>
              <c:numCache>
                <c:formatCode>General</c:formatCode>
                <c:ptCount val="4"/>
                <c:pt idx="0">
                  <c:v>5.2910052910052907E-3</c:v>
                </c:pt>
                <c:pt idx="1">
                  <c:v>5.5865921787709499E-3</c:v>
                </c:pt>
                <c:pt idx="2">
                  <c:v>6.024096385542169E-3</c:v>
                </c:pt>
                <c:pt idx="3">
                  <c:v>6.4935064935064939E-3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D-423C-95BE-4C27DD0D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5712"/>
        <c:axId val="169492832"/>
      </c:scatterChart>
      <c:valAx>
        <c:axId val="16949571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832"/>
        <c:crosses val="autoZero"/>
        <c:crossBetween val="midCat"/>
      </c:valAx>
      <c:valAx>
        <c:axId val="169492832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1/V</a:t>
                </a:r>
              </a:p>
            </c:rich>
          </c:tx>
          <c:layout>
            <c:manualLayout>
              <c:xMode val="edge"/>
              <c:yMode val="edge"/>
              <c:x val="2.4819661167110367E-2"/>
              <c:y val="0.52418187827565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'C'!$B$2:$B$30</c:f>
              <c:numCache>
                <c:formatCode>General</c:formatCode>
                <c:ptCount val="29"/>
                <c:pt idx="0">
                  <c:v>0.89400000000000002</c:v>
                </c:pt>
                <c:pt idx="1">
                  <c:v>0.88100000000000001</c:v>
                </c:pt>
                <c:pt idx="2">
                  <c:v>0.86599999999999999</c:v>
                </c:pt>
                <c:pt idx="3">
                  <c:v>0.85399999999999998</c:v>
                </c:pt>
                <c:pt idx="4">
                  <c:v>0.81799999999999995</c:v>
                </c:pt>
                <c:pt idx="5">
                  <c:v>0.78</c:v>
                </c:pt>
                <c:pt idx="6">
                  <c:v>0.754</c:v>
                </c:pt>
                <c:pt idx="7">
                  <c:v>0.72199999999999998</c:v>
                </c:pt>
                <c:pt idx="8">
                  <c:v>0.68200000000000005</c:v>
                </c:pt>
                <c:pt idx="9">
                  <c:v>0.628</c:v>
                </c:pt>
                <c:pt idx="10">
                  <c:v>0.55600000000000005</c:v>
                </c:pt>
                <c:pt idx="11">
                  <c:v>0.53800000000000003</c:v>
                </c:pt>
                <c:pt idx="12">
                  <c:v>0.51900000000000002</c:v>
                </c:pt>
                <c:pt idx="13">
                  <c:v>0.499</c:v>
                </c:pt>
                <c:pt idx="14">
                  <c:v>0.47699999999999998</c:v>
                </c:pt>
                <c:pt idx="15">
                  <c:v>0.45300000000000001</c:v>
                </c:pt>
                <c:pt idx="16">
                  <c:v>0.42799999999999999</c:v>
                </c:pt>
                <c:pt idx="17">
                  <c:v>0.40100000000000002</c:v>
                </c:pt>
                <c:pt idx="18">
                  <c:v>0.371</c:v>
                </c:pt>
                <c:pt idx="19">
                  <c:v>0.34</c:v>
                </c:pt>
                <c:pt idx="20">
                  <c:v>0.30599999999999999</c:v>
                </c:pt>
                <c:pt idx="21">
                  <c:v>0.27</c:v>
                </c:pt>
                <c:pt idx="22">
                  <c:v>0.23200000000000001</c:v>
                </c:pt>
                <c:pt idx="23">
                  <c:v>0.192</c:v>
                </c:pt>
                <c:pt idx="24">
                  <c:v>0.152</c:v>
                </c:pt>
                <c:pt idx="25">
                  <c:v>0.111</c:v>
                </c:pt>
                <c:pt idx="26">
                  <c:v>7.3999999999999996E-2</c:v>
                </c:pt>
                <c:pt idx="27">
                  <c:v>4.2000000000000003E-2</c:v>
                </c:pt>
                <c:pt idx="28">
                  <c:v>1.7999999999999999E-2</c:v>
                </c:pt>
              </c:numCache>
            </c:numRef>
          </c:xVal>
          <c:yVal>
            <c:numRef>
              <c:f>'C'!$C$2:$C$28</c:f>
              <c:numCache>
                <c:formatCode>General</c:formatCode>
                <c:ptCount val="27"/>
                <c:pt idx="0">
                  <c:v>337</c:v>
                </c:pt>
                <c:pt idx="1">
                  <c:v>337</c:v>
                </c:pt>
                <c:pt idx="2">
                  <c:v>337</c:v>
                </c:pt>
                <c:pt idx="3">
                  <c:v>337</c:v>
                </c:pt>
                <c:pt idx="4">
                  <c:v>336</c:v>
                </c:pt>
                <c:pt idx="5">
                  <c:v>335</c:v>
                </c:pt>
                <c:pt idx="6">
                  <c:v>334.5</c:v>
                </c:pt>
                <c:pt idx="7">
                  <c:v>334</c:v>
                </c:pt>
                <c:pt idx="8">
                  <c:v>332</c:v>
                </c:pt>
                <c:pt idx="9">
                  <c:v>328</c:v>
                </c:pt>
                <c:pt idx="10">
                  <c:v>314</c:v>
                </c:pt>
                <c:pt idx="11">
                  <c:v>310</c:v>
                </c:pt>
                <c:pt idx="12">
                  <c:v>304</c:v>
                </c:pt>
                <c:pt idx="13">
                  <c:v>298</c:v>
                </c:pt>
                <c:pt idx="14">
                  <c:v>290</c:v>
                </c:pt>
                <c:pt idx="15">
                  <c:v>278</c:v>
                </c:pt>
                <c:pt idx="16">
                  <c:v>264</c:v>
                </c:pt>
                <c:pt idx="17">
                  <c:v>242</c:v>
                </c:pt>
                <c:pt idx="18">
                  <c:v>231</c:v>
                </c:pt>
                <c:pt idx="19">
                  <c:v>225</c:v>
                </c:pt>
                <c:pt idx="20">
                  <c:v>218</c:v>
                </c:pt>
                <c:pt idx="21">
                  <c:v>208</c:v>
                </c:pt>
                <c:pt idx="22">
                  <c:v>198</c:v>
                </c:pt>
                <c:pt idx="23">
                  <c:v>189</c:v>
                </c:pt>
                <c:pt idx="24">
                  <c:v>179</c:v>
                </c:pt>
                <c:pt idx="25">
                  <c:v>166</c:v>
                </c:pt>
                <c:pt idx="2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A1F-85AC-C38EE785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5696"/>
        <c:axId val="283188256"/>
      </c:scatterChart>
      <c:valAx>
        <c:axId val="283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P/P0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8256"/>
        <c:crosses val="autoZero"/>
        <c:crossBetween val="midCat"/>
      </c:valAx>
      <c:valAx>
        <c:axId val="2831882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Pore 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D!$U$3:$U$28</c:f>
              <c:numCache>
                <c:formatCode>0.00000</c:formatCode>
                <c:ptCount val="26"/>
                <c:pt idx="0">
                  <c:v>9.5080887395163387</c:v>
                </c:pt>
                <c:pt idx="1">
                  <c:v>8.5065464938833895</c:v>
                </c:pt>
                <c:pt idx="2">
                  <c:v>7.7131235316860041</c:v>
                </c:pt>
                <c:pt idx="3">
                  <c:v>6.6991309736205196</c:v>
                </c:pt>
                <c:pt idx="4">
                  <c:v>5.5022463239914909</c:v>
                </c:pt>
                <c:pt idx="5">
                  <c:v>4.7505426513844755</c:v>
                </c:pt>
                <c:pt idx="6">
                  <c:v>4.2451343031034652</c:v>
                </c:pt>
                <c:pt idx="7">
                  <c:v>3.748581778413969</c:v>
                </c:pt>
                <c:pt idx="8">
                  <c:v>3.2501141776763873</c:v>
                </c:pt>
                <c:pt idx="9">
                  <c:v>2.74959071014846</c:v>
                </c:pt>
                <c:pt idx="10">
                  <c:v>2.450714627060063</c:v>
                </c:pt>
                <c:pt idx="11">
                  <c:v>2.3495387269090395</c:v>
                </c:pt>
                <c:pt idx="12">
                  <c:v>2.25016999418356</c:v>
                </c:pt>
                <c:pt idx="13">
                  <c:v>2.1506120285460386</c:v>
                </c:pt>
                <c:pt idx="14">
                  <c:v>2.0492582053841182</c:v>
                </c:pt>
                <c:pt idx="15">
                  <c:v>1.9489414997709651</c:v>
                </c:pt>
                <c:pt idx="16">
                  <c:v>1.8501235177810582</c:v>
                </c:pt>
                <c:pt idx="17">
                  <c:v>1.7495576756773623</c:v>
                </c:pt>
                <c:pt idx="18">
                  <c:v>1.6494006117364293</c:v>
                </c:pt>
                <c:pt idx="19">
                  <c:v>1.5500489095549461</c:v>
                </c:pt>
                <c:pt idx="20">
                  <c:v>1.4498750300964622</c:v>
                </c:pt>
                <c:pt idx="21">
                  <c:v>1.3501229059251645</c:v>
                </c:pt>
                <c:pt idx="22">
                  <c:v>1.2499914645473698</c:v>
                </c:pt>
                <c:pt idx="23">
                  <c:v>1.1504628440353606</c:v>
                </c:pt>
                <c:pt idx="24">
                  <c:v>1.0501295281993681</c:v>
                </c:pt>
                <c:pt idx="25">
                  <c:v>0.94976474097054253</c:v>
                </c:pt>
              </c:numCache>
            </c:numRef>
          </c:xVal>
          <c:yVal>
            <c:numRef>
              <c:f>D!$V$4:$V$28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2.3474444260536157E-3</c:v>
                </c:pt>
                <c:pt idx="3">
                  <c:v>2.1165386992069669E-3</c:v>
                </c:pt>
                <c:pt idx="4">
                  <c:v>1.7833562730441583E-3</c:v>
                </c:pt>
                <c:pt idx="5">
                  <c:v>2.7679022853478608E-3</c:v>
                </c:pt>
                <c:pt idx="6">
                  <c:v>1.185539014652656E-2</c:v>
                </c:pt>
                <c:pt idx="7">
                  <c:v>2.5127316038679855E-2</c:v>
                </c:pt>
                <c:pt idx="8">
                  <c:v>9.4825630320212406E-2</c:v>
                </c:pt>
                <c:pt idx="9">
                  <c:v>4.9679090247352148E-2</c:v>
                </c:pt>
                <c:pt idx="10">
                  <c:v>0.22589314658081075</c:v>
                </c:pt>
                <c:pt idx="11">
                  <c:v>0.23636870605176749</c:v>
                </c:pt>
                <c:pt idx="12">
                  <c:v>0.32382758334098161</c:v>
                </c:pt>
                <c:pt idx="13">
                  <c:v>0.49266468936009306</c:v>
                </c:pt>
                <c:pt idx="14">
                  <c:v>0.60139480299328296</c:v>
                </c:pt>
                <c:pt idx="15">
                  <c:v>0.99554321492104192</c:v>
                </c:pt>
                <c:pt idx="16">
                  <c:v>0.50938599680522911</c:v>
                </c:pt>
                <c:pt idx="17">
                  <c:v>0.29204017261837112</c:v>
                </c:pt>
                <c:pt idx="18">
                  <c:v>0.36058381814679652</c:v>
                </c:pt>
                <c:pt idx="19">
                  <c:v>0.539792503218405</c:v>
                </c:pt>
                <c:pt idx="20">
                  <c:v>0.57607212253321061</c:v>
                </c:pt>
                <c:pt idx="21">
                  <c:v>0.55275133813338206</c:v>
                </c:pt>
                <c:pt idx="22">
                  <c:v>0.66759320765147323</c:v>
                </c:pt>
                <c:pt idx="23">
                  <c:v>0.93650590676165169</c:v>
                </c:pt>
                <c:pt idx="24">
                  <c:v>0.95634497443010613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8-4A81-962E-F8DEBDF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816"/>
        <c:axId val="283176256"/>
      </c:scatterChart>
      <c:valAx>
        <c:axId val="2831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r_p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6256"/>
        <c:crosses val="autoZero"/>
        <c:crossBetween val="midCat"/>
      </c:valAx>
      <c:valAx>
        <c:axId val="28317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 V_p/r_p [ml/nm]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79302</xdr:colOff>
      <xdr:row>2</xdr:row>
      <xdr:rowOff>99416</xdr:rowOff>
    </xdr:from>
    <xdr:to>
      <xdr:col>16</xdr:col>
      <xdr:colOff>596497</xdr:colOff>
      <xdr:row>23</xdr:row>
      <xdr:rowOff>158031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FDA49-E445-1CB8-6538-460677946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606984</xdr:colOff>
      <xdr:row>3</xdr:row>
      <xdr:rowOff>157766</xdr:rowOff>
    </xdr:from>
    <xdr:to>
      <xdr:col>17</xdr:col>
      <xdr:colOff>317500</xdr:colOff>
      <xdr:row>26</xdr:row>
      <xdr:rowOff>112661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5C9A5-2299-81F4-5FFF-A7C2810D1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199572</xdr:colOff>
      <xdr:row>8</xdr:row>
      <xdr:rowOff>48079</xdr:rowOff>
    </xdr:from>
    <xdr:to>
      <xdr:col>14</xdr:col>
      <xdr:colOff>40821</xdr:colOff>
      <xdr:row>28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5F01D-E74E-4573-6D8F-B19F6E57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287807</xdr:colOff>
      <xdr:row>32</xdr:row>
      <xdr:rowOff>57150</xdr:rowOff>
    </xdr:from>
    <xdr:to>
      <xdr:col>14</xdr:col>
      <xdr:colOff>589433</xdr:colOff>
      <xdr:row>51</xdr:row>
      <xdr:rowOff>126412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A176C-0461-A5ED-73ED-45E83499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85" zoomScaleNormal="85" workbookViewId="0">
      <selection activeCell="I35" sqref="I35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2.28515625" bestFit="1" customWidth="1"/>
    <col min="5" max="5" width="17.5703125" customWidth="1"/>
    <col min="6" max="6" width="10.85546875" customWidth="1"/>
    <col min="7" max="7" width="19.7109375" customWidth="1"/>
  </cols>
  <sheetData>
    <row r="1" spans="1:7" ht="18" x14ac:dyDescent="0.35">
      <c r="A1" s="2" t="s">
        <v>0</v>
      </c>
      <c r="B1" s="2" t="s">
        <v>1</v>
      </c>
      <c r="C1" s="2" t="s">
        <v>2</v>
      </c>
      <c r="D1" s="2" t="s">
        <v>25</v>
      </c>
      <c r="E1" s="2" t="s">
        <v>4</v>
      </c>
      <c r="F1" s="2" t="s">
        <v>5</v>
      </c>
      <c r="G1" s="2" t="s">
        <v>26</v>
      </c>
    </row>
    <row r="2" spans="1:7" x14ac:dyDescent="0.25">
      <c r="A2" s="2">
        <v>1</v>
      </c>
      <c r="B2" s="2">
        <v>0.89400000000000002</v>
      </c>
      <c r="C2" s="2">
        <v>337</v>
      </c>
      <c r="D2">
        <f>(101.3*10^3*C2)/(8.314*77*10^6)</f>
        <v>5.332594997016455E-2</v>
      </c>
      <c r="E2">
        <f>28.0134*D2</f>
        <v>1.4938411668942078</v>
      </c>
      <c r="F2">
        <f>(C2*10^-6*0.162*10^-18*6.022*10^23)/(34.65*10^-6*E2)</f>
        <v>635152.48882689909</v>
      </c>
      <c r="G2">
        <f>B2/(C2*(1-B2))</f>
        <v>2.5026594255640786E-2</v>
      </c>
    </row>
    <row r="3" spans="1:7" x14ac:dyDescent="0.25">
      <c r="A3" s="2">
        <v>2</v>
      </c>
      <c r="B3" s="2">
        <v>0.88100000000000001</v>
      </c>
      <c r="C3" s="2">
        <v>337</v>
      </c>
      <c r="D3">
        <f t="shared" ref="D3:D28" si="0">(101.3*10^3*C3)/(8.314*77*10^6)</f>
        <v>5.332594997016455E-2</v>
      </c>
      <c r="E3">
        <f t="shared" ref="E3:E28" si="1">28.0134*D3</f>
        <v>1.4938411668942078</v>
      </c>
      <c r="F3">
        <f t="shared" ref="F3:F28" si="2">(C3*10^-6*0.162*10^-18*6.022*10^23)/(34.65*10^-6*E3)</f>
        <v>635152.48882689909</v>
      </c>
      <c r="G3">
        <f t="shared" ref="G3:G28" si="3">B3/(C3*(1-B3))</f>
        <v>2.1968431289429716E-2</v>
      </c>
    </row>
    <row r="4" spans="1:7" x14ac:dyDescent="0.25">
      <c r="A4" s="2">
        <v>3</v>
      </c>
      <c r="B4" s="2">
        <v>0.86599999999999999</v>
      </c>
      <c r="C4" s="2">
        <v>337</v>
      </c>
      <c r="D4">
        <f t="shared" si="0"/>
        <v>5.332594997016455E-2</v>
      </c>
      <c r="E4">
        <f t="shared" si="1"/>
        <v>1.4938411668942078</v>
      </c>
      <c r="F4">
        <f t="shared" si="2"/>
        <v>635152.48882689909</v>
      </c>
      <c r="G4">
        <f t="shared" si="3"/>
        <v>1.9177111475264626E-2</v>
      </c>
    </row>
    <row r="5" spans="1:7" x14ac:dyDescent="0.25">
      <c r="A5" s="2">
        <v>4</v>
      </c>
      <c r="B5" s="2">
        <v>0.85399999999999998</v>
      </c>
      <c r="C5" s="2">
        <v>337</v>
      </c>
      <c r="D5">
        <f t="shared" si="0"/>
        <v>5.332594997016455E-2</v>
      </c>
      <c r="E5">
        <f t="shared" si="1"/>
        <v>1.4938411668942078</v>
      </c>
      <c r="F5">
        <f t="shared" si="2"/>
        <v>635152.48882689909</v>
      </c>
      <c r="G5">
        <f t="shared" si="3"/>
        <v>1.735701800739807E-2</v>
      </c>
    </row>
    <row r="6" spans="1:7" x14ac:dyDescent="0.25">
      <c r="A6" s="2">
        <v>5</v>
      </c>
      <c r="B6" s="2">
        <v>0.81799999999999995</v>
      </c>
      <c r="C6" s="2">
        <v>336</v>
      </c>
      <c r="D6">
        <f t="shared" si="0"/>
        <v>5.3167712729896996E-2</v>
      </c>
      <c r="E6">
        <f t="shared" si="1"/>
        <v>1.4894084037876965</v>
      </c>
      <c r="F6">
        <f t="shared" si="2"/>
        <v>635152.48882689932</v>
      </c>
      <c r="G6">
        <f t="shared" si="3"/>
        <v>1.3376504447933014E-2</v>
      </c>
    </row>
    <row r="7" spans="1:7" x14ac:dyDescent="0.25">
      <c r="A7" s="2">
        <v>6</v>
      </c>
      <c r="B7" s="2">
        <v>0.78</v>
      </c>
      <c r="C7" s="2">
        <v>335</v>
      </c>
      <c r="D7">
        <f t="shared" si="0"/>
        <v>5.3009475489629448E-2</v>
      </c>
      <c r="E7">
        <f t="shared" si="1"/>
        <v>1.4849756406811856</v>
      </c>
      <c r="F7">
        <f t="shared" si="2"/>
        <v>635152.48882689921</v>
      </c>
      <c r="G7">
        <f t="shared" si="3"/>
        <v>1.058344640434193E-2</v>
      </c>
    </row>
    <row r="8" spans="1:7" x14ac:dyDescent="0.25">
      <c r="A8" s="2">
        <v>7</v>
      </c>
      <c r="B8" s="2">
        <v>0.754</v>
      </c>
      <c r="C8" s="2">
        <v>334.5</v>
      </c>
      <c r="D8">
        <f t="shared" si="0"/>
        <v>5.2930356869495675E-2</v>
      </c>
      <c r="E8">
        <f t="shared" si="1"/>
        <v>1.4827592591279302</v>
      </c>
      <c r="F8">
        <f t="shared" si="2"/>
        <v>635152.48882689921</v>
      </c>
      <c r="G8">
        <f t="shared" si="3"/>
        <v>9.1630512717683233E-3</v>
      </c>
    </row>
    <row r="9" spans="1:7" x14ac:dyDescent="0.25">
      <c r="A9" s="2">
        <v>8</v>
      </c>
      <c r="B9" s="2">
        <v>0.72199999999999998</v>
      </c>
      <c r="C9" s="2">
        <v>334</v>
      </c>
      <c r="D9">
        <f t="shared" si="0"/>
        <v>5.2851238249361894E-2</v>
      </c>
      <c r="E9">
        <f t="shared" si="1"/>
        <v>1.4805428775746745</v>
      </c>
      <c r="F9">
        <f t="shared" si="2"/>
        <v>635152.48882689921</v>
      </c>
      <c r="G9">
        <f t="shared" si="3"/>
        <v>7.7758152759229739E-3</v>
      </c>
    </row>
    <row r="10" spans="1:7" x14ac:dyDescent="0.25">
      <c r="A10" s="2">
        <v>9</v>
      </c>
      <c r="B10" s="2">
        <v>0.68200000000000005</v>
      </c>
      <c r="C10" s="2">
        <v>332</v>
      </c>
      <c r="D10">
        <f t="shared" si="0"/>
        <v>5.2534763768826792E-2</v>
      </c>
      <c r="E10">
        <f t="shared" si="1"/>
        <v>1.4716773513616526</v>
      </c>
      <c r="F10">
        <f t="shared" si="2"/>
        <v>635152.48882689909</v>
      </c>
      <c r="G10">
        <f t="shared" si="3"/>
        <v>6.459801470031069E-3</v>
      </c>
    </row>
    <row r="11" spans="1:7" x14ac:dyDescent="0.25">
      <c r="A11" s="2">
        <v>10</v>
      </c>
      <c r="B11" s="2">
        <v>0.628</v>
      </c>
      <c r="C11" s="2">
        <v>328</v>
      </c>
      <c r="D11">
        <f t="shared" si="0"/>
        <v>5.1901814807756595E-2</v>
      </c>
      <c r="E11">
        <f t="shared" si="1"/>
        <v>1.4539462989356087</v>
      </c>
      <c r="F11">
        <f t="shared" si="2"/>
        <v>635152.48882689921</v>
      </c>
      <c r="G11">
        <f t="shared" si="3"/>
        <v>5.1468659847888803E-3</v>
      </c>
    </row>
    <row r="12" spans="1:7" x14ac:dyDescent="0.25">
      <c r="A12" s="2">
        <v>11</v>
      </c>
      <c r="B12" s="2">
        <v>0.55600000000000005</v>
      </c>
      <c r="C12" s="2">
        <v>314</v>
      </c>
      <c r="D12">
        <f t="shared" si="0"/>
        <v>4.9686493444010882E-2</v>
      </c>
      <c r="E12">
        <f t="shared" si="1"/>
        <v>1.3918876154444544</v>
      </c>
      <c r="F12">
        <f t="shared" si="2"/>
        <v>635152.48882689932</v>
      </c>
      <c r="G12">
        <f t="shared" si="3"/>
        <v>3.9880644976186385E-3</v>
      </c>
    </row>
    <row r="13" spans="1:7" x14ac:dyDescent="0.25">
      <c r="A13" s="2">
        <v>12</v>
      </c>
      <c r="B13" s="2">
        <v>0.53800000000000003</v>
      </c>
      <c r="C13" s="2">
        <v>310</v>
      </c>
      <c r="D13">
        <f t="shared" si="0"/>
        <v>4.9053544482940685E-2</v>
      </c>
      <c r="E13">
        <f t="shared" si="1"/>
        <v>1.3741565630184107</v>
      </c>
      <c r="F13">
        <f t="shared" si="2"/>
        <v>635152.48882689921</v>
      </c>
      <c r="G13">
        <f t="shared" si="3"/>
        <v>3.756458595168273E-3</v>
      </c>
    </row>
    <row r="14" spans="1:7" x14ac:dyDescent="0.25">
      <c r="A14" s="2">
        <v>13</v>
      </c>
      <c r="B14" s="2">
        <v>0.51900000000000002</v>
      </c>
      <c r="C14" s="2">
        <v>304</v>
      </c>
      <c r="D14">
        <f t="shared" si="0"/>
        <v>4.8104121041335379E-2</v>
      </c>
      <c r="E14">
        <f t="shared" si="1"/>
        <v>1.3475599843793447</v>
      </c>
      <c r="F14">
        <f t="shared" si="2"/>
        <v>635152.48882689909</v>
      </c>
      <c r="G14">
        <f t="shared" si="3"/>
        <v>3.5493489440857865E-3</v>
      </c>
    </row>
    <row r="15" spans="1:7" x14ac:dyDescent="0.25">
      <c r="A15" s="2">
        <v>14</v>
      </c>
      <c r="B15" s="2">
        <v>0.499</v>
      </c>
      <c r="C15" s="2">
        <v>298</v>
      </c>
      <c r="D15">
        <f t="shared" si="0"/>
        <v>4.7154697599730074E-2</v>
      </c>
      <c r="E15">
        <f t="shared" si="1"/>
        <v>1.3209634057402784</v>
      </c>
      <c r="F15">
        <f t="shared" si="2"/>
        <v>635152.48882689921</v>
      </c>
      <c r="G15">
        <f t="shared" si="3"/>
        <v>3.3423086712481079E-3</v>
      </c>
    </row>
    <row r="16" spans="1:7" x14ac:dyDescent="0.25">
      <c r="A16" s="2">
        <v>15</v>
      </c>
      <c r="B16" s="2">
        <v>0.47699999999999998</v>
      </c>
      <c r="C16" s="2">
        <v>290</v>
      </c>
      <c r="D16">
        <f t="shared" si="0"/>
        <v>4.5888799677589673E-2</v>
      </c>
      <c r="E16">
        <f t="shared" si="1"/>
        <v>1.2855013008881906</v>
      </c>
      <c r="F16">
        <f t="shared" si="2"/>
        <v>635152.48882689921</v>
      </c>
      <c r="G16">
        <f t="shared" si="3"/>
        <v>3.1449858244873737E-3</v>
      </c>
    </row>
    <row r="17" spans="1:7" x14ac:dyDescent="0.25">
      <c r="A17" s="2">
        <v>16</v>
      </c>
      <c r="B17" s="2">
        <v>0.45300000000000001</v>
      </c>
      <c r="C17" s="2">
        <v>278</v>
      </c>
      <c r="D17">
        <f t="shared" si="0"/>
        <v>4.3989952794379061E-2</v>
      </c>
      <c r="E17">
        <f t="shared" si="1"/>
        <v>1.2323081436100585</v>
      </c>
      <c r="F17">
        <f t="shared" si="2"/>
        <v>635152.48882689921</v>
      </c>
      <c r="G17">
        <f t="shared" si="3"/>
        <v>2.9789696579116966E-3</v>
      </c>
    </row>
    <row r="18" spans="1:7" x14ac:dyDescent="0.25">
      <c r="A18" s="2">
        <v>17</v>
      </c>
      <c r="B18" s="2">
        <v>0.42799999999999999</v>
      </c>
      <c r="C18" s="2">
        <v>264</v>
      </c>
      <c r="D18">
        <f t="shared" si="0"/>
        <v>4.1774631430633355E-2</v>
      </c>
      <c r="E18">
        <f t="shared" si="1"/>
        <v>1.1702494601189044</v>
      </c>
      <c r="F18">
        <f>(C18*10^-6*0.162*10^-18*6.022*10^23)/(34.65*10^-6*E18)</f>
        <v>635152.48882689921</v>
      </c>
      <c r="G18">
        <f t="shared" si="3"/>
        <v>2.8342869251960158E-3</v>
      </c>
    </row>
    <row r="19" spans="1:7" x14ac:dyDescent="0.25">
      <c r="A19" s="2">
        <v>18</v>
      </c>
      <c r="B19" s="2">
        <v>0.40100000000000002</v>
      </c>
      <c r="C19" s="2">
        <v>242</v>
      </c>
      <c r="D19">
        <f t="shared" si="0"/>
        <v>3.8293412144747241E-2</v>
      </c>
      <c r="E19">
        <f t="shared" si="1"/>
        <v>1.0727286717756623</v>
      </c>
      <c r="F19">
        <f t="shared" si="2"/>
        <v>635152.48882689932</v>
      </c>
      <c r="G19">
        <f t="shared" si="3"/>
        <v>2.7663185198471283E-3</v>
      </c>
    </row>
    <row r="20" spans="1:7" x14ac:dyDescent="0.25">
      <c r="A20" s="2">
        <v>19</v>
      </c>
      <c r="B20" s="2">
        <v>0.371</v>
      </c>
      <c r="C20" s="2">
        <v>231</v>
      </c>
      <c r="D20">
        <f t="shared" si="0"/>
        <v>3.6552802501804184E-2</v>
      </c>
      <c r="E20">
        <f t="shared" si="1"/>
        <v>1.0239682776040413</v>
      </c>
      <c r="F20">
        <f t="shared" si="2"/>
        <v>635152.48882689909</v>
      </c>
      <c r="G20">
        <f t="shared" si="3"/>
        <v>2.5533554945319651E-3</v>
      </c>
    </row>
    <row r="21" spans="1:7" x14ac:dyDescent="0.25">
      <c r="A21" s="2">
        <v>20</v>
      </c>
      <c r="B21" s="2">
        <v>0.34</v>
      </c>
      <c r="C21" s="2">
        <v>225</v>
      </c>
      <c r="D21">
        <f t="shared" si="0"/>
        <v>3.5603379060198885E-2</v>
      </c>
      <c r="E21">
        <f t="shared" si="1"/>
        <v>0.99737169896497546</v>
      </c>
      <c r="F21">
        <f t="shared" si="2"/>
        <v>635152.48882689909</v>
      </c>
      <c r="G21">
        <f t="shared" si="3"/>
        <v>2.2895622895622901E-3</v>
      </c>
    </row>
    <row r="22" spans="1:7" x14ac:dyDescent="0.25">
      <c r="A22" s="2">
        <v>21</v>
      </c>
      <c r="B22" s="2">
        <v>0.30599999999999999</v>
      </c>
      <c r="C22" s="2">
        <v>218</v>
      </c>
      <c r="D22">
        <f t="shared" si="0"/>
        <v>3.4495718378326025E-2</v>
      </c>
      <c r="E22">
        <f t="shared" si="1"/>
        <v>0.96634235721939832</v>
      </c>
      <c r="F22">
        <f t="shared" si="2"/>
        <v>635152.48882689921</v>
      </c>
      <c r="G22">
        <f t="shared" si="3"/>
        <v>2.022578854136372E-3</v>
      </c>
    </row>
    <row r="23" spans="1:7" x14ac:dyDescent="0.25">
      <c r="A23" s="2">
        <v>22</v>
      </c>
      <c r="B23" s="2">
        <v>0.27</v>
      </c>
      <c r="C23" s="2">
        <v>208</v>
      </c>
      <c r="D23">
        <f t="shared" si="0"/>
        <v>3.2913345975650522E-2</v>
      </c>
      <c r="E23">
        <f t="shared" si="1"/>
        <v>0.92201472615428837</v>
      </c>
      <c r="F23">
        <f t="shared" si="2"/>
        <v>635152.48882689909</v>
      </c>
      <c r="G23">
        <f t="shared" si="3"/>
        <v>1.7781875658587989E-3</v>
      </c>
    </row>
    <row r="24" spans="1:7" x14ac:dyDescent="0.25">
      <c r="A24" s="2">
        <v>23</v>
      </c>
      <c r="B24" s="2">
        <v>0.23200000000000001</v>
      </c>
      <c r="C24" s="2">
        <v>198</v>
      </c>
      <c r="D24">
        <f t="shared" si="0"/>
        <v>3.133097357297502E-2</v>
      </c>
      <c r="E24">
        <f t="shared" si="1"/>
        <v>0.87768709508917842</v>
      </c>
      <c r="F24">
        <f t="shared" si="2"/>
        <v>635152.48882689909</v>
      </c>
      <c r="G24">
        <f t="shared" si="3"/>
        <v>1.5256734006734009E-3</v>
      </c>
    </row>
    <row r="25" spans="1:7" x14ac:dyDescent="0.25">
      <c r="A25" s="2">
        <v>24</v>
      </c>
      <c r="B25" s="2">
        <v>0.192</v>
      </c>
      <c r="C25" s="2">
        <v>189</v>
      </c>
      <c r="D25">
        <f t="shared" si="0"/>
        <v>2.9906838410567061E-2</v>
      </c>
      <c r="E25">
        <f t="shared" si="1"/>
        <v>0.83779222713057933</v>
      </c>
      <c r="F25">
        <f t="shared" si="2"/>
        <v>635152.48882689921</v>
      </c>
      <c r="G25">
        <f t="shared" si="3"/>
        <v>1.257268584001257E-3</v>
      </c>
    </row>
    <row r="26" spans="1:7" x14ac:dyDescent="0.25">
      <c r="A26" s="2">
        <v>25</v>
      </c>
      <c r="B26" s="2">
        <v>0.152</v>
      </c>
      <c r="C26" s="2">
        <v>179</v>
      </c>
      <c r="D26">
        <f t="shared" si="0"/>
        <v>2.8324466007891555E-2</v>
      </c>
      <c r="E26">
        <f t="shared" si="1"/>
        <v>0.79346459606546926</v>
      </c>
      <c r="F26">
        <f t="shared" si="2"/>
        <v>635152.48882689921</v>
      </c>
      <c r="G26">
        <f t="shared" si="3"/>
        <v>1.0013702961947928E-3</v>
      </c>
    </row>
    <row r="27" spans="1:7" x14ac:dyDescent="0.25">
      <c r="A27" s="2">
        <v>26</v>
      </c>
      <c r="B27" s="2">
        <v>0.111</v>
      </c>
      <c r="C27" s="2">
        <v>166</v>
      </c>
      <c r="D27">
        <f t="shared" si="0"/>
        <v>2.6267381884413396E-2</v>
      </c>
      <c r="E27">
        <f t="shared" si="1"/>
        <v>0.73583867568082628</v>
      </c>
      <c r="F27">
        <f t="shared" si="2"/>
        <v>635152.48882689909</v>
      </c>
      <c r="G27">
        <f t="shared" si="3"/>
        <v>7.5216501551763856E-4</v>
      </c>
    </row>
    <row r="28" spans="1:7" x14ac:dyDescent="0.25">
      <c r="A28" s="2">
        <v>27</v>
      </c>
      <c r="B28" s="2">
        <v>7.3999999999999996E-2</v>
      </c>
      <c r="C28" s="2">
        <v>154</v>
      </c>
      <c r="D28">
        <f t="shared" si="0"/>
        <v>2.4368535001202792E-2</v>
      </c>
      <c r="E28">
        <f t="shared" si="1"/>
        <v>0.68264551840269427</v>
      </c>
      <c r="F28">
        <f t="shared" si="2"/>
        <v>635152.48882689921</v>
      </c>
      <c r="G28">
        <f t="shared" si="3"/>
        <v>5.1891952539900692E-4</v>
      </c>
    </row>
    <row r="29" spans="1:7" x14ac:dyDescent="0.25">
      <c r="A29" s="2">
        <v>28</v>
      </c>
      <c r="B29" s="2">
        <v>4.2000000000000003E-2</v>
      </c>
      <c r="C29" s="2" t="s">
        <v>3</v>
      </c>
      <c r="D29" s="2" t="s">
        <v>3</v>
      </c>
      <c r="E29" s="2" t="s">
        <v>3</v>
      </c>
      <c r="F29" s="2" t="s">
        <v>3</v>
      </c>
      <c r="G29" s="2" t="s">
        <v>3</v>
      </c>
    </row>
    <row r="30" spans="1:7" x14ac:dyDescent="0.25">
      <c r="A30" s="2">
        <v>29</v>
      </c>
      <c r="B30" s="2">
        <v>1.7999999999999999E-2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</row>
    <row r="33" spans="1:1" x14ac:dyDescent="0.25">
      <c r="A33" s="1" t="s">
        <v>6</v>
      </c>
    </row>
    <row r="34" spans="1:1" x14ac:dyDescent="0.25">
      <c r="A34" s="1">
        <v>205.6345</v>
      </c>
    </row>
    <row r="36" spans="1:1" x14ac:dyDescent="0.25">
      <c r="A36" s="1" t="s">
        <v>7</v>
      </c>
    </row>
    <row r="37" spans="1:1" x14ac:dyDescent="0.25">
      <c r="A37" s="1">
        <v>215.9</v>
      </c>
    </row>
    <row r="39" spans="1:1" x14ac:dyDescent="0.25">
      <c r="A39" s="1" t="s">
        <v>5</v>
      </c>
    </row>
    <row r="40" spans="1:1" x14ac:dyDescent="0.25">
      <c r="A40" s="1">
        <f>(A37*10^-6*0.162*10^-18*6.022*10^23)/(34.65*10^-6)</f>
        <v>607862.24415584432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="85" zoomScaleNormal="85" workbookViewId="0">
      <selection activeCell="S16" sqref="S16"/>
    </sheetView>
  </sheetViews>
  <sheetFormatPr defaultRowHeight="15" x14ac:dyDescent="0.25"/>
  <cols>
    <col min="3" max="3" width="13" customWidth="1"/>
    <col min="4" max="5" width="11.42578125" customWidth="1"/>
  </cols>
  <sheetData>
    <row r="1" spans="1:5" ht="18" x14ac:dyDescent="0.3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</row>
    <row r="2" spans="1:5" x14ac:dyDescent="0.25">
      <c r="A2" s="2">
        <v>1</v>
      </c>
      <c r="B2" s="2">
        <v>0.89400000000000002</v>
      </c>
      <c r="C2" s="2">
        <v>337</v>
      </c>
      <c r="D2">
        <f>1/C2</f>
        <v>2.967359050445104E-3</v>
      </c>
      <c r="E2">
        <f>1/B2</f>
        <v>1.1185682326621924</v>
      </c>
    </row>
    <row r="3" spans="1:5" x14ac:dyDescent="0.25">
      <c r="A3" s="2">
        <v>2</v>
      </c>
      <c r="B3" s="2">
        <v>0.88100000000000001</v>
      </c>
      <c r="C3" s="2">
        <v>337</v>
      </c>
      <c r="D3">
        <f t="shared" ref="D3:D28" si="0">1/C3</f>
        <v>2.967359050445104E-3</v>
      </c>
      <c r="E3">
        <f t="shared" ref="E3:E28" si="1">1/B3</f>
        <v>1.1350737797956867</v>
      </c>
    </row>
    <row r="4" spans="1:5" x14ac:dyDescent="0.25">
      <c r="A4" s="2">
        <v>3</v>
      </c>
      <c r="B4" s="2">
        <v>0.86599999999999999</v>
      </c>
      <c r="C4" s="2">
        <v>337</v>
      </c>
      <c r="D4">
        <f t="shared" si="0"/>
        <v>2.967359050445104E-3</v>
      </c>
      <c r="E4">
        <f t="shared" si="1"/>
        <v>1.1547344110854503</v>
      </c>
    </row>
    <row r="5" spans="1:5" x14ac:dyDescent="0.25">
      <c r="A5" s="2">
        <v>4</v>
      </c>
      <c r="B5" s="2">
        <v>0.85399999999999998</v>
      </c>
      <c r="C5" s="2">
        <v>337</v>
      </c>
      <c r="D5">
        <f t="shared" si="0"/>
        <v>2.967359050445104E-3</v>
      </c>
      <c r="E5">
        <f t="shared" si="1"/>
        <v>1.1709601873536299</v>
      </c>
    </row>
    <row r="6" spans="1:5" x14ac:dyDescent="0.25">
      <c r="A6" s="2">
        <v>5</v>
      </c>
      <c r="B6" s="2">
        <v>0.81799999999999995</v>
      </c>
      <c r="C6" s="2">
        <v>336</v>
      </c>
      <c r="D6">
        <f t="shared" si="0"/>
        <v>2.976190476190476E-3</v>
      </c>
      <c r="E6">
        <f t="shared" si="1"/>
        <v>1.2224938875305624</v>
      </c>
    </row>
    <row r="7" spans="1:5" x14ac:dyDescent="0.25">
      <c r="A7" s="2">
        <v>6</v>
      </c>
      <c r="B7" s="2">
        <v>0.78</v>
      </c>
      <c r="C7" s="2">
        <v>335</v>
      </c>
      <c r="D7">
        <f t="shared" si="0"/>
        <v>2.9850746268656717E-3</v>
      </c>
      <c r="E7">
        <f t="shared" si="1"/>
        <v>1.2820512820512819</v>
      </c>
    </row>
    <row r="8" spans="1:5" x14ac:dyDescent="0.25">
      <c r="A8" s="2">
        <v>7</v>
      </c>
      <c r="B8" s="2">
        <v>0.754</v>
      </c>
      <c r="C8" s="2">
        <v>334.5</v>
      </c>
      <c r="D8">
        <f t="shared" si="0"/>
        <v>2.9895366218236174E-3</v>
      </c>
      <c r="E8">
        <f t="shared" si="1"/>
        <v>1.3262599469496021</v>
      </c>
    </row>
    <row r="9" spans="1:5" x14ac:dyDescent="0.25">
      <c r="A9" s="2">
        <v>8</v>
      </c>
      <c r="B9" s="2">
        <v>0.72199999999999998</v>
      </c>
      <c r="C9" s="2">
        <v>334</v>
      </c>
      <c r="D9">
        <f t="shared" si="0"/>
        <v>2.9940119760479044E-3</v>
      </c>
      <c r="E9">
        <f t="shared" si="1"/>
        <v>1.3850415512465375</v>
      </c>
    </row>
    <row r="10" spans="1:5" x14ac:dyDescent="0.25">
      <c r="A10" s="2">
        <v>9</v>
      </c>
      <c r="B10" s="2">
        <v>0.68200000000000005</v>
      </c>
      <c r="C10" s="2">
        <v>332</v>
      </c>
      <c r="D10">
        <f t="shared" si="0"/>
        <v>3.0120481927710845E-3</v>
      </c>
      <c r="E10">
        <f t="shared" si="1"/>
        <v>1.4662756598240467</v>
      </c>
    </row>
    <row r="11" spans="1:5" x14ac:dyDescent="0.25">
      <c r="A11" s="2">
        <v>10</v>
      </c>
      <c r="B11" s="2">
        <v>0.628</v>
      </c>
      <c r="C11" s="2">
        <v>328</v>
      </c>
      <c r="D11">
        <f t="shared" si="0"/>
        <v>3.0487804878048782E-3</v>
      </c>
      <c r="E11">
        <f t="shared" si="1"/>
        <v>1.5923566878980893</v>
      </c>
    </row>
    <row r="12" spans="1:5" x14ac:dyDescent="0.25">
      <c r="A12" s="2">
        <v>11</v>
      </c>
      <c r="B12" s="2">
        <v>0.55600000000000005</v>
      </c>
      <c r="C12" s="2">
        <v>314</v>
      </c>
      <c r="D12">
        <f t="shared" si="0"/>
        <v>3.1847133757961785E-3</v>
      </c>
      <c r="E12">
        <f t="shared" si="1"/>
        <v>1.7985611510791366</v>
      </c>
    </row>
    <row r="13" spans="1:5" x14ac:dyDescent="0.25">
      <c r="A13" s="2">
        <v>12</v>
      </c>
      <c r="B13" s="2">
        <v>0.53800000000000003</v>
      </c>
      <c r="C13" s="2">
        <v>310</v>
      </c>
      <c r="D13">
        <f t="shared" si="0"/>
        <v>3.2258064516129032E-3</v>
      </c>
      <c r="E13">
        <f t="shared" si="1"/>
        <v>1.8587360594795539</v>
      </c>
    </row>
    <row r="14" spans="1:5" x14ac:dyDescent="0.25">
      <c r="A14" s="2">
        <v>13</v>
      </c>
      <c r="B14" s="2">
        <v>0.51900000000000002</v>
      </c>
      <c r="C14" s="2">
        <v>304</v>
      </c>
      <c r="D14">
        <f t="shared" si="0"/>
        <v>3.2894736842105261E-3</v>
      </c>
      <c r="E14">
        <f t="shared" si="1"/>
        <v>1.9267822736030829</v>
      </c>
    </row>
    <row r="15" spans="1:5" x14ac:dyDescent="0.25">
      <c r="A15" s="2">
        <v>14</v>
      </c>
      <c r="B15" s="2">
        <v>0.499</v>
      </c>
      <c r="C15" s="2">
        <v>298</v>
      </c>
      <c r="D15">
        <f t="shared" si="0"/>
        <v>3.3557046979865771E-3</v>
      </c>
      <c r="E15">
        <f t="shared" si="1"/>
        <v>2.0040080160320639</v>
      </c>
    </row>
    <row r="16" spans="1:5" x14ac:dyDescent="0.25">
      <c r="A16" s="2">
        <v>15</v>
      </c>
      <c r="B16" s="2">
        <v>0.47699999999999998</v>
      </c>
      <c r="C16" s="2">
        <v>290</v>
      </c>
      <c r="D16">
        <f t="shared" si="0"/>
        <v>3.4482758620689655E-3</v>
      </c>
      <c r="E16">
        <f t="shared" si="1"/>
        <v>2.0964360587002098</v>
      </c>
    </row>
    <row r="17" spans="1:5" x14ac:dyDescent="0.25">
      <c r="A17" s="2">
        <v>16</v>
      </c>
      <c r="B17" s="2">
        <v>0.45300000000000001</v>
      </c>
      <c r="C17" s="2">
        <v>278</v>
      </c>
      <c r="D17">
        <f t="shared" si="0"/>
        <v>3.5971223021582736E-3</v>
      </c>
      <c r="E17">
        <f t="shared" si="1"/>
        <v>2.2075055187637966</v>
      </c>
    </row>
    <row r="18" spans="1:5" x14ac:dyDescent="0.25">
      <c r="A18" s="2">
        <v>17</v>
      </c>
      <c r="B18" s="2">
        <v>0.42799999999999999</v>
      </c>
      <c r="C18" s="2">
        <v>264</v>
      </c>
      <c r="D18">
        <f t="shared" si="0"/>
        <v>3.787878787878788E-3</v>
      </c>
      <c r="E18">
        <f t="shared" si="1"/>
        <v>2.3364485981308412</v>
      </c>
    </row>
    <row r="19" spans="1:5" x14ac:dyDescent="0.25">
      <c r="A19" s="2">
        <v>18</v>
      </c>
      <c r="B19" s="2">
        <v>0.40100000000000002</v>
      </c>
      <c r="C19" s="2">
        <v>242</v>
      </c>
      <c r="D19">
        <f t="shared" si="0"/>
        <v>4.1322314049586778E-3</v>
      </c>
      <c r="E19">
        <f t="shared" si="1"/>
        <v>2.4937655860349124</v>
      </c>
    </row>
    <row r="20" spans="1:5" x14ac:dyDescent="0.25">
      <c r="A20" s="2">
        <v>19</v>
      </c>
      <c r="B20" s="2">
        <v>0.371</v>
      </c>
      <c r="C20" s="2">
        <v>231</v>
      </c>
      <c r="D20">
        <f t="shared" si="0"/>
        <v>4.329004329004329E-3</v>
      </c>
      <c r="E20">
        <f t="shared" si="1"/>
        <v>2.6954177897574123</v>
      </c>
    </row>
    <row r="21" spans="1:5" x14ac:dyDescent="0.25">
      <c r="A21" s="2">
        <v>20</v>
      </c>
      <c r="B21" s="2">
        <v>0.34</v>
      </c>
      <c r="C21" s="2">
        <v>225</v>
      </c>
      <c r="D21">
        <f t="shared" si="0"/>
        <v>4.4444444444444444E-3</v>
      </c>
      <c r="E21">
        <f t="shared" si="1"/>
        <v>2.9411764705882351</v>
      </c>
    </row>
    <row r="22" spans="1:5" x14ac:dyDescent="0.25">
      <c r="A22" s="2">
        <v>21</v>
      </c>
      <c r="B22" s="2">
        <v>0.30599999999999999</v>
      </c>
      <c r="C22" s="2">
        <v>218</v>
      </c>
      <c r="D22">
        <f t="shared" si="0"/>
        <v>4.5871559633027525E-3</v>
      </c>
      <c r="E22">
        <f t="shared" si="1"/>
        <v>3.2679738562091503</v>
      </c>
    </row>
    <row r="23" spans="1:5" x14ac:dyDescent="0.25">
      <c r="A23" s="2">
        <v>22</v>
      </c>
      <c r="B23" s="2">
        <v>0.27</v>
      </c>
      <c r="C23" s="2">
        <v>208</v>
      </c>
      <c r="D23">
        <f t="shared" si="0"/>
        <v>4.807692307692308E-3</v>
      </c>
      <c r="E23">
        <f t="shared" si="1"/>
        <v>3.7037037037037033</v>
      </c>
    </row>
    <row r="24" spans="1:5" x14ac:dyDescent="0.25">
      <c r="A24" s="2">
        <v>23</v>
      </c>
      <c r="B24" s="2">
        <v>0.23200000000000001</v>
      </c>
      <c r="C24" s="2">
        <v>198</v>
      </c>
      <c r="D24">
        <f t="shared" si="0"/>
        <v>5.0505050505050509E-3</v>
      </c>
      <c r="E24">
        <f t="shared" si="1"/>
        <v>4.3103448275862064</v>
      </c>
    </row>
    <row r="25" spans="1:5" x14ac:dyDescent="0.25">
      <c r="A25" s="2">
        <v>24</v>
      </c>
      <c r="B25" s="2">
        <v>0.192</v>
      </c>
      <c r="C25" s="2">
        <v>189</v>
      </c>
      <c r="D25">
        <f t="shared" si="0"/>
        <v>5.2910052910052907E-3</v>
      </c>
      <c r="E25">
        <f t="shared" si="1"/>
        <v>5.208333333333333</v>
      </c>
    </row>
    <row r="26" spans="1:5" x14ac:dyDescent="0.25">
      <c r="A26" s="2">
        <v>25</v>
      </c>
      <c r="B26" s="2">
        <v>0.152</v>
      </c>
      <c r="C26" s="2">
        <v>179</v>
      </c>
      <c r="D26">
        <f t="shared" si="0"/>
        <v>5.5865921787709499E-3</v>
      </c>
      <c r="E26">
        <f t="shared" si="1"/>
        <v>6.5789473684210531</v>
      </c>
    </row>
    <row r="27" spans="1:5" x14ac:dyDescent="0.25">
      <c r="A27" s="2">
        <v>26</v>
      </c>
      <c r="B27" s="2">
        <v>0.111</v>
      </c>
      <c r="C27" s="2">
        <v>166</v>
      </c>
      <c r="D27">
        <f t="shared" si="0"/>
        <v>6.024096385542169E-3</v>
      </c>
      <c r="E27">
        <f t="shared" si="1"/>
        <v>9.0090090090090094</v>
      </c>
    </row>
    <row r="28" spans="1:5" x14ac:dyDescent="0.25">
      <c r="A28" s="2">
        <v>27</v>
      </c>
      <c r="B28" s="2">
        <v>7.3999999999999996E-2</v>
      </c>
      <c r="C28" s="2">
        <v>154</v>
      </c>
      <c r="D28">
        <f t="shared" si="0"/>
        <v>6.4935064935064939E-3</v>
      </c>
      <c r="E28">
        <f t="shared" si="1"/>
        <v>13.513513513513514</v>
      </c>
    </row>
    <row r="29" spans="1:5" x14ac:dyDescent="0.25">
      <c r="A29" s="2">
        <v>28</v>
      </c>
      <c r="B29" s="2">
        <v>4.2000000000000003E-2</v>
      </c>
      <c r="C29" s="2" t="s">
        <v>3</v>
      </c>
      <c r="D29" s="3" t="s">
        <v>3</v>
      </c>
      <c r="E29" s="3" t="s">
        <v>3</v>
      </c>
    </row>
    <row r="30" spans="1:5" x14ac:dyDescent="0.25">
      <c r="A30" s="2">
        <v>29</v>
      </c>
      <c r="B30" s="2">
        <v>1.7999999999999999E-2</v>
      </c>
      <c r="C30" s="2" t="s">
        <v>3</v>
      </c>
      <c r="D30" s="3" t="s">
        <v>3</v>
      </c>
      <c r="E30" s="3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zoomScaleNormal="100" workbookViewId="0">
      <selection activeCell="P20" sqref="P20"/>
    </sheetView>
  </sheetViews>
  <sheetFormatPr defaultRowHeight="15" x14ac:dyDescent="0.25"/>
  <cols>
    <col min="3" max="3" width="12.85546875" customWidth="1"/>
  </cols>
  <sheetData>
    <row r="1" spans="1:3" ht="18" x14ac:dyDescent="0.35">
      <c r="A1" s="2" t="s">
        <v>0</v>
      </c>
      <c r="B1" s="2" t="s">
        <v>1</v>
      </c>
      <c r="C1" s="2" t="s">
        <v>2</v>
      </c>
    </row>
    <row r="2" spans="1:3" x14ac:dyDescent="0.25">
      <c r="A2" s="2">
        <v>1</v>
      </c>
      <c r="B2" s="2">
        <v>0.89400000000000002</v>
      </c>
      <c r="C2" s="2">
        <v>337</v>
      </c>
    </row>
    <row r="3" spans="1:3" x14ac:dyDescent="0.25">
      <c r="A3" s="2">
        <v>2</v>
      </c>
      <c r="B3" s="2">
        <v>0.88100000000000001</v>
      </c>
      <c r="C3" s="2">
        <v>337</v>
      </c>
    </row>
    <row r="4" spans="1:3" x14ac:dyDescent="0.25">
      <c r="A4" s="2">
        <v>3</v>
      </c>
      <c r="B4" s="2">
        <v>0.86599999999999999</v>
      </c>
      <c r="C4" s="2">
        <v>337</v>
      </c>
    </row>
    <row r="5" spans="1:3" x14ac:dyDescent="0.25">
      <c r="A5" s="2">
        <v>4</v>
      </c>
      <c r="B5" s="2">
        <v>0.85399999999999998</v>
      </c>
      <c r="C5" s="2">
        <v>337</v>
      </c>
    </row>
    <row r="6" spans="1:3" x14ac:dyDescent="0.25">
      <c r="A6" s="2">
        <v>5</v>
      </c>
      <c r="B6" s="2">
        <v>0.81799999999999995</v>
      </c>
      <c r="C6" s="2">
        <v>336</v>
      </c>
    </row>
    <row r="7" spans="1:3" x14ac:dyDescent="0.25">
      <c r="A7" s="2">
        <v>6</v>
      </c>
      <c r="B7" s="2">
        <v>0.78</v>
      </c>
      <c r="C7" s="2">
        <v>335</v>
      </c>
    </row>
    <row r="8" spans="1:3" x14ac:dyDescent="0.25">
      <c r="A8" s="2">
        <v>7</v>
      </c>
      <c r="B8" s="2">
        <v>0.754</v>
      </c>
      <c r="C8" s="2">
        <v>334.5</v>
      </c>
    </row>
    <row r="9" spans="1:3" x14ac:dyDescent="0.25">
      <c r="A9" s="2">
        <v>8</v>
      </c>
      <c r="B9" s="2">
        <v>0.72199999999999998</v>
      </c>
      <c r="C9" s="2">
        <v>334</v>
      </c>
    </row>
    <row r="10" spans="1:3" x14ac:dyDescent="0.25">
      <c r="A10" s="2">
        <v>9</v>
      </c>
      <c r="B10" s="2">
        <v>0.68200000000000005</v>
      </c>
      <c r="C10" s="2">
        <v>332</v>
      </c>
    </row>
    <row r="11" spans="1:3" x14ac:dyDescent="0.25">
      <c r="A11" s="2">
        <v>10</v>
      </c>
      <c r="B11" s="2">
        <v>0.628</v>
      </c>
      <c r="C11" s="2">
        <v>328</v>
      </c>
    </row>
    <row r="12" spans="1:3" x14ac:dyDescent="0.25">
      <c r="A12" s="2">
        <v>11</v>
      </c>
      <c r="B12" s="2">
        <v>0.55600000000000005</v>
      </c>
      <c r="C12" s="2">
        <v>314</v>
      </c>
    </row>
    <row r="13" spans="1:3" x14ac:dyDescent="0.25">
      <c r="A13" s="2">
        <v>12</v>
      </c>
      <c r="B13" s="2">
        <v>0.53800000000000003</v>
      </c>
      <c r="C13" s="2">
        <v>310</v>
      </c>
    </row>
    <row r="14" spans="1:3" x14ac:dyDescent="0.25">
      <c r="A14" s="2">
        <v>13</v>
      </c>
      <c r="B14" s="2">
        <v>0.51900000000000002</v>
      </c>
      <c r="C14" s="2">
        <v>304</v>
      </c>
    </row>
    <row r="15" spans="1:3" x14ac:dyDescent="0.25">
      <c r="A15" s="2">
        <v>14</v>
      </c>
      <c r="B15" s="2">
        <v>0.499</v>
      </c>
      <c r="C15" s="2">
        <v>298</v>
      </c>
    </row>
    <row r="16" spans="1:3" x14ac:dyDescent="0.25">
      <c r="A16" s="2">
        <v>15</v>
      </c>
      <c r="B16" s="2">
        <v>0.47699999999999998</v>
      </c>
      <c r="C16" s="2">
        <v>290</v>
      </c>
    </row>
    <row r="17" spans="1:3" x14ac:dyDescent="0.25">
      <c r="A17" s="2">
        <v>16</v>
      </c>
      <c r="B17" s="2">
        <v>0.45300000000000001</v>
      </c>
      <c r="C17" s="2">
        <v>278</v>
      </c>
    </row>
    <row r="18" spans="1:3" x14ac:dyDescent="0.25">
      <c r="A18" s="2">
        <v>17</v>
      </c>
      <c r="B18" s="2">
        <v>0.42799999999999999</v>
      </c>
      <c r="C18" s="2">
        <v>264</v>
      </c>
    </row>
    <row r="19" spans="1:3" x14ac:dyDescent="0.25">
      <c r="A19" s="2">
        <v>18</v>
      </c>
      <c r="B19" s="2">
        <v>0.40100000000000002</v>
      </c>
      <c r="C19" s="2">
        <v>242</v>
      </c>
    </row>
    <row r="20" spans="1:3" x14ac:dyDescent="0.25">
      <c r="A20" s="2">
        <v>19</v>
      </c>
      <c r="B20" s="2">
        <v>0.371</v>
      </c>
      <c r="C20" s="2">
        <v>231</v>
      </c>
    </row>
    <row r="21" spans="1:3" x14ac:dyDescent="0.25">
      <c r="A21" s="2">
        <v>20</v>
      </c>
      <c r="B21" s="2">
        <v>0.34</v>
      </c>
      <c r="C21" s="2">
        <v>225</v>
      </c>
    </row>
    <row r="22" spans="1:3" x14ac:dyDescent="0.25">
      <c r="A22" s="2">
        <v>21</v>
      </c>
      <c r="B22" s="2">
        <v>0.30599999999999999</v>
      </c>
      <c r="C22" s="2">
        <v>218</v>
      </c>
    </row>
    <row r="23" spans="1:3" x14ac:dyDescent="0.25">
      <c r="A23" s="2">
        <v>22</v>
      </c>
      <c r="B23" s="2">
        <v>0.27</v>
      </c>
      <c r="C23" s="2">
        <v>208</v>
      </c>
    </row>
    <row r="24" spans="1:3" x14ac:dyDescent="0.25">
      <c r="A24" s="2">
        <v>23</v>
      </c>
      <c r="B24" s="2">
        <v>0.23200000000000001</v>
      </c>
      <c r="C24" s="2">
        <v>198</v>
      </c>
    </row>
    <row r="25" spans="1:3" x14ac:dyDescent="0.25">
      <c r="A25" s="2">
        <v>24</v>
      </c>
      <c r="B25" s="2">
        <v>0.192</v>
      </c>
      <c r="C25" s="2">
        <v>189</v>
      </c>
    </row>
    <row r="26" spans="1:3" x14ac:dyDescent="0.25">
      <c r="A26" s="2">
        <v>25</v>
      </c>
      <c r="B26" s="2">
        <v>0.152</v>
      </c>
      <c r="C26" s="2">
        <v>179</v>
      </c>
    </row>
    <row r="27" spans="1:3" x14ac:dyDescent="0.25">
      <c r="A27" s="2">
        <v>26</v>
      </c>
      <c r="B27" s="2">
        <v>0.111</v>
      </c>
      <c r="C27" s="2">
        <v>166</v>
      </c>
    </row>
    <row r="28" spans="1:3" x14ac:dyDescent="0.25">
      <c r="A28" s="2">
        <v>27</v>
      </c>
      <c r="B28" s="2">
        <v>7.3999999999999996E-2</v>
      </c>
      <c r="C28" s="2">
        <v>154</v>
      </c>
    </row>
    <row r="29" spans="1:3" x14ac:dyDescent="0.25">
      <c r="A29" s="2">
        <v>28</v>
      </c>
      <c r="B29" s="2">
        <v>4.2000000000000003E-2</v>
      </c>
      <c r="C29" s="2" t="s">
        <v>3</v>
      </c>
    </row>
    <row r="30" spans="1:3" x14ac:dyDescent="0.25">
      <c r="A30" s="2">
        <v>29</v>
      </c>
      <c r="B30" s="2">
        <v>1.7999999999999999E-2</v>
      </c>
      <c r="C30" s="2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C54D-BF55-4ADE-804B-F90CC268732D}">
  <dimension ref="A1:V30"/>
  <sheetViews>
    <sheetView topLeftCell="A3" zoomScaleNormal="100" workbookViewId="0">
      <selection activeCell="U35" sqref="U35"/>
    </sheetView>
  </sheetViews>
  <sheetFormatPr defaultRowHeight="15" x14ac:dyDescent="0.25"/>
  <cols>
    <col min="3" max="3" width="12.7109375" customWidth="1"/>
    <col min="4" max="4" width="13.5703125" customWidth="1"/>
    <col min="5" max="5" width="12.5703125" customWidth="1"/>
    <col min="6" max="6" width="11.85546875" customWidth="1"/>
    <col min="11" max="11" width="13.85546875" customWidth="1"/>
    <col min="12" max="12" width="15" customWidth="1"/>
    <col min="13" max="13" width="9.42578125" bestFit="1" customWidth="1"/>
    <col min="14" max="14" width="12.140625" customWidth="1"/>
    <col min="16" max="16" width="15.42578125" customWidth="1"/>
    <col min="19" max="19" width="12.28515625" customWidth="1"/>
  </cols>
  <sheetData>
    <row r="1" spans="1:22" ht="18" x14ac:dyDescent="0.35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U1" s="2" t="s">
        <v>23</v>
      </c>
      <c r="V1" s="2" t="s">
        <v>24</v>
      </c>
    </row>
    <row r="2" spans="1:22" x14ac:dyDescent="0.25">
      <c r="A2" s="2">
        <v>1</v>
      </c>
      <c r="B2" s="2">
        <v>0.89400000000000002</v>
      </c>
      <c r="C2" s="2">
        <v>337</v>
      </c>
      <c r="D2">
        <f>C2*0.001555</f>
        <v>0.52403500000000003</v>
      </c>
      <c r="E2" s="2" t="s">
        <v>3</v>
      </c>
      <c r="F2" s="2">
        <f>-4.3*(5/LN(B2))^(1/3)</f>
        <v>15.251824916153589</v>
      </c>
      <c r="G2" s="2">
        <f>-9.53/LN(B2)</f>
        <v>85.051693011304607</v>
      </c>
      <c r="H2" s="4">
        <f>F2+G2</f>
        <v>100.3035179274582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U2" s="2" t="s">
        <v>3</v>
      </c>
      <c r="V2" s="2" t="s">
        <v>3</v>
      </c>
    </row>
    <row r="3" spans="1:22" x14ac:dyDescent="0.25">
      <c r="A3" s="2">
        <v>2</v>
      </c>
      <c r="B3" s="2">
        <v>0.88100000000000001</v>
      </c>
      <c r="C3" s="2">
        <v>337</v>
      </c>
      <c r="D3">
        <f t="shared" ref="D3:D28" si="0">C3*0.001555</f>
        <v>0.52403500000000003</v>
      </c>
      <c r="E3">
        <f>D3-D2</f>
        <v>0</v>
      </c>
      <c r="F3" s="2">
        <f t="shared" ref="F3:F30" si="1">-4.3*(5/LN(B3))^(1/3)</f>
        <v>14.639815393055819</v>
      </c>
      <c r="G3" s="2">
        <f t="shared" ref="G3:G30" si="2">-9.53/LN(B3)</f>
        <v>75.218441469812745</v>
      </c>
      <c r="H3" s="4">
        <f t="shared" ref="H3:H30" si="3">F3+G3</f>
        <v>89.858256862868558</v>
      </c>
      <c r="I3" s="5">
        <f>ABS(F3-F2)</f>
        <v>0.61200952309777001</v>
      </c>
      <c r="J3" s="6">
        <f>(H2+H3)/2</f>
        <v>95.080887395163387</v>
      </c>
      <c r="K3">
        <f>E3*(H3^2)/(G3+F3)^2</f>
        <v>0</v>
      </c>
      <c r="L3">
        <f>SUM(K3:K6)</f>
        <v>2.3802911784906694E-3</v>
      </c>
      <c r="M3" s="2" t="s">
        <v>3</v>
      </c>
      <c r="N3" s="2" t="s">
        <v>3</v>
      </c>
      <c r="O3" s="2" t="s">
        <v>3</v>
      </c>
      <c r="P3" s="2" t="s">
        <v>3</v>
      </c>
      <c r="U3" s="7">
        <f t="shared" ref="U3:U30" si="4">J3/10</f>
        <v>9.5080887395163387</v>
      </c>
      <c r="V3" s="2" t="s">
        <v>3</v>
      </c>
    </row>
    <row r="4" spans="1:22" x14ac:dyDescent="0.25">
      <c r="A4" s="2">
        <v>3</v>
      </c>
      <c r="B4" s="2">
        <v>0.86599999999999999</v>
      </c>
      <c r="C4" s="2">
        <v>337</v>
      </c>
      <c r="D4">
        <f t="shared" si="0"/>
        <v>0.52403500000000003</v>
      </c>
      <c r="E4">
        <f>D4-D3</f>
        <v>0</v>
      </c>
      <c r="F4" s="2">
        <f t="shared" si="1"/>
        <v>14.032487685472104</v>
      </c>
      <c r="G4" s="2">
        <f t="shared" si="2"/>
        <v>66.240185329327133</v>
      </c>
      <c r="H4" s="4">
        <f t="shared" si="3"/>
        <v>80.272673014799238</v>
      </c>
      <c r="I4" s="5">
        <f t="shared" ref="I4:I30" si="5">ABS(F4-F3)</f>
        <v>0.60732770758371579</v>
      </c>
      <c r="J4" s="6">
        <f>(H3+H4)/2</f>
        <v>85.065464938833898</v>
      </c>
      <c r="K4">
        <f t="shared" ref="K4:K5" si="6">E4*(H4^2)/(G4+F4)^2</f>
        <v>0</v>
      </c>
      <c r="L4">
        <f>SUM(K3:K6)</f>
        <v>2.3802911784906694E-3</v>
      </c>
      <c r="M4" s="2" t="s">
        <v>3</v>
      </c>
      <c r="N4" s="2" t="s">
        <v>3</v>
      </c>
      <c r="O4" s="5">
        <f>ABS(J4-J3)</f>
        <v>10.015422456329489</v>
      </c>
      <c r="P4">
        <f>K4/O4</f>
        <v>0</v>
      </c>
      <c r="U4" s="7">
        <f t="shared" si="4"/>
        <v>8.5065464938833895</v>
      </c>
      <c r="V4">
        <f t="shared" ref="V4:V28" si="7">P4*10</f>
        <v>0</v>
      </c>
    </row>
    <row r="5" spans="1:22" x14ac:dyDescent="0.25">
      <c r="A5" s="2">
        <v>4</v>
      </c>
      <c r="B5" s="2">
        <v>0.85399999999999998</v>
      </c>
      <c r="C5" s="2">
        <v>337</v>
      </c>
      <c r="D5">
        <f t="shared" si="0"/>
        <v>0.52403500000000003</v>
      </c>
      <c r="E5">
        <f t="shared" ref="E5" si="8">D5-D4</f>
        <v>0</v>
      </c>
      <c r="F5" s="2">
        <f t="shared" si="1"/>
        <v>13.606111641513175</v>
      </c>
      <c r="G5" s="2">
        <f t="shared" si="2"/>
        <v>60.383685977407673</v>
      </c>
      <c r="H5" s="4">
        <f t="shared" si="3"/>
        <v>73.989797618920846</v>
      </c>
      <c r="I5" s="5">
        <f t="shared" si="5"/>
        <v>0.42637604395892836</v>
      </c>
      <c r="J5" s="6">
        <f t="shared" ref="J5:J30" si="9">(H4+H5)/2</f>
        <v>77.131235316860042</v>
      </c>
      <c r="K5">
        <f t="shared" si="6"/>
        <v>0</v>
      </c>
      <c r="L5">
        <f>SUM(K3:K6)</f>
        <v>2.3802911784906694E-3</v>
      </c>
      <c r="M5" s="2" t="s">
        <v>3</v>
      </c>
      <c r="N5" s="2" t="s">
        <v>3</v>
      </c>
      <c r="O5" s="5">
        <f t="shared" ref="O5:O30" si="10">ABS(J5-J4)</f>
        <v>7.9342296219738557</v>
      </c>
      <c r="P5">
        <f t="shared" ref="P5:P28" si="11">K5/O5</f>
        <v>0</v>
      </c>
      <c r="U5" s="7">
        <f t="shared" si="4"/>
        <v>7.7131235316860041</v>
      </c>
      <c r="V5">
        <f t="shared" si="7"/>
        <v>0</v>
      </c>
    </row>
    <row r="6" spans="1:22" x14ac:dyDescent="0.25">
      <c r="A6" s="2">
        <v>5</v>
      </c>
      <c r="B6" s="2">
        <v>0.81799999999999995</v>
      </c>
      <c r="C6" s="2">
        <v>336</v>
      </c>
      <c r="D6">
        <f t="shared" si="0"/>
        <v>0.52247999999999994</v>
      </c>
      <c r="E6">
        <f>ABS(D6-D5)</f>
        <v>1.5550000000000841E-3</v>
      </c>
      <c r="F6" s="2">
        <f t="shared" si="1"/>
        <v>12.554619758751858</v>
      </c>
      <c r="G6" s="2">
        <f t="shared" si="2"/>
        <v>47.43820209473769</v>
      </c>
      <c r="H6" s="4">
        <f t="shared" si="3"/>
        <v>59.992821853489545</v>
      </c>
      <c r="I6" s="5">
        <f t="shared" si="5"/>
        <v>1.0514918827613169</v>
      </c>
      <c r="J6" s="6">
        <f t="shared" si="9"/>
        <v>66.991309736205196</v>
      </c>
      <c r="K6" s="8">
        <f>E6*(H6^2)/(G6+I6)^2</f>
        <v>2.3802911784906694E-3</v>
      </c>
      <c r="L6">
        <f>SUM(K3:K6)</f>
        <v>2.3802911784906694E-3</v>
      </c>
      <c r="M6" s="5">
        <f>2*(K6*10^-6)/(J6*10^-10)</f>
        <v>0.71062685230775535</v>
      </c>
      <c r="N6" s="5">
        <f>SUM(M6:M6)</f>
        <v>0.71062685230775535</v>
      </c>
      <c r="O6" s="5">
        <f t="shared" si="10"/>
        <v>10.139925580654847</v>
      </c>
      <c r="P6" s="7">
        <f t="shared" si="11"/>
        <v>2.3474444260536157E-4</v>
      </c>
      <c r="U6" s="7">
        <f t="shared" si="4"/>
        <v>6.6991309736205196</v>
      </c>
      <c r="V6">
        <f t="shared" si="7"/>
        <v>2.3474444260536157E-3</v>
      </c>
    </row>
    <row r="7" spans="1:22" x14ac:dyDescent="0.25">
      <c r="A7" s="2">
        <v>6</v>
      </c>
      <c r="B7" s="2">
        <v>0.78</v>
      </c>
      <c r="C7" s="2">
        <v>335</v>
      </c>
      <c r="D7">
        <f t="shared" si="0"/>
        <v>0.52092499999999997</v>
      </c>
      <c r="E7">
        <f t="shared" ref="E7:E28" si="12">ABS(D7-D6)</f>
        <v>1.5549999999999731E-3</v>
      </c>
      <c r="F7" s="2">
        <f t="shared" si="1"/>
        <v>11.696039816476921</v>
      </c>
      <c r="G7" s="2">
        <f t="shared" si="2"/>
        <v>38.356064809863369</v>
      </c>
      <c r="H7" s="4">
        <f t="shared" si="3"/>
        <v>50.052104626340288</v>
      </c>
      <c r="I7" s="5">
        <f t="shared" si="5"/>
        <v>0.85857994227493784</v>
      </c>
      <c r="J7" s="6">
        <f t="shared" si="9"/>
        <v>55.022463239914913</v>
      </c>
      <c r="K7" s="8">
        <f t="shared" ref="K7:K28" si="13">E7*(H7^2)/(G7+I7)^2</f>
        <v>2.5332526794266098E-3</v>
      </c>
      <c r="L7" s="8">
        <f>SUM(K6:K7)</f>
        <v>4.9135438579172791E-3</v>
      </c>
      <c r="M7" s="5">
        <f t="shared" ref="M7:M26" si="14">2*(K7*10^-6)/(J7*10^-10)</f>
        <v>0.92080671429806638</v>
      </c>
      <c r="N7" s="5">
        <f>SUM(M6:M7)</f>
        <v>1.6314335666058217</v>
      </c>
      <c r="O7" s="5">
        <f t="shared" si="10"/>
        <v>11.968846496290283</v>
      </c>
      <c r="P7" s="7">
        <f t="shared" si="11"/>
        <v>2.1165386992069669E-4</v>
      </c>
      <c r="U7" s="7">
        <f t="shared" si="4"/>
        <v>5.5022463239914909</v>
      </c>
      <c r="V7">
        <f t="shared" si="7"/>
        <v>2.1165386992069669E-3</v>
      </c>
    </row>
    <row r="8" spans="1:22" x14ac:dyDescent="0.25">
      <c r="A8" s="2">
        <v>7</v>
      </c>
      <c r="B8" s="2">
        <v>0.754</v>
      </c>
      <c r="C8" s="2">
        <v>334.5</v>
      </c>
      <c r="D8">
        <f t="shared" si="0"/>
        <v>0.52014749999999998</v>
      </c>
      <c r="E8">
        <f t="shared" si="12"/>
        <v>7.7749999999998654E-4</v>
      </c>
      <c r="F8" s="2">
        <f t="shared" si="1"/>
        <v>11.207856801880567</v>
      </c>
      <c r="G8" s="2">
        <f t="shared" si="2"/>
        <v>33.750891599468652</v>
      </c>
      <c r="H8" s="4">
        <f t="shared" si="3"/>
        <v>44.958748401349219</v>
      </c>
      <c r="I8" s="5">
        <f t="shared" si="5"/>
        <v>0.48818301459635371</v>
      </c>
      <c r="J8" s="6">
        <f t="shared" si="9"/>
        <v>47.505426513844753</v>
      </c>
      <c r="K8" s="8">
        <f t="shared" si="13"/>
        <v>1.3405554600140542E-3</v>
      </c>
      <c r="L8" s="8">
        <f>SUM(K6:K8)</f>
        <v>6.2540993179313331E-3</v>
      </c>
      <c r="M8" s="5">
        <f t="shared" si="14"/>
        <v>0.56437992810079041</v>
      </c>
      <c r="N8" s="5">
        <f>SUM(M6:M8)</f>
        <v>2.1958134947066119</v>
      </c>
      <c r="O8" s="5">
        <f t="shared" si="10"/>
        <v>7.5170367260701596</v>
      </c>
      <c r="P8" s="7">
        <f t="shared" si="11"/>
        <v>1.7833562730441583E-4</v>
      </c>
      <c r="U8" s="7">
        <f t="shared" si="4"/>
        <v>4.7505426513844755</v>
      </c>
      <c r="V8">
        <f t="shared" si="7"/>
        <v>1.7833562730441583E-3</v>
      </c>
    </row>
    <row r="9" spans="1:22" x14ac:dyDescent="0.25">
      <c r="A9" s="2">
        <v>8</v>
      </c>
      <c r="B9" s="2">
        <v>0.72199999999999998</v>
      </c>
      <c r="C9" s="2">
        <v>334</v>
      </c>
      <c r="D9">
        <f t="shared" si="0"/>
        <v>0.51937</v>
      </c>
      <c r="E9">
        <f t="shared" si="12"/>
        <v>7.7749999999998654E-4</v>
      </c>
      <c r="F9" s="2">
        <f t="shared" si="1"/>
        <v>10.686589853154597</v>
      </c>
      <c r="G9" s="2">
        <f t="shared" si="2"/>
        <v>29.257347807565495</v>
      </c>
      <c r="H9" s="4">
        <f t="shared" si="3"/>
        <v>39.943937660720096</v>
      </c>
      <c r="I9" s="5">
        <f t="shared" si="5"/>
        <v>0.52126694872596957</v>
      </c>
      <c r="J9" s="6">
        <f t="shared" si="9"/>
        <v>42.451343031034654</v>
      </c>
      <c r="K9" s="8">
        <f t="shared" si="13"/>
        <v>1.3989209222408953E-3</v>
      </c>
      <c r="L9" s="8">
        <f>SUM(K6:K9)</f>
        <v>7.6530202401722284E-3</v>
      </c>
      <c r="M9" s="5">
        <f t="shared" si="14"/>
        <v>0.65907027780873473</v>
      </c>
      <c r="N9" s="5">
        <f>SUM(M6:M9)</f>
        <v>2.8548837725153469</v>
      </c>
      <c r="O9" s="5">
        <f t="shared" si="10"/>
        <v>5.0540834828100998</v>
      </c>
      <c r="P9" s="7">
        <f t="shared" si="11"/>
        <v>2.767902285347861E-4</v>
      </c>
      <c r="U9" s="7">
        <f t="shared" si="4"/>
        <v>4.2451343031034652</v>
      </c>
      <c r="V9">
        <f t="shared" si="7"/>
        <v>2.7679022853478608E-3</v>
      </c>
    </row>
    <row r="10" spans="1:22" x14ac:dyDescent="0.25">
      <c r="A10" s="2">
        <v>9</v>
      </c>
      <c r="B10" s="2">
        <v>0.68200000000000005</v>
      </c>
      <c r="C10" s="2">
        <v>332</v>
      </c>
      <c r="D10">
        <f t="shared" si="0"/>
        <v>0.51625999999999994</v>
      </c>
      <c r="E10">
        <f t="shared" si="12"/>
        <v>3.1100000000000572E-3</v>
      </c>
      <c r="F10" s="2">
        <f t="shared" si="1"/>
        <v>10.127352925045175</v>
      </c>
      <c r="G10" s="2">
        <f t="shared" si="2"/>
        <v>24.90034498251411</v>
      </c>
      <c r="H10" s="4">
        <f t="shared" si="3"/>
        <v>35.027697907559286</v>
      </c>
      <c r="I10" s="5">
        <f t="shared" si="5"/>
        <v>0.55923692810942249</v>
      </c>
      <c r="J10" s="6">
        <f t="shared" si="9"/>
        <v>37.485817784139691</v>
      </c>
      <c r="K10" s="8">
        <f t="shared" si="13"/>
        <v>5.8868239084367401E-3</v>
      </c>
      <c r="L10" s="8">
        <f>SUM(K6:K10)</f>
        <v>1.3539844148608968E-2</v>
      </c>
      <c r="M10" s="5">
        <f t="shared" si="14"/>
        <v>3.1408272549025003</v>
      </c>
      <c r="N10" s="5">
        <f>SUM(M6:M10)</f>
        <v>5.9957110274178476</v>
      </c>
      <c r="O10" s="5">
        <f t="shared" si="10"/>
        <v>4.9655252468949627</v>
      </c>
      <c r="P10" s="7">
        <f t="shared" si="11"/>
        <v>1.185539014652656E-3</v>
      </c>
      <c r="U10" s="7">
        <f t="shared" si="4"/>
        <v>3.748581778413969</v>
      </c>
      <c r="V10">
        <f t="shared" si="7"/>
        <v>1.185539014652656E-2</v>
      </c>
    </row>
    <row r="11" spans="1:22" x14ac:dyDescent="0.25">
      <c r="A11" s="2">
        <v>10</v>
      </c>
      <c r="B11" s="2">
        <v>0.628</v>
      </c>
      <c r="C11" s="2">
        <v>328</v>
      </c>
      <c r="D11">
        <f t="shared" si="0"/>
        <v>0.51003999999999994</v>
      </c>
      <c r="E11">
        <f t="shared" si="12"/>
        <v>6.2200000000000033E-3</v>
      </c>
      <c r="F11" s="2">
        <f t="shared" si="1"/>
        <v>9.4894385738933362</v>
      </c>
      <c r="G11" s="2">
        <f t="shared" si="2"/>
        <v>20.485147072075115</v>
      </c>
      <c r="H11" s="4">
        <f t="shared" si="3"/>
        <v>29.974585645968453</v>
      </c>
      <c r="I11" s="5">
        <f t="shared" si="5"/>
        <v>0.63791435115183859</v>
      </c>
      <c r="J11" s="6">
        <f t="shared" si="9"/>
        <v>32.501141776763873</v>
      </c>
      <c r="K11" s="8">
        <f t="shared" si="13"/>
        <v>1.2525152938775704E-2</v>
      </c>
      <c r="L11" s="8">
        <f>SUM(K6:K11)</f>
        <v>2.6064997087384672E-2</v>
      </c>
      <c r="M11" s="5">
        <f t="shared" si="14"/>
        <v>7.7075156465612809</v>
      </c>
      <c r="N11" s="5">
        <f>SUM(M6:M11)</f>
        <v>13.703226673979128</v>
      </c>
      <c r="O11" s="5">
        <f t="shared" si="10"/>
        <v>4.9846760073758176</v>
      </c>
      <c r="P11" s="7">
        <f t="shared" si="11"/>
        <v>2.5127316038679854E-3</v>
      </c>
      <c r="U11" s="7">
        <f t="shared" si="4"/>
        <v>3.2501141776763873</v>
      </c>
      <c r="V11">
        <f t="shared" si="7"/>
        <v>2.5127316038679855E-2</v>
      </c>
    </row>
    <row r="12" spans="1:22" x14ac:dyDescent="0.25">
      <c r="A12" s="2">
        <v>11</v>
      </c>
      <c r="B12" s="2">
        <v>0.55600000000000005</v>
      </c>
      <c r="C12" s="2">
        <v>314</v>
      </c>
      <c r="D12">
        <f t="shared" si="0"/>
        <v>0.48826999999999998</v>
      </c>
      <c r="E12">
        <f t="shared" si="12"/>
        <v>2.1769999999999956E-2</v>
      </c>
      <c r="F12" s="2">
        <f t="shared" si="1"/>
        <v>8.7817748793381458</v>
      </c>
      <c r="G12" s="2">
        <f t="shared" si="2"/>
        <v>16.235453677662601</v>
      </c>
      <c r="H12" s="4">
        <f t="shared" si="3"/>
        <v>25.017228557000749</v>
      </c>
      <c r="I12" s="5">
        <f t="shared" si="5"/>
        <v>0.7076636945551904</v>
      </c>
      <c r="J12" s="6">
        <f t="shared" si="9"/>
        <v>27.495907101484601</v>
      </c>
      <c r="K12" s="8">
        <f t="shared" si="13"/>
        <v>4.7462453298394068E-2</v>
      </c>
      <c r="L12" s="8">
        <f>SUM(K6:K12)</f>
        <v>7.3527450385778736E-2</v>
      </c>
      <c r="M12" s="5">
        <f t="shared" si="14"/>
        <v>34.523286046330433</v>
      </c>
      <c r="N12" s="5">
        <f>SUM(M6:M12)</f>
        <v>48.226512720309557</v>
      </c>
      <c r="O12" s="5">
        <f t="shared" si="10"/>
        <v>5.0052346752792722</v>
      </c>
      <c r="P12" s="7">
        <f t="shared" si="11"/>
        <v>9.482563032021241E-3</v>
      </c>
      <c r="U12" s="7">
        <f t="shared" si="4"/>
        <v>2.74959071014846</v>
      </c>
      <c r="V12">
        <f t="shared" si="7"/>
        <v>9.4825630320212406E-2</v>
      </c>
    </row>
    <row r="13" spans="1:22" x14ac:dyDescent="0.25">
      <c r="A13" s="2">
        <v>12</v>
      </c>
      <c r="B13" s="2">
        <v>0.53800000000000003</v>
      </c>
      <c r="C13" s="2">
        <v>310</v>
      </c>
      <c r="D13">
        <f t="shared" si="0"/>
        <v>0.48204999999999998</v>
      </c>
      <c r="E13">
        <f t="shared" si="12"/>
        <v>6.2200000000000033E-3</v>
      </c>
      <c r="F13" s="2">
        <f t="shared" si="1"/>
        <v>8.6235352806846368</v>
      </c>
      <c r="G13" s="2">
        <f t="shared" si="2"/>
        <v>15.373528703515873</v>
      </c>
      <c r="H13" s="4">
        <f t="shared" si="3"/>
        <v>23.997063984200508</v>
      </c>
      <c r="I13" s="5">
        <f t="shared" si="5"/>
        <v>0.15823959865350901</v>
      </c>
      <c r="J13" s="6">
        <f t="shared" si="9"/>
        <v>24.507146270600629</v>
      </c>
      <c r="K13" s="8">
        <f t="shared" si="13"/>
        <v>1.4847891904523607E-2</v>
      </c>
      <c r="L13" s="8">
        <f>SUM(K6:K13)</f>
        <v>8.8375342290302347E-2</v>
      </c>
      <c r="M13" s="5">
        <f t="shared" si="14"/>
        <v>12.117193687569817</v>
      </c>
      <c r="N13" s="5">
        <f>SUM(M6:M13)</f>
        <v>60.343706407879374</v>
      </c>
      <c r="O13" s="5">
        <f t="shared" si="10"/>
        <v>2.9887608308839724</v>
      </c>
      <c r="P13" s="7">
        <f t="shared" si="11"/>
        <v>4.9679090247352151E-3</v>
      </c>
      <c r="U13" s="7">
        <f t="shared" si="4"/>
        <v>2.450714627060063</v>
      </c>
      <c r="V13">
        <f t="shared" si="7"/>
        <v>4.9679090247352148E-2</v>
      </c>
    </row>
    <row r="14" spans="1:22" x14ac:dyDescent="0.25">
      <c r="A14" s="2">
        <v>13</v>
      </c>
      <c r="B14" s="2">
        <v>0.51900000000000002</v>
      </c>
      <c r="C14" s="2">
        <v>304</v>
      </c>
      <c r="D14">
        <f t="shared" si="0"/>
        <v>0.47271999999999997</v>
      </c>
      <c r="E14">
        <f t="shared" si="12"/>
        <v>9.330000000000005E-3</v>
      </c>
      <c r="F14" s="2">
        <f t="shared" si="1"/>
        <v>8.4629798720102976</v>
      </c>
      <c r="G14" s="2">
        <f t="shared" si="2"/>
        <v>14.530730681969981</v>
      </c>
      <c r="H14" s="4">
        <f t="shared" si="3"/>
        <v>22.993710553980279</v>
      </c>
      <c r="I14" s="5">
        <f t="shared" si="5"/>
        <v>0.16055540867433926</v>
      </c>
      <c r="J14" s="6">
        <f t="shared" si="9"/>
        <v>23.495387269090394</v>
      </c>
      <c r="K14" s="8">
        <f t="shared" si="13"/>
        <v>2.2854942443260626E-2</v>
      </c>
      <c r="L14" s="8">
        <f>SUM(K6:K14)</f>
        <v>0.11123028473356297</v>
      </c>
      <c r="M14" s="5">
        <f t="shared" si="14"/>
        <v>19.454833564993148</v>
      </c>
      <c r="N14" s="5">
        <f>SUM(M6:M14)</f>
        <v>79.798539972872518</v>
      </c>
      <c r="O14" s="5">
        <f t="shared" si="10"/>
        <v>1.0117590015102351</v>
      </c>
      <c r="P14" s="7">
        <f t="shared" si="11"/>
        <v>2.2589314658081075E-2</v>
      </c>
      <c r="U14" s="7">
        <f t="shared" si="4"/>
        <v>2.3495387269090395</v>
      </c>
      <c r="V14">
        <f t="shared" si="7"/>
        <v>0.22589314658081075</v>
      </c>
    </row>
    <row r="15" spans="1:22" x14ac:dyDescent="0.25">
      <c r="A15" s="2">
        <v>14</v>
      </c>
      <c r="B15" s="2">
        <v>0.499</v>
      </c>
      <c r="C15" s="2">
        <v>298</v>
      </c>
      <c r="D15">
        <f t="shared" si="0"/>
        <v>0.46338999999999997</v>
      </c>
      <c r="E15">
        <f t="shared" si="12"/>
        <v>9.330000000000005E-3</v>
      </c>
      <c r="F15" s="2">
        <f t="shared" si="1"/>
        <v>8.3004018416289735</v>
      </c>
      <c r="G15" s="2">
        <f t="shared" si="2"/>
        <v>13.709287488061948</v>
      </c>
      <c r="H15" s="4">
        <f t="shared" si="3"/>
        <v>22.009689329690922</v>
      </c>
      <c r="I15" s="5">
        <f t="shared" si="5"/>
        <v>0.16257803038132401</v>
      </c>
      <c r="J15" s="6">
        <f t="shared" si="9"/>
        <v>22.5016999418356</v>
      </c>
      <c r="K15" s="8">
        <f t="shared" si="13"/>
        <v>2.3487658776325478E-2</v>
      </c>
      <c r="L15" s="8">
        <f>SUM(K6:K15)</f>
        <v>0.13471794350988844</v>
      </c>
      <c r="M15" s="5">
        <f t="shared" si="14"/>
        <v>20.87634164266564</v>
      </c>
      <c r="N15" s="5">
        <f>SUM(M6:M15)</f>
        <v>100.67488161553815</v>
      </c>
      <c r="O15" s="5">
        <f t="shared" si="10"/>
        <v>0.99368732725479347</v>
      </c>
      <c r="P15" s="7">
        <f t="shared" si="11"/>
        <v>2.363687060517675E-2</v>
      </c>
      <c r="U15" s="7">
        <f t="shared" si="4"/>
        <v>2.25016999418356</v>
      </c>
      <c r="V15">
        <f t="shared" si="7"/>
        <v>0.23636870605176749</v>
      </c>
    </row>
    <row r="16" spans="1:22" x14ac:dyDescent="0.25">
      <c r="A16" s="2">
        <v>15</v>
      </c>
      <c r="B16" s="2">
        <v>0.47699999999999998</v>
      </c>
      <c r="C16" s="2">
        <v>290</v>
      </c>
      <c r="D16">
        <f t="shared" si="0"/>
        <v>0.45094999999999996</v>
      </c>
      <c r="E16">
        <f t="shared" si="12"/>
        <v>1.2440000000000007E-2</v>
      </c>
      <c r="F16" s="2">
        <f t="shared" si="1"/>
        <v>8.1283272026045594</v>
      </c>
      <c r="G16" s="2">
        <f t="shared" si="2"/>
        <v>12.874224038625291</v>
      </c>
      <c r="H16" s="4">
        <f t="shared" si="3"/>
        <v>21.002551241229853</v>
      </c>
      <c r="I16" s="5">
        <f t="shared" si="5"/>
        <v>0.17207463902441411</v>
      </c>
      <c r="J16" s="6">
        <f t="shared" si="9"/>
        <v>21.506120285460387</v>
      </c>
      <c r="K16" s="8">
        <f t="shared" si="13"/>
        <v>3.2239615414743017E-2</v>
      </c>
      <c r="L16" s="8">
        <f>SUM(K6:K16)</f>
        <v>0.16695755892463146</v>
      </c>
      <c r="M16" s="5">
        <f t="shared" si="14"/>
        <v>29.981805166912611</v>
      </c>
      <c r="N16" s="5">
        <f>SUM(M6:M16)</f>
        <v>130.65668678245078</v>
      </c>
      <c r="O16" s="5">
        <f t="shared" si="10"/>
        <v>0.99557965637521306</v>
      </c>
      <c r="P16" s="7">
        <f t="shared" si="11"/>
        <v>3.2382758334098163E-2</v>
      </c>
      <c r="U16" s="7">
        <f t="shared" si="4"/>
        <v>2.1506120285460386</v>
      </c>
      <c r="V16">
        <f t="shared" si="7"/>
        <v>0.32382758334098161</v>
      </c>
    </row>
    <row r="17" spans="1:22" x14ac:dyDescent="0.25">
      <c r="A17" s="2">
        <v>16</v>
      </c>
      <c r="B17" s="2">
        <v>0.45300000000000001</v>
      </c>
      <c r="C17" s="2">
        <v>278</v>
      </c>
      <c r="D17">
        <f t="shared" si="0"/>
        <v>0.43229000000000001</v>
      </c>
      <c r="E17">
        <f t="shared" si="12"/>
        <v>1.8659999999999954E-2</v>
      </c>
      <c r="F17" s="2">
        <f t="shared" si="1"/>
        <v>7.9477051202231088</v>
      </c>
      <c r="G17" s="2">
        <f t="shared" si="2"/>
        <v>12.034907746229406</v>
      </c>
      <c r="H17" s="4">
        <f t="shared" si="3"/>
        <v>19.982612866452513</v>
      </c>
      <c r="I17" s="5">
        <f t="shared" si="5"/>
        <v>0.18062208238145061</v>
      </c>
      <c r="J17" s="6">
        <f t="shared" si="9"/>
        <v>20.492582053841183</v>
      </c>
      <c r="K17" s="8">
        <f t="shared" si="13"/>
        <v>4.9933449803525334E-2</v>
      </c>
      <c r="L17" s="8">
        <f>SUM(K6:K17)</f>
        <v>0.21689100872815681</v>
      </c>
      <c r="M17" s="5">
        <f t="shared" si="14"/>
        <v>48.733194940815842</v>
      </c>
      <c r="N17" s="5">
        <f>SUM(M6:M17)</f>
        <v>179.38988172326663</v>
      </c>
      <c r="O17" s="5">
        <f t="shared" si="10"/>
        <v>1.0135382316192043</v>
      </c>
      <c r="P17" s="7">
        <f t="shared" si="11"/>
        <v>4.9266468936009306E-2</v>
      </c>
      <c r="U17" s="7">
        <f t="shared" si="4"/>
        <v>2.0492582053841182</v>
      </c>
      <c r="V17">
        <f t="shared" si="7"/>
        <v>0.49266468936009306</v>
      </c>
    </row>
    <row r="18" spans="1:22" x14ac:dyDescent="0.25">
      <c r="A18" s="2">
        <v>17</v>
      </c>
      <c r="B18" s="2">
        <v>0.42799999999999999</v>
      </c>
      <c r="C18" s="2">
        <v>264</v>
      </c>
      <c r="D18">
        <f t="shared" si="0"/>
        <v>0.41052</v>
      </c>
      <c r="E18">
        <f t="shared" si="12"/>
        <v>2.1770000000000012E-2</v>
      </c>
      <c r="F18" s="2">
        <f t="shared" si="1"/>
        <v>7.7663800930928577</v>
      </c>
      <c r="G18" s="2">
        <f t="shared" si="2"/>
        <v>11.229837035873935</v>
      </c>
      <c r="H18" s="4">
        <f t="shared" si="3"/>
        <v>18.996217128966791</v>
      </c>
      <c r="I18" s="5">
        <f t="shared" si="5"/>
        <v>0.18132502713025112</v>
      </c>
      <c r="J18" s="6">
        <f t="shared" si="9"/>
        <v>19.489414997709652</v>
      </c>
      <c r="K18" s="8">
        <f t="shared" si="13"/>
        <v>6.0329945409157371E-2</v>
      </c>
      <c r="L18" s="8">
        <f>SUM(K6:K18)</f>
        <v>0.27722095413731418</v>
      </c>
      <c r="M18" s="5">
        <f t="shared" si="14"/>
        <v>61.910473368489704</v>
      </c>
      <c r="N18" s="5">
        <f>SUM(M6:M18)</f>
        <v>241.30035509175633</v>
      </c>
      <c r="O18" s="5">
        <f t="shared" si="10"/>
        <v>1.0031670561315309</v>
      </c>
      <c r="P18" s="7">
        <f t="shared" si="11"/>
        <v>6.01394802993283E-2</v>
      </c>
      <c r="U18" s="7">
        <f t="shared" si="4"/>
        <v>1.9489414997709651</v>
      </c>
      <c r="V18">
        <f t="shared" si="7"/>
        <v>0.60139480299328296</v>
      </c>
    </row>
    <row r="19" spans="1:22" x14ac:dyDescent="0.25">
      <c r="A19" s="2">
        <v>18</v>
      </c>
      <c r="B19" s="2">
        <v>0.40100000000000002</v>
      </c>
      <c r="C19" s="2">
        <v>242</v>
      </c>
      <c r="D19">
        <f t="shared" si="0"/>
        <v>0.37630999999999998</v>
      </c>
      <c r="E19">
        <f t="shared" si="12"/>
        <v>3.4210000000000018E-2</v>
      </c>
      <c r="F19" s="2">
        <f t="shared" si="1"/>
        <v>7.5772051623394061</v>
      </c>
      <c r="G19" s="2">
        <f t="shared" si="2"/>
        <v>10.429048064314967</v>
      </c>
      <c r="H19" s="4">
        <f t="shared" si="3"/>
        <v>18.006253226654373</v>
      </c>
      <c r="I19" s="5">
        <f t="shared" si="5"/>
        <v>0.1891749307534516</v>
      </c>
      <c r="J19" s="6">
        <f t="shared" si="9"/>
        <v>18.501235177810582</v>
      </c>
      <c r="K19" s="8">
        <f t="shared" si="13"/>
        <v>9.8377571482241646E-2</v>
      </c>
      <c r="L19" s="8">
        <f>SUM(K6:K19)</f>
        <v>0.37559852561955581</v>
      </c>
      <c r="M19" s="5">
        <f t="shared" si="14"/>
        <v>106.34703092713569</v>
      </c>
      <c r="N19" s="5">
        <f>SUM(M6:M19)</f>
        <v>347.64738601889201</v>
      </c>
      <c r="O19" s="5">
        <f t="shared" si="10"/>
        <v>0.98817981989907011</v>
      </c>
      <c r="P19" s="7">
        <f t="shared" si="11"/>
        <v>9.9554321492104192E-2</v>
      </c>
      <c r="U19" s="7">
        <f t="shared" si="4"/>
        <v>1.8501235177810582</v>
      </c>
      <c r="V19">
        <f t="shared" si="7"/>
        <v>0.99554321492104192</v>
      </c>
    </row>
    <row r="20" spans="1:22" x14ac:dyDescent="0.25">
      <c r="A20" s="2">
        <v>19</v>
      </c>
      <c r="B20" s="2">
        <v>0.371</v>
      </c>
      <c r="C20" s="2">
        <v>231</v>
      </c>
      <c r="D20">
        <f t="shared" si="0"/>
        <v>0.359205</v>
      </c>
      <c r="E20">
        <f t="shared" si="12"/>
        <v>1.7104999999999981E-2</v>
      </c>
      <c r="F20" s="2">
        <f t="shared" si="1"/>
        <v>7.3737166987407354</v>
      </c>
      <c r="G20" s="2">
        <f t="shared" si="2"/>
        <v>9.6111835881521355</v>
      </c>
      <c r="H20" s="4">
        <f t="shared" si="3"/>
        <v>16.98490028689287</v>
      </c>
      <c r="I20" s="5">
        <f t="shared" si="5"/>
        <v>0.20348846359867068</v>
      </c>
      <c r="J20" s="6">
        <f t="shared" si="9"/>
        <v>17.495576756773623</v>
      </c>
      <c r="K20" s="8">
        <f t="shared" si="13"/>
        <v>5.1226831724548394E-2</v>
      </c>
      <c r="L20" s="8">
        <f>SUM(K6:K20)</f>
        <v>0.42682535734410421</v>
      </c>
      <c r="M20" s="5">
        <f t="shared" si="14"/>
        <v>58.559751915255156</v>
      </c>
      <c r="N20" s="5">
        <f>SUM(M6:M20)</f>
        <v>406.20713793414717</v>
      </c>
      <c r="O20" s="5">
        <f t="shared" si="10"/>
        <v>1.0056584210369586</v>
      </c>
      <c r="P20" s="7">
        <f t="shared" si="11"/>
        <v>5.093859968052291E-2</v>
      </c>
      <c r="U20" s="7">
        <f t="shared" si="4"/>
        <v>1.7495576756773623</v>
      </c>
      <c r="V20">
        <f t="shared" si="7"/>
        <v>0.50938599680522911</v>
      </c>
    </row>
    <row r="21" spans="1:22" x14ac:dyDescent="0.25">
      <c r="A21" s="2">
        <v>20</v>
      </c>
      <c r="B21" s="2">
        <v>0.34</v>
      </c>
      <c r="C21" s="2">
        <v>225</v>
      </c>
      <c r="D21">
        <f t="shared" si="0"/>
        <v>0.34987499999999999</v>
      </c>
      <c r="E21">
        <f t="shared" si="12"/>
        <v>9.330000000000005E-3</v>
      </c>
      <c r="F21" s="2">
        <f t="shared" si="1"/>
        <v>7.1693015536271307</v>
      </c>
      <c r="G21" s="2">
        <f t="shared" si="2"/>
        <v>8.8338103942085873</v>
      </c>
      <c r="H21" s="4">
        <f t="shared" si="3"/>
        <v>16.00311194783572</v>
      </c>
      <c r="I21" s="5">
        <f t="shared" si="5"/>
        <v>0.2044151451136047</v>
      </c>
      <c r="J21" s="6">
        <f t="shared" si="9"/>
        <v>16.494006117364293</v>
      </c>
      <c r="K21" s="8">
        <f t="shared" si="13"/>
        <v>2.9249886242259309E-2</v>
      </c>
      <c r="L21" s="8">
        <f>SUM(K6:K21)</f>
        <v>0.45607524358636353</v>
      </c>
      <c r="M21" s="5">
        <f t="shared" si="14"/>
        <v>35.467291613850058</v>
      </c>
      <c r="N21" s="5">
        <f>SUM(M6:M21)</f>
        <v>441.67442954799725</v>
      </c>
      <c r="O21" s="5">
        <f t="shared" si="10"/>
        <v>1.00157063940933</v>
      </c>
      <c r="P21" s="7">
        <f t="shared" si="11"/>
        <v>2.9204017261837113E-2</v>
      </c>
      <c r="U21" s="7">
        <f t="shared" si="4"/>
        <v>1.6494006117364293</v>
      </c>
      <c r="V21">
        <f t="shared" si="7"/>
        <v>0.29204017261837112</v>
      </c>
    </row>
    <row r="22" spans="1:22" x14ac:dyDescent="0.25">
      <c r="A22" s="2">
        <v>21</v>
      </c>
      <c r="B22" s="2">
        <v>0.30599999999999999</v>
      </c>
      <c r="C22" s="2">
        <v>218</v>
      </c>
      <c r="D22">
        <f t="shared" si="0"/>
        <v>0.33899000000000001</v>
      </c>
      <c r="E22">
        <f t="shared" si="12"/>
        <v>1.0884999999999978E-2</v>
      </c>
      <c r="F22" s="2">
        <f t="shared" si="1"/>
        <v>6.9500364761734659</v>
      </c>
      <c r="G22" s="2">
        <f t="shared" si="2"/>
        <v>8.0478297670897394</v>
      </c>
      <c r="H22" s="4">
        <f t="shared" si="3"/>
        <v>14.997866243263205</v>
      </c>
      <c r="I22" s="5">
        <f t="shared" si="5"/>
        <v>0.21926507745366486</v>
      </c>
      <c r="J22" s="6">
        <f t="shared" si="9"/>
        <v>15.500489095549462</v>
      </c>
      <c r="K22" s="8">
        <f t="shared" si="13"/>
        <v>3.5824616111982607E-2</v>
      </c>
      <c r="L22" s="8">
        <f>SUM(K6:K22)</f>
        <v>0.49189985969834615</v>
      </c>
      <c r="M22" s="5">
        <f t="shared" si="14"/>
        <v>46.22385253929653</v>
      </c>
      <c r="N22" s="5">
        <f>SUM(M6:M22)</f>
        <v>487.89828208729375</v>
      </c>
      <c r="O22" s="5">
        <f t="shared" si="10"/>
        <v>0.99351702181483148</v>
      </c>
      <c r="P22" s="7">
        <f t="shared" si="11"/>
        <v>3.6058381814679651E-2</v>
      </c>
      <c r="U22" s="7">
        <f t="shared" si="4"/>
        <v>1.5500489095549461</v>
      </c>
      <c r="V22">
        <f t="shared" si="7"/>
        <v>0.36058381814679652</v>
      </c>
    </row>
    <row r="23" spans="1:22" x14ac:dyDescent="0.25">
      <c r="A23" s="2">
        <v>22</v>
      </c>
      <c r="B23" s="2">
        <v>0.27</v>
      </c>
      <c r="C23" s="2">
        <v>208</v>
      </c>
      <c r="D23">
        <f t="shared" si="0"/>
        <v>0.32344000000000001</v>
      </c>
      <c r="E23">
        <f t="shared" si="12"/>
        <v>1.5550000000000008E-2</v>
      </c>
      <c r="F23" s="2">
        <f t="shared" si="1"/>
        <v>6.7211210461672879</v>
      </c>
      <c r="G23" s="2">
        <f t="shared" si="2"/>
        <v>7.2785133124987507</v>
      </c>
      <c r="H23" s="4">
        <f t="shared" si="3"/>
        <v>13.999634358666039</v>
      </c>
      <c r="I23" s="5">
        <f t="shared" si="5"/>
        <v>0.22891543000617798</v>
      </c>
      <c r="J23" s="6">
        <f t="shared" si="9"/>
        <v>14.498750300964623</v>
      </c>
      <c r="K23" s="8">
        <f t="shared" si="13"/>
        <v>5.4073109149993755E-2</v>
      </c>
      <c r="L23" s="8">
        <f>SUM(K6:K23)</f>
        <v>0.5459729688483399</v>
      </c>
      <c r="M23" s="5">
        <f t="shared" si="14"/>
        <v>74.590027454154011</v>
      </c>
      <c r="N23" s="5">
        <f>SUM(M6:M23)</f>
        <v>562.48830954144773</v>
      </c>
      <c r="O23" s="5">
        <f t="shared" si="10"/>
        <v>1.0017387945848384</v>
      </c>
      <c r="P23" s="7">
        <f t="shared" si="11"/>
        <v>5.3979250321840505E-2</v>
      </c>
      <c r="U23" s="7">
        <f t="shared" si="4"/>
        <v>1.4498750300964622</v>
      </c>
      <c r="V23">
        <f t="shared" si="7"/>
        <v>0.539792503218405</v>
      </c>
    </row>
    <row r="24" spans="1:22" x14ac:dyDescent="0.25">
      <c r="A24" s="2">
        <v>23</v>
      </c>
      <c r="B24" s="2">
        <v>0.23200000000000001</v>
      </c>
      <c r="C24" s="2">
        <v>198</v>
      </c>
      <c r="D24">
        <f t="shared" si="0"/>
        <v>0.30789</v>
      </c>
      <c r="E24">
        <f t="shared" si="12"/>
        <v>1.5550000000000008E-2</v>
      </c>
      <c r="F24" s="2">
        <f t="shared" si="1"/>
        <v>6.4799742093423784</v>
      </c>
      <c r="G24" s="2">
        <f t="shared" si="2"/>
        <v>6.52284955049487</v>
      </c>
      <c r="H24" s="4">
        <f t="shared" si="3"/>
        <v>13.002823759837248</v>
      </c>
      <c r="I24" s="5">
        <f t="shared" si="5"/>
        <v>0.24114683682490945</v>
      </c>
      <c r="J24" s="6">
        <f t="shared" si="9"/>
        <v>13.501229059251644</v>
      </c>
      <c r="K24" s="8">
        <f t="shared" si="13"/>
        <v>5.7464417898555976E-2</v>
      </c>
      <c r="L24" s="8">
        <f>SUM(K6:K24)</f>
        <v>0.60343738674689584</v>
      </c>
      <c r="M24" s="5">
        <f t="shared" si="14"/>
        <v>85.124721084824188</v>
      </c>
      <c r="N24" s="5">
        <f>SUM(M6:M24)</f>
        <v>647.61303062627189</v>
      </c>
      <c r="O24" s="5">
        <f t="shared" si="10"/>
        <v>0.99752124171297929</v>
      </c>
      <c r="P24" s="7">
        <f t="shared" si="11"/>
        <v>5.7607212253321056E-2</v>
      </c>
      <c r="U24" s="7">
        <f t="shared" si="4"/>
        <v>1.3501229059251645</v>
      </c>
      <c r="V24">
        <f t="shared" si="7"/>
        <v>0.57607212253321061</v>
      </c>
    </row>
    <row r="25" spans="1:22" x14ac:dyDescent="0.25">
      <c r="A25" s="2">
        <v>24</v>
      </c>
      <c r="B25" s="2">
        <v>0.192</v>
      </c>
      <c r="C25" s="2">
        <v>189</v>
      </c>
      <c r="D25">
        <f t="shared" si="0"/>
        <v>0.29389500000000002</v>
      </c>
      <c r="E25">
        <f t="shared" si="12"/>
        <v>1.399499999999998E-2</v>
      </c>
      <c r="F25" s="2">
        <f t="shared" si="1"/>
        <v>6.2221576057381176</v>
      </c>
      <c r="G25" s="2">
        <f t="shared" si="2"/>
        <v>5.77484792537203</v>
      </c>
      <c r="H25" s="4">
        <f t="shared" si="3"/>
        <v>11.997005531110148</v>
      </c>
      <c r="I25" s="5">
        <f t="shared" si="5"/>
        <v>0.25781660360426084</v>
      </c>
      <c r="J25" s="6">
        <f t="shared" si="9"/>
        <v>12.499914645473698</v>
      </c>
      <c r="K25" s="8">
        <f t="shared" si="13"/>
        <v>5.5347788210800261E-2</v>
      </c>
      <c r="L25" s="8">
        <f>SUM(K6:K25)</f>
        <v>0.65878517495769606</v>
      </c>
      <c r="M25" s="5">
        <f t="shared" si="14"/>
        <v>88.557065836992834</v>
      </c>
      <c r="N25" s="5">
        <f>SUM(M6:M25)</f>
        <v>736.17009646326471</v>
      </c>
      <c r="O25" s="5">
        <f t="shared" si="10"/>
        <v>1.0013144137779459</v>
      </c>
      <c r="P25" s="7">
        <f t="shared" si="11"/>
        <v>5.5275133813338206E-2</v>
      </c>
      <c r="U25" s="7">
        <f t="shared" si="4"/>
        <v>1.2499914645473698</v>
      </c>
      <c r="V25">
        <f t="shared" si="7"/>
        <v>0.55275133813338206</v>
      </c>
    </row>
    <row r="26" spans="1:22" x14ac:dyDescent="0.25">
      <c r="A26" s="2">
        <v>25</v>
      </c>
      <c r="B26" s="2">
        <v>0.152</v>
      </c>
      <c r="C26" s="2">
        <v>179</v>
      </c>
      <c r="D26">
        <f t="shared" si="0"/>
        <v>0.27834500000000001</v>
      </c>
      <c r="E26">
        <f t="shared" si="12"/>
        <v>1.5550000000000008E-2</v>
      </c>
      <c r="F26" s="2">
        <f t="shared" si="1"/>
        <v>5.9535286511570895</v>
      </c>
      <c r="G26" s="2">
        <f t="shared" si="2"/>
        <v>5.0587226984399765</v>
      </c>
      <c r="H26" s="4">
        <f t="shared" si="3"/>
        <v>11.012251349597065</v>
      </c>
      <c r="I26" s="5">
        <f t="shared" si="5"/>
        <v>0.26862895458102809</v>
      </c>
      <c r="J26" s="6">
        <f t="shared" si="9"/>
        <v>11.504628440353606</v>
      </c>
      <c r="K26" s="8">
        <f t="shared" si="13"/>
        <v>6.6444631020738415E-2</v>
      </c>
      <c r="L26" s="8">
        <f>SUM(K6:K26)</f>
        <v>0.72522980597843445</v>
      </c>
      <c r="M26" s="5">
        <f t="shared" si="14"/>
        <v>115.50939061652331</v>
      </c>
      <c r="N26" s="5">
        <f>SUM(M6:M26)</f>
        <v>851.67948707978803</v>
      </c>
      <c r="O26" s="5">
        <f t="shared" si="10"/>
        <v>0.99528620512009169</v>
      </c>
      <c r="P26" s="7">
        <f t="shared" si="11"/>
        <v>6.6759320765147318E-2</v>
      </c>
      <c r="U26" s="7">
        <f t="shared" si="4"/>
        <v>1.1504628440353606</v>
      </c>
      <c r="V26">
        <f t="shared" si="7"/>
        <v>0.66759320765147323</v>
      </c>
    </row>
    <row r="27" spans="1:22" x14ac:dyDescent="0.25">
      <c r="A27" s="2">
        <v>26</v>
      </c>
      <c r="B27" s="2">
        <v>0.111</v>
      </c>
      <c r="C27" s="2">
        <v>166</v>
      </c>
      <c r="D27">
        <f t="shared" si="0"/>
        <v>0.25812999999999997</v>
      </c>
      <c r="E27">
        <f t="shared" si="12"/>
        <v>2.0215000000000038E-2</v>
      </c>
      <c r="F27" s="2">
        <f t="shared" si="1"/>
        <v>5.6550233739841165</v>
      </c>
      <c r="G27" s="2">
        <f t="shared" si="2"/>
        <v>4.3353158404061789</v>
      </c>
      <c r="H27" s="4">
        <f t="shared" si="3"/>
        <v>9.9903392143902963</v>
      </c>
      <c r="I27" s="5">
        <f t="shared" si="5"/>
        <v>0.29850527717297304</v>
      </c>
      <c r="J27" s="6">
        <f t="shared" si="9"/>
        <v>10.501295281993681</v>
      </c>
      <c r="K27" s="8">
        <f t="shared" si="13"/>
        <v>9.3962742925389406E-2</v>
      </c>
      <c r="L27" s="8">
        <f>SUM(K6:K27)</f>
        <v>0.81919254890382387</v>
      </c>
      <c r="M27" s="2" t="s">
        <v>3</v>
      </c>
      <c r="N27" s="2" t="s">
        <v>3</v>
      </c>
      <c r="O27" s="5">
        <f t="shared" si="10"/>
        <v>1.0033331583599256</v>
      </c>
      <c r="P27" s="7">
        <f t="shared" si="11"/>
        <v>9.3650590676165171E-2</v>
      </c>
      <c r="U27" s="7">
        <f t="shared" si="4"/>
        <v>1.0501295281993681</v>
      </c>
      <c r="V27">
        <f t="shared" si="7"/>
        <v>0.93650590676165169</v>
      </c>
    </row>
    <row r="28" spans="1:22" x14ac:dyDescent="0.25">
      <c r="A28" s="2">
        <v>27</v>
      </c>
      <c r="B28" s="2">
        <v>7.3999999999999996E-2</v>
      </c>
      <c r="C28" s="2">
        <v>154</v>
      </c>
      <c r="D28">
        <f t="shared" si="0"/>
        <v>0.23946999999999999</v>
      </c>
      <c r="E28">
        <f t="shared" si="12"/>
        <v>1.8659999999999982E-2</v>
      </c>
      <c r="F28" s="2">
        <f t="shared" si="1"/>
        <v>5.3447659050111849</v>
      </c>
      <c r="G28" s="2">
        <f t="shared" si="2"/>
        <v>3.6601897000093699</v>
      </c>
      <c r="H28" s="4">
        <f t="shared" si="3"/>
        <v>9.0049556050205553</v>
      </c>
      <c r="I28" s="5">
        <f t="shared" si="5"/>
        <v>0.3102574689729316</v>
      </c>
      <c r="J28" s="6">
        <f t="shared" si="9"/>
        <v>9.4976474097054258</v>
      </c>
      <c r="K28" s="8">
        <f t="shared" si="13"/>
        <v>9.5983359876034152E-2</v>
      </c>
      <c r="L28" s="8">
        <f>SUM(K6:K28)</f>
        <v>0.91517590877985799</v>
      </c>
      <c r="M28" s="2" t="s">
        <v>3</v>
      </c>
      <c r="N28" s="2" t="s">
        <v>3</v>
      </c>
      <c r="O28" s="5">
        <f t="shared" si="10"/>
        <v>1.0036478722882549</v>
      </c>
      <c r="P28" s="7">
        <f t="shared" si="11"/>
        <v>9.5634497443010613E-2</v>
      </c>
      <c r="U28" s="7">
        <f t="shared" si="4"/>
        <v>0.94976474097054253</v>
      </c>
      <c r="V28">
        <f t="shared" si="7"/>
        <v>0.95634497443010613</v>
      </c>
    </row>
    <row r="29" spans="1:22" x14ac:dyDescent="0.25">
      <c r="A29" s="2">
        <v>28</v>
      </c>
      <c r="B29" s="2">
        <v>4.2000000000000003E-2</v>
      </c>
      <c r="C29" s="2" t="s">
        <v>3</v>
      </c>
      <c r="D29" s="2" t="s">
        <v>3</v>
      </c>
      <c r="E29" s="2" t="s">
        <v>3</v>
      </c>
      <c r="F29" s="2">
        <f>-4.3*(5/LN(B29))^(1/3)</f>
        <v>5.0053539200744375</v>
      </c>
      <c r="G29" s="2">
        <f t="shared" si="2"/>
        <v>3.0062279130650813</v>
      </c>
      <c r="H29" s="4">
        <f t="shared" si="3"/>
        <v>8.0115818331395197</v>
      </c>
      <c r="I29" s="5">
        <f t="shared" si="5"/>
        <v>0.3394119849367474</v>
      </c>
      <c r="J29" s="6">
        <f t="shared" si="9"/>
        <v>8.5082687190800375</v>
      </c>
      <c r="K29" s="2" t="s">
        <v>3</v>
      </c>
      <c r="L29" s="2" t="s">
        <v>3</v>
      </c>
      <c r="M29" s="2" t="s">
        <v>3</v>
      </c>
      <c r="N29" s="2" t="s">
        <v>3</v>
      </c>
      <c r="O29" s="5">
        <f t="shared" si="10"/>
        <v>0.9893786906253883</v>
      </c>
      <c r="P29" s="2" t="s">
        <v>3</v>
      </c>
      <c r="U29" s="7">
        <f t="shared" si="4"/>
        <v>0.85082687190800377</v>
      </c>
      <c r="V29" s="2" t="s">
        <v>3</v>
      </c>
    </row>
    <row r="30" spans="1:22" x14ac:dyDescent="0.25">
      <c r="A30" s="2">
        <v>29</v>
      </c>
      <c r="B30" s="2">
        <v>1.7999999999999999E-2</v>
      </c>
      <c r="C30" s="2" t="s">
        <v>3</v>
      </c>
      <c r="D30" s="2" t="s">
        <v>3</v>
      </c>
      <c r="E30" s="2" t="s">
        <v>3</v>
      </c>
      <c r="F30" s="2">
        <f t="shared" si="1"/>
        <v>4.6253438696848823</v>
      </c>
      <c r="G30" s="2">
        <f t="shared" si="2"/>
        <v>2.3721907430495621</v>
      </c>
      <c r="H30" s="4">
        <f t="shared" si="3"/>
        <v>6.9975346127344444</v>
      </c>
      <c r="I30" s="5">
        <f t="shared" si="5"/>
        <v>0.38001005038955515</v>
      </c>
      <c r="J30" s="6">
        <f t="shared" si="9"/>
        <v>7.504558222936982</v>
      </c>
      <c r="K30" s="2" t="s">
        <v>3</v>
      </c>
      <c r="L30" s="2" t="s">
        <v>3</v>
      </c>
      <c r="M30" s="2" t="s">
        <v>3</v>
      </c>
      <c r="N30" s="2" t="s">
        <v>3</v>
      </c>
      <c r="O30" s="5">
        <f t="shared" si="10"/>
        <v>1.0037104961430554</v>
      </c>
      <c r="P30" s="2" t="s">
        <v>3</v>
      </c>
      <c r="U30" s="7">
        <f t="shared" si="4"/>
        <v>0.75045582229369823</v>
      </c>
      <c r="V30" s="2" t="s">
        <v>3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Pope, Michael</dc:creator>
  <cp:lastModifiedBy>Gaty Spaghetti</cp:lastModifiedBy>
  <cp:lastPrinted>2024-12-04T03:47:39Z</cp:lastPrinted>
  <dcterms:created xsi:type="dcterms:W3CDTF">2015-11-26T13:38:44Z</dcterms:created>
  <dcterms:modified xsi:type="dcterms:W3CDTF">2024-12-04T03:48:31Z</dcterms:modified>
</cp:coreProperties>
</file>