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06815FF0-FB0D-4820-A7D9-42D1864F1632}" xr6:coauthVersionLast="43" xr6:coauthVersionMax="43" xr10:uidLastSave="{00000000-0000-0000-0000-000000000000}"/>
  <bookViews>
    <workbookView xWindow="-108" yWindow="348" windowWidth="23256" windowHeight="12720" firstSheet="2" activeTab="12" xr2:uid="{00000000-000D-0000-FFFF-FFFF00000000}"/>
  </bookViews>
  <sheets>
    <sheet name="synthesis_info_18_0" sheetId="1" r:id="rId1"/>
    <sheet name="syn_inf_18_1" sheetId="2" r:id="rId2"/>
    <sheet name="Sheet7" sheetId="11" r:id="rId3"/>
    <sheet name="Sheet3" sheetId="4" r:id="rId4"/>
    <sheet name="Sheet1" sheetId="6" r:id="rId5"/>
    <sheet name="PCIe info" sheetId="3" r:id="rId6"/>
    <sheet name="bandwidths" sheetId="5" r:id="rId7"/>
    <sheet name="Sheet2" sheetId="7" r:id="rId8"/>
    <sheet name="Sheet4" sheetId="8" r:id="rId9"/>
    <sheet name="Sheet5" sheetId="9" r:id="rId10"/>
    <sheet name="Sheet6" sheetId="10" r:id="rId11"/>
    <sheet name="Sheet8" sheetId="12" r:id="rId12"/>
    <sheet name="Sheet9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13" l="1"/>
  <c r="D18" i="13"/>
  <c r="E16" i="13"/>
  <c r="E15" i="13"/>
  <c r="F16" i="13" s="1"/>
  <c r="D10" i="13"/>
  <c r="E12" i="13"/>
  <c r="D7" i="13"/>
  <c r="C5" i="13"/>
  <c r="E19" i="13" l="1"/>
  <c r="B11" i="13"/>
  <c r="C11" i="13"/>
  <c r="C12" i="13" s="1"/>
  <c r="C10" i="13"/>
  <c r="B10" i="13"/>
  <c r="B7" i="13"/>
  <c r="B6" i="13"/>
  <c r="B5" i="13"/>
  <c r="I3" i="3" l="1"/>
  <c r="B5" i="3"/>
  <c r="B4" i="3"/>
</calcChain>
</file>

<file path=xl/sharedStrings.xml><?xml version="1.0" encoding="utf-8"?>
<sst xmlns="http://schemas.openxmlformats.org/spreadsheetml/2006/main" count="295" uniqueCount="150">
  <si>
    <t>Design</t>
  </si>
  <si>
    <t>Logic</t>
  </si>
  <si>
    <t>DSP</t>
  </si>
  <si>
    <t>RAM</t>
  </si>
  <si>
    <t>MPI</t>
  </si>
  <si>
    <t>IOCHAN WN</t>
  </si>
  <si>
    <t>IOCHAN FC</t>
  </si>
  <si>
    <t>FPGA ONLY WN</t>
  </si>
  <si>
    <t>FPGA ONLY FC</t>
  </si>
  <si>
    <t>IOCHAN WN_4CH</t>
  </si>
  <si>
    <t>Frequency 18.0.1 (MHz)</t>
  </si>
  <si>
    <t>Frequency 18.1.1 (MHz)</t>
  </si>
  <si>
    <t>Link Speed</t>
  </si>
  <si>
    <t>Lanes</t>
  </si>
  <si>
    <t>Peak</t>
  </si>
  <si>
    <t xml:space="preserve"> </t>
  </si>
  <si>
    <t>Configuration</t>
  </si>
  <si>
    <t>Peak Bandwidth (GB/s)</t>
  </si>
  <si>
    <t>MPI+PCIe</t>
  </si>
  <si>
    <t>Within Node 1 Channel</t>
  </si>
  <si>
    <t>Within Node 4 Channel</t>
  </si>
  <si>
    <t>Fully Connect</t>
  </si>
  <si>
    <t>Designs</t>
  </si>
  <si>
    <t>Regular</t>
  </si>
  <si>
    <t>Ir-regular</t>
  </si>
  <si>
    <t>Interleaved</t>
  </si>
  <si>
    <t>Non-interleaved</t>
  </si>
  <si>
    <t>FC</t>
  </si>
  <si>
    <t>MPI N2</t>
  </si>
  <si>
    <t>MPI N4</t>
  </si>
  <si>
    <t>WN 1CH</t>
  </si>
  <si>
    <t>WN 4CH</t>
  </si>
  <si>
    <t>Frequency(with)</t>
  </si>
  <si>
    <t>(Frequency (No-flags))</t>
  </si>
  <si>
    <t>Value at p = 3</t>
  </si>
  <si>
    <t>Constant</t>
  </si>
  <si>
    <t>Computation</t>
  </si>
  <si>
    <t>p_Nfp</t>
  </si>
  <si>
    <t>p_Np</t>
  </si>
  <si>
    <t>p_max_NfpNfaces_Np</t>
  </si>
  <si>
    <t>BSIZE</t>
  </si>
  <si>
    <t>VOL_UNROLL</t>
  </si>
  <si>
    <t>SURF_UNROLL</t>
  </si>
  <si>
    <t>(PFAC*((p_Np+PFAC-1)/PFAC))</t>
  </si>
  <si>
    <t xml:space="preserve">max(p_Nfp*p_Nfaces,p_Np) </t>
  </si>
  <si>
    <t>((p + 1)*(p+2)/2)</t>
  </si>
  <si>
    <t>((p + 1)*(p+2)*(p+3)/6)</t>
  </si>
  <si>
    <t>Label</t>
  </si>
  <si>
    <t>MIDG2 MPI FPGA</t>
  </si>
  <si>
    <t>Memory optimization flags</t>
  </si>
  <si>
    <t>Added latency</t>
  </si>
  <si>
    <t>No. FPGAs used</t>
  </si>
  <si>
    <t>Fully connected with IO Channel</t>
  </si>
  <si>
    <t xml:space="preserve">Within Node with 1 IO Channel </t>
  </si>
  <si>
    <t>Within Node with 4 IO Channels</t>
  </si>
  <si>
    <t>Fully Conneted FPGA Only</t>
  </si>
  <si>
    <t>Yes</t>
  </si>
  <si>
    <t>No</t>
  </si>
  <si>
    <t>MPI_N2</t>
  </si>
  <si>
    <t>MPI_N4</t>
  </si>
  <si>
    <t>MPI_N2_nf</t>
  </si>
  <si>
    <t>MPI_N4_nf</t>
  </si>
  <si>
    <t>WNIO</t>
  </si>
  <si>
    <t>WNIO_nf</t>
  </si>
  <si>
    <t>FCIO</t>
  </si>
  <si>
    <t>FCIO_nf</t>
  </si>
  <si>
    <t>WNIO_4CH</t>
  </si>
  <si>
    <t>WNIO_4CH_nf</t>
  </si>
  <si>
    <t>FC_nf</t>
  </si>
  <si>
    <t>WN</t>
  </si>
  <si>
    <t>WN_nolat</t>
  </si>
  <si>
    <t>WN_nf</t>
  </si>
  <si>
    <t>WN_nolat_nf</t>
  </si>
  <si>
    <t>FC_nolat</t>
  </si>
  <si>
    <t>FC_nolat_nf</t>
  </si>
  <si>
    <t>Fmax(MHz)</t>
  </si>
  <si>
    <t>18.0.1</t>
  </si>
  <si>
    <t>18.1.1</t>
  </si>
  <si>
    <t>18.1.1_nf</t>
  </si>
  <si>
    <t>WN_4CH</t>
  </si>
  <si>
    <t>Within Node FPGA Only 1 Channel</t>
  </si>
  <si>
    <t>Within Node FPGA Only 4 Channel</t>
  </si>
  <si>
    <t>WN_4CH_nolat</t>
  </si>
  <si>
    <t>WN_4CH_nf</t>
  </si>
  <si>
    <t>WN_4CH_nolat_nf</t>
  </si>
  <si>
    <t>Elements</t>
  </si>
  <si>
    <t>data size 2 node
(in KB)</t>
  </si>
  <si>
    <t>data size 4 Node
(in KB)</t>
  </si>
  <si>
    <t>M20K memory blocks</t>
  </si>
  <si>
    <t xml:space="preserve">M20K memory (Mb) </t>
  </si>
  <si>
    <t xml:space="preserve">MLAB memory (Mb) </t>
  </si>
  <si>
    <t>Logic elements (LEs)</t>
  </si>
  <si>
    <t xml:space="preserve">Adaptive logic modules (ALMs) </t>
  </si>
  <si>
    <t>Resources</t>
  </si>
  <si>
    <t xml:space="preserve"> #</t>
  </si>
  <si>
    <t>FPGA ONLY WN 4 CH</t>
  </si>
  <si>
    <t>ccd</t>
  </si>
  <si>
    <t>Bandwidth</t>
  </si>
  <si>
    <t>Kernel</t>
  </si>
  <si>
    <t>V_IN</t>
  </si>
  <si>
    <t>Write to channel ch_vol_Q</t>
  </si>
  <si>
    <t>Writte to ch_vol_facs</t>
  </si>
  <si>
    <t>Stall (%)</t>
  </si>
  <si>
    <t>Occupancy(%)</t>
  </si>
  <si>
    <t>Read vgeo buffer</t>
  </si>
  <si>
    <t>VOLUME</t>
  </si>
  <si>
    <t>Read from ch_vol_Q</t>
  </si>
  <si>
    <t>Read from ch_vol_facs</t>
  </si>
  <si>
    <t>Write to channel ch_vol_rhsQ</t>
  </si>
  <si>
    <t>V_OUT</t>
  </si>
  <si>
    <t>Read from channel ch_vol_rhsQ</t>
  </si>
  <si>
    <t>Write to g_volRhsQ buffer</t>
  </si>
  <si>
    <t>Read g_mapinfo buffer</t>
  </si>
  <si>
    <t>Read g_surinfo buffer</t>
  </si>
  <si>
    <t>Write to channel ch_idM</t>
  </si>
  <si>
    <t>Write to channel ch_idP</t>
  </si>
  <si>
    <t>Write to channel ch_surinfo</t>
  </si>
  <si>
    <t>S_IN1</t>
  </si>
  <si>
    <t>Read g_Q1 buffer</t>
  </si>
  <si>
    <t>Read g_Q2 buffer</t>
  </si>
  <si>
    <t>Write to channel ch_Q1</t>
  </si>
  <si>
    <t>Write to channel ch_Q2</t>
  </si>
  <si>
    <t>Read from channel ch_idM</t>
  </si>
  <si>
    <t>Read from channel ch_idP</t>
  </si>
  <si>
    <t>NA</t>
  </si>
  <si>
    <t>S_IN2</t>
  </si>
  <si>
    <t>Read from ch_Q1</t>
  </si>
  <si>
    <t>Read from  ch_Q2</t>
  </si>
  <si>
    <t>Read from ch_surinfo</t>
  </si>
  <si>
    <t>SURFACE</t>
  </si>
  <si>
    <t>S_OUT</t>
  </si>
  <si>
    <t>Read from channel ch_sur_rhsQ</t>
  </si>
  <si>
    <t>Write to g_surRhsQ buffer</t>
  </si>
  <si>
    <t>Write to channel ch_sur_rhsQ</t>
  </si>
  <si>
    <t>Memory/Channel operation</t>
  </si>
  <si>
    <t>Arithemetic intensity</t>
  </si>
  <si>
    <t>Volume</t>
  </si>
  <si>
    <t>Operations</t>
  </si>
  <si>
    <t>Bytes</t>
  </si>
  <si>
    <t>Surface</t>
  </si>
  <si>
    <t>Operation</t>
  </si>
  <si>
    <t>Total Operation</t>
  </si>
  <si>
    <t>RK</t>
  </si>
  <si>
    <t>Resource</t>
  </si>
  <si>
    <t>Toolchain</t>
  </si>
  <si>
    <t>Synthethic Test</t>
  </si>
  <si>
    <t>4Nf · 61</t>
  </si>
  <si>
    <t>N · 4Nf · 12</t>
  </si>
  <si>
    <t>N2 · 36</t>
  </si>
  <si>
    <t>N · 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</si>
</sst>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right"/>
    </xf>
    <xf numFmtId="0" fontId="0" fillId="0" borderId="0" xfId="0" applyAlignme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topLeftCell="A16" workbookViewId="0">
      <selection activeCell="H29" sqref="H29:N29"/>
    </sheetView>
  </sheetViews>
  <sheetFormatPr defaultRowHeight="14.4" x14ac:dyDescent="0.3"/>
  <cols>
    <col min="1" max="1" width="17.44140625" customWidth="1"/>
  </cols>
  <sheetData>
    <row r="1" spans="1:10" ht="28.8" customHeight="1" x14ac:dyDescent="0.3">
      <c r="A1" s="11" t="s">
        <v>0</v>
      </c>
      <c r="B1" s="10" t="s">
        <v>75</v>
      </c>
      <c r="C1" s="10"/>
      <c r="D1" s="10"/>
    </row>
    <row r="2" spans="1:10" x14ac:dyDescent="0.3">
      <c r="A2" s="11"/>
      <c r="B2" t="s">
        <v>76</v>
      </c>
      <c r="C2" t="s">
        <v>77</v>
      </c>
      <c r="D2" t="s">
        <v>78</v>
      </c>
    </row>
    <row r="3" spans="1:10" x14ac:dyDescent="0.3">
      <c r="A3" t="s">
        <v>4</v>
      </c>
      <c r="B3">
        <v>312.3</v>
      </c>
      <c r="C3">
        <v>283</v>
      </c>
      <c r="D3">
        <v>288.68</v>
      </c>
    </row>
    <row r="4" spans="1:10" x14ac:dyDescent="0.3">
      <c r="A4" t="s">
        <v>62</v>
      </c>
      <c r="B4">
        <v>281</v>
      </c>
      <c r="C4">
        <v>287.35000000000002</v>
      </c>
      <c r="D4">
        <v>278.86</v>
      </c>
    </row>
    <row r="5" spans="1:10" x14ac:dyDescent="0.3">
      <c r="A5" t="s">
        <v>64</v>
      </c>
      <c r="B5">
        <v>262.5</v>
      </c>
      <c r="C5">
        <v>223.36</v>
      </c>
      <c r="D5">
        <v>244.91</v>
      </c>
    </row>
    <row r="6" spans="1:10" x14ac:dyDescent="0.3">
      <c r="A6" t="s">
        <v>66</v>
      </c>
      <c r="B6">
        <v>223.01</v>
      </c>
      <c r="C6">
        <v>257.2</v>
      </c>
      <c r="D6">
        <v>257.26</v>
      </c>
    </row>
    <row r="7" spans="1:10" x14ac:dyDescent="0.3">
      <c r="A7" t="s">
        <v>79</v>
      </c>
      <c r="B7">
        <v>254.16</v>
      </c>
      <c r="C7">
        <v>248.75</v>
      </c>
      <c r="D7">
        <v>231.42</v>
      </c>
    </row>
    <row r="8" spans="1:10" x14ac:dyDescent="0.3">
      <c r="A8" t="s">
        <v>7</v>
      </c>
      <c r="B8">
        <v>265.32</v>
      </c>
      <c r="C8">
        <v>276.93</v>
      </c>
      <c r="D8">
        <v>254.84</v>
      </c>
    </row>
    <row r="9" spans="1:10" x14ac:dyDescent="0.3">
      <c r="A9" t="s">
        <v>8</v>
      </c>
      <c r="B9">
        <v>236.4</v>
      </c>
      <c r="C9">
        <v>239.46</v>
      </c>
      <c r="D9">
        <v>237.41</v>
      </c>
    </row>
    <row r="16" spans="1:10" x14ac:dyDescent="0.3">
      <c r="G16" s="9" t="s">
        <v>0</v>
      </c>
      <c r="H16" t="s">
        <v>1</v>
      </c>
      <c r="I16" t="s">
        <v>2</v>
      </c>
      <c r="J16" t="s">
        <v>3</v>
      </c>
    </row>
    <row r="17" spans="7:14" x14ac:dyDescent="0.3">
      <c r="G17" t="s">
        <v>4</v>
      </c>
      <c r="H17" s="1">
        <v>34</v>
      </c>
      <c r="I17" s="1">
        <v>13</v>
      </c>
      <c r="J17" s="1">
        <v>11</v>
      </c>
    </row>
    <row r="18" spans="7:14" x14ac:dyDescent="0.3">
      <c r="G18" t="s">
        <v>62</v>
      </c>
      <c r="H18">
        <v>35</v>
      </c>
      <c r="I18">
        <v>12</v>
      </c>
      <c r="J18">
        <v>11</v>
      </c>
    </row>
    <row r="19" spans="7:14" x14ac:dyDescent="0.3">
      <c r="G19" t="s">
        <v>64</v>
      </c>
      <c r="H19">
        <v>43</v>
      </c>
      <c r="I19">
        <v>12</v>
      </c>
      <c r="J19">
        <v>13</v>
      </c>
    </row>
    <row r="20" spans="7:14" x14ac:dyDescent="0.3">
      <c r="G20" t="s">
        <v>66</v>
      </c>
      <c r="H20">
        <v>41</v>
      </c>
      <c r="I20">
        <v>12</v>
      </c>
      <c r="J20">
        <v>13</v>
      </c>
    </row>
    <row r="21" spans="7:14" x14ac:dyDescent="0.3">
      <c r="G21" t="s">
        <v>79</v>
      </c>
      <c r="H21">
        <v>41</v>
      </c>
      <c r="I21">
        <v>12</v>
      </c>
      <c r="J21">
        <v>11</v>
      </c>
    </row>
    <row r="22" spans="7:14" x14ac:dyDescent="0.3">
      <c r="G22" t="s">
        <v>7</v>
      </c>
      <c r="H22">
        <v>36</v>
      </c>
      <c r="I22">
        <v>12</v>
      </c>
      <c r="J22">
        <v>10</v>
      </c>
    </row>
    <row r="23" spans="7:14" x14ac:dyDescent="0.3">
      <c r="G23" t="s">
        <v>8</v>
      </c>
      <c r="H23">
        <v>43</v>
      </c>
      <c r="I23">
        <v>12</v>
      </c>
      <c r="J23">
        <v>12</v>
      </c>
    </row>
    <row r="26" spans="7:14" x14ac:dyDescent="0.3">
      <c r="G26" s="9" t="s">
        <v>0</v>
      </c>
      <c r="H26" t="s">
        <v>4</v>
      </c>
      <c r="I26" t="s">
        <v>62</v>
      </c>
      <c r="J26" t="s">
        <v>64</v>
      </c>
      <c r="K26" t="s">
        <v>66</v>
      </c>
      <c r="L26" t="s">
        <v>79</v>
      </c>
      <c r="M26" t="s">
        <v>7</v>
      </c>
      <c r="N26" t="s">
        <v>8</v>
      </c>
    </row>
    <row r="27" spans="7:14" x14ac:dyDescent="0.3">
      <c r="G27" t="s">
        <v>1</v>
      </c>
      <c r="H27" s="1">
        <v>34</v>
      </c>
      <c r="I27">
        <v>35</v>
      </c>
      <c r="J27">
        <v>43</v>
      </c>
      <c r="K27">
        <v>41</v>
      </c>
      <c r="L27">
        <v>41</v>
      </c>
      <c r="M27">
        <v>36</v>
      </c>
      <c r="N27">
        <v>43</v>
      </c>
    </row>
    <row r="28" spans="7:14" x14ac:dyDescent="0.3">
      <c r="G28" t="s">
        <v>2</v>
      </c>
      <c r="H28" s="1">
        <v>13</v>
      </c>
      <c r="I28">
        <v>12</v>
      </c>
      <c r="J28">
        <v>12</v>
      </c>
      <c r="K28">
        <v>12</v>
      </c>
      <c r="L28">
        <v>12</v>
      </c>
      <c r="M28">
        <v>12</v>
      </c>
      <c r="N28">
        <v>12</v>
      </c>
    </row>
    <row r="29" spans="7:14" x14ac:dyDescent="0.3">
      <c r="G29" t="s">
        <v>3</v>
      </c>
      <c r="H29" s="1">
        <v>11</v>
      </c>
      <c r="I29">
        <v>11</v>
      </c>
      <c r="J29">
        <v>13</v>
      </c>
      <c r="K29">
        <v>13</v>
      </c>
      <c r="L29">
        <v>11</v>
      </c>
      <c r="M29">
        <v>10</v>
      </c>
      <c r="N29">
        <v>12</v>
      </c>
    </row>
    <row r="38" spans="14:14" x14ac:dyDescent="0.3">
      <c r="N38" t="s">
        <v>96</v>
      </c>
    </row>
  </sheetData>
  <mergeCells count="2">
    <mergeCell ref="B1:D1"/>
    <mergeCell ref="A1:A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FFB8D-0374-4713-B418-0871B66B7D82}">
  <dimension ref="A1:E10"/>
  <sheetViews>
    <sheetView workbookViewId="0">
      <selection activeCell="G1" sqref="G1"/>
    </sheetView>
  </sheetViews>
  <sheetFormatPr defaultRowHeight="14.4" x14ac:dyDescent="0.3"/>
  <sheetData>
    <row r="1" spans="1:5" ht="39" customHeight="1" x14ac:dyDescent="0.3">
      <c r="A1" s="11" t="s">
        <v>85</v>
      </c>
      <c r="B1" s="10" t="s">
        <v>86</v>
      </c>
      <c r="C1" s="10"/>
      <c r="D1" s="10" t="s">
        <v>87</v>
      </c>
      <c r="E1" s="10"/>
    </row>
    <row r="2" spans="1:5" x14ac:dyDescent="0.3">
      <c r="A2" s="11"/>
      <c r="B2">
        <v>3</v>
      </c>
      <c r="C2">
        <v>4</v>
      </c>
      <c r="D2">
        <v>3</v>
      </c>
      <c r="E2">
        <v>4</v>
      </c>
    </row>
    <row r="3" spans="1:5" x14ac:dyDescent="0.3">
      <c r="A3">
        <v>1052</v>
      </c>
      <c r="B3">
        <v>16.18</v>
      </c>
      <c r="C3">
        <v>219.14</v>
      </c>
      <c r="D3">
        <v>14.44</v>
      </c>
      <c r="E3">
        <v>160.55000000000001</v>
      </c>
    </row>
    <row r="4" spans="1:5" x14ac:dyDescent="0.3">
      <c r="A4">
        <v>1978</v>
      </c>
      <c r="B4">
        <v>23.68</v>
      </c>
      <c r="C4">
        <v>405.71</v>
      </c>
      <c r="D4">
        <v>22.41</v>
      </c>
      <c r="E4">
        <v>308.91000000000003</v>
      </c>
    </row>
    <row r="5" spans="1:5" x14ac:dyDescent="0.3">
      <c r="A5">
        <v>5235</v>
      </c>
      <c r="B5">
        <v>43.6</v>
      </c>
      <c r="C5">
        <v>1131.0999999999999</v>
      </c>
      <c r="D5">
        <v>43.04</v>
      </c>
      <c r="E5">
        <v>829.46</v>
      </c>
    </row>
    <row r="6" spans="1:5" x14ac:dyDescent="0.3">
      <c r="A6">
        <v>10420</v>
      </c>
      <c r="B6">
        <v>83.44</v>
      </c>
      <c r="C6">
        <v>2257.9699999999998</v>
      </c>
      <c r="D6">
        <v>76.88</v>
      </c>
      <c r="E6">
        <v>1702.04</v>
      </c>
    </row>
    <row r="7" spans="1:5" x14ac:dyDescent="0.3">
      <c r="A7">
        <v>19982</v>
      </c>
      <c r="B7">
        <v>137.82</v>
      </c>
      <c r="C7">
        <v>4374.8500000000004</v>
      </c>
      <c r="D7">
        <v>118.79</v>
      </c>
      <c r="E7">
        <v>3286.06</v>
      </c>
    </row>
    <row r="8" spans="1:5" x14ac:dyDescent="0.3">
      <c r="A8">
        <v>51170</v>
      </c>
      <c r="B8">
        <v>247.5</v>
      </c>
      <c r="C8">
        <v>11234.3</v>
      </c>
      <c r="D8">
        <v>231.66</v>
      </c>
      <c r="E8">
        <v>8520</v>
      </c>
    </row>
    <row r="9" spans="1:5" x14ac:dyDescent="0.3">
      <c r="A9">
        <v>102045</v>
      </c>
      <c r="B9">
        <v>388.83</v>
      </c>
      <c r="C9">
        <v>22602.43</v>
      </c>
      <c r="D9">
        <v>370.6</v>
      </c>
      <c r="E9">
        <v>17072.23</v>
      </c>
    </row>
    <row r="10" spans="1:5" x14ac:dyDescent="0.3">
      <c r="A10">
        <v>203163</v>
      </c>
      <c r="B10">
        <v>608.21</v>
      </c>
      <c r="C10">
        <v>45163.6</v>
      </c>
      <c r="D10">
        <v>595.13</v>
      </c>
      <c r="E10">
        <v>34011.800000000003</v>
      </c>
    </row>
  </sheetData>
  <sortState xmlns:xlrd2="http://schemas.microsoft.com/office/spreadsheetml/2017/richdata2" ref="A3:E10">
    <sortCondition ref="A3:A10"/>
  </sortState>
  <mergeCells count="3">
    <mergeCell ref="B1:C1"/>
    <mergeCell ref="D1:E1"/>
    <mergeCell ref="A1:A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1FA76-8CD7-496A-9B7B-82EEC1893B5D}">
  <dimension ref="A1:B7"/>
  <sheetViews>
    <sheetView workbookViewId="0">
      <selection activeCell="C7" sqref="C7"/>
    </sheetView>
  </sheetViews>
  <sheetFormatPr defaultRowHeight="14.4" x14ac:dyDescent="0.3"/>
  <cols>
    <col min="1" max="1" width="34" customWidth="1"/>
  </cols>
  <sheetData>
    <row r="1" spans="1:2" x14ac:dyDescent="0.3">
      <c r="A1" t="s">
        <v>93</v>
      </c>
      <c r="B1" t="s">
        <v>94</v>
      </c>
    </row>
    <row r="2" spans="1:2" x14ac:dyDescent="0.3">
      <c r="A2" t="s">
        <v>91</v>
      </c>
      <c r="B2" s="3">
        <v>2753000</v>
      </c>
    </row>
    <row r="3" spans="1:2" x14ac:dyDescent="0.3">
      <c r="A3" t="s">
        <v>92</v>
      </c>
      <c r="B3" s="3">
        <v>933120</v>
      </c>
    </row>
    <row r="4" spans="1:2" x14ac:dyDescent="0.3">
      <c r="A4" t="s">
        <v>88</v>
      </c>
      <c r="B4" s="4">
        <v>11721</v>
      </c>
    </row>
    <row r="5" spans="1:2" x14ac:dyDescent="0.3">
      <c r="A5" t="s">
        <v>89</v>
      </c>
      <c r="B5">
        <v>229</v>
      </c>
    </row>
    <row r="6" spans="1:2" x14ac:dyDescent="0.3">
      <c r="A6" t="s">
        <v>90</v>
      </c>
      <c r="B6">
        <v>15</v>
      </c>
    </row>
    <row r="7" spans="1:2" x14ac:dyDescent="0.3">
      <c r="A7" t="s">
        <v>2</v>
      </c>
      <c r="B7" s="3">
        <v>5760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067CC-D924-41A2-9D99-7D44CE28E009}">
  <dimension ref="A1:H28"/>
  <sheetViews>
    <sheetView workbookViewId="0">
      <selection activeCell="H15" sqref="H15"/>
    </sheetView>
  </sheetViews>
  <sheetFormatPr defaultRowHeight="14.4" x14ac:dyDescent="0.3"/>
  <cols>
    <col min="1" max="1" width="27.44140625" customWidth="1"/>
    <col min="2" max="2" width="10.77734375" customWidth="1"/>
    <col min="3" max="3" width="6.33203125" customWidth="1"/>
    <col min="4" max="4" width="6" customWidth="1"/>
    <col min="5" max="5" width="6.21875" customWidth="1"/>
    <col min="6" max="6" width="7.44140625" customWidth="1"/>
    <col min="7" max="7" width="7.33203125" customWidth="1"/>
    <col min="8" max="8" width="8.33203125" customWidth="1"/>
  </cols>
  <sheetData>
    <row r="1" spans="1:8" x14ac:dyDescent="0.3">
      <c r="A1" s="13" t="s">
        <v>134</v>
      </c>
      <c r="B1" s="13" t="s">
        <v>98</v>
      </c>
      <c r="C1" s="11" t="s">
        <v>102</v>
      </c>
      <c r="D1" s="11"/>
      <c r="E1" s="11" t="s">
        <v>103</v>
      </c>
      <c r="F1" s="11"/>
      <c r="G1" s="11" t="s">
        <v>97</v>
      </c>
      <c r="H1" s="11"/>
    </row>
    <row r="2" spans="1:8" x14ac:dyDescent="0.3">
      <c r="A2" s="13"/>
      <c r="B2" s="13"/>
      <c r="C2" s="7" t="s">
        <v>77</v>
      </c>
      <c r="D2" s="7" t="s">
        <v>76</v>
      </c>
      <c r="E2" s="7" t="s">
        <v>77</v>
      </c>
      <c r="F2" s="7" t="s">
        <v>76</v>
      </c>
      <c r="G2" s="7" t="s">
        <v>77</v>
      </c>
      <c r="H2" s="7" t="s">
        <v>76</v>
      </c>
    </row>
    <row r="3" spans="1:8" x14ac:dyDescent="0.3">
      <c r="A3" s="6" t="s">
        <v>118</v>
      </c>
      <c r="B3" s="12" t="s">
        <v>99</v>
      </c>
      <c r="C3">
        <v>49.28</v>
      </c>
      <c r="D3">
        <v>0</v>
      </c>
      <c r="E3">
        <v>41.7</v>
      </c>
      <c r="F3">
        <v>40.6</v>
      </c>
      <c r="G3">
        <v>2916.3</v>
      </c>
      <c r="H3">
        <v>3158.2</v>
      </c>
    </row>
    <row r="4" spans="1:8" x14ac:dyDescent="0.3">
      <c r="A4" s="6" t="s">
        <v>100</v>
      </c>
      <c r="B4" s="12"/>
      <c r="C4">
        <v>58.31</v>
      </c>
      <c r="D4">
        <v>59.42</v>
      </c>
      <c r="E4">
        <v>41.7</v>
      </c>
      <c r="F4">
        <v>40.6</v>
      </c>
      <c r="G4">
        <v>454.2</v>
      </c>
      <c r="H4">
        <v>494.6</v>
      </c>
    </row>
    <row r="5" spans="1:8" x14ac:dyDescent="0.3">
      <c r="A5" t="s">
        <v>104</v>
      </c>
      <c r="B5" s="12"/>
      <c r="C5">
        <v>47.13</v>
      </c>
      <c r="D5">
        <v>0.01</v>
      </c>
      <c r="E5">
        <v>2.1</v>
      </c>
      <c r="F5">
        <v>2.1</v>
      </c>
      <c r="G5">
        <v>635.79999999999995</v>
      </c>
      <c r="H5">
        <v>692.4</v>
      </c>
    </row>
    <row r="6" spans="1:8" x14ac:dyDescent="0.3">
      <c r="A6" t="s">
        <v>101</v>
      </c>
      <c r="B6" s="12"/>
      <c r="C6">
        <v>97.9</v>
      </c>
      <c r="D6">
        <v>97.95</v>
      </c>
      <c r="E6">
        <v>2.1</v>
      </c>
      <c r="F6">
        <v>2.1</v>
      </c>
      <c r="G6">
        <v>22.8</v>
      </c>
      <c r="H6">
        <v>24.8</v>
      </c>
    </row>
    <row r="7" spans="1:8" x14ac:dyDescent="0.3">
      <c r="A7" t="s">
        <v>106</v>
      </c>
      <c r="B7" s="13" t="s">
        <v>105</v>
      </c>
      <c r="C7">
        <v>0.01</v>
      </c>
      <c r="D7">
        <v>0.01</v>
      </c>
      <c r="E7">
        <v>41.7</v>
      </c>
      <c r="F7">
        <v>40.6</v>
      </c>
      <c r="G7">
        <v>454.2</v>
      </c>
      <c r="H7">
        <v>494.6</v>
      </c>
    </row>
    <row r="8" spans="1:8" x14ac:dyDescent="0.3">
      <c r="A8" t="s">
        <v>107</v>
      </c>
      <c r="B8" s="13"/>
      <c r="C8">
        <v>0.01</v>
      </c>
      <c r="D8">
        <v>0.01</v>
      </c>
      <c r="E8">
        <v>2.1</v>
      </c>
      <c r="F8">
        <v>2.1</v>
      </c>
      <c r="G8">
        <v>22.8</v>
      </c>
      <c r="H8">
        <v>24.8</v>
      </c>
    </row>
    <row r="9" spans="1:8" x14ac:dyDescent="0.3">
      <c r="A9" t="s">
        <v>108</v>
      </c>
      <c r="B9" s="13"/>
      <c r="C9">
        <v>1.05</v>
      </c>
      <c r="D9">
        <v>1.03</v>
      </c>
      <c r="E9">
        <v>41.7</v>
      </c>
      <c r="F9">
        <v>40.6</v>
      </c>
      <c r="G9">
        <v>454.2</v>
      </c>
      <c r="H9">
        <v>494.6</v>
      </c>
    </row>
    <row r="10" spans="1:8" x14ac:dyDescent="0.3">
      <c r="A10" t="s">
        <v>110</v>
      </c>
      <c r="B10" s="13" t="s">
        <v>109</v>
      </c>
      <c r="C10">
        <v>53.13</v>
      </c>
      <c r="D10">
        <v>54.4</v>
      </c>
      <c r="E10">
        <v>41.7</v>
      </c>
      <c r="F10">
        <v>40.6</v>
      </c>
      <c r="G10">
        <v>454.2</v>
      </c>
      <c r="H10">
        <v>494.6</v>
      </c>
    </row>
    <row r="11" spans="1:8" x14ac:dyDescent="0.3">
      <c r="A11" t="s">
        <v>111</v>
      </c>
      <c r="B11" s="13"/>
      <c r="C11">
        <v>4.8899999999999997</v>
      </c>
      <c r="D11">
        <v>0.2</v>
      </c>
      <c r="E11">
        <v>41.7</v>
      </c>
      <c r="F11">
        <v>40.6</v>
      </c>
      <c r="G11">
        <v>2895.2</v>
      </c>
      <c r="H11">
        <v>3152.9</v>
      </c>
    </row>
    <row r="12" spans="1:8" x14ac:dyDescent="0.3">
      <c r="A12" s="6" t="s">
        <v>112</v>
      </c>
      <c r="B12" s="13" t="s">
        <v>117</v>
      </c>
      <c r="C12">
        <v>73.37</v>
      </c>
      <c r="D12">
        <v>0.01</v>
      </c>
      <c r="E12">
        <v>59.2</v>
      </c>
      <c r="F12">
        <v>56.9</v>
      </c>
      <c r="G12">
        <v>1289.0999999999999</v>
      </c>
      <c r="H12">
        <v>1387.1</v>
      </c>
    </row>
    <row r="13" spans="1:8" x14ac:dyDescent="0.3">
      <c r="A13" s="6" t="s">
        <v>113</v>
      </c>
      <c r="B13" s="13"/>
      <c r="C13">
        <v>45.38</v>
      </c>
      <c r="D13">
        <v>0</v>
      </c>
      <c r="E13">
        <v>59.2</v>
      </c>
      <c r="F13">
        <v>56.9</v>
      </c>
      <c r="G13">
        <v>3222.8</v>
      </c>
      <c r="H13">
        <v>3467.8</v>
      </c>
    </row>
    <row r="14" spans="1:8" x14ac:dyDescent="0.3">
      <c r="A14" t="s">
        <v>114</v>
      </c>
      <c r="B14" s="13"/>
      <c r="C14">
        <v>40.51</v>
      </c>
      <c r="D14">
        <v>43.15</v>
      </c>
      <c r="E14">
        <v>59.2</v>
      </c>
      <c r="F14">
        <v>56.9</v>
      </c>
      <c r="G14">
        <v>644.6</v>
      </c>
      <c r="H14">
        <v>693.6</v>
      </c>
    </row>
    <row r="15" spans="1:8" x14ac:dyDescent="0.3">
      <c r="A15" t="s">
        <v>115</v>
      </c>
      <c r="B15" s="13"/>
      <c r="C15">
        <v>40.51</v>
      </c>
      <c r="D15">
        <v>43.15</v>
      </c>
      <c r="E15">
        <v>59.2</v>
      </c>
      <c r="F15">
        <v>56.9</v>
      </c>
      <c r="G15">
        <v>644.6</v>
      </c>
      <c r="H15">
        <v>693.6</v>
      </c>
    </row>
    <row r="16" spans="1:8" x14ac:dyDescent="0.3">
      <c r="A16" t="s">
        <v>116</v>
      </c>
      <c r="B16" s="13"/>
      <c r="C16">
        <v>0</v>
      </c>
      <c r="D16">
        <v>0</v>
      </c>
      <c r="E16">
        <v>59.2</v>
      </c>
      <c r="F16">
        <v>56.9</v>
      </c>
      <c r="G16">
        <v>644.6</v>
      </c>
      <c r="H16">
        <v>693.6</v>
      </c>
    </row>
    <row r="17" spans="1:8" x14ac:dyDescent="0.3">
      <c r="A17" s="6" t="s">
        <v>118</v>
      </c>
      <c r="B17" s="13" t="s">
        <v>125</v>
      </c>
      <c r="C17">
        <v>67.680000000000007</v>
      </c>
      <c r="D17">
        <v>0</v>
      </c>
      <c r="E17">
        <v>59.2</v>
      </c>
      <c r="F17">
        <v>56.9</v>
      </c>
      <c r="G17">
        <v>6714.7</v>
      </c>
      <c r="H17">
        <v>7258.3</v>
      </c>
    </row>
    <row r="18" spans="1:8" x14ac:dyDescent="0.3">
      <c r="A18" s="6" t="s">
        <v>119</v>
      </c>
      <c r="B18" s="13"/>
      <c r="C18" s="8" t="s">
        <v>124</v>
      </c>
      <c r="D18">
        <v>60.14</v>
      </c>
      <c r="E18" t="s">
        <v>124</v>
      </c>
      <c r="F18">
        <v>56.9</v>
      </c>
      <c r="G18" t="s">
        <v>124</v>
      </c>
      <c r="H18">
        <v>12862.8</v>
      </c>
    </row>
    <row r="19" spans="1:8" x14ac:dyDescent="0.3">
      <c r="A19" t="s">
        <v>122</v>
      </c>
      <c r="B19" s="13"/>
      <c r="C19">
        <v>0.03</v>
      </c>
      <c r="D19">
        <v>0.01</v>
      </c>
      <c r="E19">
        <v>59.2</v>
      </c>
      <c r="F19">
        <v>56.9</v>
      </c>
      <c r="G19">
        <v>644.6</v>
      </c>
      <c r="H19">
        <v>693.6</v>
      </c>
    </row>
    <row r="20" spans="1:8" x14ac:dyDescent="0.3">
      <c r="A20" t="s">
        <v>123</v>
      </c>
      <c r="B20" s="13"/>
      <c r="C20">
        <v>0.03</v>
      </c>
      <c r="D20">
        <v>0.01</v>
      </c>
      <c r="E20">
        <v>59.2</v>
      </c>
      <c r="F20">
        <v>56.9</v>
      </c>
      <c r="G20">
        <v>644.6</v>
      </c>
      <c r="H20">
        <v>693.6</v>
      </c>
    </row>
    <row r="21" spans="1:8" x14ac:dyDescent="0.3">
      <c r="A21" t="s">
        <v>120</v>
      </c>
      <c r="B21" s="13"/>
      <c r="C21">
        <v>32.56</v>
      </c>
      <c r="D21">
        <v>19.52</v>
      </c>
      <c r="E21">
        <v>59.2</v>
      </c>
      <c r="F21">
        <v>56.9</v>
      </c>
      <c r="G21">
        <v>644.6</v>
      </c>
      <c r="H21">
        <v>693.6</v>
      </c>
    </row>
    <row r="22" spans="1:8" x14ac:dyDescent="0.3">
      <c r="A22" t="s">
        <v>121</v>
      </c>
      <c r="B22" s="13"/>
      <c r="C22">
        <v>32.56</v>
      </c>
      <c r="D22">
        <v>18.739999999999998</v>
      </c>
      <c r="E22">
        <v>59.2</v>
      </c>
      <c r="F22">
        <v>56.9</v>
      </c>
      <c r="G22">
        <v>644.6</v>
      </c>
      <c r="H22">
        <v>693.6</v>
      </c>
    </row>
    <row r="23" spans="1:8" x14ac:dyDescent="0.3">
      <c r="A23" t="s">
        <v>126</v>
      </c>
      <c r="B23" s="13" t="s">
        <v>129</v>
      </c>
      <c r="C23">
        <v>0.01</v>
      </c>
      <c r="D23">
        <v>0.01</v>
      </c>
      <c r="E23">
        <v>59.2</v>
      </c>
      <c r="F23">
        <v>56.9</v>
      </c>
      <c r="G23">
        <v>644.6</v>
      </c>
      <c r="H23">
        <v>693.6</v>
      </c>
    </row>
    <row r="24" spans="1:8" x14ac:dyDescent="0.3">
      <c r="A24" t="s">
        <v>127</v>
      </c>
      <c r="B24" s="13"/>
      <c r="C24">
        <v>8.2899999999999991</v>
      </c>
      <c r="D24">
        <v>21.89</v>
      </c>
      <c r="E24">
        <v>59.2</v>
      </c>
      <c r="F24">
        <v>56.9</v>
      </c>
      <c r="G24">
        <v>644.6</v>
      </c>
      <c r="H24">
        <v>693.6</v>
      </c>
    </row>
    <row r="25" spans="1:8" x14ac:dyDescent="0.3">
      <c r="A25" t="s">
        <v>128</v>
      </c>
      <c r="B25" s="13"/>
      <c r="C25">
        <v>0.01</v>
      </c>
      <c r="D25">
        <v>0.01</v>
      </c>
      <c r="E25">
        <v>59.2</v>
      </c>
      <c r="F25">
        <v>56.9</v>
      </c>
      <c r="G25">
        <v>644.6</v>
      </c>
      <c r="H25">
        <v>693.6</v>
      </c>
    </row>
    <row r="26" spans="1:8" x14ac:dyDescent="0.3">
      <c r="A26" t="s">
        <v>133</v>
      </c>
      <c r="B26" s="13"/>
      <c r="C26">
        <v>0.74</v>
      </c>
      <c r="D26">
        <v>0.72</v>
      </c>
      <c r="E26">
        <v>29.6</v>
      </c>
      <c r="F26">
        <v>28.5</v>
      </c>
      <c r="G26">
        <v>322.3</v>
      </c>
      <c r="H26">
        <v>346.8</v>
      </c>
    </row>
    <row r="27" spans="1:8" x14ac:dyDescent="0.3">
      <c r="A27" t="s">
        <v>131</v>
      </c>
      <c r="B27" s="13" t="s">
        <v>130</v>
      </c>
      <c r="C27">
        <v>66.739999999999995</v>
      </c>
      <c r="D27">
        <v>66.61</v>
      </c>
      <c r="E27">
        <v>29.6</v>
      </c>
      <c r="F27">
        <v>28.5</v>
      </c>
      <c r="G27">
        <v>322.3</v>
      </c>
      <c r="H27">
        <v>346.8</v>
      </c>
    </row>
    <row r="28" spans="1:8" x14ac:dyDescent="0.3">
      <c r="A28" t="s">
        <v>132</v>
      </c>
      <c r="B28" s="13"/>
      <c r="C28">
        <v>3.47</v>
      </c>
      <c r="D28">
        <v>0.05</v>
      </c>
      <c r="E28">
        <v>29.6</v>
      </c>
      <c r="F28">
        <v>28.5</v>
      </c>
      <c r="G28">
        <v>2054</v>
      </c>
      <c r="H28">
        <v>2210.6999999999998</v>
      </c>
    </row>
  </sheetData>
  <mergeCells count="12">
    <mergeCell ref="B17:B22"/>
    <mergeCell ref="B23:B26"/>
    <mergeCell ref="B27:B28"/>
    <mergeCell ref="A1:A2"/>
    <mergeCell ref="B1:B2"/>
    <mergeCell ref="B12:B16"/>
    <mergeCell ref="B10:B11"/>
    <mergeCell ref="C1:D1"/>
    <mergeCell ref="E1:F1"/>
    <mergeCell ref="G1:H1"/>
    <mergeCell ref="B3:B6"/>
    <mergeCell ref="B7:B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F99B2-D830-4A06-9EA6-873652ECA13B}">
  <dimension ref="A1:F19"/>
  <sheetViews>
    <sheetView tabSelected="1" workbookViewId="0">
      <selection activeCell="E18" sqref="E18"/>
    </sheetView>
  </sheetViews>
  <sheetFormatPr defaultRowHeight="14.4" x14ac:dyDescent="0.3"/>
  <sheetData>
    <row r="1" spans="1:6" x14ac:dyDescent="0.3">
      <c r="A1" t="s">
        <v>135</v>
      </c>
    </row>
    <row r="3" spans="1:6" x14ac:dyDescent="0.3">
      <c r="A3" t="s">
        <v>136</v>
      </c>
    </row>
    <row r="4" spans="1:6" x14ac:dyDescent="0.3">
      <c r="B4" t="s">
        <v>137</v>
      </c>
      <c r="C4" t="s">
        <v>138</v>
      </c>
    </row>
    <row r="5" spans="1:6" x14ac:dyDescent="0.3">
      <c r="A5" t="s">
        <v>148</v>
      </c>
      <c r="B5">
        <f>20*20*36</f>
        <v>14400</v>
      </c>
      <c r="C5">
        <f>20*6+9</f>
        <v>129</v>
      </c>
    </row>
    <row r="6" spans="1:6" x14ac:dyDescent="0.3">
      <c r="A6" t="s">
        <v>149</v>
      </c>
      <c r="B6">
        <f>20*72</f>
        <v>1440</v>
      </c>
    </row>
    <row r="7" spans="1:6" x14ac:dyDescent="0.3">
      <c r="B7">
        <f>B5+B6</f>
        <v>15840</v>
      </c>
      <c r="D7">
        <f>B7/(C5*4)</f>
        <v>30.697674418604652</v>
      </c>
    </row>
    <row r="9" spans="1:6" x14ac:dyDescent="0.3">
      <c r="A9" t="s">
        <v>139</v>
      </c>
      <c r="B9" t="s">
        <v>140</v>
      </c>
      <c r="C9" t="s">
        <v>141</v>
      </c>
    </row>
    <row r="10" spans="1:6" x14ac:dyDescent="0.3">
      <c r="A10" t="s">
        <v>146</v>
      </c>
      <c r="B10">
        <f>2*3+3*3+5*2+6*6</f>
        <v>61</v>
      </c>
      <c r="C10">
        <f>B10*40</f>
        <v>2440</v>
      </c>
      <c r="D10">
        <f>(40*2+40*12+40*5)</f>
        <v>760</v>
      </c>
    </row>
    <row r="11" spans="1:6" x14ac:dyDescent="0.3">
      <c r="A11" t="s">
        <v>147</v>
      </c>
      <c r="B11">
        <f>8*6</f>
        <v>48</v>
      </c>
      <c r="C11">
        <f>B11*20*10</f>
        <v>9600</v>
      </c>
    </row>
    <row r="12" spans="1:6" x14ac:dyDescent="0.3">
      <c r="C12">
        <f>C10+C11</f>
        <v>12040</v>
      </c>
      <c r="E12">
        <f>C12/(D10*4)</f>
        <v>3.9605263157894739</v>
      </c>
    </row>
    <row r="14" spans="1:6" x14ac:dyDescent="0.3">
      <c r="A14" t="s">
        <v>142</v>
      </c>
    </row>
    <row r="15" spans="1:6" x14ac:dyDescent="0.3">
      <c r="B15">
        <v>6</v>
      </c>
      <c r="C15">
        <v>6</v>
      </c>
      <c r="D15">
        <v>5</v>
      </c>
      <c r="E15">
        <f>D15+D10+C5</f>
        <v>894</v>
      </c>
    </row>
    <row r="16" spans="1:6" x14ac:dyDescent="0.3">
      <c r="E16">
        <f>C15/(D15*4)</f>
        <v>0.3</v>
      </c>
      <c r="F16">
        <f>C15/(E15*4)</f>
        <v>1.6778523489932886E-3</v>
      </c>
    </row>
    <row r="18" spans="2:5" x14ac:dyDescent="0.3">
      <c r="B18">
        <v>5</v>
      </c>
      <c r="C18">
        <f>16*5</f>
        <v>80</v>
      </c>
      <c r="D18">
        <f>5*4*16</f>
        <v>320</v>
      </c>
    </row>
    <row r="19" spans="2:5" x14ac:dyDescent="0.3">
      <c r="E19">
        <f>C18/D18</f>
        <v>0.25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E576C-1548-44AE-805E-EAF08E52F2BD}">
  <dimension ref="A1:I21"/>
  <sheetViews>
    <sheetView topLeftCell="A9" workbookViewId="0">
      <selection activeCell="D18" sqref="D18"/>
    </sheetView>
  </sheetViews>
  <sheetFormatPr defaultRowHeight="14.4" x14ac:dyDescent="0.3"/>
  <cols>
    <col min="1" max="1" width="16.5546875" customWidth="1"/>
    <col min="2" max="3" width="18.21875" customWidth="1"/>
  </cols>
  <sheetData>
    <row r="1" spans="1:9" x14ac:dyDescent="0.3">
      <c r="A1" t="s">
        <v>0</v>
      </c>
      <c r="B1" t="s">
        <v>32</v>
      </c>
      <c r="C1" t="s">
        <v>33</v>
      </c>
      <c r="D1" t="s">
        <v>1</v>
      </c>
      <c r="F1" t="s">
        <v>2</v>
      </c>
      <c r="H1" t="s">
        <v>3</v>
      </c>
    </row>
    <row r="3" spans="1:9" x14ac:dyDescent="0.3">
      <c r="A3" t="s">
        <v>4</v>
      </c>
      <c r="B3">
        <v>283</v>
      </c>
      <c r="C3">
        <v>288.68</v>
      </c>
      <c r="D3" s="1">
        <v>26</v>
      </c>
      <c r="E3" s="1">
        <v>27</v>
      </c>
      <c r="F3" s="1">
        <v>13</v>
      </c>
      <c r="G3" s="1">
        <v>13</v>
      </c>
      <c r="H3" s="1">
        <v>12</v>
      </c>
      <c r="I3" s="1">
        <v>12</v>
      </c>
    </row>
    <row r="4" spans="1:9" x14ac:dyDescent="0.3">
      <c r="A4" t="s">
        <v>5</v>
      </c>
      <c r="B4">
        <v>287.35000000000002</v>
      </c>
      <c r="C4">
        <v>278.86</v>
      </c>
      <c r="D4">
        <v>25</v>
      </c>
      <c r="E4">
        <v>26</v>
      </c>
      <c r="F4">
        <v>12</v>
      </c>
      <c r="G4">
        <v>12</v>
      </c>
      <c r="H4">
        <v>12</v>
      </c>
      <c r="I4">
        <v>11</v>
      </c>
    </row>
    <row r="5" spans="1:9" x14ac:dyDescent="0.3">
      <c r="A5" t="s">
        <v>6</v>
      </c>
      <c r="B5">
        <v>223.36</v>
      </c>
      <c r="C5">
        <v>244.91</v>
      </c>
      <c r="D5">
        <v>28</v>
      </c>
      <c r="E5">
        <v>30</v>
      </c>
      <c r="F5">
        <v>12</v>
      </c>
      <c r="G5">
        <v>12</v>
      </c>
      <c r="H5">
        <v>14</v>
      </c>
      <c r="I5">
        <v>14</v>
      </c>
    </row>
    <row r="6" spans="1:9" x14ac:dyDescent="0.3">
      <c r="A6" t="s">
        <v>9</v>
      </c>
    </row>
    <row r="7" spans="1:9" x14ac:dyDescent="0.3">
      <c r="A7" t="s">
        <v>95</v>
      </c>
      <c r="B7">
        <v>248.75</v>
      </c>
      <c r="C7">
        <v>231.42</v>
      </c>
      <c r="D7">
        <v>34</v>
      </c>
      <c r="E7">
        <v>34</v>
      </c>
      <c r="F7">
        <v>12</v>
      </c>
      <c r="G7">
        <v>12</v>
      </c>
      <c r="H7">
        <v>12</v>
      </c>
      <c r="I7">
        <v>11</v>
      </c>
    </row>
    <row r="8" spans="1:9" x14ac:dyDescent="0.3">
      <c r="A8" t="s">
        <v>7</v>
      </c>
      <c r="B8">
        <v>276.93</v>
      </c>
      <c r="C8">
        <v>254.84</v>
      </c>
      <c r="D8">
        <v>33</v>
      </c>
      <c r="E8">
        <v>33</v>
      </c>
      <c r="F8">
        <v>12</v>
      </c>
      <c r="G8">
        <v>12</v>
      </c>
      <c r="H8">
        <v>11</v>
      </c>
      <c r="I8">
        <v>11</v>
      </c>
    </row>
    <row r="9" spans="1:9" x14ac:dyDescent="0.3">
      <c r="A9" t="s">
        <v>8</v>
      </c>
      <c r="B9">
        <v>239.46</v>
      </c>
      <c r="C9">
        <v>237.41</v>
      </c>
      <c r="D9">
        <v>36</v>
      </c>
      <c r="E9">
        <v>37</v>
      </c>
      <c r="F9">
        <v>12</v>
      </c>
      <c r="G9">
        <v>12</v>
      </c>
      <c r="H9">
        <v>13</v>
      </c>
      <c r="I9">
        <v>12</v>
      </c>
    </row>
    <row r="14" spans="1:9" x14ac:dyDescent="0.3">
      <c r="C14" t="s">
        <v>0</v>
      </c>
      <c r="D14" s="11" t="s">
        <v>1</v>
      </c>
      <c r="E14" s="11"/>
      <c r="F14" s="11" t="s">
        <v>2</v>
      </c>
      <c r="G14" s="11"/>
      <c r="H14" s="11" t="s">
        <v>3</v>
      </c>
      <c r="I14" s="11"/>
    </row>
    <row r="15" spans="1:9" x14ac:dyDescent="0.3">
      <c r="C15" t="s">
        <v>4</v>
      </c>
      <c r="D15" s="1">
        <v>26</v>
      </c>
      <c r="E15" s="1">
        <v>27</v>
      </c>
      <c r="F15" s="1">
        <v>13</v>
      </c>
      <c r="G15" s="1">
        <v>13</v>
      </c>
      <c r="H15" s="1">
        <v>12</v>
      </c>
      <c r="I15" s="1">
        <v>12</v>
      </c>
    </row>
    <row r="16" spans="1:9" x14ac:dyDescent="0.3">
      <c r="C16" t="s">
        <v>5</v>
      </c>
      <c r="D16">
        <v>25</v>
      </c>
      <c r="E16">
        <v>26</v>
      </c>
      <c r="F16">
        <v>12</v>
      </c>
      <c r="G16">
        <v>12</v>
      </c>
      <c r="H16">
        <v>12</v>
      </c>
      <c r="I16">
        <v>11</v>
      </c>
    </row>
    <row r="17" spans="3:9" x14ac:dyDescent="0.3">
      <c r="C17" t="s">
        <v>6</v>
      </c>
      <c r="D17">
        <v>28</v>
      </c>
      <c r="E17">
        <v>30</v>
      </c>
      <c r="F17">
        <v>12</v>
      </c>
      <c r="G17">
        <v>12</v>
      </c>
      <c r="H17">
        <v>14</v>
      </c>
      <c r="I17">
        <v>14</v>
      </c>
    </row>
    <row r="18" spans="3:9" x14ac:dyDescent="0.3">
      <c r="C18" t="s">
        <v>9</v>
      </c>
    </row>
    <row r="19" spans="3:9" x14ac:dyDescent="0.3">
      <c r="C19" t="s">
        <v>95</v>
      </c>
      <c r="D19">
        <v>34</v>
      </c>
      <c r="E19">
        <v>34</v>
      </c>
      <c r="F19">
        <v>12</v>
      </c>
      <c r="G19">
        <v>12</v>
      </c>
      <c r="H19">
        <v>12</v>
      </c>
      <c r="I19">
        <v>11</v>
      </c>
    </row>
    <row r="20" spans="3:9" x14ac:dyDescent="0.3">
      <c r="C20" t="s">
        <v>7</v>
      </c>
      <c r="D20">
        <v>33</v>
      </c>
      <c r="E20">
        <v>33</v>
      </c>
      <c r="F20">
        <v>12</v>
      </c>
      <c r="G20">
        <v>12</v>
      </c>
      <c r="H20">
        <v>11</v>
      </c>
      <c r="I20">
        <v>11</v>
      </c>
    </row>
    <row r="21" spans="3:9" x14ac:dyDescent="0.3">
      <c r="C21" t="s">
        <v>8</v>
      </c>
      <c r="D21">
        <v>36</v>
      </c>
      <c r="E21">
        <v>37</v>
      </c>
      <c r="F21">
        <v>12</v>
      </c>
      <c r="G21">
        <v>12</v>
      </c>
      <c r="H21">
        <v>13</v>
      </c>
      <c r="I21">
        <v>12</v>
      </c>
    </row>
  </sheetData>
  <mergeCells count="3">
    <mergeCell ref="D14:E14"/>
    <mergeCell ref="F14:G14"/>
    <mergeCell ref="H14:I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E572C-DEFF-4F9A-AE8C-5349818A2CAE}">
  <dimension ref="A1:I8"/>
  <sheetViews>
    <sheetView workbookViewId="0">
      <selection sqref="A1:I8"/>
    </sheetView>
  </sheetViews>
  <sheetFormatPr defaultRowHeight="14.4" x14ac:dyDescent="0.3"/>
  <cols>
    <col min="6" max="6" width="15" customWidth="1"/>
    <col min="7" max="8" width="15.6640625" customWidth="1"/>
    <col min="9" max="9" width="16.88671875" customWidth="1"/>
  </cols>
  <sheetData>
    <row r="1" spans="1:9" x14ac:dyDescent="0.3">
      <c r="C1" s="11" t="s">
        <v>0</v>
      </c>
      <c r="D1" s="11"/>
      <c r="E1" s="11"/>
      <c r="F1" s="11"/>
      <c r="G1" s="11"/>
      <c r="H1" s="11"/>
      <c r="I1" s="11"/>
    </row>
    <row r="2" spans="1:9" x14ac:dyDescent="0.3">
      <c r="A2" t="s">
        <v>143</v>
      </c>
      <c r="B2" t="s">
        <v>144</v>
      </c>
      <c r="C2" t="s">
        <v>4</v>
      </c>
      <c r="D2" t="s">
        <v>62</v>
      </c>
      <c r="E2" t="s">
        <v>64</v>
      </c>
      <c r="F2" t="s">
        <v>66</v>
      </c>
      <c r="G2" t="s">
        <v>79</v>
      </c>
      <c r="H2" t="s">
        <v>69</v>
      </c>
      <c r="I2" t="s">
        <v>27</v>
      </c>
    </row>
    <row r="3" spans="1:9" x14ac:dyDescent="0.3">
      <c r="A3" s="11" t="s">
        <v>1</v>
      </c>
      <c r="B3" s="5" t="s">
        <v>77</v>
      </c>
      <c r="C3" s="1">
        <v>26</v>
      </c>
      <c r="D3">
        <v>25</v>
      </c>
      <c r="E3">
        <v>28</v>
      </c>
      <c r="F3">
        <v>27</v>
      </c>
      <c r="G3">
        <v>34</v>
      </c>
      <c r="H3">
        <v>33</v>
      </c>
      <c r="I3">
        <v>36</v>
      </c>
    </row>
    <row r="4" spans="1:9" x14ac:dyDescent="0.3">
      <c r="A4" s="11"/>
      <c r="B4" s="5" t="s">
        <v>76</v>
      </c>
      <c r="C4" s="1">
        <v>34</v>
      </c>
      <c r="D4">
        <v>35</v>
      </c>
      <c r="E4">
        <v>43</v>
      </c>
      <c r="F4">
        <v>41</v>
      </c>
      <c r="G4">
        <v>41</v>
      </c>
      <c r="H4">
        <v>36</v>
      </c>
      <c r="I4">
        <v>43</v>
      </c>
    </row>
    <row r="5" spans="1:9" x14ac:dyDescent="0.3">
      <c r="A5" s="11" t="s">
        <v>2</v>
      </c>
      <c r="B5" s="5" t="s">
        <v>77</v>
      </c>
      <c r="C5" s="1">
        <v>13</v>
      </c>
      <c r="D5">
        <v>12</v>
      </c>
      <c r="E5">
        <v>12</v>
      </c>
      <c r="F5">
        <v>12</v>
      </c>
      <c r="G5">
        <v>12</v>
      </c>
      <c r="H5">
        <v>12</v>
      </c>
      <c r="I5">
        <v>12</v>
      </c>
    </row>
    <row r="6" spans="1:9" x14ac:dyDescent="0.3">
      <c r="A6" s="11"/>
      <c r="B6" s="5" t="s">
        <v>76</v>
      </c>
      <c r="C6" s="1">
        <v>13</v>
      </c>
      <c r="D6">
        <v>12</v>
      </c>
      <c r="E6">
        <v>12</v>
      </c>
      <c r="F6">
        <v>12</v>
      </c>
      <c r="G6">
        <v>12</v>
      </c>
      <c r="H6">
        <v>12</v>
      </c>
      <c r="I6">
        <v>12</v>
      </c>
    </row>
    <row r="7" spans="1:9" x14ac:dyDescent="0.3">
      <c r="A7" s="11" t="s">
        <v>3</v>
      </c>
      <c r="B7" s="5" t="s">
        <v>77</v>
      </c>
      <c r="C7" s="1">
        <v>12</v>
      </c>
      <c r="D7">
        <v>12</v>
      </c>
      <c r="E7">
        <v>14</v>
      </c>
      <c r="F7">
        <v>14</v>
      </c>
      <c r="G7">
        <v>12</v>
      </c>
      <c r="H7">
        <v>11</v>
      </c>
      <c r="I7">
        <v>13</v>
      </c>
    </row>
    <row r="8" spans="1:9" x14ac:dyDescent="0.3">
      <c r="A8" s="11"/>
      <c r="B8" s="5" t="s">
        <v>76</v>
      </c>
      <c r="C8" s="1">
        <v>11</v>
      </c>
      <c r="D8">
        <v>11</v>
      </c>
      <c r="E8">
        <v>13</v>
      </c>
      <c r="F8">
        <v>13</v>
      </c>
      <c r="G8">
        <v>11</v>
      </c>
      <c r="H8">
        <v>10</v>
      </c>
      <c r="I8">
        <v>12</v>
      </c>
    </row>
  </sheetData>
  <mergeCells count="4">
    <mergeCell ref="A3:A4"/>
    <mergeCell ref="A5:A6"/>
    <mergeCell ref="A7:A8"/>
    <mergeCell ref="C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E670E-65C3-432C-AB53-BE0F06DD0D57}">
  <dimension ref="A1:C7"/>
  <sheetViews>
    <sheetView workbookViewId="0">
      <selection activeCell="F8" sqref="F8"/>
    </sheetView>
  </sheetViews>
  <sheetFormatPr defaultRowHeight="14.4" x14ac:dyDescent="0.3"/>
  <cols>
    <col min="1" max="1" width="15.33203125" customWidth="1"/>
    <col min="2" max="2" width="12.88671875" customWidth="1"/>
    <col min="3" max="3" width="11.5546875" customWidth="1"/>
  </cols>
  <sheetData>
    <row r="1" spans="1:3" ht="43.2" x14ac:dyDescent="0.3">
      <c r="A1" t="s">
        <v>0</v>
      </c>
      <c r="B1" s="2" t="s">
        <v>10</v>
      </c>
      <c r="C1" s="2" t="s">
        <v>11</v>
      </c>
    </row>
    <row r="2" spans="1:3" x14ac:dyDescent="0.3">
      <c r="A2" t="s">
        <v>4</v>
      </c>
      <c r="B2">
        <v>312.3</v>
      </c>
      <c r="C2">
        <v>283</v>
      </c>
    </row>
    <row r="3" spans="1:3" x14ac:dyDescent="0.3">
      <c r="A3" t="s">
        <v>5</v>
      </c>
      <c r="B3">
        <v>281</v>
      </c>
      <c r="C3">
        <v>287.35000000000002</v>
      </c>
    </row>
    <row r="4" spans="1:3" x14ac:dyDescent="0.3">
      <c r="A4" t="s">
        <v>6</v>
      </c>
      <c r="B4">
        <v>262.5</v>
      </c>
      <c r="C4">
        <v>223.36</v>
      </c>
    </row>
    <row r="5" spans="1:3" x14ac:dyDescent="0.3">
      <c r="A5" t="s">
        <v>9</v>
      </c>
      <c r="B5">
        <v>254.16</v>
      </c>
      <c r="C5">
        <v>248.75</v>
      </c>
    </row>
    <row r="6" spans="1:3" x14ac:dyDescent="0.3">
      <c r="A6" t="s">
        <v>7</v>
      </c>
      <c r="B6">
        <v>265.32</v>
      </c>
      <c r="C6">
        <v>276.93</v>
      </c>
    </row>
    <row r="7" spans="1:3" x14ac:dyDescent="0.3">
      <c r="A7" t="s">
        <v>8</v>
      </c>
      <c r="B7">
        <v>236.4</v>
      </c>
      <c r="C7">
        <v>239.46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7393E-CBDE-4180-A2BA-B08B69EB075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913EA-5A35-4C8D-A537-CF335B650397}">
  <dimension ref="A2:I12"/>
  <sheetViews>
    <sheetView workbookViewId="0">
      <selection activeCell="E8" sqref="E8:F12"/>
    </sheetView>
  </sheetViews>
  <sheetFormatPr defaultRowHeight="14.4" x14ac:dyDescent="0.3"/>
  <cols>
    <col min="1" max="1" width="12.21875" customWidth="1"/>
    <col min="5" max="5" width="20" customWidth="1"/>
    <col min="6" max="6" width="25.77734375" customWidth="1"/>
  </cols>
  <sheetData>
    <row r="2" spans="1:9" x14ac:dyDescent="0.3">
      <c r="A2" t="s">
        <v>12</v>
      </c>
      <c r="B2">
        <v>985</v>
      </c>
    </row>
    <row r="3" spans="1:9" x14ac:dyDescent="0.3">
      <c r="A3" t="s">
        <v>13</v>
      </c>
      <c r="B3">
        <v>8</v>
      </c>
      <c r="I3">
        <f>40/8</f>
        <v>5</v>
      </c>
    </row>
    <row r="4" spans="1:9" x14ac:dyDescent="0.3">
      <c r="A4" t="s">
        <v>14</v>
      </c>
      <c r="B4">
        <f>B2*B3</f>
        <v>7880</v>
      </c>
    </row>
    <row r="5" spans="1:9" x14ac:dyDescent="0.3">
      <c r="A5" s="2" t="s">
        <v>15</v>
      </c>
      <c r="B5">
        <f>1/((1/7.88)+(1/12.5)+(1/7.88))</f>
        <v>2.9957420924574207</v>
      </c>
    </row>
    <row r="8" spans="1:9" x14ac:dyDescent="0.3">
      <c r="E8" t="s">
        <v>16</v>
      </c>
      <c r="F8" t="s">
        <v>17</v>
      </c>
    </row>
    <row r="9" spans="1:9" x14ac:dyDescent="0.3">
      <c r="E9" t="s">
        <v>18</v>
      </c>
      <c r="F9">
        <v>2.9950000000000001</v>
      </c>
    </row>
    <row r="10" spans="1:9" x14ac:dyDescent="0.3">
      <c r="E10" t="s">
        <v>19</v>
      </c>
      <c r="F10">
        <v>5</v>
      </c>
    </row>
    <row r="11" spans="1:9" x14ac:dyDescent="0.3">
      <c r="E11" t="s">
        <v>20</v>
      </c>
      <c r="F11">
        <v>20</v>
      </c>
    </row>
    <row r="12" spans="1:9" x14ac:dyDescent="0.3">
      <c r="E12" t="s">
        <v>21</v>
      </c>
      <c r="F12"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B532B-2642-4AC9-9B9A-01414570E927}">
  <dimension ref="A1:E7"/>
  <sheetViews>
    <sheetView workbookViewId="0">
      <selection sqref="A1:E7"/>
    </sheetView>
  </sheetViews>
  <sheetFormatPr defaultRowHeight="14.4" x14ac:dyDescent="0.3"/>
  <cols>
    <col min="2" max="2" width="11.88671875" customWidth="1"/>
    <col min="3" max="3" width="16.6640625" customWidth="1"/>
    <col min="4" max="4" width="11.77734375" customWidth="1"/>
  </cols>
  <sheetData>
    <row r="1" spans="1:5" x14ac:dyDescent="0.3">
      <c r="A1" s="11" t="s">
        <v>22</v>
      </c>
      <c r="B1" s="11" t="s">
        <v>23</v>
      </c>
      <c r="C1" s="11"/>
      <c r="D1" s="11" t="s">
        <v>24</v>
      </c>
      <c r="E1" s="11"/>
    </row>
    <row r="2" spans="1:5" x14ac:dyDescent="0.3">
      <c r="A2" s="11"/>
      <c r="B2" t="s">
        <v>25</v>
      </c>
      <c r="C2" t="s">
        <v>26</v>
      </c>
      <c r="D2" t="s">
        <v>25</v>
      </c>
      <c r="E2" t="s">
        <v>26</v>
      </c>
    </row>
    <row r="3" spans="1:5" x14ac:dyDescent="0.3">
      <c r="A3" t="s">
        <v>30</v>
      </c>
      <c r="B3">
        <v>4.96</v>
      </c>
      <c r="C3">
        <v>4.96</v>
      </c>
      <c r="D3">
        <v>4.96</v>
      </c>
      <c r="E3">
        <v>4.96</v>
      </c>
    </row>
    <row r="4" spans="1:5" x14ac:dyDescent="0.3">
      <c r="A4" t="s">
        <v>31</v>
      </c>
      <c r="B4">
        <v>19.84</v>
      </c>
      <c r="C4">
        <v>16.41</v>
      </c>
      <c r="D4">
        <v>19.84</v>
      </c>
      <c r="E4">
        <v>16.41</v>
      </c>
    </row>
    <row r="5" spans="1:5" x14ac:dyDescent="0.3">
      <c r="A5" t="s">
        <v>27</v>
      </c>
      <c r="B5">
        <v>14.88</v>
      </c>
      <c r="C5">
        <v>14.88</v>
      </c>
      <c r="D5">
        <v>14.88</v>
      </c>
      <c r="E5">
        <v>14.88</v>
      </c>
    </row>
    <row r="6" spans="1:5" x14ac:dyDescent="0.3">
      <c r="A6" t="s">
        <v>28</v>
      </c>
      <c r="C6">
        <v>1.95</v>
      </c>
      <c r="E6">
        <v>1.94</v>
      </c>
    </row>
    <row r="7" spans="1:5" x14ac:dyDescent="0.3">
      <c r="A7" t="s">
        <v>29</v>
      </c>
      <c r="C7">
        <v>1.78</v>
      </c>
      <c r="E7">
        <v>1.76</v>
      </c>
    </row>
  </sheetData>
  <mergeCells count="3">
    <mergeCell ref="A1:A2"/>
    <mergeCell ref="B1:C1"/>
    <mergeCell ref="D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3A86C-0414-40E1-B183-BCF0C77CBE75}">
  <dimension ref="A1:C7"/>
  <sheetViews>
    <sheetView workbookViewId="0">
      <selection activeCell="B9" sqref="B9"/>
    </sheetView>
  </sheetViews>
  <sheetFormatPr defaultRowHeight="14.4" x14ac:dyDescent="0.3"/>
  <cols>
    <col min="1" max="1" width="20.5546875" customWidth="1"/>
    <col min="2" max="2" width="28.6640625" customWidth="1"/>
  </cols>
  <sheetData>
    <row r="1" spans="1:3" x14ac:dyDescent="0.3">
      <c r="A1" t="s">
        <v>35</v>
      </c>
      <c r="B1" t="s">
        <v>36</v>
      </c>
      <c r="C1" t="s">
        <v>34</v>
      </c>
    </row>
    <row r="2" spans="1:3" x14ac:dyDescent="0.3">
      <c r="A2" t="s">
        <v>37</v>
      </c>
      <c r="B2" t="s">
        <v>45</v>
      </c>
      <c r="C2">
        <v>10</v>
      </c>
    </row>
    <row r="3" spans="1:3" x14ac:dyDescent="0.3">
      <c r="A3" t="s">
        <v>38</v>
      </c>
      <c r="B3" t="s">
        <v>46</v>
      </c>
      <c r="C3">
        <v>20</v>
      </c>
    </row>
    <row r="4" spans="1:3" x14ac:dyDescent="0.3">
      <c r="A4" t="s">
        <v>39</v>
      </c>
      <c r="B4" t="s">
        <v>44</v>
      </c>
      <c r="C4">
        <v>40</v>
      </c>
    </row>
    <row r="5" spans="1:3" x14ac:dyDescent="0.3">
      <c r="A5" t="s">
        <v>40</v>
      </c>
      <c r="B5" t="s">
        <v>43</v>
      </c>
      <c r="C5">
        <v>20</v>
      </c>
    </row>
    <row r="6" spans="1:3" x14ac:dyDescent="0.3">
      <c r="A6" t="s">
        <v>41</v>
      </c>
      <c r="B6" t="s">
        <v>38</v>
      </c>
      <c r="C6">
        <v>20</v>
      </c>
    </row>
    <row r="7" spans="1:3" x14ac:dyDescent="0.3">
      <c r="A7" t="s">
        <v>42</v>
      </c>
      <c r="B7" t="s">
        <v>37</v>
      </c>
      <c r="C7">
        <v>10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E426B-52D5-451C-8A54-F66456905908}">
  <dimension ref="A1:F23"/>
  <sheetViews>
    <sheetView workbookViewId="0">
      <selection activeCell="N11" sqref="N11"/>
    </sheetView>
  </sheetViews>
  <sheetFormatPr defaultRowHeight="14.4" x14ac:dyDescent="0.3"/>
  <cols>
    <col min="1" max="1" width="16" style="2" customWidth="1"/>
    <col min="2" max="2" width="13.109375" customWidth="1"/>
    <col min="3" max="4" width="16" customWidth="1"/>
    <col min="5" max="5" width="18.5546875" customWidth="1"/>
    <col min="6" max="6" width="11.33203125" customWidth="1"/>
  </cols>
  <sheetData>
    <row r="1" spans="1:6" ht="28.8" x14ac:dyDescent="0.3">
      <c r="A1" s="2" t="s">
        <v>0</v>
      </c>
      <c r="B1" s="2" t="s">
        <v>51</v>
      </c>
      <c r="C1" s="2" t="s">
        <v>49</v>
      </c>
      <c r="D1" s="2" t="s">
        <v>50</v>
      </c>
      <c r="E1" t="s">
        <v>47</v>
      </c>
      <c r="F1" s="2" t="s">
        <v>145</v>
      </c>
    </row>
    <row r="2" spans="1:6" x14ac:dyDescent="0.3">
      <c r="A2" s="10" t="s">
        <v>48</v>
      </c>
      <c r="B2">
        <v>2</v>
      </c>
      <c r="C2" t="s">
        <v>56</v>
      </c>
      <c r="D2" t="s">
        <v>57</v>
      </c>
      <c r="E2" t="s">
        <v>58</v>
      </c>
      <c r="F2" t="s">
        <v>57</v>
      </c>
    </row>
    <row r="3" spans="1:6" x14ac:dyDescent="0.3">
      <c r="A3" s="10"/>
      <c r="B3">
        <v>4</v>
      </c>
      <c r="C3" t="s">
        <v>56</v>
      </c>
      <c r="D3" t="s">
        <v>57</v>
      </c>
      <c r="E3" t="s">
        <v>59</v>
      </c>
      <c r="F3" t="s">
        <v>57</v>
      </c>
    </row>
    <row r="4" spans="1:6" x14ac:dyDescent="0.3">
      <c r="A4" s="10"/>
      <c r="B4">
        <v>2</v>
      </c>
      <c r="C4" t="s">
        <v>57</v>
      </c>
      <c r="D4" t="s">
        <v>57</v>
      </c>
      <c r="E4" t="s">
        <v>60</v>
      </c>
      <c r="F4" t="s">
        <v>57</v>
      </c>
    </row>
    <row r="5" spans="1:6" x14ac:dyDescent="0.3">
      <c r="A5" s="10"/>
      <c r="B5">
        <v>4</v>
      </c>
      <c r="C5" t="s">
        <v>57</v>
      </c>
      <c r="D5" t="s">
        <v>57</v>
      </c>
      <c r="E5" t="s">
        <v>61</v>
      </c>
      <c r="F5" t="s">
        <v>57</v>
      </c>
    </row>
    <row r="6" spans="1:6" ht="28.8" customHeight="1" x14ac:dyDescent="0.3">
      <c r="A6" s="10" t="s">
        <v>53</v>
      </c>
      <c r="B6">
        <v>2</v>
      </c>
      <c r="C6" t="s">
        <v>56</v>
      </c>
      <c r="D6" t="s">
        <v>57</v>
      </c>
      <c r="E6" t="s">
        <v>62</v>
      </c>
      <c r="F6" t="s">
        <v>57</v>
      </c>
    </row>
    <row r="7" spans="1:6" x14ac:dyDescent="0.3">
      <c r="A7" s="10"/>
      <c r="B7">
        <v>2</v>
      </c>
      <c r="C7" t="s">
        <v>57</v>
      </c>
      <c r="D7" t="s">
        <v>57</v>
      </c>
      <c r="E7" t="s">
        <v>63</v>
      </c>
      <c r="F7" t="s">
        <v>57</v>
      </c>
    </row>
    <row r="8" spans="1:6" ht="28.8" customHeight="1" x14ac:dyDescent="0.3">
      <c r="A8" s="10" t="s">
        <v>54</v>
      </c>
      <c r="B8">
        <v>2</v>
      </c>
      <c r="C8" t="s">
        <v>56</v>
      </c>
      <c r="D8" t="s">
        <v>57</v>
      </c>
      <c r="E8" t="s">
        <v>66</v>
      </c>
      <c r="F8" t="s">
        <v>57</v>
      </c>
    </row>
    <row r="9" spans="1:6" x14ac:dyDescent="0.3">
      <c r="A9" s="10"/>
      <c r="B9">
        <v>2</v>
      </c>
      <c r="C9" t="s">
        <v>57</v>
      </c>
      <c r="D9" t="s">
        <v>57</v>
      </c>
      <c r="E9" t="s">
        <v>67</v>
      </c>
      <c r="F9" t="s">
        <v>57</v>
      </c>
    </row>
    <row r="10" spans="1:6" ht="28.8" customHeight="1" x14ac:dyDescent="0.3">
      <c r="A10" s="10" t="s">
        <v>52</v>
      </c>
      <c r="B10">
        <v>4</v>
      </c>
      <c r="C10" t="s">
        <v>56</v>
      </c>
      <c r="D10" t="s">
        <v>57</v>
      </c>
      <c r="E10" t="s">
        <v>64</v>
      </c>
      <c r="F10" t="s">
        <v>57</v>
      </c>
    </row>
    <row r="11" spans="1:6" x14ac:dyDescent="0.3">
      <c r="A11" s="10"/>
      <c r="B11">
        <v>4</v>
      </c>
      <c r="C11" t="s">
        <v>57</v>
      </c>
      <c r="D11" t="s">
        <v>57</v>
      </c>
      <c r="E11" t="s">
        <v>65</v>
      </c>
      <c r="F11" t="s">
        <v>57</v>
      </c>
    </row>
    <row r="12" spans="1:6" ht="28.8" customHeight="1" x14ac:dyDescent="0.3">
      <c r="A12" s="10" t="s">
        <v>80</v>
      </c>
      <c r="B12">
        <v>2</v>
      </c>
      <c r="C12" t="s">
        <v>56</v>
      </c>
      <c r="D12" t="s">
        <v>56</v>
      </c>
      <c r="E12" t="s">
        <v>69</v>
      </c>
      <c r="F12" t="s">
        <v>57</v>
      </c>
    </row>
    <row r="13" spans="1:6" x14ac:dyDescent="0.3">
      <c r="A13" s="10"/>
      <c r="B13">
        <v>2</v>
      </c>
      <c r="C13" t="s">
        <v>56</v>
      </c>
      <c r="D13" t="s">
        <v>57</v>
      </c>
      <c r="E13" t="s">
        <v>70</v>
      </c>
      <c r="F13" t="s">
        <v>56</v>
      </c>
    </row>
    <row r="14" spans="1:6" x14ac:dyDescent="0.3">
      <c r="A14" s="10"/>
      <c r="B14">
        <v>2</v>
      </c>
      <c r="C14" t="s">
        <v>57</v>
      </c>
      <c r="D14" t="s">
        <v>56</v>
      </c>
      <c r="E14" t="s">
        <v>71</v>
      </c>
      <c r="F14" t="s">
        <v>57</v>
      </c>
    </row>
    <row r="15" spans="1:6" x14ac:dyDescent="0.3">
      <c r="A15" s="10"/>
      <c r="B15">
        <v>2</v>
      </c>
      <c r="C15" t="s">
        <v>57</v>
      </c>
      <c r="D15" t="s">
        <v>57</v>
      </c>
      <c r="E15" t="s">
        <v>72</v>
      </c>
      <c r="F15" t="s">
        <v>56</v>
      </c>
    </row>
    <row r="16" spans="1:6" x14ac:dyDescent="0.3">
      <c r="A16" s="10" t="s">
        <v>81</v>
      </c>
      <c r="B16">
        <v>2</v>
      </c>
      <c r="C16" t="s">
        <v>56</v>
      </c>
      <c r="D16" t="s">
        <v>56</v>
      </c>
      <c r="E16" t="s">
        <v>79</v>
      </c>
      <c r="F16" t="s">
        <v>57</v>
      </c>
    </row>
    <row r="17" spans="1:6" x14ac:dyDescent="0.3">
      <c r="A17" s="10"/>
      <c r="B17">
        <v>2</v>
      </c>
      <c r="C17" t="s">
        <v>56</v>
      </c>
      <c r="D17" t="s">
        <v>57</v>
      </c>
      <c r="E17" t="s">
        <v>82</v>
      </c>
      <c r="F17" t="s">
        <v>56</v>
      </c>
    </row>
    <row r="18" spans="1:6" x14ac:dyDescent="0.3">
      <c r="A18" s="10"/>
      <c r="B18">
        <v>2</v>
      </c>
      <c r="C18" t="s">
        <v>57</v>
      </c>
      <c r="D18" t="s">
        <v>56</v>
      </c>
      <c r="E18" t="s">
        <v>83</v>
      </c>
      <c r="F18" t="s">
        <v>57</v>
      </c>
    </row>
    <row r="19" spans="1:6" x14ac:dyDescent="0.3">
      <c r="A19" s="10"/>
      <c r="B19">
        <v>2</v>
      </c>
      <c r="C19" t="s">
        <v>57</v>
      </c>
      <c r="D19" t="s">
        <v>57</v>
      </c>
      <c r="E19" t="s">
        <v>84</v>
      </c>
      <c r="F19" t="s">
        <v>56</v>
      </c>
    </row>
    <row r="20" spans="1:6" ht="18.600000000000001" customHeight="1" x14ac:dyDescent="0.3">
      <c r="A20" s="10" t="s">
        <v>55</v>
      </c>
      <c r="B20">
        <v>4</v>
      </c>
      <c r="C20" t="s">
        <v>56</v>
      </c>
      <c r="D20" t="s">
        <v>56</v>
      </c>
      <c r="E20" t="s">
        <v>27</v>
      </c>
      <c r="F20" t="s">
        <v>57</v>
      </c>
    </row>
    <row r="21" spans="1:6" x14ac:dyDescent="0.3">
      <c r="A21" s="10"/>
      <c r="B21">
        <v>4</v>
      </c>
      <c r="C21" t="s">
        <v>56</v>
      </c>
      <c r="D21" t="s">
        <v>57</v>
      </c>
      <c r="E21" t="s">
        <v>73</v>
      </c>
      <c r="F21" t="s">
        <v>56</v>
      </c>
    </row>
    <row r="22" spans="1:6" x14ac:dyDescent="0.3">
      <c r="A22" s="10"/>
      <c r="B22">
        <v>4</v>
      </c>
      <c r="C22" t="s">
        <v>57</v>
      </c>
      <c r="D22" t="s">
        <v>56</v>
      </c>
      <c r="E22" t="s">
        <v>68</v>
      </c>
      <c r="F22" t="s">
        <v>57</v>
      </c>
    </row>
    <row r="23" spans="1:6" x14ac:dyDescent="0.3">
      <c r="A23" s="10"/>
      <c r="B23">
        <v>4</v>
      </c>
      <c r="C23" t="s">
        <v>57</v>
      </c>
      <c r="D23" t="s">
        <v>57</v>
      </c>
      <c r="E23" t="s">
        <v>74</v>
      </c>
      <c r="F23" t="s">
        <v>56</v>
      </c>
    </row>
  </sheetData>
  <mergeCells count="7">
    <mergeCell ref="A20:A23"/>
    <mergeCell ref="A16:A19"/>
    <mergeCell ref="A2:A5"/>
    <mergeCell ref="A6:A7"/>
    <mergeCell ref="A8:A9"/>
    <mergeCell ref="A10:A11"/>
    <mergeCell ref="A12:A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synthesis_info_18_0</vt:lpstr>
      <vt:lpstr>syn_inf_18_1</vt:lpstr>
      <vt:lpstr>Sheet7</vt:lpstr>
      <vt:lpstr>Sheet3</vt:lpstr>
      <vt:lpstr>Sheet1</vt:lpstr>
      <vt:lpstr>PCIe info</vt:lpstr>
      <vt:lpstr>bandwidths</vt:lpstr>
      <vt:lpstr>Sheet2</vt:lpstr>
      <vt:lpstr>Sheet4</vt:lpstr>
      <vt:lpstr>Sheet5</vt:lpstr>
      <vt:lpstr>Sheet6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2019-05-24T16:38:02Z</dcterms:modified>
</cp:coreProperties>
</file>