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59" i="1" l="1"/>
  <c r="E460" i="1"/>
  <c r="E461" i="1"/>
  <c r="E462" i="1"/>
  <c r="E463" i="1"/>
  <c r="E464" i="1"/>
  <c r="E465" i="1"/>
  <c r="E466" i="1"/>
  <c r="E467" i="1"/>
  <c r="E468" i="1"/>
  <c r="E469" i="1"/>
  <c r="E458" i="1"/>
  <c r="D349" i="1"/>
  <c r="F357" i="1" s="1"/>
  <c r="H357" i="1" s="1"/>
  <c r="C349" i="1"/>
  <c r="E366" i="1" s="1"/>
  <c r="F297" i="1"/>
  <c r="G366" i="1" l="1"/>
  <c r="E370" i="1"/>
  <c r="E362" i="1"/>
  <c r="E358" i="1"/>
  <c r="E354" i="1"/>
  <c r="F369" i="1"/>
  <c r="H369" i="1" s="1"/>
  <c r="F365" i="1"/>
  <c r="H365" i="1" s="1"/>
  <c r="F361" i="1"/>
  <c r="H361" i="1" s="1"/>
  <c r="F353" i="1"/>
  <c r="H353" i="1" s="1"/>
  <c r="E352" i="1"/>
  <c r="E369" i="1"/>
  <c r="E365" i="1"/>
  <c r="E361" i="1"/>
  <c r="E357" i="1"/>
  <c r="E353" i="1"/>
  <c r="F368" i="1"/>
  <c r="H368" i="1" s="1"/>
  <c r="F364" i="1"/>
  <c r="H364" i="1" s="1"/>
  <c r="F360" i="1"/>
  <c r="H360" i="1" s="1"/>
  <c r="F356" i="1"/>
  <c r="H356" i="1" s="1"/>
  <c r="F352" i="1"/>
  <c r="H352" i="1" s="1"/>
  <c r="E368" i="1"/>
  <c r="E364" i="1"/>
  <c r="E360" i="1"/>
  <c r="E356" i="1"/>
  <c r="F371" i="1"/>
  <c r="H371" i="1" s="1"/>
  <c r="F367" i="1"/>
  <c r="H367" i="1" s="1"/>
  <c r="F363" i="1"/>
  <c r="H363" i="1" s="1"/>
  <c r="F359" i="1"/>
  <c r="H359" i="1" s="1"/>
  <c r="F355" i="1"/>
  <c r="H355" i="1" s="1"/>
  <c r="E371" i="1"/>
  <c r="E367" i="1"/>
  <c r="E363" i="1"/>
  <c r="E359" i="1"/>
  <c r="E355" i="1"/>
  <c r="F370" i="1"/>
  <c r="H370" i="1" s="1"/>
  <c r="F366" i="1"/>
  <c r="H366" i="1" s="1"/>
  <c r="F362" i="1"/>
  <c r="H362" i="1" s="1"/>
  <c r="F358" i="1"/>
  <c r="H358" i="1" s="1"/>
  <c r="F354" i="1"/>
  <c r="H354" i="1" s="1"/>
  <c r="F270" i="1"/>
  <c r="F273" i="1" s="1"/>
  <c r="L250" i="1"/>
  <c r="E250" i="1"/>
  <c r="K250" i="1" s="1"/>
  <c r="E249" i="1"/>
  <c r="K249" i="1" s="1"/>
  <c r="E248" i="1"/>
  <c r="K248" i="1" s="1"/>
  <c r="F247" i="1"/>
  <c r="E247" i="1"/>
  <c r="K247" i="1" s="1"/>
  <c r="F246" i="1"/>
  <c r="E246" i="1"/>
  <c r="K246" i="1" s="1"/>
  <c r="F240" i="1"/>
  <c r="F239" i="1"/>
  <c r="L249" i="1" s="1"/>
  <c r="F238" i="1"/>
  <c r="L248" i="1" s="1"/>
  <c r="F237" i="1"/>
  <c r="L247" i="1" s="1"/>
  <c r="F236" i="1"/>
  <c r="L246" i="1" s="1"/>
  <c r="J228" i="1"/>
  <c r="J229" i="1"/>
  <c r="J230" i="1"/>
  <c r="K230" i="1"/>
  <c r="J231" i="1"/>
  <c r="J232" i="1"/>
  <c r="K232" i="1"/>
  <c r="J227" i="1"/>
  <c r="G228" i="1"/>
  <c r="G229" i="1"/>
  <c r="G230" i="1"/>
  <c r="G231" i="1"/>
  <c r="G227" i="1"/>
  <c r="F231" i="1"/>
  <c r="E228" i="1"/>
  <c r="E229" i="1"/>
  <c r="E230" i="1"/>
  <c r="E231" i="1"/>
  <c r="E227" i="1"/>
  <c r="K223" i="1"/>
  <c r="L223" i="1"/>
  <c r="J223" i="1"/>
  <c r="L219" i="1"/>
  <c r="L220" i="1"/>
  <c r="L221" i="1"/>
  <c r="L222" i="1"/>
  <c r="L218" i="1"/>
  <c r="J219" i="1"/>
  <c r="J220" i="1"/>
  <c r="J221" i="1"/>
  <c r="J222" i="1"/>
  <c r="K222" i="1"/>
  <c r="J218" i="1"/>
  <c r="F219" i="1"/>
  <c r="K219" i="1" s="1"/>
  <c r="F220" i="1"/>
  <c r="K220" i="1" s="1"/>
  <c r="F221" i="1"/>
  <c r="F230" i="1" s="1"/>
  <c r="F222" i="1"/>
  <c r="K231" i="1" s="1"/>
  <c r="F218" i="1"/>
  <c r="F227" i="1" s="1"/>
  <c r="G179" i="1"/>
  <c r="G180" i="1"/>
  <c r="G181" i="1"/>
  <c r="G182" i="1"/>
  <c r="G178" i="1"/>
  <c r="H178" i="1" s="1"/>
  <c r="H179" i="1" s="1"/>
  <c r="H180" i="1" s="1"/>
  <c r="H181" i="1" s="1"/>
  <c r="H182" i="1" s="1"/>
  <c r="K218" i="1" l="1"/>
  <c r="F229" i="1"/>
  <c r="K229" i="1"/>
  <c r="G367" i="1"/>
  <c r="I367" i="1"/>
  <c r="G360" i="1"/>
  <c r="I360" i="1"/>
  <c r="I353" i="1"/>
  <c r="G353" i="1"/>
  <c r="I369" i="1"/>
  <c r="G369" i="1"/>
  <c r="I362" i="1"/>
  <c r="G362" i="1"/>
  <c r="F228" i="1"/>
  <c r="K227" i="1"/>
  <c r="G355" i="1"/>
  <c r="I355" i="1"/>
  <c r="G371" i="1"/>
  <c r="I371" i="1"/>
  <c r="G364" i="1"/>
  <c r="I364" i="1"/>
  <c r="I357" i="1"/>
  <c r="G357" i="1"/>
  <c r="I352" i="1"/>
  <c r="G352" i="1"/>
  <c r="I370" i="1"/>
  <c r="G370" i="1"/>
  <c r="G359" i="1"/>
  <c r="I359" i="1"/>
  <c r="G368" i="1"/>
  <c r="I368" i="1"/>
  <c r="I361" i="1"/>
  <c r="G361" i="1"/>
  <c r="I354" i="1"/>
  <c r="G354" i="1"/>
  <c r="K228" i="1"/>
  <c r="K221" i="1"/>
  <c r="I363" i="1"/>
  <c r="G363" i="1"/>
  <c r="G356" i="1"/>
  <c r="I356" i="1"/>
  <c r="H372" i="1"/>
  <c r="I365" i="1"/>
  <c r="G365" i="1"/>
  <c r="I358" i="1"/>
  <c r="G358" i="1"/>
  <c r="I366" i="1"/>
  <c r="K252" i="1"/>
  <c r="D131" i="1"/>
  <c r="D116" i="1"/>
  <c r="E116" i="1"/>
  <c r="C116" i="1"/>
  <c r="F111" i="1"/>
  <c r="F110" i="1"/>
  <c r="G107" i="1"/>
  <c r="G106" i="1"/>
  <c r="G105" i="1"/>
  <c r="K122" i="1"/>
  <c r="K121" i="1"/>
  <c r="K124" i="1" s="1"/>
  <c r="N99" i="1"/>
  <c r="N103" i="1"/>
  <c r="N107" i="1"/>
  <c r="N111" i="1"/>
  <c r="N115" i="1"/>
  <c r="L98" i="1"/>
  <c r="M98" i="1" s="1"/>
  <c r="L99" i="1"/>
  <c r="M99" i="1" s="1"/>
  <c r="L100" i="1"/>
  <c r="N100" i="1" s="1"/>
  <c r="L101" i="1"/>
  <c r="N101" i="1" s="1"/>
  <c r="L102" i="1"/>
  <c r="M102" i="1" s="1"/>
  <c r="L103" i="1"/>
  <c r="M103" i="1" s="1"/>
  <c r="L104" i="1"/>
  <c r="N104" i="1" s="1"/>
  <c r="L105" i="1"/>
  <c r="N105" i="1" s="1"/>
  <c r="L106" i="1"/>
  <c r="M106" i="1" s="1"/>
  <c r="L107" i="1"/>
  <c r="M107" i="1" s="1"/>
  <c r="L108" i="1"/>
  <c r="N108" i="1" s="1"/>
  <c r="L109" i="1"/>
  <c r="N109" i="1" s="1"/>
  <c r="L110" i="1"/>
  <c r="M110" i="1" s="1"/>
  <c r="L111" i="1"/>
  <c r="M111" i="1" s="1"/>
  <c r="L112" i="1"/>
  <c r="N112" i="1" s="1"/>
  <c r="L113" i="1"/>
  <c r="N113" i="1" s="1"/>
  <c r="L114" i="1"/>
  <c r="M114" i="1" s="1"/>
  <c r="L115" i="1"/>
  <c r="M115" i="1" s="1"/>
  <c r="L116" i="1"/>
  <c r="N116" i="1" s="1"/>
  <c r="L97" i="1"/>
  <c r="N97" i="1" s="1"/>
  <c r="K120" i="1"/>
  <c r="K118" i="1"/>
  <c r="K117" i="1"/>
  <c r="M113" i="1" l="1"/>
  <c r="M105" i="1"/>
  <c r="M101" i="1"/>
  <c r="N110" i="1"/>
  <c r="N106" i="1"/>
  <c r="N98" i="1"/>
  <c r="I372" i="1"/>
  <c r="L368" i="1" s="1"/>
  <c r="M97" i="1"/>
  <c r="M117" i="1" s="1"/>
  <c r="M109" i="1"/>
  <c r="N114" i="1"/>
  <c r="M116" i="1"/>
  <c r="M112" i="1"/>
  <c r="M108" i="1"/>
  <c r="M104" i="1"/>
  <c r="M100" i="1"/>
  <c r="N102" i="1"/>
  <c r="N117" i="1" s="1"/>
  <c r="N120" i="1" s="1"/>
  <c r="N122" i="1" s="1"/>
  <c r="G372" i="1"/>
</calcChain>
</file>

<file path=xl/sharedStrings.xml><?xml version="1.0" encoding="utf-8"?>
<sst xmlns="http://schemas.openxmlformats.org/spreadsheetml/2006/main" count="683" uniqueCount="442">
  <si>
    <t>Python Foundation</t>
  </si>
  <si>
    <t>Core python</t>
  </si>
  <si>
    <t>Program elements of python</t>
  </si>
  <si>
    <t>How to use python for data science</t>
  </si>
  <si>
    <t>Data Importing</t>
  </si>
  <si>
    <t>How to import various file formats</t>
  </si>
  <si>
    <t>csv</t>
  </si>
  <si>
    <t>excel</t>
  </si>
  <si>
    <t>json</t>
  </si>
  <si>
    <t>xml</t>
  </si>
  <si>
    <t>databases</t>
  </si>
  <si>
    <t>How to manipulate data?</t>
  </si>
  <si>
    <t>Single data file</t>
  </si>
  <si>
    <t>Multiple data files</t>
  </si>
  <si>
    <t>creating new variables, filtering data, adding rows, adding columns, sorting, aggregating</t>
  </si>
  <si>
    <t>Joins (left, right, inner, outer), appending (rows, columns) - Union, intersection etc</t>
  </si>
  <si>
    <t>Data Analysis</t>
  </si>
  <si>
    <t>Univariate Analysis</t>
  </si>
  <si>
    <t>Bivariate Anallysis</t>
  </si>
  <si>
    <t>Multivariate Analysis</t>
  </si>
  <si>
    <t>Data visualization</t>
  </si>
  <si>
    <t>Basic Statistics</t>
  </si>
  <si>
    <t>Statistical Methods</t>
  </si>
  <si>
    <t>Hypothesis testing</t>
  </si>
  <si>
    <t>Applications of statistics</t>
  </si>
  <si>
    <t>Predictive Analytics/Prescriptive Analytics</t>
  </si>
  <si>
    <t>Regression problem</t>
  </si>
  <si>
    <t>Classification problem</t>
  </si>
  <si>
    <t>Segmentation problem</t>
  </si>
  <si>
    <t>Forecasting problems</t>
  </si>
  <si>
    <t>Strategic problems</t>
  </si>
  <si>
    <t>Operations problems</t>
  </si>
  <si>
    <t>Supervised problems</t>
  </si>
  <si>
    <t>Unsupervised problems</t>
  </si>
  <si>
    <t>Algorithms</t>
  </si>
  <si>
    <t>Traditional algorithms</t>
  </si>
  <si>
    <t>Linear Regression, Logistic Regression, Hueristic Segmentation, KMeans clustering, Time series analysis</t>
  </si>
  <si>
    <t>Machine Learning algorithms</t>
  </si>
  <si>
    <t xml:space="preserve">Decision trees </t>
  </si>
  <si>
    <t>Ensemble learning</t>
  </si>
  <si>
    <t>Bagging</t>
  </si>
  <si>
    <t>Random Forest</t>
  </si>
  <si>
    <t>Adaboost</t>
  </si>
  <si>
    <t>Gradient Boost</t>
  </si>
  <si>
    <t>XGBoost</t>
  </si>
  <si>
    <t>Knearest Neighbors</t>
  </si>
  <si>
    <t>Naïve bayes</t>
  </si>
  <si>
    <t>Support Vector Machines</t>
  </si>
  <si>
    <t>Artificial Nueral Networks</t>
  </si>
  <si>
    <t>Basic Python</t>
  </si>
  <si>
    <t>Pandas - 10 exercises</t>
  </si>
  <si>
    <t>Retail Case study</t>
  </si>
  <si>
    <t>Credit card case study</t>
  </si>
  <si>
    <t>Insurance Case study</t>
  </si>
  <si>
    <t>Stages of Analytics</t>
  </si>
  <si>
    <t>Descriptive Analytics</t>
  </si>
  <si>
    <t>Describing the data</t>
  </si>
  <si>
    <t>Describe the data using population</t>
  </si>
  <si>
    <t>Describing the population data using sample of data</t>
  </si>
  <si>
    <t>Dignostics Analytics</t>
  </si>
  <si>
    <t>Identify the business problems</t>
  </si>
  <si>
    <t>Source of problem</t>
  </si>
  <si>
    <t>Identify the possible reasons for the problems</t>
  </si>
  <si>
    <t>Objective of analysis</t>
  </si>
  <si>
    <t>General analysis</t>
  </si>
  <si>
    <t>Predictive Analytics</t>
  </si>
  <si>
    <t>Identify the possible solution for given problem</t>
  </si>
  <si>
    <t>Prescriptive Analytics</t>
  </si>
  <si>
    <t>Identify the best solution (Optimal solution)</t>
  </si>
  <si>
    <t>Congitive Analytics</t>
  </si>
  <si>
    <t>Generalizing the solution</t>
  </si>
  <si>
    <t>1000 stores</t>
  </si>
  <si>
    <t>10 stores are giving less revenue/less profit</t>
  </si>
  <si>
    <t>Churners - Customers are leaving</t>
  </si>
  <si>
    <t>Predictive model which can help to retain the customers</t>
  </si>
  <si>
    <t>Marketing team -CMO</t>
  </si>
  <si>
    <t>Employees</t>
  </si>
  <si>
    <t>Solution, product</t>
  </si>
  <si>
    <t>Technolgoy</t>
  </si>
  <si>
    <t>Exploratory Data Analysis</t>
  </si>
  <si>
    <t>Exploratory Data Analysis (Descriptive &amp; Diagnostics)</t>
  </si>
  <si>
    <t>Descriptive statistics</t>
  </si>
  <si>
    <t>Inferential Statistics</t>
  </si>
  <si>
    <t>Airtel</t>
  </si>
  <si>
    <t>1MM Customers</t>
  </si>
  <si>
    <t>Business Problem:</t>
  </si>
  <si>
    <t>How satisfied my customers with the services?</t>
  </si>
  <si>
    <t>Customer Centric Industries</t>
  </si>
  <si>
    <t>Retail</t>
  </si>
  <si>
    <t>Telecom</t>
  </si>
  <si>
    <t>banking</t>
  </si>
  <si>
    <t>insurance</t>
  </si>
  <si>
    <t>Healthcare</t>
  </si>
  <si>
    <t>Travel &amp; hospitality</t>
  </si>
  <si>
    <t>…</t>
  </si>
  <si>
    <t>Custid</t>
  </si>
  <si>
    <t>Satisfaction score</t>
  </si>
  <si>
    <t>..</t>
  </si>
  <si>
    <t>Metrics</t>
  </si>
  <si>
    <t>Middle value</t>
  </si>
  <si>
    <t>Mean/Average</t>
  </si>
  <si>
    <t>Median</t>
  </si>
  <si>
    <t>Mode</t>
  </si>
  <si>
    <t>50th Pctl</t>
  </si>
  <si>
    <t>Most Frequent value</t>
  </si>
  <si>
    <t>Middle value (50% of customers left side to value and right side to value)</t>
  </si>
  <si>
    <t>Measure of central tendency</t>
  </si>
  <si>
    <t>Variance</t>
  </si>
  <si>
    <t>Standard Deviation</t>
  </si>
  <si>
    <t>Coeficient of variation</t>
  </si>
  <si>
    <t>Range</t>
  </si>
  <si>
    <t>Measure of spread</t>
  </si>
  <si>
    <t>sqrt(variance)</t>
  </si>
  <si>
    <t>Score</t>
  </si>
  <si>
    <t>Avg</t>
  </si>
  <si>
    <t>Sum</t>
  </si>
  <si>
    <t>count</t>
  </si>
  <si>
    <t>Deviation</t>
  </si>
  <si>
    <t>Avg=Mean</t>
  </si>
  <si>
    <t>Abs Deviation</t>
  </si>
  <si>
    <t>MAD</t>
  </si>
  <si>
    <t>Mean Absolute Deviation</t>
  </si>
  <si>
    <t>Squred Deviation</t>
  </si>
  <si>
    <t>MSD</t>
  </si>
  <si>
    <t>SD</t>
  </si>
  <si>
    <t>Max-Min</t>
  </si>
  <si>
    <t>Max</t>
  </si>
  <si>
    <t>Min</t>
  </si>
  <si>
    <t>CV</t>
  </si>
  <si>
    <t>Measure of spread/Deviation</t>
  </si>
  <si>
    <t>28 states</t>
  </si>
  <si>
    <t>1-10</t>
  </si>
  <si>
    <t>1-100</t>
  </si>
  <si>
    <t>Mean</t>
  </si>
  <si>
    <t>Std</t>
  </si>
  <si>
    <t>CV=std/avg</t>
  </si>
  <si>
    <t>MNC</t>
  </si>
  <si>
    <t>India</t>
  </si>
  <si>
    <t>US</t>
  </si>
  <si>
    <t>UK</t>
  </si>
  <si>
    <t>Distribution of data</t>
  </si>
  <si>
    <t>Percentile Distribution</t>
  </si>
  <si>
    <t>5th Pctl</t>
  </si>
  <si>
    <t>P5</t>
  </si>
  <si>
    <t>5% of customers gave the satisfaction score as less than or equal to 5</t>
  </si>
  <si>
    <t>P10</t>
  </si>
  <si>
    <t>P25</t>
  </si>
  <si>
    <t>P50</t>
  </si>
  <si>
    <t>P75</t>
  </si>
  <si>
    <t>P90</t>
  </si>
  <si>
    <t>P95</t>
  </si>
  <si>
    <t>P99</t>
  </si>
  <si>
    <t>P0</t>
  </si>
  <si>
    <t>P100</t>
  </si>
  <si>
    <t>Q2 = Median</t>
  </si>
  <si>
    <t>Q1</t>
  </si>
  <si>
    <t>Q3</t>
  </si>
  <si>
    <t>IQR</t>
  </si>
  <si>
    <t>North</t>
  </si>
  <si>
    <t>South</t>
  </si>
  <si>
    <t>East</t>
  </si>
  <si>
    <t>West</t>
  </si>
  <si>
    <t>sample</t>
  </si>
  <si>
    <t>By analysing sample and estimate the population</t>
  </si>
  <si>
    <t>Exit polls</t>
  </si>
  <si>
    <t>Actual results</t>
  </si>
  <si>
    <t>Population</t>
  </si>
  <si>
    <t>Sample</t>
  </si>
  <si>
    <t>Average income of person in India?</t>
  </si>
  <si>
    <t>Standard Error</t>
  </si>
  <si>
    <t>Sample Variance</t>
  </si>
  <si>
    <t>Kurtosis</t>
  </si>
  <si>
    <t>Skewness</t>
  </si>
  <si>
    <t>Minimum</t>
  </si>
  <si>
    <t>Maximum</t>
  </si>
  <si>
    <t>Count</t>
  </si>
  <si>
    <t>Largest(1)</t>
  </si>
  <si>
    <t>Smallest(1)</t>
  </si>
  <si>
    <t>Confidence Level(95.0%)</t>
  </si>
  <si>
    <t>Analytics</t>
  </si>
  <si>
    <t>Analyzing one variable at a time</t>
  </si>
  <si>
    <t>Bivariate Analysis</t>
  </si>
  <si>
    <t>Analyzing two variables at a time</t>
  </si>
  <si>
    <t>Analyzing multiple variables at a time</t>
  </si>
  <si>
    <t>Customer Data of Bank</t>
  </si>
  <si>
    <t>Gender</t>
  </si>
  <si>
    <t>Location</t>
  </si>
  <si>
    <t>Income</t>
  </si>
  <si>
    <t>Marital Status</t>
  </si>
  <si>
    <t>Age</t>
  </si>
  <si>
    <t>Contact No</t>
  </si>
  <si>
    <t>Emailid</t>
  </si>
  <si>
    <t>Types of data variables</t>
  </si>
  <si>
    <t>Continuous</t>
  </si>
  <si>
    <t>Descrete/Categorical</t>
  </si>
  <si>
    <t>Numerical/Text</t>
  </si>
  <si>
    <t>Numerical</t>
  </si>
  <si>
    <t>Continous</t>
  </si>
  <si>
    <t>Categorical</t>
  </si>
  <si>
    <t>Nominal/Ordinal</t>
  </si>
  <si>
    <t>Bangalore</t>
  </si>
  <si>
    <t>Gurgaon</t>
  </si>
  <si>
    <t>Chennai</t>
  </si>
  <si>
    <t>Hyderabad</t>
  </si>
  <si>
    <t>N</t>
  </si>
  <si>
    <t>Nmiss</t>
  </si>
  <si>
    <t>N = Frequency</t>
  </si>
  <si>
    <t>Proportion</t>
  </si>
  <si>
    <t>Pareto Analysis</t>
  </si>
  <si>
    <t>which of these locations contribute more than 80% of customers</t>
  </si>
  <si>
    <t>Which location is contributing maximum customers</t>
  </si>
  <si>
    <t>Univariate Analysis for continuous variable</t>
  </si>
  <si>
    <t>Measure of peaked ness</t>
  </si>
  <si>
    <t>Measure of symmetry</t>
  </si>
  <si>
    <t>Stardard Error</t>
  </si>
  <si>
    <t>Distribution</t>
  </si>
  <si>
    <t>P5, P10, P25, 50, P75, P90, P95, P99</t>
  </si>
  <si>
    <t>Graphical form</t>
  </si>
  <si>
    <t>Bar chart</t>
  </si>
  <si>
    <t>Pie Chart</t>
  </si>
  <si>
    <t>Pareto Chart</t>
  </si>
  <si>
    <t>Cumulative proportion</t>
  </si>
  <si>
    <t>Frequency</t>
  </si>
  <si>
    <t>Proportions</t>
  </si>
  <si>
    <t>Histogram</t>
  </si>
  <si>
    <t>Box Plot</t>
  </si>
  <si>
    <t>Line chart for time series data</t>
  </si>
  <si>
    <t>W1</t>
  </si>
  <si>
    <t>W2</t>
  </si>
  <si>
    <t>W3</t>
  </si>
  <si>
    <t>W4</t>
  </si>
  <si>
    <t>Categorical - Categorical</t>
  </si>
  <si>
    <t>Categorical - Numerical</t>
  </si>
  <si>
    <t>Numerical - Numerical</t>
  </si>
  <si>
    <t>Gender - Location</t>
  </si>
  <si>
    <t>Location - Income</t>
  </si>
  <si>
    <t>Age - Income</t>
  </si>
  <si>
    <t>Males</t>
  </si>
  <si>
    <t>Females</t>
  </si>
  <si>
    <t>Total</t>
  </si>
  <si>
    <t>Cross Tabulations</t>
  </si>
  <si>
    <t>Overall</t>
  </si>
  <si>
    <t>Column percentages</t>
  </si>
  <si>
    <t>Row percentages</t>
  </si>
  <si>
    <t>How strong the relationship?</t>
  </si>
  <si>
    <t>Chisqure</t>
  </si>
  <si>
    <t>Cross Tabulation</t>
  </si>
  <si>
    <t>Relationship exists or not</t>
  </si>
  <si>
    <t>Tabulation/summarizaiton</t>
  </si>
  <si>
    <t>Aggregation</t>
  </si>
  <si>
    <t>F value</t>
  </si>
  <si>
    <t>Correlation</t>
  </si>
  <si>
    <t>Stacked Chart</t>
  </si>
  <si>
    <t>Panel Chart</t>
  </si>
  <si>
    <t>Scatter Chart</t>
  </si>
  <si>
    <t>From data = Actual data</t>
  </si>
  <si>
    <t>Expected value from distributions of variables</t>
  </si>
  <si>
    <t>(Actual- Expected)^2</t>
  </si>
  <si>
    <t>Locaiton - income</t>
  </si>
  <si>
    <t>Aggregation = Group by</t>
  </si>
  <si>
    <t>Average</t>
  </si>
  <si>
    <t>variance</t>
  </si>
  <si>
    <t>P1</t>
  </si>
  <si>
    <t>Relationship exists?</t>
  </si>
  <si>
    <t>F-value</t>
  </si>
  <si>
    <t>Std(I1, I2, I3, I4, I5)/Total variation</t>
  </si>
  <si>
    <t>Locaiton</t>
  </si>
  <si>
    <t>Std of income</t>
  </si>
  <si>
    <t>std of means of each locations</t>
  </si>
  <si>
    <t>Bgnalore</t>
  </si>
  <si>
    <t>Hyderbad</t>
  </si>
  <si>
    <t>Numerical - Numerical variables</t>
  </si>
  <si>
    <t>How to identify the relationship between two numerical variables?</t>
  </si>
  <si>
    <t>Positive Linear Relationship</t>
  </si>
  <si>
    <t>Negative Linear relationship</t>
  </si>
  <si>
    <t>Correlation Metric</t>
  </si>
  <si>
    <t>Linear Relationship</t>
  </si>
  <si>
    <t xml:space="preserve"> -1 and 1</t>
  </si>
  <si>
    <t>0 to 1</t>
  </si>
  <si>
    <t>Positive</t>
  </si>
  <si>
    <t>Negative</t>
  </si>
  <si>
    <t>-1 to 0</t>
  </si>
  <si>
    <t>Closer to 1</t>
  </si>
  <si>
    <t>strong negative linear relationship</t>
  </si>
  <si>
    <t>Strong positive linear relationship</t>
  </si>
  <si>
    <t>closer to -1</t>
  </si>
  <si>
    <t>there is no linear relationship</t>
  </si>
  <si>
    <t>Closer to 0</t>
  </si>
  <si>
    <t>Identify key drivers of customer satisfaction</t>
  </si>
  <si>
    <t>Overall satisfaction</t>
  </si>
  <si>
    <t>Service</t>
  </si>
  <si>
    <t>Price</t>
  </si>
  <si>
    <t>Post service</t>
  </si>
  <si>
    <t>Quality of calls</t>
  </si>
  <si>
    <t>Corr(Overall, service)</t>
  </si>
  <si>
    <t>Corr(Overall, Price)</t>
  </si>
  <si>
    <t>Corr(Overall, Post service)</t>
  </si>
  <si>
    <t>Corr(Overall, Quality of calls)</t>
  </si>
  <si>
    <t>X</t>
  </si>
  <si>
    <t>Y</t>
  </si>
  <si>
    <t>Correlation formulat</t>
  </si>
  <si>
    <t>(X-Mean_X)(Y-Mean_Y)/sqrt(Deviation_X)^2*DevationY^2</t>
  </si>
  <si>
    <t>Age-Mean(Age)</t>
  </si>
  <si>
    <t>Income-mean(Income)</t>
  </si>
  <si>
    <t>(Age-Mean(Age))^2</t>
  </si>
  <si>
    <t>(Income-mean(Income))^2</t>
  </si>
  <si>
    <t>(Age-Mean(Age))*(Income-mean(Income))</t>
  </si>
  <si>
    <t>correlation(Age, Income)</t>
  </si>
  <si>
    <t>https://www.saedsayad.com/data_mining_map.htm</t>
  </si>
  <si>
    <t>Exploratory analysis for population</t>
  </si>
  <si>
    <t>If you have sample, analysing sample and infer the population based on sample results</t>
  </si>
  <si>
    <t>Why do we need to take sample?</t>
  </si>
  <si>
    <t>1. You don't have full data</t>
  </si>
  <si>
    <t>2. You have full data, but you want to analyze quickly and with limited computing resources</t>
  </si>
  <si>
    <t>3. Doing some experimentation</t>
  </si>
  <si>
    <t>4. Identifying impact</t>
  </si>
  <si>
    <t>What is methodology we should use for getting sample?</t>
  </si>
  <si>
    <t>Sample is subset of population which represents population</t>
  </si>
  <si>
    <t>Exit polls - sample results</t>
  </si>
  <si>
    <t>elections results - populatinon results</t>
  </si>
  <si>
    <t>60 Crore pople casting their votes</t>
  </si>
  <si>
    <t>M</t>
  </si>
  <si>
    <t>F</t>
  </si>
  <si>
    <t>Rural</t>
  </si>
  <si>
    <t>Urban</t>
  </si>
  <si>
    <t>Avg Income</t>
  </si>
  <si>
    <t>5Lacs</t>
  </si>
  <si>
    <t>~5Lacs</t>
  </si>
  <si>
    <t>How to get the sample?</t>
  </si>
  <si>
    <t>Simple random Sample</t>
  </si>
  <si>
    <t>Stratified Sample</t>
  </si>
  <si>
    <t>Cluster Sample</t>
  </si>
  <si>
    <t>SRS With replacement</t>
  </si>
  <si>
    <t>SRS with out replacement</t>
  </si>
  <si>
    <t>Boot strap sample</t>
  </si>
  <si>
    <t>X1</t>
  </si>
  <si>
    <t>X2</t>
  </si>
  <si>
    <t>X3</t>
  </si>
  <si>
    <t>X4</t>
  </si>
  <si>
    <t>sample of 1000 obs</t>
  </si>
  <si>
    <t>10% of data</t>
  </si>
  <si>
    <t>Prob</t>
  </si>
  <si>
    <t>0-1</t>
  </si>
  <si>
    <t>With replacement</t>
  </si>
  <si>
    <t>Cut-past</t>
  </si>
  <si>
    <t>Copy - past</t>
  </si>
  <si>
    <t>Stratified sample</t>
  </si>
  <si>
    <t>Location1</t>
  </si>
  <si>
    <t>Location2</t>
  </si>
  <si>
    <t>Location3</t>
  </si>
  <si>
    <t>Location4</t>
  </si>
  <si>
    <t>S1</t>
  </si>
  <si>
    <t>S2</t>
  </si>
  <si>
    <t>S3</t>
  </si>
  <si>
    <t>S4</t>
  </si>
  <si>
    <t>SRS</t>
  </si>
  <si>
    <t>stratified sample</t>
  </si>
  <si>
    <t>Analyzing sample and infer the sample results on the population</t>
  </si>
  <si>
    <t>CNN-IBN</t>
  </si>
  <si>
    <t xml:space="preserve">200-300 </t>
  </si>
  <si>
    <t>NDTV</t>
  </si>
  <si>
    <t>250-275</t>
  </si>
  <si>
    <t>TVNOW</t>
  </si>
  <si>
    <t>BJP</t>
  </si>
  <si>
    <t>Estimatation</t>
  </si>
  <si>
    <t>Point Estimation</t>
  </si>
  <si>
    <t>Interval Estimation</t>
  </si>
  <si>
    <t>200-300</t>
  </si>
  <si>
    <t>250</t>
  </si>
  <si>
    <t>150-350</t>
  </si>
  <si>
    <t>Chandra TV</t>
  </si>
  <si>
    <t>0-546</t>
  </si>
  <si>
    <t>Less confidence</t>
  </si>
  <si>
    <t>Medium</t>
  </si>
  <si>
    <t>Little High</t>
  </si>
  <si>
    <t>High</t>
  </si>
  <si>
    <t>High confidence comes with bigger range</t>
  </si>
  <si>
    <t>Confidence Intervals</t>
  </si>
  <si>
    <t>Estimate the population with range estimation</t>
  </si>
  <si>
    <t>Categorical variable</t>
  </si>
  <si>
    <t>%</t>
  </si>
  <si>
    <t>P(Customer = Chennai)</t>
  </si>
  <si>
    <t>P(customer = Chennai or Bangalore)</t>
  </si>
  <si>
    <t>Descrete Distribution</t>
  </si>
  <si>
    <t>Uniform distribution</t>
  </si>
  <si>
    <t>Bernouli distribution</t>
  </si>
  <si>
    <t>Poisson distribution</t>
  </si>
  <si>
    <t>two</t>
  </si>
  <si>
    <t>countable number of categories</t>
  </si>
  <si>
    <t>Continous distribution</t>
  </si>
  <si>
    <t>20-80</t>
  </si>
  <si>
    <t>P(40&lt;age&lt;65)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</si>
  <si>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</si>
  <si>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</si>
  <si>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</si>
  <si>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</si>
  <si>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</si>
  <si>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</si>
  <si>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</si>
  <si>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</si>
  <si>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</si>
  <si>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</si>
  <si>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</si>
  <si>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</si>
  <si>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P(46&lt;age&lt;53)</t>
  </si>
  <si>
    <t>Curves based on day to day data</t>
  </si>
  <si>
    <t>Probability density function</t>
  </si>
  <si>
    <t>Mathematical equation of curve of distribution of data</t>
  </si>
  <si>
    <t>Normal</t>
  </si>
  <si>
    <t>Lognormal</t>
  </si>
  <si>
    <t>Exponential</t>
  </si>
  <si>
    <t>F(X)</t>
  </si>
  <si>
    <t>Bar graph</t>
  </si>
  <si>
    <t xml:space="preserve">N(mean, std) = </t>
  </si>
  <si>
    <t>exp(-(x-mean)^2std^2/2std/sqrt(2*pi*std)</t>
  </si>
  <si>
    <t>P(30&lt;x&lt;50)</t>
  </si>
  <si>
    <t>P(x = chennai)</t>
  </si>
  <si>
    <t>Sampling methodologies</t>
  </si>
  <si>
    <t>Interval estimation</t>
  </si>
  <si>
    <t>Confidence intervals</t>
  </si>
  <si>
    <t>Distribution of variable</t>
  </si>
  <si>
    <t>Descrete</t>
  </si>
  <si>
    <t>Uniform, benouli, Binomial, poisson etc</t>
  </si>
  <si>
    <t>Uniform, Normal, Lognormal, exponential etc</t>
  </si>
  <si>
    <t>Normal Distribution</t>
  </si>
  <si>
    <t>Characteristics</t>
  </si>
  <si>
    <t>Bell shaped curve</t>
  </si>
  <si>
    <t>Symmetric</t>
  </si>
  <si>
    <t>Mean = Median = Mode</t>
  </si>
  <si>
    <t>68-95-99.7</t>
  </si>
  <si>
    <t>Normal distribution</t>
  </si>
  <si>
    <t>mean=50</t>
  </si>
  <si>
    <t>std = 5</t>
  </si>
  <si>
    <t>P(45 &lt;age&lt;55)</t>
  </si>
  <si>
    <t>68% of customers are having age between 45 and 55</t>
  </si>
  <si>
    <t>P(40 &lt;age&lt;60)</t>
  </si>
  <si>
    <t>95% of customers are having age between 40 &amp; 60</t>
  </si>
  <si>
    <t>P(35 &lt;age &lt;65)</t>
  </si>
  <si>
    <t>99.7% of customers are having age between 35 &amp; 65</t>
  </si>
  <si>
    <t>P(mean-std &lt;x&lt; mean+std)</t>
  </si>
  <si>
    <t>P(mean-2std &lt;x&lt;mean+2std)</t>
  </si>
  <si>
    <t>P(mean-3std &lt;x&lt;mean+3std)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</si>
</sst>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9" fontId="0" fillId="0" borderId="0" xfId="1" applyFont="1"/>
    <xf numFmtId="16" fontId="0" fillId="0" borderId="0" xfId="0" quotePrefix="1" applyNumberFormat="1"/>
    <xf numFmtId="0" fontId="0" fillId="0" borderId="0" xfId="0" quotePrefix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0" xfId="0" applyFill="1" applyBorder="1"/>
    <xf numFmtId="9" fontId="0" fillId="0" borderId="0" xfId="0" applyNumberFormat="1"/>
    <xf numFmtId="0" fontId="0" fillId="0" borderId="13" xfId="0" applyBorder="1"/>
    <xf numFmtId="0" fontId="0" fillId="0" borderId="14" xfId="0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  <xf numFmtId="0" fontId="0" fillId="0" borderId="6" xfId="0" applyFill="1" applyBorder="1"/>
    <xf numFmtId="9" fontId="0" fillId="0" borderId="0" xfId="1" applyFont="1" applyBorder="1"/>
    <xf numFmtId="10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" fontId="0" fillId="0" borderId="0" xfId="0" applyNumberForma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edsayad.com/data_mining_map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05"/>
  <sheetViews>
    <sheetView tabSelected="1" topLeftCell="A493" zoomScale="130" zoomScaleNormal="130" workbookViewId="0">
      <selection activeCell="C500" sqref="C500"/>
    </sheetView>
  </sheetViews>
  <sheetFormatPr defaultRowHeight="15" x14ac:dyDescent="0.25"/>
  <cols>
    <col min="2" max="2" width="14.5703125" customWidth="1"/>
    <col min="3" max="3" width="21.42578125" customWidth="1"/>
    <col min="4" max="4" width="26.42578125" customWidth="1"/>
    <col min="5" max="5" width="14.85546875" customWidth="1"/>
    <col min="6" max="6" width="14.28515625" customWidth="1"/>
    <col min="7" max="7" width="23.140625" customWidth="1"/>
    <col min="8" max="8" width="11.85546875" customWidth="1"/>
  </cols>
  <sheetData>
    <row r="3" spans="3:13" x14ac:dyDescent="0.25">
      <c r="C3" t="s">
        <v>0</v>
      </c>
    </row>
    <row r="5" spans="3:13" x14ac:dyDescent="0.25">
      <c r="D5" t="s">
        <v>1</v>
      </c>
      <c r="F5" t="s">
        <v>2</v>
      </c>
    </row>
    <row r="7" spans="3:13" x14ac:dyDescent="0.25">
      <c r="E7" t="s">
        <v>3</v>
      </c>
      <c r="M7" t="s">
        <v>49</v>
      </c>
    </row>
    <row r="8" spans="3:13" x14ac:dyDescent="0.25">
      <c r="F8" t="s">
        <v>4</v>
      </c>
      <c r="M8" t="s">
        <v>50</v>
      </c>
    </row>
    <row r="9" spans="3:13" x14ac:dyDescent="0.25">
      <c r="G9" t="s">
        <v>5</v>
      </c>
      <c r="M9" t="s">
        <v>51</v>
      </c>
    </row>
    <row r="10" spans="3:13" x14ac:dyDescent="0.25">
      <c r="H10" t="s">
        <v>6</v>
      </c>
      <c r="J10" s="1" t="s">
        <v>10</v>
      </c>
      <c r="M10" t="s">
        <v>52</v>
      </c>
    </row>
    <row r="11" spans="3:13" x14ac:dyDescent="0.25">
      <c r="H11" t="s">
        <v>7</v>
      </c>
      <c r="M11" t="s">
        <v>53</v>
      </c>
    </row>
    <row r="12" spans="3:13" x14ac:dyDescent="0.25">
      <c r="H12" s="1" t="s">
        <v>8</v>
      </c>
    </row>
    <row r="13" spans="3:13" x14ac:dyDescent="0.25">
      <c r="H13" s="1" t="s">
        <v>9</v>
      </c>
    </row>
    <row r="15" spans="3:13" x14ac:dyDescent="0.25">
      <c r="F15" t="s">
        <v>11</v>
      </c>
    </row>
    <row r="16" spans="3:13" x14ac:dyDescent="0.25">
      <c r="G16" t="s">
        <v>12</v>
      </c>
      <c r="I16" t="s">
        <v>14</v>
      </c>
    </row>
    <row r="17" spans="3:9" x14ac:dyDescent="0.25">
      <c r="G17" t="s">
        <v>13</v>
      </c>
      <c r="I17" t="s">
        <v>15</v>
      </c>
    </row>
    <row r="19" spans="3:9" x14ac:dyDescent="0.25">
      <c r="F19" t="s">
        <v>16</v>
      </c>
    </row>
    <row r="20" spans="3:9" x14ac:dyDescent="0.25">
      <c r="G20" t="s">
        <v>17</v>
      </c>
    </row>
    <row r="21" spans="3:9" x14ac:dyDescent="0.25">
      <c r="G21" t="s">
        <v>18</v>
      </c>
    </row>
    <row r="22" spans="3:9" x14ac:dyDescent="0.25">
      <c r="G22" t="s">
        <v>19</v>
      </c>
    </row>
    <row r="24" spans="3:9" x14ac:dyDescent="0.25">
      <c r="F24" t="s">
        <v>20</v>
      </c>
    </row>
    <row r="26" spans="3:9" x14ac:dyDescent="0.25">
      <c r="C26" t="s">
        <v>21</v>
      </c>
    </row>
    <row r="27" spans="3:9" x14ac:dyDescent="0.25">
      <c r="D27" t="s">
        <v>17</v>
      </c>
      <c r="G27" t="s">
        <v>20</v>
      </c>
    </row>
    <row r="28" spans="3:9" x14ac:dyDescent="0.25">
      <c r="D28" t="s">
        <v>18</v>
      </c>
    </row>
    <row r="29" spans="3:9" x14ac:dyDescent="0.25">
      <c r="D29" t="s">
        <v>19</v>
      </c>
    </row>
    <row r="31" spans="3:9" x14ac:dyDescent="0.25">
      <c r="D31" t="s">
        <v>22</v>
      </c>
      <c r="G31" t="s">
        <v>23</v>
      </c>
    </row>
    <row r="33" spans="3:11" x14ac:dyDescent="0.25">
      <c r="C33" t="s">
        <v>24</v>
      </c>
    </row>
    <row r="34" spans="3:11" x14ac:dyDescent="0.25">
      <c r="D34" t="s">
        <v>25</v>
      </c>
    </row>
    <row r="35" spans="3:11" x14ac:dyDescent="0.25">
      <c r="E35" t="s">
        <v>26</v>
      </c>
      <c r="H35" t="s">
        <v>30</v>
      </c>
      <c r="K35" t="s">
        <v>32</v>
      </c>
    </row>
    <row r="36" spans="3:11" x14ac:dyDescent="0.25">
      <c r="E36" t="s">
        <v>27</v>
      </c>
      <c r="H36" t="s">
        <v>31</v>
      </c>
      <c r="K36" t="s">
        <v>33</v>
      </c>
    </row>
    <row r="37" spans="3:11" x14ac:dyDescent="0.25">
      <c r="E37" t="s">
        <v>28</v>
      </c>
    </row>
    <row r="38" spans="3:11" x14ac:dyDescent="0.25">
      <c r="E38" t="s">
        <v>29</v>
      </c>
    </row>
    <row r="40" spans="3:11" x14ac:dyDescent="0.25">
      <c r="D40" t="s">
        <v>34</v>
      </c>
      <c r="F40" t="s">
        <v>35</v>
      </c>
    </row>
    <row r="41" spans="3:11" x14ac:dyDescent="0.25">
      <c r="G41" t="s">
        <v>36</v>
      </c>
    </row>
    <row r="43" spans="3:11" x14ac:dyDescent="0.25">
      <c r="F43" t="s">
        <v>37</v>
      </c>
    </row>
    <row r="44" spans="3:11" x14ac:dyDescent="0.25">
      <c r="G44" t="s">
        <v>38</v>
      </c>
    </row>
    <row r="45" spans="3:11" x14ac:dyDescent="0.25">
      <c r="G45" t="s">
        <v>39</v>
      </c>
    </row>
    <row r="46" spans="3:11" x14ac:dyDescent="0.25">
      <c r="H46" t="s">
        <v>40</v>
      </c>
    </row>
    <row r="47" spans="3:11" x14ac:dyDescent="0.25">
      <c r="H47" t="s">
        <v>41</v>
      </c>
    </row>
    <row r="48" spans="3:11" x14ac:dyDescent="0.25">
      <c r="H48" t="s">
        <v>42</v>
      </c>
    </row>
    <row r="49" spans="2:18" x14ac:dyDescent="0.25">
      <c r="H49" t="s">
        <v>43</v>
      </c>
    </row>
    <row r="50" spans="2:18" x14ac:dyDescent="0.25">
      <c r="H50" t="s">
        <v>44</v>
      </c>
    </row>
    <row r="51" spans="2:18" x14ac:dyDescent="0.25">
      <c r="G51" t="s">
        <v>45</v>
      </c>
    </row>
    <row r="52" spans="2:18" x14ac:dyDescent="0.25">
      <c r="G52" t="s">
        <v>46</v>
      </c>
    </row>
    <row r="53" spans="2:18" x14ac:dyDescent="0.25">
      <c r="G53" t="s">
        <v>47</v>
      </c>
    </row>
    <row r="54" spans="2:18" x14ac:dyDescent="0.25">
      <c r="G54" t="s">
        <v>48</v>
      </c>
    </row>
    <row r="56" spans="2:18" x14ac:dyDescent="0.25">
      <c r="B56" t="s">
        <v>54</v>
      </c>
    </row>
    <row r="57" spans="2:18" x14ac:dyDescent="0.25">
      <c r="C57" s="1" t="s">
        <v>55</v>
      </c>
      <c r="D57" s="1"/>
      <c r="E57" s="1"/>
      <c r="F57" s="1" t="s">
        <v>56</v>
      </c>
      <c r="G57" s="1"/>
      <c r="H57" s="1"/>
      <c r="I57" s="1"/>
      <c r="J57" s="1"/>
      <c r="K57" s="1"/>
      <c r="L57" s="1" t="s">
        <v>64</v>
      </c>
      <c r="M57" s="1"/>
      <c r="N57" s="1" t="s">
        <v>60</v>
      </c>
      <c r="O57" s="1"/>
      <c r="P57" s="1"/>
      <c r="R57" t="s">
        <v>79</v>
      </c>
    </row>
    <row r="58" spans="2:18" x14ac:dyDescent="0.25">
      <c r="C58" s="1"/>
      <c r="D58" s="1"/>
      <c r="E58" s="1"/>
      <c r="F58" s="1"/>
      <c r="G58" s="1" t="s">
        <v>57</v>
      </c>
      <c r="H58" s="1"/>
      <c r="I58" s="1"/>
      <c r="J58" s="1"/>
      <c r="K58" s="1"/>
      <c r="L58" s="1"/>
      <c r="M58" s="1"/>
      <c r="N58" s="1"/>
      <c r="O58" s="1"/>
      <c r="P58" s="1"/>
    </row>
    <row r="59" spans="2:18" x14ac:dyDescent="0.25">
      <c r="C59" s="1"/>
      <c r="D59" s="1"/>
      <c r="E59" s="1"/>
      <c r="F59" s="1"/>
      <c r="G59" s="1" t="s">
        <v>58</v>
      </c>
      <c r="H59" s="1"/>
      <c r="I59" s="1"/>
      <c r="J59" s="1"/>
      <c r="K59" s="1"/>
      <c r="L59" s="1"/>
      <c r="M59" s="1"/>
      <c r="N59" s="1"/>
      <c r="O59" s="1"/>
      <c r="P59" s="1"/>
    </row>
    <row r="60" spans="2:18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2:18" x14ac:dyDescent="0.25">
      <c r="C61" s="1" t="s">
        <v>59</v>
      </c>
      <c r="D61" s="1"/>
      <c r="E61" s="1"/>
      <c r="F61" s="1" t="s">
        <v>61</v>
      </c>
      <c r="G61" s="1"/>
      <c r="H61" s="1"/>
      <c r="I61" s="1"/>
      <c r="J61" s="1"/>
      <c r="K61" s="1"/>
      <c r="L61" s="1" t="s">
        <v>63</v>
      </c>
      <c r="M61" s="1"/>
      <c r="N61" s="1"/>
      <c r="O61" s="1"/>
      <c r="P61" s="1"/>
    </row>
    <row r="62" spans="2:18" x14ac:dyDescent="0.25">
      <c r="C62" s="1"/>
      <c r="D62" s="1"/>
      <c r="E62" s="1"/>
      <c r="F62" s="1"/>
      <c r="G62" s="1" t="s">
        <v>62</v>
      </c>
      <c r="H62" s="1"/>
      <c r="I62" s="1"/>
      <c r="J62" s="1"/>
      <c r="K62" s="1"/>
      <c r="L62" s="1"/>
      <c r="M62" s="1"/>
      <c r="N62" s="1"/>
      <c r="O62" s="1"/>
      <c r="P62" s="1"/>
    </row>
    <row r="63" spans="2:18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2:18" x14ac:dyDescent="0.25">
      <c r="C64" t="s">
        <v>65</v>
      </c>
      <c r="F64" t="s">
        <v>66</v>
      </c>
    </row>
    <row r="66" spans="1:21" x14ac:dyDescent="0.25">
      <c r="C66" t="s">
        <v>67</v>
      </c>
      <c r="F66" t="s">
        <v>68</v>
      </c>
    </row>
    <row r="68" spans="1:21" x14ac:dyDescent="0.25">
      <c r="C68" t="s">
        <v>69</v>
      </c>
      <c r="F68" t="s">
        <v>70</v>
      </c>
      <c r="K68" t="s">
        <v>71</v>
      </c>
    </row>
    <row r="69" spans="1:21" x14ac:dyDescent="0.25">
      <c r="L69" t="s">
        <v>72</v>
      </c>
    </row>
    <row r="70" spans="1:21" x14ac:dyDescent="0.25">
      <c r="M70" t="s">
        <v>73</v>
      </c>
    </row>
    <row r="71" spans="1:21" x14ac:dyDescent="0.25">
      <c r="N71" t="s">
        <v>74</v>
      </c>
    </row>
    <row r="73" spans="1:21" x14ac:dyDescent="0.25">
      <c r="M73" t="s">
        <v>75</v>
      </c>
      <c r="P73" t="s">
        <v>78</v>
      </c>
    </row>
    <row r="74" spans="1:21" x14ac:dyDescent="0.25">
      <c r="N74" t="s">
        <v>76</v>
      </c>
    </row>
    <row r="75" spans="1:21" x14ac:dyDescent="0.25">
      <c r="O75" t="s">
        <v>77</v>
      </c>
    </row>
    <row r="77" spans="1:21" x14ac:dyDescent="0.25">
      <c r="B77" t="s">
        <v>80</v>
      </c>
    </row>
    <row r="78" spans="1:21" x14ac:dyDescent="0.25">
      <c r="D78" t="s">
        <v>21</v>
      </c>
    </row>
    <row r="79" spans="1:21" x14ac:dyDescent="0.25">
      <c r="A79" t="s">
        <v>21</v>
      </c>
      <c r="S79" t="s">
        <v>167</v>
      </c>
      <c r="U79" t="s">
        <v>166</v>
      </c>
    </row>
    <row r="80" spans="1:21" x14ac:dyDescent="0.25">
      <c r="B80" t="s">
        <v>81</v>
      </c>
      <c r="J80" t="s">
        <v>82</v>
      </c>
      <c r="M80" t="s">
        <v>163</v>
      </c>
      <c r="S80" t="s">
        <v>164</v>
      </c>
      <c r="U80" t="s">
        <v>165</v>
      </c>
    </row>
    <row r="82" spans="2:20" x14ac:dyDescent="0.25">
      <c r="B82" t="s">
        <v>83</v>
      </c>
      <c r="C82" t="s">
        <v>84</v>
      </c>
      <c r="E82" t="s">
        <v>158</v>
      </c>
      <c r="F82">
        <v>2.5</v>
      </c>
      <c r="K82" t="s">
        <v>162</v>
      </c>
      <c r="L82">
        <v>50000</v>
      </c>
      <c r="M82" t="s">
        <v>158</v>
      </c>
      <c r="N82">
        <v>3000</v>
      </c>
      <c r="Q82" t="s">
        <v>133</v>
      </c>
      <c r="R82">
        <v>8.1999999999999993</v>
      </c>
      <c r="T82" t="s">
        <v>168</v>
      </c>
    </row>
    <row r="83" spans="2:20" x14ac:dyDescent="0.25">
      <c r="E83" t="s">
        <v>159</v>
      </c>
      <c r="F83">
        <v>4</v>
      </c>
      <c r="M83" t="s">
        <v>159</v>
      </c>
      <c r="N83">
        <v>80000</v>
      </c>
      <c r="Q83" t="s">
        <v>134</v>
      </c>
      <c r="R83">
        <v>1.3</v>
      </c>
    </row>
    <row r="84" spans="2:20" x14ac:dyDescent="0.25">
      <c r="B84" t="s">
        <v>85</v>
      </c>
      <c r="E84" t="s">
        <v>160</v>
      </c>
      <c r="F84">
        <v>1.5</v>
      </c>
      <c r="J84" t="s">
        <v>87</v>
      </c>
      <c r="M84" t="s">
        <v>160</v>
      </c>
      <c r="N84">
        <v>2000</v>
      </c>
    </row>
    <row r="85" spans="2:20" x14ac:dyDescent="0.25">
      <c r="C85" t="s">
        <v>86</v>
      </c>
      <c r="E85" t="s">
        <v>161</v>
      </c>
      <c r="F85">
        <v>2</v>
      </c>
      <c r="K85" t="s">
        <v>88</v>
      </c>
      <c r="M85" t="s">
        <v>161</v>
      </c>
      <c r="N85">
        <v>15000</v>
      </c>
    </row>
    <row r="86" spans="2:20" x14ac:dyDescent="0.25">
      <c r="K86" t="s">
        <v>89</v>
      </c>
    </row>
    <row r="87" spans="2:20" x14ac:dyDescent="0.25">
      <c r="B87" t="s">
        <v>95</v>
      </c>
      <c r="C87" t="s">
        <v>96</v>
      </c>
      <c r="K87" t="s">
        <v>90</v>
      </c>
    </row>
    <row r="88" spans="2:20" x14ac:dyDescent="0.25">
      <c r="B88">
        <v>1</v>
      </c>
      <c r="C88">
        <v>8</v>
      </c>
      <c r="K88" t="s">
        <v>91</v>
      </c>
    </row>
    <row r="89" spans="2:20" x14ac:dyDescent="0.25">
      <c r="B89">
        <v>2</v>
      </c>
      <c r="C89">
        <v>6</v>
      </c>
      <c r="K89" t="s">
        <v>92</v>
      </c>
    </row>
    <row r="90" spans="2:20" x14ac:dyDescent="0.25">
      <c r="B90">
        <v>3</v>
      </c>
      <c r="C90">
        <v>7</v>
      </c>
      <c r="K90" t="s">
        <v>93</v>
      </c>
    </row>
    <row r="91" spans="2:20" x14ac:dyDescent="0.25">
      <c r="B91">
        <v>4</v>
      </c>
      <c r="C91">
        <v>4</v>
      </c>
      <c r="K91" t="s">
        <v>94</v>
      </c>
    </row>
    <row r="92" spans="2:20" x14ac:dyDescent="0.25">
      <c r="B92">
        <v>5</v>
      </c>
      <c r="C92">
        <v>6</v>
      </c>
    </row>
    <row r="93" spans="2:20" x14ac:dyDescent="0.25">
      <c r="B93" t="s">
        <v>94</v>
      </c>
      <c r="C93" t="s">
        <v>97</v>
      </c>
    </row>
    <row r="94" spans="2:20" x14ac:dyDescent="0.25">
      <c r="B94">
        <v>1000000</v>
      </c>
      <c r="C94">
        <v>9</v>
      </c>
    </row>
    <row r="96" spans="2:20" x14ac:dyDescent="0.25">
      <c r="B96" t="s">
        <v>98</v>
      </c>
      <c r="J96" t="s">
        <v>95</v>
      </c>
      <c r="K96" t="s">
        <v>113</v>
      </c>
      <c r="L96" t="s">
        <v>117</v>
      </c>
      <c r="M96" t="s">
        <v>119</v>
      </c>
      <c r="N96" t="s">
        <v>122</v>
      </c>
      <c r="Q96" t="s">
        <v>95</v>
      </c>
      <c r="R96" t="s">
        <v>113</v>
      </c>
    </row>
    <row r="97" spans="2:19" x14ac:dyDescent="0.25">
      <c r="B97" t="s">
        <v>106</v>
      </c>
      <c r="J97">
        <v>1</v>
      </c>
      <c r="K97">
        <v>9</v>
      </c>
      <c r="L97">
        <f>K97-6.55</f>
        <v>2.4500000000000002</v>
      </c>
      <c r="M97">
        <f>ABS(L97)</f>
        <v>2.4500000000000002</v>
      </c>
      <c r="N97">
        <f>L97^2</f>
        <v>6.0025000000000013</v>
      </c>
      <c r="Q97">
        <v>19</v>
      </c>
      <c r="R97">
        <v>2</v>
      </c>
      <c r="S97">
        <v>1</v>
      </c>
    </row>
    <row r="98" spans="2:19" x14ac:dyDescent="0.25">
      <c r="B98" t="s">
        <v>99</v>
      </c>
      <c r="J98">
        <v>2</v>
      </c>
      <c r="K98">
        <v>8</v>
      </c>
      <c r="L98">
        <f t="shared" ref="L98:L116" si="0">K98-6.55</f>
        <v>1.4500000000000002</v>
      </c>
      <c r="M98">
        <f t="shared" ref="M98:M116" si="1">ABS(L98)</f>
        <v>1.4500000000000002</v>
      </c>
      <c r="N98">
        <f t="shared" ref="N98:N116" si="2">L98^2</f>
        <v>2.1025000000000005</v>
      </c>
      <c r="Q98">
        <v>4</v>
      </c>
      <c r="R98">
        <v>3</v>
      </c>
      <c r="S98">
        <v>2</v>
      </c>
    </row>
    <row r="99" spans="2:19" x14ac:dyDescent="0.25">
      <c r="C99" t="s">
        <v>100</v>
      </c>
      <c r="G99">
        <v>6.55</v>
      </c>
      <c r="J99">
        <v>3</v>
      </c>
      <c r="K99">
        <v>5</v>
      </c>
      <c r="L99">
        <f t="shared" si="0"/>
        <v>-1.5499999999999998</v>
      </c>
      <c r="M99">
        <f t="shared" si="1"/>
        <v>1.5499999999999998</v>
      </c>
      <c r="N99">
        <f t="shared" si="2"/>
        <v>2.4024999999999994</v>
      </c>
      <c r="Q99">
        <v>10</v>
      </c>
      <c r="R99">
        <v>4</v>
      </c>
      <c r="S99">
        <v>3</v>
      </c>
    </row>
    <row r="100" spans="2:19" x14ac:dyDescent="0.25">
      <c r="C100" t="s">
        <v>101</v>
      </c>
      <c r="D100" t="s">
        <v>103</v>
      </c>
      <c r="E100" t="s">
        <v>105</v>
      </c>
      <c r="G100">
        <v>7</v>
      </c>
      <c r="J100">
        <v>4</v>
      </c>
      <c r="K100">
        <v>3</v>
      </c>
      <c r="L100">
        <f t="shared" si="0"/>
        <v>-3.55</v>
      </c>
      <c r="M100">
        <f t="shared" si="1"/>
        <v>3.55</v>
      </c>
      <c r="N100">
        <f t="shared" si="2"/>
        <v>12.602499999999999</v>
      </c>
      <c r="Q100">
        <v>14</v>
      </c>
      <c r="R100">
        <v>4</v>
      </c>
      <c r="S100">
        <v>4</v>
      </c>
    </row>
    <row r="101" spans="2:19" x14ac:dyDescent="0.25">
      <c r="C101" t="s">
        <v>102</v>
      </c>
      <c r="E101" t="s">
        <v>104</v>
      </c>
      <c r="G101">
        <v>8</v>
      </c>
      <c r="J101">
        <v>5</v>
      </c>
      <c r="K101">
        <v>6</v>
      </c>
      <c r="L101">
        <f t="shared" si="0"/>
        <v>-0.54999999999999982</v>
      </c>
      <c r="M101">
        <f t="shared" si="1"/>
        <v>0.54999999999999982</v>
      </c>
      <c r="N101">
        <f t="shared" si="2"/>
        <v>0.30249999999999982</v>
      </c>
      <c r="Q101">
        <v>3</v>
      </c>
      <c r="R101">
        <v>5</v>
      </c>
      <c r="S101">
        <v>5</v>
      </c>
    </row>
    <row r="102" spans="2:19" x14ac:dyDescent="0.25">
      <c r="B102" t="s">
        <v>129</v>
      </c>
      <c r="J102">
        <v>6</v>
      </c>
      <c r="K102">
        <v>7</v>
      </c>
      <c r="L102">
        <f t="shared" si="0"/>
        <v>0.45000000000000018</v>
      </c>
      <c r="M102">
        <f t="shared" si="1"/>
        <v>0.45000000000000018</v>
      </c>
      <c r="N102">
        <f t="shared" si="2"/>
        <v>0.20250000000000015</v>
      </c>
      <c r="Q102">
        <v>11</v>
      </c>
      <c r="R102">
        <v>5</v>
      </c>
      <c r="S102">
        <v>6</v>
      </c>
    </row>
    <row r="103" spans="2:19" x14ac:dyDescent="0.25">
      <c r="C103" t="s">
        <v>121</v>
      </c>
      <c r="G103">
        <v>1.7949999999999999</v>
      </c>
      <c r="J103">
        <v>7</v>
      </c>
      <c r="K103">
        <v>8</v>
      </c>
      <c r="L103">
        <f t="shared" si="0"/>
        <v>1.4500000000000002</v>
      </c>
      <c r="M103">
        <f t="shared" si="1"/>
        <v>1.4500000000000002</v>
      </c>
      <c r="N103">
        <f t="shared" si="2"/>
        <v>2.1025000000000005</v>
      </c>
      <c r="Q103">
        <v>5</v>
      </c>
      <c r="R103">
        <v>6</v>
      </c>
      <c r="S103">
        <v>7</v>
      </c>
    </row>
    <row r="104" spans="2:19" x14ac:dyDescent="0.25">
      <c r="C104" t="s">
        <v>107</v>
      </c>
      <c r="G104">
        <v>4.3475000000000001</v>
      </c>
      <c r="J104">
        <v>8</v>
      </c>
      <c r="K104">
        <v>8</v>
      </c>
      <c r="L104">
        <f t="shared" si="0"/>
        <v>1.4500000000000002</v>
      </c>
      <c r="M104">
        <f t="shared" si="1"/>
        <v>1.4500000000000002</v>
      </c>
      <c r="N104">
        <f t="shared" si="2"/>
        <v>2.1025000000000005</v>
      </c>
      <c r="Q104">
        <v>12</v>
      </c>
      <c r="R104">
        <v>6</v>
      </c>
      <c r="S104">
        <v>8</v>
      </c>
    </row>
    <row r="105" spans="2:19" x14ac:dyDescent="0.25">
      <c r="C105" t="s">
        <v>108</v>
      </c>
      <c r="E105" t="s">
        <v>112</v>
      </c>
      <c r="G105">
        <f>SQRT(G104)</f>
        <v>2.0850659461993044</v>
      </c>
      <c r="J105">
        <v>9</v>
      </c>
      <c r="K105">
        <v>9</v>
      </c>
      <c r="L105">
        <f t="shared" si="0"/>
        <v>2.4500000000000002</v>
      </c>
      <c r="M105">
        <f t="shared" si="1"/>
        <v>2.4500000000000002</v>
      </c>
      <c r="N105">
        <f t="shared" si="2"/>
        <v>6.0025000000000013</v>
      </c>
      <c r="Q105">
        <v>16</v>
      </c>
      <c r="R105">
        <v>6</v>
      </c>
      <c r="S105">
        <v>9</v>
      </c>
    </row>
    <row r="106" spans="2:19" x14ac:dyDescent="0.25">
      <c r="C106" t="s">
        <v>109</v>
      </c>
      <c r="G106">
        <f>G105/G99</f>
        <v>0.31833067880905414</v>
      </c>
      <c r="J106">
        <v>10</v>
      </c>
      <c r="K106">
        <v>4</v>
      </c>
      <c r="L106">
        <f t="shared" si="0"/>
        <v>-2.5499999999999998</v>
      </c>
      <c r="M106">
        <f t="shared" si="1"/>
        <v>2.5499999999999998</v>
      </c>
      <c r="N106">
        <f t="shared" si="2"/>
        <v>6.5024999999999995</v>
      </c>
      <c r="Q106">
        <v>6</v>
      </c>
      <c r="R106">
        <v>7</v>
      </c>
      <c r="S106">
        <v>10</v>
      </c>
    </row>
    <row r="107" spans="2:19" x14ac:dyDescent="0.25">
      <c r="C107" t="s">
        <v>110</v>
      </c>
      <c r="G107">
        <f>9-2</f>
        <v>7</v>
      </c>
      <c r="J107">
        <v>11</v>
      </c>
      <c r="K107">
        <v>5</v>
      </c>
      <c r="L107">
        <f t="shared" si="0"/>
        <v>-1.5499999999999998</v>
      </c>
      <c r="M107">
        <f t="shared" si="1"/>
        <v>1.5499999999999998</v>
      </c>
      <c r="N107">
        <f t="shared" si="2"/>
        <v>2.4024999999999994</v>
      </c>
      <c r="Q107">
        <v>15</v>
      </c>
      <c r="R107">
        <v>7</v>
      </c>
      <c r="S107">
        <v>11</v>
      </c>
    </row>
    <row r="108" spans="2:19" x14ac:dyDescent="0.25">
      <c r="C108" t="s">
        <v>157</v>
      </c>
      <c r="G108">
        <v>1.6</v>
      </c>
      <c r="J108">
        <v>12</v>
      </c>
      <c r="K108">
        <v>6</v>
      </c>
      <c r="L108">
        <f t="shared" si="0"/>
        <v>-0.54999999999999982</v>
      </c>
      <c r="M108">
        <f t="shared" si="1"/>
        <v>0.54999999999999982</v>
      </c>
      <c r="N108">
        <f t="shared" si="2"/>
        <v>0.30249999999999982</v>
      </c>
      <c r="Q108">
        <v>2</v>
      </c>
      <c r="R108">
        <v>8</v>
      </c>
      <c r="S108">
        <v>12</v>
      </c>
    </row>
    <row r="109" spans="2:19" x14ac:dyDescent="0.25">
      <c r="B109" t="s">
        <v>130</v>
      </c>
      <c r="D109" t="s">
        <v>133</v>
      </c>
      <c r="E109" t="s">
        <v>134</v>
      </c>
      <c r="F109" t="s">
        <v>135</v>
      </c>
      <c r="J109">
        <v>13</v>
      </c>
      <c r="K109">
        <v>8</v>
      </c>
      <c r="L109">
        <f t="shared" si="0"/>
        <v>1.4500000000000002</v>
      </c>
      <c r="M109">
        <f t="shared" si="1"/>
        <v>1.4500000000000002</v>
      </c>
      <c r="N109">
        <f t="shared" si="2"/>
        <v>2.1025000000000005</v>
      </c>
      <c r="Q109">
        <v>7</v>
      </c>
      <c r="R109">
        <v>8</v>
      </c>
      <c r="S109">
        <v>13</v>
      </c>
    </row>
    <row r="110" spans="2:19" x14ac:dyDescent="0.25">
      <c r="C110" s="3" t="s">
        <v>131</v>
      </c>
      <c r="D110">
        <v>6.55</v>
      </c>
      <c r="E110">
        <v>2.08</v>
      </c>
      <c r="F110" s="2">
        <f>E110/D110</f>
        <v>0.31755725190839695</v>
      </c>
      <c r="J110">
        <v>14</v>
      </c>
      <c r="K110">
        <v>4</v>
      </c>
      <c r="L110">
        <f t="shared" si="0"/>
        <v>-2.5499999999999998</v>
      </c>
      <c r="M110">
        <f t="shared" si="1"/>
        <v>2.5499999999999998</v>
      </c>
      <c r="N110">
        <f t="shared" si="2"/>
        <v>6.5024999999999995</v>
      </c>
      <c r="Q110">
        <v>8</v>
      </c>
      <c r="R110">
        <v>8</v>
      </c>
    </row>
    <row r="111" spans="2:19" x14ac:dyDescent="0.25">
      <c r="C111" s="4" t="s">
        <v>132</v>
      </c>
      <c r="D111">
        <v>82</v>
      </c>
      <c r="E111">
        <v>21</v>
      </c>
      <c r="F111" s="2">
        <f>E111/D111</f>
        <v>0.25609756097560976</v>
      </c>
      <c r="J111">
        <v>15</v>
      </c>
      <c r="K111">
        <v>7</v>
      </c>
      <c r="L111">
        <f t="shared" si="0"/>
        <v>0.45000000000000018</v>
      </c>
      <c r="M111">
        <f t="shared" si="1"/>
        <v>0.45000000000000018</v>
      </c>
      <c r="N111">
        <f t="shared" si="2"/>
        <v>0.20250000000000015</v>
      </c>
      <c r="Q111">
        <v>13</v>
      </c>
      <c r="R111">
        <v>8</v>
      </c>
    </row>
    <row r="112" spans="2:19" x14ac:dyDescent="0.25">
      <c r="J112">
        <v>16</v>
      </c>
      <c r="K112">
        <v>6</v>
      </c>
      <c r="L112">
        <f t="shared" si="0"/>
        <v>-0.54999999999999982</v>
      </c>
      <c r="M112">
        <f t="shared" si="1"/>
        <v>0.54999999999999982</v>
      </c>
      <c r="N112">
        <f t="shared" si="2"/>
        <v>0.30249999999999982</v>
      </c>
      <c r="Q112">
        <v>20</v>
      </c>
      <c r="R112">
        <v>8</v>
      </c>
    </row>
    <row r="113" spans="1:18" x14ac:dyDescent="0.25">
      <c r="B113" t="s">
        <v>136</v>
      </c>
      <c r="C113" t="s">
        <v>137</v>
      </c>
      <c r="D113" t="s">
        <v>138</v>
      </c>
      <c r="E113" t="s">
        <v>139</v>
      </c>
      <c r="J113">
        <v>17</v>
      </c>
      <c r="K113">
        <v>9</v>
      </c>
      <c r="L113">
        <f t="shared" si="0"/>
        <v>2.4500000000000002</v>
      </c>
      <c r="M113">
        <f t="shared" si="1"/>
        <v>2.4500000000000002</v>
      </c>
      <c r="N113">
        <f t="shared" si="2"/>
        <v>6.0025000000000013</v>
      </c>
      <c r="Q113">
        <v>1</v>
      </c>
      <c r="R113">
        <v>9</v>
      </c>
    </row>
    <row r="114" spans="1:18" x14ac:dyDescent="0.25">
      <c r="B114" t="s">
        <v>133</v>
      </c>
      <c r="C114">
        <v>500000</v>
      </c>
      <c r="D114">
        <v>50000</v>
      </c>
      <c r="E114">
        <v>30000</v>
      </c>
      <c r="J114">
        <v>18</v>
      </c>
      <c r="K114">
        <v>9</v>
      </c>
      <c r="L114">
        <f t="shared" si="0"/>
        <v>2.4500000000000002</v>
      </c>
      <c r="M114">
        <f t="shared" si="1"/>
        <v>2.4500000000000002</v>
      </c>
      <c r="N114">
        <f t="shared" si="2"/>
        <v>6.0025000000000013</v>
      </c>
      <c r="Q114">
        <v>9</v>
      </c>
      <c r="R114">
        <v>9</v>
      </c>
    </row>
    <row r="115" spans="1:18" x14ac:dyDescent="0.25">
      <c r="B115" t="s">
        <v>134</v>
      </c>
      <c r="C115">
        <v>120000</v>
      </c>
      <c r="D115">
        <v>8000</v>
      </c>
      <c r="E115">
        <v>7500</v>
      </c>
      <c r="J115">
        <v>19</v>
      </c>
      <c r="K115">
        <v>2</v>
      </c>
      <c r="L115">
        <f t="shared" si="0"/>
        <v>-4.55</v>
      </c>
      <c r="M115">
        <f t="shared" si="1"/>
        <v>4.55</v>
      </c>
      <c r="N115">
        <f t="shared" si="2"/>
        <v>20.702499999999997</v>
      </c>
      <c r="Q115">
        <v>17</v>
      </c>
      <c r="R115">
        <v>9</v>
      </c>
    </row>
    <row r="116" spans="1:18" x14ac:dyDescent="0.25">
      <c r="B116" t="s">
        <v>128</v>
      </c>
      <c r="C116" s="2">
        <f>C115/C114</f>
        <v>0.24</v>
      </c>
      <c r="D116" s="2">
        <f t="shared" ref="D116:E116" si="3">D115/D114</f>
        <v>0.16</v>
      </c>
      <c r="E116" s="2">
        <f t="shared" si="3"/>
        <v>0.25</v>
      </c>
      <c r="J116">
        <v>20</v>
      </c>
      <c r="K116">
        <v>8</v>
      </c>
      <c r="L116">
        <f t="shared" si="0"/>
        <v>1.4500000000000002</v>
      </c>
      <c r="M116">
        <f t="shared" si="1"/>
        <v>1.4500000000000002</v>
      </c>
      <c r="N116">
        <f t="shared" si="2"/>
        <v>2.1025000000000005</v>
      </c>
      <c r="Q116">
        <v>18</v>
      </c>
      <c r="R116">
        <v>9</v>
      </c>
    </row>
    <row r="117" spans="1:18" x14ac:dyDescent="0.25">
      <c r="J117" t="s">
        <v>114</v>
      </c>
      <c r="K117">
        <f>AVERAGE(K97:K116)</f>
        <v>6.55</v>
      </c>
      <c r="M117">
        <f>AVERAGE(M97:M116)</f>
        <v>1.7949999999999999</v>
      </c>
      <c r="N117">
        <f>AVERAGE(N97:N116)</f>
        <v>4.3475000000000001</v>
      </c>
    </row>
    <row r="118" spans="1:18" x14ac:dyDescent="0.25">
      <c r="B118" t="s">
        <v>140</v>
      </c>
      <c r="J118" t="s">
        <v>115</v>
      </c>
      <c r="K118">
        <f>SUM(K97:K116)</f>
        <v>131</v>
      </c>
      <c r="M118" t="s">
        <v>120</v>
      </c>
      <c r="N118" t="s">
        <v>123</v>
      </c>
    </row>
    <row r="119" spans="1:18" x14ac:dyDescent="0.25">
      <c r="C119" t="s">
        <v>141</v>
      </c>
      <c r="J119" t="s">
        <v>116</v>
      </c>
      <c r="K119">
        <v>20</v>
      </c>
      <c r="N119" t="s">
        <v>107</v>
      </c>
    </row>
    <row r="120" spans="1:18" x14ac:dyDescent="0.25">
      <c r="A120" t="s">
        <v>127</v>
      </c>
      <c r="B120" t="s">
        <v>152</v>
      </c>
      <c r="D120">
        <v>2</v>
      </c>
      <c r="J120" t="s">
        <v>118</v>
      </c>
      <c r="K120">
        <f>K118/K119</f>
        <v>6.55</v>
      </c>
      <c r="N120">
        <f>SQRT(N117)</f>
        <v>2.0850659461993044</v>
      </c>
    </row>
    <row r="121" spans="1:18" x14ac:dyDescent="0.25">
      <c r="B121" t="s">
        <v>143</v>
      </c>
      <c r="C121" t="s">
        <v>142</v>
      </c>
      <c r="D121">
        <v>5</v>
      </c>
      <c r="F121" t="s">
        <v>144</v>
      </c>
      <c r="J121" t="s">
        <v>126</v>
      </c>
      <c r="K121">
        <f>MAX(K97:K116)</f>
        <v>9</v>
      </c>
      <c r="N121" t="s">
        <v>124</v>
      </c>
    </row>
    <row r="122" spans="1:18" x14ac:dyDescent="0.25">
      <c r="B122" t="s">
        <v>145</v>
      </c>
      <c r="D122">
        <v>6</v>
      </c>
      <c r="J122" t="s">
        <v>127</v>
      </c>
      <c r="K122">
        <f>MIN(K97:K116)</f>
        <v>2</v>
      </c>
      <c r="M122" t="s">
        <v>128</v>
      </c>
      <c r="N122" s="2">
        <f>N120/K117</f>
        <v>0.31833067880905414</v>
      </c>
    </row>
    <row r="123" spans="1:18" x14ac:dyDescent="0.25">
      <c r="A123" t="s">
        <v>155</v>
      </c>
      <c r="B123" t="s">
        <v>146</v>
      </c>
      <c r="D123">
        <v>6.5</v>
      </c>
      <c r="J123" t="s">
        <v>110</v>
      </c>
      <c r="K123" t="s">
        <v>125</v>
      </c>
    </row>
    <row r="124" spans="1:18" x14ac:dyDescent="0.25">
      <c r="A124" t="s">
        <v>154</v>
      </c>
      <c r="B124" t="s">
        <v>147</v>
      </c>
      <c r="D124">
        <v>7</v>
      </c>
      <c r="K124">
        <f>K121-K122</f>
        <v>7</v>
      </c>
    </row>
    <row r="125" spans="1:18" x14ac:dyDescent="0.25">
      <c r="A125" t="s">
        <v>156</v>
      </c>
      <c r="B125" t="s">
        <v>148</v>
      </c>
      <c r="D125">
        <v>8.1</v>
      </c>
      <c r="J125" t="s">
        <v>101</v>
      </c>
      <c r="K125">
        <v>7</v>
      </c>
    </row>
    <row r="126" spans="1:18" x14ac:dyDescent="0.25">
      <c r="B126" t="s">
        <v>149</v>
      </c>
      <c r="D126">
        <v>8.6999999999999993</v>
      </c>
      <c r="J126" t="s">
        <v>102</v>
      </c>
      <c r="K126">
        <v>8</v>
      </c>
    </row>
    <row r="127" spans="1:18" x14ac:dyDescent="0.25">
      <c r="B127" t="s">
        <v>150</v>
      </c>
      <c r="D127">
        <v>8.9</v>
      </c>
    </row>
    <row r="128" spans="1:18" x14ac:dyDescent="0.25">
      <c r="B128" t="s">
        <v>151</v>
      </c>
      <c r="D128">
        <v>9</v>
      </c>
    </row>
    <row r="129" spans="1:6" x14ac:dyDescent="0.25">
      <c r="A129" t="s">
        <v>126</v>
      </c>
      <c r="B129" t="s">
        <v>153</v>
      </c>
      <c r="D129">
        <v>9</v>
      </c>
    </row>
    <row r="131" spans="1:6" x14ac:dyDescent="0.25">
      <c r="B131" t="s">
        <v>157</v>
      </c>
      <c r="D131">
        <f>D125-D123</f>
        <v>1.5999999999999996</v>
      </c>
    </row>
    <row r="134" spans="1:6" ht="15.75" thickBot="1" x14ac:dyDescent="0.3"/>
    <row r="135" spans="1:6" x14ac:dyDescent="0.25">
      <c r="A135" t="s">
        <v>95</v>
      </c>
      <c r="B135" t="s">
        <v>113</v>
      </c>
      <c r="E135" s="7" t="s">
        <v>113</v>
      </c>
      <c r="F135" s="7"/>
    </row>
    <row r="136" spans="1:6" x14ac:dyDescent="0.25">
      <c r="A136">
        <v>1</v>
      </c>
      <c r="B136">
        <v>9</v>
      </c>
      <c r="E136" s="5"/>
      <c r="F136" s="5"/>
    </row>
    <row r="137" spans="1:6" x14ac:dyDescent="0.25">
      <c r="A137">
        <v>2</v>
      </c>
      <c r="B137">
        <v>8</v>
      </c>
      <c r="E137" s="5" t="s">
        <v>133</v>
      </c>
      <c r="F137" s="5">
        <v>6.55</v>
      </c>
    </row>
    <row r="138" spans="1:6" x14ac:dyDescent="0.25">
      <c r="A138">
        <v>3</v>
      </c>
      <c r="B138">
        <v>5</v>
      </c>
      <c r="E138" s="5" t="s">
        <v>169</v>
      </c>
      <c r="F138" s="5">
        <v>0.47834693421583074</v>
      </c>
    </row>
    <row r="139" spans="1:6" x14ac:dyDescent="0.25">
      <c r="A139">
        <v>4</v>
      </c>
      <c r="B139">
        <v>3</v>
      </c>
      <c r="E139" s="5" t="s">
        <v>101</v>
      </c>
      <c r="F139" s="5">
        <v>7</v>
      </c>
    </row>
    <row r="140" spans="1:6" x14ac:dyDescent="0.25">
      <c r="A140">
        <v>5</v>
      </c>
      <c r="B140">
        <v>6</v>
      </c>
      <c r="E140" s="5" t="s">
        <v>102</v>
      </c>
      <c r="F140" s="5">
        <v>8</v>
      </c>
    </row>
    <row r="141" spans="1:6" x14ac:dyDescent="0.25">
      <c r="A141">
        <v>6</v>
      </c>
      <c r="B141">
        <v>7</v>
      </c>
      <c r="E141" s="5" t="s">
        <v>108</v>
      </c>
      <c r="F141" s="5">
        <v>2.1392325234704352</v>
      </c>
    </row>
    <row r="142" spans="1:6" x14ac:dyDescent="0.25">
      <c r="A142">
        <v>7</v>
      </c>
      <c r="B142">
        <v>8</v>
      </c>
      <c r="E142" s="5" t="s">
        <v>170</v>
      </c>
      <c r="F142" s="5">
        <v>4.5763157894736866</v>
      </c>
    </row>
    <row r="143" spans="1:6" x14ac:dyDescent="0.25">
      <c r="A143">
        <v>8</v>
      </c>
      <c r="B143">
        <v>8</v>
      </c>
      <c r="E143" s="5" t="s">
        <v>171</v>
      </c>
      <c r="F143" s="5">
        <v>-0.60687334646085578</v>
      </c>
    </row>
    <row r="144" spans="1:6" x14ac:dyDescent="0.25">
      <c r="A144">
        <v>9</v>
      </c>
      <c r="B144">
        <v>9</v>
      </c>
      <c r="E144" s="5" t="s">
        <v>172</v>
      </c>
      <c r="F144" s="5">
        <v>-0.63196795095765546</v>
      </c>
    </row>
    <row r="145" spans="1:13" x14ac:dyDescent="0.25">
      <c r="A145">
        <v>10</v>
      </c>
      <c r="B145">
        <v>4</v>
      </c>
      <c r="E145" s="5" t="s">
        <v>110</v>
      </c>
      <c r="F145" s="5">
        <v>7</v>
      </c>
    </row>
    <row r="146" spans="1:13" x14ac:dyDescent="0.25">
      <c r="A146">
        <v>11</v>
      </c>
      <c r="B146">
        <v>5</v>
      </c>
      <c r="E146" s="5" t="s">
        <v>173</v>
      </c>
      <c r="F146" s="5">
        <v>2</v>
      </c>
    </row>
    <row r="147" spans="1:13" x14ac:dyDescent="0.25">
      <c r="A147">
        <v>12</v>
      </c>
      <c r="B147">
        <v>6</v>
      </c>
      <c r="E147" s="5" t="s">
        <v>174</v>
      </c>
      <c r="F147" s="5">
        <v>9</v>
      </c>
    </row>
    <row r="148" spans="1:13" x14ac:dyDescent="0.25">
      <c r="A148">
        <v>13</v>
      </c>
      <c r="B148">
        <v>8</v>
      </c>
      <c r="E148" s="5" t="s">
        <v>115</v>
      </c>
      <c r="F148" s="5">
        <v>131</v>
      </c>
    </row>
    <row r="149" spans="1:13" x14ac:dyDescent="0.25">
      <c r="A149">
        <v>14</v>
      </c>
      <c r="B149">
        <v>4</v>
      </c>
      <c r="E149" s="5" t="s">
        <v>175</v>
      </c>
      <c r="F149" s="5">
        <v>20</v>
      </c>
    </row>
    <row r="150" spans="1:13" x14ac:dyDescent="0.25">
      <c r="A150">
        <v>15</v>
      </c>
      <c r="B150">
        <v>7</v>
      </c>
      <c r="E150" s="5" t="s">
        <v>176</v>
      </c>
      <c r="F150" s="5">
        <v>9</v>
      </c>
    </row>
    <row r="151" spans="1:13" x14ac:dyDescent="0.25">
      <c r="A151">
        <v>16</v>
      </c>
      <c r="B151">
        <v>6</v>
      </c>
      <c r="E151" s="5" t="s">
        <v>177</v>
      </c>
      <c r="F151" s="5">
        <v>2</v>
      </c>
    </row>
    <row r="152" spans="1:13" ht="15.75" thickBot="1" x14ac:dyDescent="0.3">
      <c r="A152">
        <v>17</v>
      </c>
      <c r="B152">
        <v>9</v>
      </c>
      <c r="E152" s="6" t="s">
        <v>178</v>
      </c>
      <c r="F152" s="6">
        <v>1.0011916396662026</v>
      </c>
    </row>
    <row r="153" spans="1:13" x14ac:dyDescent="0.25">
      <c r="A153">
        <v>18</v>
      </c>
      <c r="B153">
        <v>9</v>
      </c>
    </row>
    <row r="154" spans="1:13" x14ac:dyDescent="0.25">
      <c r="A154">
        <v>19</v>
      </c>
      <c r="B154">
        <v>2</v>
      </c>
    </row>
    <row r="155" spans="1:13" x14ac:dyDescent="0.25">
      <c r="A155">
        <v>20</v>
      </c>
      <c r="B155">
        <v>8</v>
      </c>
    </row>
    <row r="157" spans="1:13" x14ac:dyDescent="0.25">
      <c r="A157" t="s">
        <v>179</v>
      </c>
    </row>
    <row r="158" spans="1:13" x14ac:dyDescent="0.25">
      <c r="B158" t="s">
        <v>17</v>
      </c>
      <c r="E158" t="s">
        <v>180</v>
      </c>
      <c r="H158" t="s">
        <v>192</v>
      </c>
    </row>
    <row r="159" spans="1:13" x14ac:dyDescent="0.25">
      <c r="B159" t="s">
        <v>181</v>
      </c>
      <c r="E159" t="s">
        <v>182</v>
      </c>
      <c r="I159" t="s">
        <v>194</v>
      </c>
      <c r="K159" t="s">
        <v>195</v>
      </c>
      <c r="M159" t="s">
        <v>199</v>
      </c>
    </row>
    <row r="160" spans="1:13" x14ac:dyDescent="0.25">
      <c r="B160" t="s">
        <v>19</v>
      </c>
      <c r="E160" t="s">
        <v>183</v>
      </c>
      <c r="I160" t="s">
        <v>193</v>
      </c>
      <c r="K160" t="s">
        <v>196</v>
      </c>
    </row>
    <row r="163" spans="2:11" x14ac:dyDescent="0.25">
      <c r="B163" t="s">
        <v>184</v>
      </c>
    </row>
    <row r="165" spans="2:11" ht="15.75" thickBot="1" x14ac:dyDescent="0.3">
      <c r="B165" t="s">
        <v>198</v>
      </c>
      <c r="C165" t="s">
        <v>198</v>
      </c>
      <c r="D165" t="s">
        <v>198</v>
      </c>
      <c r="E165" t="s">
        <v>193</v>
      </c>
      <c r="F165" t="s">
        <v>198</v>
      </c>
      <c r="G165" t="s">
        <v>197</v>
      </c>
      <c r="H165" t="s">
        <v>198</v>
      </c>
      <c r="I165" t="s">
        <v>198</v>
      </c>
    </row>
    <row r="166" spans="2:11" x14ac:dyDescent="0.25">
      <c r="B166" s="8" t="s">
        <v>95</v>
      </c>
      <c r="C166" s="9" t="s">
        <v>185</v>
      </c>
      <c r="D166" s="9" t="s">
        <v>186</v>
      </c>
      <c r="E166" s="9" t="s">
        <v>187</v>
      </c>
      <c r="F166" s="9" t="s">
        <v>188</v>
      </c>
      <c r="G166" s="9" t="s">
        <v>189</v>
      </c>
      <c r="H166" s="9" t="s">
        <v>190</v>
      </c>
      <c r="I166" s="10" t="s">
        <v>191</v>
      </c>
    </row>
    <row r="167" spans="2:11" x14ac:dyDescent="0.25">
      <c r="B167" s="11">
        <v>1</v>
      </c>
      <c r="C167" s="12"/>
      <c r="D167" s="12" t="s">
        <v>203</v>
      </c>
      <c r="E167" s="12"/>
      <c r="F167" s="12"/>
      <c r="G167" s="12"/>
      <c r="H167" s="12"/>
      <c r="I167" s="13"/>
    </row>
    <row r="168" spans="2:11" x14ac:dyDescent="0.25">
      <c r="B168" s="11">
        <v>2</v>
      </c>
      <c r="C168" s="12"/>
      <c r="D168" s="17" t="s">
        <v>201</v>
      </c>
      <c r="E168" s="12"/>
      <c r="F168" s="12"/>
      <c r="G168" s="12"/>
      <c r="H168" s="12"/>
      <c r="I168" s="13"/>
    </row>
    <row r="169" spans="2:11" x14ac:dyDescent="0.25">
      <c r="B169" s="11">
        <v>3</v>
      </c>
      <c r="C169" s="12"/>
      <c r="D169" s="17" t="s">
        <v>202</v>
      </c>
      <c r="E169" s="12"/>
      <c r="F169" s="12"/>
      <c r="G169" s="12"/>
      <c r="H169" s="12"/>
      <c r="I169" s="13"/>
    </row>
    <row r="170" spans="2:11" x14ac:dyDescent="0.25">
      <c r="B170" s="11">
        <v>4</v>
      </c>
      <c r="C170" s="12"/>
      <c r="D170" s="17" t="s">
        <v>202</v>
      </c>
      <c r="E170" s="12"/>
      <c r="F170" s="12"/>
      <c r="G170" s="12"/>
      <c r="H170" s="12"/>
      <c r="I170" s="13"/>
    </row>
    <row r="171" spans="2:11" x14ac:dyDescent="0.25">
      <c r="B171" s="11">
        <v>5</v>
      </c>
      <c r="C171" s="12"/>
      <c r="D171" s="17" t="s">
        <v>200</v>
      </c>
      <c r="E171" s="12"/>
      <c r="F171" s="12"/>
      <c r="G171" s="12"/>
      <c r="H171" s="12"/>
      <c r="I171" s="13"/>
    </row>
    <row r="172" spans="2:11" x14ac:dyDescent="0.25">
      <c r="B172" s="11" t="s">
        <v>94</v>
      </c>
      <c r="C172" s="12"/>
      <c r="D172" s="17" t="s">
        <v>201</v>
      </c>
      <c r="E172" s="12"/>
      <c r="F172" s="12"/>
      <c r="G172" s="12"/>
      <c r="H172" s="12"/>
      <c r="I172" s="13"/>
    </row>
    <row r="173" spans="2:11" ht="15.75" thickBot="1" x14ac:dyDescent="0.3">
      <c r="B173" s="14">
        <v>1000</v>
      </c>
      <c r="C173" s="15"/>
      <c r="D173" s="15" t="s">
        <v>203</v>
      </c>
      <c r="E173" s="15"/>
      <c r="F173" s="15"/>
      <c r="G173" s="15"/>
      <c r="H173" s="15"/>
      <c r="I173" s="16"/>
    </row>
    <row r="176" spans="2:11" x14ac:dyDescent="0.25">
      <c r="B176" t="s">
        <v>17</v>
      </c>
      <c r="E176" t="s">
        <v>180</v>
      </c>
      <c r="G176" t="s">
        <v>140</v>
      </c>
      <c r="K176" t="s">
        <v>217</v>
      </c>
    </row>
    <row r="177" spans="2:13" x14ac:dyDescent="0.25">
      <c r="F177" t="s">
        <v>206</v>
      </c>
      <c r="G177" t="s">
        <v>207</v>
      </c>
    </row>
    <row r="178" spans="2:13" x14ac:dyDescent="0.25">
      <c r="D178" t="s">
        <v>186</v>
      </c>
      <c r="E178" t="s">
        <v>201</v>
      </c>
      <c r="F178">
        <v>400</v>
      </c>
      <c r="G178" s="2">
        <f>F178/1000</f>
        <v>0.4</v>
      </c>
      <c r="H178" s="18">
        <f>G178</f>
        <v>0.4</v>
      </c>
      <c r="K178" t="s">
        <v>218</v>
      </c>
      <c r="L178" t="s">
        <v>222</v>
      </c>
    </row>
    <row r="179" spans="2:13" x14ac:dyDescent="0.25">
      <c r="E179" t="s">
        <v>203</v>
      </c>
      <c r="F179">
        <v>225</v>
      </c>
      <c r="G179" s="2">
        <f>F179/1000</f>
        <v>0.22500000000000001</v>
      </c>
      <c r="H179" s="18">
        <f>H178+G179</f>
        <v>0.625</v>
      </c>
      <c r="K179" t="s">
        <v>219</v>
      </c>
      <c r="L179" t="s">
        <v>223</v>
      </c>
    </row>
    <row r="180" spans="2:13" x14ac:dyDescent="0.25">
      <c r="E180" t="s">
        <v>200</v>
      </c>
      <c r="F180">
        <v>200</v>
      </c>
      <c r="G180" s="2">
        <f>F180/1000</f>
        <v>0.2</v>
      </c>
      <c r="H180" s="18">
        <f t="shared" ref="H180:H182" si="4">H179+G180</f>
        <v>0.82499999999999996</v>
      </c>
    </row>
    <row r="181" spans="2:13" x14ac:dyDescent="0.25">
      <c r="E181" t="s">
        <v>202</v>
      </c>
      <c r="F181">
        <v>150</v>
      </c>
      <c r="G181" s="2">
        <f>F181/1000</f>
        <v>0.15</v>
      </c>
      <c r="H181" s="18">
        <f t="shared" si="4"/>
        <v>0.97499999999999998</v>
      </c>
      <c r="K181" t="s">
        <v>220</v>
      </c>
      <c r="L181" t="s">
        <v>221</v>
      </c>
    </row>
    <row r="182" spans="2:13" x14ac:dyDescent="0.25">
      <c r="E182" t="s">
        <v>205</v>
      </c>
      <c r="F182">
        <v>25</v>
      </c>
      <c r="G182" s="2">
        <f>F182/1000</f>
        <v>2.5000000000000001E-2</v>
      </c>
      <c r="H182" s="18">
        <f t="shared" si="4"/>
        <v>1</v>
      </c>
    </row>
    <row r="183" spans="2:13" x14ac:dyDescent="0.25">
      <c r="F183">
        <v>1000</v>
      </c>
    </row>
    <row r="184" spans="2:13" x14ac:dyDescent="0.25">
      <c r="E184" t="s">
        <v>102</v>
      </c>
      <c r="F184" t="s">
        <v>201</v>
      </c>
      <c r="G184" t="s">
        <v>210</v>
      </c>
    </row>
    <row r="186" spans="2:13" x14ac:dyDescent="0.25">
      <c r="E186" t="s">
        <v>208</v>
      </c>
      <c r="F186" t="s">
        <v>209</v>
      </c>
    </row>
    <row r="189" spans="2:13" x14ac:dyDescent="0.25">
      <c r="B189" t="s">
        <v>211</v>
      </c>
      <c r="F189" t="s">
        <v>189</v>
      </c>
      <c r="M189" t="s">
        <v>224</v>
      </c>
    </row>
    <row r="190" spans="2:13" x14ac:dyDescent="0.25">
      <c r="M190" t="s">
        <v>225</v>
      </c>
    </row>
    <row r="191" spans="2:13" x14ac:dyDescent="0.25">
      <c r="F191" t="s">
        <v>189</v>
      </c>
    </row>
    <row r="192" spans="2:13" x14ac:dyDescent="0.25">
      <c r="E192" t="s">
        <v>204</v>
      </c>
      <c r="F192">
        <v>980</v>
      </c>
      <c r="M192" t="s">
        <v>226</v>
      </c>
    </row>
    <row r="193" spans="4:12" ht="15.75" thickBot="1" x14ac:dyDescent="0.3">
      <c r="E193" t="s">
        <v>205</v>
      </c>
      <c r="F193">
        <v>20</v>
      </c>
    </row>
    <row r="194" spans="4:12" x14ac:dyDescent="0.25">
      <c r="D194" s="36" t="s">
        <v>99</v>
      </c>
      <c r="E194" t="s">
        <v>133</v>
      </c>
    </row>
    <row r="195" spans="4:12" x14ac:dyDescent="0.25">
      <c r="D195" s="37"/>
      <c r="E195" t="s">
        <v>101</v>
      </c>
    </row>
    <row r="196" spans="4:12" ht="15.75" thickBot="1" x14ac:dyDescent="0.3">
      <c r="D196" s="38"/>
      <c r="E196" t="s">
        <v>102</v>
      </c>
    </row>
    <row r="197" spans="4:12" x14ac:dyDescent="0.25">
      <c r="D197" s="36" t="s">
        <v>111</v>
      </c>
      <c r="E197" t="s">
        <v>120</v>
      </c>
    </row>
    <row r="198" spans="4:12" x14ac:dyDescent="0.25">
      <c r="D198" s="37"/>
      <c r="E198" t="s">
        <v>107</v>
      </c>
    </row>
    <row r="199" spans="4:12" x14ac:dyDescent="0.25">
      <c r="D199" s="37"/>
      <c r="E199" t="s">
        <v>134</v>
      </c>
    </row>
    <row r="200" spans="4:12" x14ac:dyDescent="0.25">
      <c r="D200" s="37"/>
      <c r="E200" t="s">
        <v>128</v>
      </c>
      <c r="I200" t="s">
        <v>227</v>
      </c>
      <c r="J200" t="s">
        <v>228</v>
      </c>
      <c r="K200" t="s">
        <v>229</v>
      </c>
      <c r="L200" t="s">
        <v>230</v>
      </c>
    </row>
    <row r="201" spans="4:12" x14ac:dyDescent="0.25">
      <c r="D201" s="37"/>
      <c r="E201" t="s">
        <v>110</v>
      </c>
    </row>
    <row r="202" spans="4:12" ht="15.75" thickBot="1" x14ac:dyDescent="0.3">
      <c r="D202" s="38"/>
      <c r="E202" t="s">
        <v>157</v>
      </c>
    </row>
    <row r="203" spans="4:12" x14ac:dyDescent="0.25">
      <c r="D203" t="s">
        <v>212</v>
      </c>
      <c r="E203" t="s">
        <v>171</v>
      </c>
    </row>
    <row r="204" spans="4:12" x14ac:dyDescent="0.25">
      <c r="D204" t="s">
        <v>213</v>
      </c>
      <c r="E204" t="s">
        <v>172</v>
      </c>
    </row>
    <row r="205" spans="4:12" x14ac:dyDescent="0.25">
      <c r="E205" t="s">
        <v>214</v>
      </c>
    </row>
    <row r="206" spans="4:12" x14ac:dyDescent="0.25">
      <c r="D206" t="s">
        <v>215</v>
      </c>
      <c r="E206" t="s">
        <v>216</v>
      </c>
    </row>
    <row r="207" spans="4:12" x14ac:dyDescent="0.25">
      <c r="E207" t="s">
        <v>127</v>
      </c>
    </row>
    <row r="208" spans="4:12" x14ac:dyDescent="0.25">
      <c r="E208" t="s">
        <v>126</v>
      </c>
    </row>
    <row r="210" spans="3:12" x14ac:dyDescent="0.25">
      <c r="C210" t="s">
        <v>181</v>
      </c>
      <c r="E210" t="s">
        <v>182</v>
      </c>
      <c r="G210" t="s">
        <v>247</v>
      </c>
      <c r="H210" t="s">
        <v>244</v>
      </c>
    </row>
    <row r="211" spans="3:12" x14ac:dyDescent="0.25">
      <c r="G211" t="s">
        <v>248</v>
      </c>
      <c r="H211" t="s">
        <v>98</v>
      </c>
      <c r="I211" t="s">
        <v>217</v>
      </c>
    </row>
    <row r="212" spans="3:12" x14ac:dyDescent="0.25">
      <c r="E212" t="s">
        <v>231</v>
      </c>
      <c r="F212" t="s">
        <v>234</v>
      </c>
      <c r="G212" t="s">
        <v>246</v>
      </c>
      <c r="H212" t="s">
        <v>245</v>
      </c>
      <c r="I212" t="s">
        <v>252</v>
      </c>
    </row>
    <row r="213" spans="3:12" x14ac:dyDescent="0.25">
      <c r="E213" t="s">
        <v>232</v>
      </c>
      <c r="F213" t="s">
        <v>235</v>
      </c>
      <c r="G213" t="s">
        <v>249</v>
      </c>
      <c r="H213" t="s">
        <v>250</v>
      </c>
      <c r="I213" t="s">
        <v>253</v>
      </c>
    </row>
    <row r="214" spans="3:12" x14ac:dyDescent="0.25">
      <c r="E214" t="s">
        <v>233</v>
      </c>
      <c r="F214" t="s">
        <v>236</v>
      </c>
      <c r="G214" t="s">
        <v>249</v>
      </c>
      <c r="H214" t="s">
        <v>251</v>
      </c>
      <c r="I214" t="s">
        <v>254</v>
      </c>
    </row>
    <row r="216" spans="3:12" ht="15.75" thickBot="1" x14ac:dyDescent="0.3">
      <c r="C216" t="s">
        <v>234</v>
      </c>
      <c r="E216" t="s">
        <v>240</v>
      </c>
      <c r="I216" t="s">
        <v>241</v>
      </c>
    </row>
    <row r="217" spans="3:12" ht="15.75" thickBot="1" x14ac:dyDescent="0.3">
      <c r="D217" s="19"/>
      <c r="E217" s="19" t="s">
        <v>237</v>
      </c>
      <c r="F217" s="20" t="s">
        <v>238</v>
      </c>
      <c r="G217" s="20" t="s">
        <v>239</v>
      </c>
      <c r="I217" s="19"/>
      <c r="J217" s="19" t="s">
        <v>237</v>
      </c>
      <c r="K217" s="20" t="s">
        <v>238</v>
      </c>
      <c r="L217" s="20" t="s">
        <v>239</v>
      </c>
    </row>
    <row r="218" spans="3:12" x14ac:dyDescent="0.25">
      <c r="D218" s="8" t="s">
        <v>201</v>
      </c>
      <c r="E218" s="8">
        <v>325</v>
      </c>
      <c r="F218" s="10">
        <f>G218-E218</f>
        <v>75</v>
      </c>
      <c r="G218" s="10">
        <v>400</v>
      </c>
      <c r="I218" s="8" t="s">
        <v>201</v>
      </c>
      <c r="J218" s="21">
        <f>E218/1000</f>
        <v>0.32500000000000001</v>
      </c>
      <c r="K218" s="22">
        <f>F218/1000</f>
        <v>7.4999999999999997E-2</v>
      </c>
      <c r="L218" s="22">
        <f>G218/1000</f>
        <v>0.4</v>
      </c>
    </row>
    <row r="219" spans="3:12" x14ac:dyDescent="0.25">
      <c r="D219" s="11" t="s">
        <v>203</v>
      </c>
      <c r="E219" s="11">
        <v>100</v>
      </c>
      <c r="F219" s="13">
        <f t="shared" ref="F219:F222" si="5">G219-E219</f>
        <v>125</v>
      </c>
      <c r="G219" s="13">
        <v>225</v>
      </c>
      <c r="I219" s="11" t="s">
        <v>203</v>
      </c>
      <c r="J219" s="23">
        <f t="shared" ref="J219:J222" si="6">E219/1000</f>
        <v>0.1</v>
      </c>
      <c r="K219" s="24">
        <f t="shared" ref="K219:K223" si="7">F219/1000</f>
        <v>0.125</v>
      </c>
      <c r="L219" s="24">
        <f t="shared" ref="L219:L223" si="8">G219/1000</f>
        <v>0.22500000000000001</v>
      </c>
    </row>
    <row r="220" spans="3:12" x14ac:dyDescent="0.25">
      <c r="D220" s="11" t="s">
        <v>200</v>
      </c>
      <c r="E220" s="11">
        <v>50</v>
      </c>
      <c r="F220" s="13">
        <f t="shared" si="5"/>
        <v>150</v>
      </c>
      <c r="G220" s="13">
        <v>200</v>
      </c>
      <c r="I220" s="11" t="s">
        <v>200</v>
      </c>
      <c r="J220" s="23">
        <f t="shared" si="6"/>
        <v>0.05</v>
      </c>
      <c r="K220" s="24">
        <f t="shared" si="7"/>
        <v>0.15</v>
      </c>
      <c r="L220" s="24">
        <f t="shared" si="8"/>
        <v>0.2</v>
      </c>
    </row>
    <row r="221" spans="3:12" x14ac:dyDescent="0.25">
      <c r="D221" s="11" t="s">
        <v>202</v>
      </c>
      <c r="E221" s="11">
        <v>25</v>
      </c>
      <c r="F221" s="13">
        <f t="shared" si="5"/>
        <v>125</v>
      </c>
      <c r="G221" s="13">
        <v>150</v>
      </c>
      <c r="I221" s="11" t="s">
        <v>202</v>
      </c>
      <c r="J221" s="23">
        <f t="shared" si="6"/>
        <v>2.5000000000000001E-2</v>
      </c>
      <c r="K221" s="24">
        <f t="shared" si="7"/>
        <v>0.125</v>
      </c>
      <c r="L221" s="24">
        <f t="shared" si="8"/>
        <v>0.15</v>
      </c>
    </row>
    <row r="222" spans="3:12" ht="15.75" thickBot="1" x14ac:dyDescent="0.3">
      <c r="D222" s="14" t="s">
        <v>205</v>
      </c>
      <c r="E222" s="14">
        <v>0</v>
      </c>
      <c r="F222" s="16">
        <f t="shared" si="5"/>
        <v>25</v>
      </c>
      <c r="G222" s="16">
        <v>25</v>
      </c>
      <c r="I222" s="14" t="s">
        <v>205</v>
      </c>
      <c r="J222" s="25">
        <f t="shared" si="6"/>
        <v>0</v>
      </c>
      <c r="K222" s="26">
        <f t="shared" si="7"/>
        <v>2.5000000000000001E-2</v>
      </c>
      <c r="L222" s="26">
        <f t="shared" si="8"/>
        <v>2.5000000000000001E-2</v>
      </c>
    </row>
    <row r="223" spans="3:12" ht="15.75" thickBot="1" x14ac:dyDescent="0.3">
      <c r="D223" s="14"/>
      <c r="E223" s="14">
        <v>500</v>
      </c>
      <c r="F223" s="16">
        <v>500</v>
      </c>
      <c r="G223" s="16">
        <v>1000</v>
      </c>
      <c r="I223" s="14"/>
      <c r="J223" s="25">
        <f>E223/1000</f>
        <v>0.5</v>
      </c>
      <c r="K223" s="26">
        <f t="shared" si="7"/>
        <v>0.5</v>
      </c>
      <c r="L223" s="26">
        <f t="shared" si="8"/>
        <v>1</v>
      </c>
    </row>
    <row r="224" spans="3:12" x14ac:dyDescent="0.25">
      <c r="D224" s="11"/>
      <c r="E224" s="12"/>
      <c r="F224" s="12"/>
      <c r="G224" s="12"/>
      <c r="I224" s="11"/>
      <c r="J224" s="28"/>
      <c r="K224" s="28"/>
      <c r="L224" s="28"/>
    </row>
    <row r="225" spans="4:12" ht="15.75" thickBot="1" x14ac:dyDescent="0.3">
      <c r="D225" s="27" t="s">
        <v>242</v>
      </c>
      <c r="I225" s="27" t="s">
        <v>243</v>
      </c>
    </row>
    <row r="226" spans="4:12" ht="15.75" thickBot="1" x14ac:dyDescent="0.3">
      <c r="D226" s="19"/>
      <c r="E226" s="19" t="s">
        <v>237</v>
      </c>
      <c r="F226" s="20" t="s">
        <v>238</v>
      </c>
      <c r="G226" s="20" t="s">
        <v>239</v>
      </c>
      <c r="I226" s="19"/>
      <c r="J226" s="19" t="s">
        <v>237</v>
      </c>
      <c r="K226" s="20" t="s">
        <v>238</v>
      </c>
      <c r="L226" s="20" t="s">
        <v>239</v>
      </c>
    </row>
    <row r="227" spans="4:12" x14ac:dyDescent="0.25">
      <c r="D227" s="8" t="s">
        <v>201</v>
      </c>
      <c r="E227" s="21">
        <f>E218/500</f>
        <v>0.65</v>
      </c>
      <c r="F227" s="22">
        <f>F218/500</f>
        <v>0.15</v>
      </c>
      <c r="G227" s="22">
        <f>G218/1000</f>
        <v>0.4</v>
      </c>
      <c r="I227" s="8" t="s">
        <v>201</v>
      </c>
      <c r="J227" s="21">
        <f>E218/$G218</f>
        <v>0.8125</v>
      </c>
      <c r="K227" s="22">
        <f>F218/$G218</f>
        <v>0.1875</v>
      </c>
      <c r="L227" s="10">
        <v>400</v>
      </c>
    </row>
    <row r="228" spans="4:12" x14ac:dyDescent="0.25">
      <c r="D228" s="11" t="s">
        <v>203</v>
      </c>
      <c r="E228" s="23">
        <f t="shared" ref="E228:F231" si="9">E219/500</f>
        <v>0.2</v>
      </c>
      <c r="F228" s="24">
        <f t="shared" si="9"/>
        <v>0.25</v>
      </c>
      <c r="G228" s="24">
        <f t="shared" ref="G228:G231" si="10">G219/1000</f>
        <v>0.22500000000000001</v>
      </c>
      <c r="I228" s="11" t="s">
        <v>203</v>
      </c>
      <c r="J228" s="23">
        <f t="shared" ref="J228:K228" si="11">E219/$G219</f>
        <v>0.44444444444444442</v>
      </c>
      <c r="K228" s="24">
        <f t="shared" si="11"/>
        <v>0.55555555555555558</v>
      </c>
      <c r="L228" s="13">
        <v>225</v>
      </c>
    </row>
    <row r="229" spans="4:12" x14ac:dyDescent="0.25">
      <c r="D229" s="11" t="s">
        <v>200</v>
      </c>
      <c r="E229" s="23">
        <f t="shared" si="9"/>
        <v>0.1</v>
      </c>
      <c r="F229" s="24">
        <f t="shared" si="9"/>
        <v>0.3</v>
      </c>
      <c r="G229" s="24">
        <f t="shared" si="10"/>
        <v>0.2</v>
      </c>
      <c r="I229" s="11" t="s">
        <v>200</v>
      </c>
      <c r="J229" s="23">
        <f t="shared" ref="J229:K229" si="12">E220/$G220</f>
        <v>0.25</v>
      </c>
      <c r="K229" s="24">
        <f t="shared" si="12"/>
        <v>0.75</v>
      </c>
      <c r="L229" s="13">
        <v>200</v>
      </c>
    </row>
    <row r="230" spans="4:12" x14ac:dyDescent="0.25">
      <c r="D230" s="11" t="s">
        <v>202</v>
      </c>
      <c r="E230" s="23">
        <f t="shared" si="9"/>
        <v>0.05</v>
      </c>
      <c r="F230" s="24">
        <f t="shared" si="9"/>
        <v>0.25</v>
      </c>
      <c r="G230" s="24">
        <f t="shared" si="10"/>
        <v>0.15</v>
      </c>
      <c r="I230" s="11" t="s">
        <v>202</v>
      </c>
      <c r="J230" s="23">
        <f t="shared" ref="J230:K230" si="13">E221/$G221</f>
        <v>0.16666666666666666</v>
      </c>
      <c r="K230" s="24">
        <f t="shared" si="13"/>
        <v>0.83333333333333337</v>
      </c>
      <c r="L230" s="13">
        <v>150</v>
      </c>
    </row>
    <row r="231" spans="4:12" ht="15.75" thickBot="1" x14ac:dyDescent="0.3">
      <c r="D231" s="14" t="s">
        <v>205</v>
      </c>
      <c r="E231" s="25">
        <f t="shared" si="9"/>
        <v>0</v>
      </c>
      <c r="F231" s="26">
        <f t="shared" si="9"/>
        <v>0.05</v>
      </c>
      <c r="G231" s="26">
        <f t="shared" si="10"/>
        <v>2.5000000000000001E-2</v>
      </c>
      <c r="I231" s="14" t="s">
        <v>205</v>
      </c>
      <c r="J231" s="25">
        <f t="shared" ref="J231:K231" si="14">E222/$G222</f>
        <v>0</v>
      </c>
      <c r="K231" s="26">
        <f t="shared" si="14"/>
        <v>1</v>
      </c>
      <c r="L231" s="16">
        <v>25</v>
      </c>
    </row>
    <row r="232" spans="4:12" ht="15.75" thickBot="1" x14ac:dyDescent="0.3">
      <c r="D232" s="14"/>
      <c r="E232" s="14">
        <v>500</v>
      </c>
      <c r="F232" s="16">
        <v>500</v>
      </c>
      <c r="G232" s="16">
        <v>1000</v>
      </c>
      <c r="I232" s="14"/>
      <c r="J232" s="25">
        <f t="shared" ref="J232:K232" si="15">E223/$G223</f>
        <v>0.5</v>
      </c>
      <c r="K232" s="26">
        <f t="shared" si="15"/>
        <v>0.5</v>
      </c>
      <c r="L232" s="16">
        <v>1000</v>
      </c>
    </row>
    <row r="234" spans="4:12" ht="15.75" thickBot="1" x14ac:dyDescent="0.3">
      <c r="D234" t="s">
        <v>255</v>
      </c>
    </row>
    <row r="235" spans="4:12" ht="15.75" thickBot="1" x14ac:dyDescent="0.3">
      <c r="D235" s="19"/>
      <c r="E235" s="19" t="s">
        <v>237</v>
      </c>
      <c r="F235" s="20" t="s">
        <v>238</v>
      </c>
      <c r="G235" s="20" t="s">
        <v>239</v>
      </c>
    </row>
    <row r="236" spans="4:12" x14ac:dyDescent="0.25">
      <c r="D236" s="8" t="s">
        <v>201</v>
      </c>
      <c r="E236" s="8">
        <v>325</v>
      </c>
      <c r="F236" s="10">
        <f>G236-E236</f>
        <v>75</v>
      </c>
      <c r="G236" s="10">
        <v>400</v>
      </c>
      <c r="H236" s="18">
        <v>0.4</v>
      </c>
    </row>
    <row r="237" spans="4:12" x14ac:dyDescent="0.25">
      <c r="D237" s="11" t="s">
        <v>203</v>
      </c>
      <c r="E237" s="11">
        <v>100</v>
      </c>
      <c r="F237" s="13">
        <f t="shared" ref="F237:F240" si="16">G237-E237</f>
        <v>125</v>
      </c>
      <c r="G237" s="13">
        <v>225</v>
      </c>
      <c r="H237" s="29">
        <v>0.22500000000000001</v>
      </c>
    </row>
    <row r="238" spans="4:12" x14ac:dyDescent="0.25">
      <c r="D238" s="11" t="s">
        <v>200</v>
      </c>
      <c r="E238" s="11">
        <v>50</v>
      </c>
      <c r="F238" s="13">
        <f t="shared" si="16"/>
        <v>150</v>
      </c>
      <c r="G238" s="13">
        <v>200</v>
      </c>
      <c r="H238" s="18">
        <v>0.2</v>
      </c>
    </row>
    <row r="239" spans="4:12" x14ac:dyDescent="0.25">
      <c r="D239" s="11" t="s">
        <v>202</v>
      </c>
      <c r="E239" s="11">
        <v>25</v>
      </c>
      <c r="F239" s="13">
        <f t="shared" si="16"/>
        <v>125</v>
      </c>
      <c r="G239" s="13">
        <v>150</v>
      </c>
      <c r="H239" s="18">
        <v>0.15</v>
      </c>
    </row>
    <row r="240" spans="4:12" ht="15.75" thickBot="1" x14ac:dyDescent="0.3">
      <c r="D240" s="14" t="s">
        <v>205</v>
      </c>
      <c r="E240" s="14">
        <v>0</v>
      </c>
      <c r="F240" s="16">
        <f t="shared" si="16"/>
        <v>25</v>
      </c>
      <c r="G240" s="16">
        <v>25</v>
      </c>
      <c r="H240" s="29">
        <v>2.5000000000000001E-2</v>
      </c>
    </row>
    <row r="241" spans="3:12" ht="15.75" thickBot="1" x14ac:dyDescent="0.3">
      <c r="D241" s="14"/>
      <c r="E241" s="14">
        <v>500</v>
      </c>
      <c r="F241" s="16">
        <v>500</v>
      </c>
      <c r="G241" s="16">
        <v>1000</v>
      </c>
    </row>
    <row r="242" spans="3:12" x14ac:dyDescent="0.25">
      <c r="E242" s="18">
        <v>0.5</v>
      </c>
      <c r="F242" s="18">
        <v>0.5</v>
      </c>
    </row>
    <row r="244" spans="3:12" ht="15.75" thickBot="1" x14ac:dyDescent="0.3">
      <c r="D244" t="s">
        <v>256</v>
      </c>
      <c r="K244" t="s">
        <v>257</v>
      </c>
    </row>
    <row r="245" spans="3:12" ht="15.75" thickBot="1" x14ac:dyDescent="0.3">
      <c r="D245" s="19"/>
      <c r="E245" s="19" t="s">
        <v>237</v>
      </c>
      <c r="F245" s="20" t="s">
        <v>238</v>
      </c>
      <c r="G245" s="20" t="s">
        <v>239</v>
      </c>
    </row>
    <row r="246" spans="3:12" x14ac:dyDescent="0.25">
      <c r="D246" s="8" t="s">
        <v>201</v>
      </c>
      <c r="E246" s="30">
        <f>H246*E252*G251</f>
        <v>200</v>
      </c>
      <c r="F246" s="31">
        <f>H246*F252*G251</f>
        <v>200</v>
      </c>
      <c r="G246" s="10">
        <v>400</v>
      </c>
      <c r="H246" s="18">
        <v>0.4</v>
      </c>
      <c r="K246">
        <f>(E236-E246)^2/E246</f>
        <v>78.125</v>
      </c>
      <c r="L246">
        <f>(F236-F246)^2/F246</f>
        <v>78.125</v>
      </c>
    </row>
    <row r="247" spans="3:12" x14ac:dyDescent="0.25">
      <c r="D247" s="11" t="s">
        <v>203</v>
      </c>
      <c r="E247" s="32">
        <f>H247*E252*1000</f>
        <v>112.5</v>
      </c>
      <c r="F247" s="33">
        <f>H247*F252*1000</f>
        <v>112.5</v>
      </c>
      <c r="G247" s="13">
        <v>225</v>
      </c>
      <c r="H247" s="29">
        <v>0.22500000000000001</v>
      </c>
      <c r="K247">
        <f t="shared" ref="K247:L247" si="17">(E237-E247)^2/E247</f>
        <v>1.3888888888888888</v>
      </c>
      <c r="L247">
        <f t="shared" si="17"/>
        <v>1.3888888888888888</v>
      </c>
    </row>
    <row r="248" spans="3:12" x14ac:dyDescent="0.25">
      <c r="D248" s="11" t="s">
        <v>200</v>
      </c>
      <c r="E248" s="32">
        <f>H248*E252*1000</f>
        <v>100</v>
      </c>
      <c r="F248" s="33">
        <v>100</v>
      </c>
      <c r="G248" s="13">
        <v>200</v>
      </c>
      <c r="H248" s="18">
        <v>0.2</v>
      </c>
      <c r="K248">
        <f t="shared" ref="K248:L248" si="18">(E238-E248)^2/E248</f>
        <v>25</v>
      </c>
      <c r="L248">
        <f t="shared" si="18"/>
        <v>25</v>
      </c>
    </row>
    <row r="249" spans="3:12" x14ac:dyDescent="0.25">
      <c r="D249" s="11" t="s">
        <v>202</v>
      </c>
      <c r="E249" s="32">
        <f>H249*E252*1000</f>
        <v>75</v>
      </c>
      <c r="F249" s="33">
        <v>75</v>
      </c>
      <c r="G249" s="13">
        <v>150</v>
      </c>
      <c r="H249" s="18">
        <v>0.15</v>
      </c>
      <c r="K249">
        <f t="shared" ref="K249:L249" si="19">(E239-E249)^2/E249</f>
        <v>33.333333333333336</v>
      </c>
      <c r="L249">
        <f t="shared" si="19"/>
        <v>33.333333333333336</v>
      </c>
    </row>
    <row r="250" spans="3:12" ht="15.75" thickBot="1" x14ac:dyDescent="0.3">
      <c r="D250" s="14" t="s">
        <v>205</v>
      </c>
      <c r="E250" s="34">
        <f>H250*E252*1000</f>
        <v>12.5</v>
      </c>
      <c r="F250" s="35">
        <v>12.5</v>
      </c>
      <c r="G250" s="16">
        <v>25</v>
      </c>
      <c r="H250" s="29">
        <v>2.5000000000000001E-2</v>
      </c>
      <c r="K250">
        <f t="shared" ref="K250:L250" si="20">(E240-E250)^2/E250</f>
        <v>12.5</v>
      </c>
      <c r="L250">
        <f t="shared" si="20"/>
        <v>12.5</v>
      </c>
    </row>
    <row r="251" spans="3:12" ht="15.75" thickBot="1" x14ac:dyDescent="0.3">
      <c r="D251" s="14"/>
      <c r="E251" s="14">
        <v>500</v>
      </c>
      <c r="F251" s="16">
        <v>500</v>
      </c>
      <c r="G251" s="16">
        <v>1000</v>
      </c>
    </row>
    <row r="252" spans="3:12" x14ac:dyDescent="0.25">
      <c r="E252" s="18">
        <v>0.5</v>
      </c>
      <c r="F252" s="18">
        <v>0.5</v>
      </c>
      <c r="I252" t="s">
        <v>245</v>
      </c>
      <c r="K252">
        <f>SUM(K246:L250)</f>
        <v>300.69444444444446</v>
      </c>
    </row>
    <row r="256" spans="3:12" x14ac:dyDescent="0.25">
      <c r="C256" t="s">
        <v>232</v>
      </c>
      <c r="E256" t="s">
        <v>258</v>
      </c>
      <c r="F256" t="s">
        <v>263</v>
      </c>
      <c r="G256" t="s">
        <v>253</v>
      </c>
    </row>
    <row r="258" spans="3:23" x14ac:dyDescent="0.25">
      <c r="C258" t="s">
        <v>259</v>
      </c>
    </row>
    <row r="259" spans="3:23" x14ac:dyDescent="0.25">
      <c r="F259" t="s">
        <v>187</v>
      </c>
    </row>
    <row r="260" spans="3:23" ht="15.75" thickBot="1" x14ac:dyDescent="0.3">
      <c r="D260" t="s">
        <v>186</v>
      </c>
      <c r="E260" t="s">
        <v>204</v>
      </c>
      <c r="F260" t="s">
        <v>260</v>
      </c>
      <c r="G260" t="s">
        <v>101</v>
      </c>
      <c r="H260" t="s">
        <v>102</v>
      </c>
      <c r="I260" t="s">
        <v>261</v>
      </c>
      <c r="J260" t="s">
        <v>134</v>
      </c>
      <c r="K260" t="s">
        <v>128</v>
      </c>
      <c r="L260" t="s">
        <v>110</v>
      </c>
      <c r="M260" t="s">
        <v>127</v>
      </c>
      <c r="N260" t="s">
        <v>262</v>
      </c>
      <c r="O260" t="s">
        <v>143</v>
      </c>
      <c r="P260" t="s">
        <v>145</v>
      </c>
      <c r="Q260" t="s">
        <v>146</v>
      </c>
      <c r="R260" t="s">
        <v>147</v>
      </c>
      <c r="S260" t="s">
        <v>148</v>
      </c>
      <c r="T260" t="s">
        <v>149</v>
      </c>
      <c r="U260" t="s">
        <v>150</v>
      </c>
      <c r="V260" t="s">
        <v>151</v>
      </c>
      <c r="W260" t="s">
        <v>126</v>
      </c>
    </row>
    <row r="261" spans="3:23" x14ac:dyDescent="0.25">
      <c r="D261" s="8" t="s">
        <v>201</v>
      </c>
      <c r="E261" s="10">
        <v>400</v>
      </c>
      <c r="F261">
        <v>800000</v>
      </c>
    </row>
    <row r="262" spans="3:23" x14ac:dyDescent="0.25">
      <c r="D262" s="11" t="s">
        <v>203</v>
      </c>
      <c r="E262" s="13">
        <v>225</v>
      </c>
      <c r="F262">
        <v>320000</v>
      </c>
    </row>
    <row r="263" spans="3:23" x14ac:dyDescent="0.25">
      <c r="D263" s="11" t="s">
        <v>200</v>
      </c>
      <c r="E263" s="13">
        <v>200</v>
      </c>
      <c r="F263">
        <v>600000</v>
      </c>
    </row>
    <row r="264" spans="3:23" x14ac:dyDescent="0.25">
      <c r="D264" s="11" t="s">
        <v>202</v>
      </c>
      <c r="E264" s="13">
        <v>150</v>
      </c>
      <c r="F264">
        <v>290000</v>
      </c>
    </row>
    <row r="265" spans="3:23" ht="15.75" thickBot="1" x14ac:dyDescent="0.3">
      <c r="D265" s="14" t="s">
        <v>205</v>
      </c>
      <c r="E265" s="16">
        <v>25</v>
      </c>
      <c r="F265">
        <v>510000</v>
      </c>
    </row>
    <row r="266" spans="3:23" x14ac:dyDescent="0.25">
      <c r="F266">
        <v>500000</v>
      </c>
    </row>
    <row r="268" spans="3:23" x14ac:dyDescent="0.25">
      <c r="E268" t="s">
        <v>264</v>
      </c>
      <c r="F268" t="s">
        <v>265</v>
      </c>
    </row>
    <row r="270" spans="3:23" x14ac:dyDescent="0.25">
      <c r="E270" t="s">
        <v>268</v>
      </c>
      <c r="F270">
        <f>_xlfn.STDEV.S(F261:F265)</f>
        <v>210071.41642784246</v>
      </c>
      <c r="H270" t="s">
        <v>200</v>
      </c>
      <c r="I270" t="s">
        <v>201</v>
      </c>
      <c r="J270" t="s">
        <v>270</v>
      </c>
      <c r="K270" t="s">
        <v>202</v>
      </c>
    </row>
    <row r="271" spans="3:23" x14ac:dyDescent="0.25">
      <c r="E271" t="s">
        <v>267</v>
      </c>
      <c r="F271">
        <v>50000</v>
      </c>
    </row>
    <row r="273" spans="2:7" x14ac:dyDescent="0.25">
      <c r="E273" t="s">
        <v>264</v>
      </c>
      <c r="F273">
        <f>F270/F271</f>
        <v>4.2014283285568492</v>
      </c>
    </row>
    <row r="276" spans="2:7" x14ac:dyDescent="0.25">
      <c r="D276" t="s">
        <v>95</v>
      </c>
      <c r="E276" t="s">
        <v>187</v>
      </c>
      <c r="F276" t="s">
        <v>266</v>
      </c>
    </row>
    <row r="277" spans="2:7" x14ac:dyDescent="0.25">
      <c r="D277">
        <v>1</v>
      </c>
      <c r="E277">
        <v>300000</v>
      </c>
      <c r="F277" t="s">
        <v>201</v>
      </c>
    </row>
    <row r="278" spans="2:7" x14ac:dyDescent="0.25">
      <c r="D278">
        <v>2</v>
      </c>
      <c r="E278">
        <v>500000</v>
      </c>
      <c r="F278" t="s">
        <v>269</v>
      </c>
    </row>
    <row r="279" spans="2:7" x14ac:dyDescent="0.25">
      <c r="D279">
        <v>3</v>
      </c>
      <c r="E279">
        <v>800000</v>
      </c>
      <c r="F279" t="s">
        <v>202</v>
      </c>
    </row>
    <row r="280" spans="2:7" x14ac:dyDescent="0.25">
      <c r="D280">
        <v>4</v>
      </c>
      <c r="E280">
        <v>1200000</v>
      </c>
      <c r="F280" t="s">
        <v>201</v>
      </c>
    </row>
    <row r="281" spans="2:7" x14ac:dyDescent="0.25">
      <c r="D281">
        <v>5</v>
      </c>
      <c r="E281">
        <v>120000</v>
      </c>
      <c r="F281" t="s">
        <v>202</v>
      </c>
    </row>
    <row r="282" spans="2:7" x14ac:dyDescent="0.25">
      <c r="D282" t="s">
        <v>94</v>
      </c>
      <c r="E282" t="s">
        <v>97</v>
      </c>
    </row>
    <row r="283" spans="2:7" x14ac:dyDescent="0.25">
      <c r="D283">
        <v>1000</v>
      </c>
      <c r="E283">
        <v>500000</v>
      </c>
      <c r="F283" t="s">
        <v>203</v>
      </c>
    </row>
    <row r="285" spans="2:7" x14ac:dyDescent="0.25">
      <c r="B285" t="s">
        <v>271</v>
      </c>
    </row>
    <row r="286" spans="2:7" x14ac:dyDescent="0.25">
      <c r="D286" t="s">
        <v>236</v>
      </c>
      <c r="F286" t="s">
        <v>272</v>
      </c>
    </row>
    <row r="287" spans="2:7" x14ac:dyDescent="0.25">
      <c r="G287" t="s">
        <v>273</v>
      </c>
    </row>
    <row r="288" spans="2:7" x14ac:dyDescent="0.25">
      <c r="B288" t="s">
        <v>95</v>
      </c>
      <c r="C288" t="s">
        <v>189</v>
      </c>
      <c r="D288" t="s">
        <v>187</v>
      </c>
      <c r="G288" t="s">
        <v>274</v>
      </c>
    </row>
    <row r="289" spans="2:9" x14ac:dyDescent="0.25">
      <c r="B289">
        <v>6</v>
      </c>
      <c r="C289">
        <v>20</v>
      </c>
      <c r="D289">
        <v>18000</v>
      </c>
      <c r="G289" t="s">
        <v>275</v>
      </c>
      <c r="H289" t="s">
        <v>276</v>
      </c>
    </row>
    <row r="290" spans="2:9" x14ac:dyDescent="0.25">
      <c r="B290">
        <v>12</v>
      </c>
      <c r="C290">
        <v>23</v>
      </c>
      <c r="D290">
        <v>29000</v>
      </c>
    </row>
    <row r="291" spans="2:9" x14ac:dyDescent="0.25">
      <c r="B291">
        <v>2</v>
      </c>
      <c r="C291">
        <v>25</v>
      </c>
      <c r="D291">
        <v>23000</v>
      </c>
      <c r="G291" s="4" t="s">
        <v>277</v>
      </c>
    </row>
    <row r="292" spans="2:9" x14ac:dyDescent="0.25">
      <c r="B292">
        <v>5</v>
      </c>
      <c r="C292">
        <v>25</v>
      </c>
      <c r="D292">
        <v>21000</v>
      </c>
    </row>
    <row r="293" spans="2:9" x14ac:dyDescent="0.25">
      <c r="B293">
        <v>18</v>
      </c>
      <c r="C293">
        <v>27</v>
      </c>
      <c r="D293">
        <v>26000</v>
      </c>
      <c r="F293" t="s">
        <v>279</v>
      </c>
      <c r="G293" t="s">
        <v>278</v>
      </c>
      <c r="H293" t="s">
        <v>282</v>
      </c>
      <c r="I293" t="s">
        <v>284</v>
      </c>
    </row>
    <row r="294" spans="2:9" x14ac:dyDescent="0.25">
      <c r="B294">
        <v>17</v>
      </c>
      <c r="C294">
        <v>29</v>
      </c>
      <c r="D294">
        <v>28000</v>
      </c>
      <c r="F294" t="s">
        <v>280</v>
      </c>
      <c r="G294" s="4" t="s">
        <v>281</v>
      </c>
      <c r="H294" t="s">
        <v>285</v>
      </c>
      <c r="I294" t="s">
        <v>283</v>
      </c>
    </row>
    <row r="295" spans="2:9" x14ac:dyDescent="0.25">
      <c r="B295">
        <v>1</v>
      </c>
      <c r="C295">
        <v>30</v>
      </c>
      <c r="D295">
        <v>35000</v>
      </c>
      <c r="H295" t="s">
        <v>287</v>
      </c>
      <c r="I295" t="s">
        <v>286</v>
      </c>
    </row>
    <row r="296" spans="2:9" x14ac:dyDescent="0.25">
      <c r="B296">
        <v>14</v>
      </c>
      <c r="C296">
        <v>34</v>
      </c>
      <c r="D296">
        <v>39000</v>
      </c>
      <c r="F296" t="s">
        <v>251</v>
      </c>
    </row>
    <row r="297" spans="2:9" x14ac:dyDescent="0.25">
      <c r="B297">
        <v>20</v>
      </c>
      <c r="C297">
        <v>35</v>
      </c>
      <c r="D297">
        <v>50000</v>
      </c>
      <c r="F297">
        <f>CORREL(C289:C308,D289:D308)</f>
        <v>0.94678943630783474</v>
      </c>
    </row>
    <row r="298" spans="2:9" x14ac:dyDescent="0.25">
      <c r="B298">
        <v>9</v>
      </c>
      <c r="C298">
        <v>43</v>
      </c>
      <c r="D298">
        <v>40000</v>
      </c>
    </row>
    <row r="299" spans="2:9" x14ac:dyDescent="0.25">
      <c r="B299">
        <v>16</v>
      </c>
      <c r="C299">
        <v>43</v>
      </c>
      <c r="D299">
        <v>43000</v>
      </c>
    </row>
    <row r="300" spans="2:9" x14ac:dyDescent="0.25">
      <c r="B300">
        <v>7</v>
      </c>
      <c r="C300">
        <v>45</v>
      </c>
      <c r="D300">
        <v>48000</v>
      </c>
      <c r="F300" t="s">
        <v>300</v>
      </c>
      <c r="G300" t="s">
        <v>301</v>
      </c>
    </row>
    <row r="301" spans="2:9" x14ac:dyDescent="0.25">
      <c r="B301">
        <v>13</v>
      </c>
      <c r="C301">
        <v>45</v>
      </c>
      <c r="D301">
        <v>54000</v>
      </c>
    </row>
    <row r="302" spans="2:9" x14ac:dyDescent="0.25">
      <c r="B302">
        <v>10</v>
      </c>
      <c r="C302">
        <v>47</v>
      </c>
      <c r="D302">
        <v>40000</v>
      </c>
    </row>
    <row r="303" spans="2:9" x14ac:dyDescent="0.25">
      <c r="B303">
        <v>8</v>
      </c>
      <c r="C303">
        <v>56</v>
      </c>
      <c r="D303">
        <v>51000</v>
      </c>
    </row>
    <row r="304" spans="2:9" x14ac:dyDescent="0.25">
      <c r="B304">
        <v>3</v>
      </c>
      <c r="C304">
        <v>60</v>
      </c>
      <c r="D304">
        <v>58000</v>
      </c>
    </row>
    <row r="305" spans="2:7" x14ac:dyDescent="0.25">
      <c r="B305">
        <v>19</v>
      </c>
      <c r="C305">
        <v>62</v>
      </c>
      <c r="D305">
        <v>60000</v>
      </c>
    </row>
    <row r="306" spans="2:7" x14ac:dyDescent="0.25">
      <c r="B306">
        <v>15</v>
      </c>
      <c r="C306">
        <v>65</v>
      </c>
      <c r="D306">
        <v>62000</v>
      </c>
    </row>
    <row r="307" spans="2:7" x14ac:dyDescent="0.25">
      <c r="B307">
        <v>4</v>
      </c>
      <c r="C307">
        <v>75</v>
      </c>
      <c r="D307">
        <v>72000</v>
      </c>
    </row>
    <row r="308" spans="2:7" x14ac:dyDescent="0.25">
      <c r="B308">
        <v>11</v>
      </c>
      <c r="C308">
        <v>80</v>
      </c>
      <c r="D308">
        <v>70000</v>
      </c>
    </row>
    <row r="310" spans="2:7" x14ac:dyDescent="0.25">
      <c r="B310" t="s">
        <v>288</v>
      </c>
    </row>
    <row r="312" spans="2:7" x14ac:dyDescent="0.25">
      <c r="B312" t="s">
        <v>289</v>
      </c>
      <c r="D312" s="3" t="s">
        <v>131</v>
      </c>
      <c r="E312" t="s">
        <v>294</v>
      </c>
      <c r="F312">
        <v>0.6</v>
      </c>
    </row>
    <row r="313" spans="2:7" x14ac:dyDescent="0.25">
      <c r="B313" t="s">
        <v>290</v>
      </c>
      <c r="D313" s="3" t="s">
        <v>131</v>
      </c>
      <c r="E313" t="s">
        <v>295</v>
      </c>
      <c r="F313">
        <v>0.7</v>
      </c>
    </row>
    <row r="314" spans="2:7" x14ac:dyDescent="0.25">
      <c r="B314" t="s">
        <v>291</v>
      </c>
      <c r="D314" s="3" t="s">
        <v>131</v>
      </c>
      <c r="E314" t="s">
        <v>296</v>
      </c>
      <c r="F314">
        <v>0.9</v>
      </c>
    </row>
    <row r="315" spans="2:7" x14ac:dyDescent="0.25">
      <c r="B315" t="s">
        <v>292</v>
      </c>
      <c r="D315" s="3" t="s">
        <v>131</v>
      </c>
      <c r="E315" t="s">
        <v>297</v>
      </c>
      <c r="F315">
        <v>0.8</v>
      </c>
    </row>
    <row r="316" spans="2:7" x14ac:dyDescent="0.25">
      <c r="B316" t="s">
        <v>293</v>
      </c>
      <c r="D316" s="3" t="s">
        <v>131</v>
      </c>
    </row>
    <row r="319" spans="2:7" x14ac:dyDescent="0.25">
      <c r="B319" t="s">
        <v>95</v>
      </c>
      <c r="C319" t="s">
        <v>289</v>
      </c>
      <c r="D319" s="39" t="s">
        <v>290</v>
      </c>
      <c r="E319" t="s">
        <v>291</v>
      </c>
      <c r="F319" t="s">
        <v>292</v>
      </c>
      <c r="G319" t="s">
        <v>293</v>
      </c>
    </row>
    <row r="320" spans="2:7" x14ac:dyDescent="0.25">
      <c r="B320">
        <v>1</v>
      </c>
      <c r="C320">
        <v>8</v>
      </c>
      <c r="D320">
        <v>9</v>
      </c>
      <c r="E320">
        <v>6</v>
      </c>
      <c r="F320">
        <v>9</v>
      </c>
      <c r="G320">
        <v>7</v>
      </c>
    </row>
    <row r="321" spans="2:4" x14ac:dyDescent="0.25">
      <c r="B321">
        <v>2</v>
      </c>
    </row>
    <row r="322" spans="2:4" x14ac:dyDescent="0.25">
      <c r="B322">
        <v>3</v>
      </c>
    </row>
    <row r="323" spans="2:4" x14ac:dyDescent="0.25">
      <c r="B323">
        <v>4</v>
      </c>
    </row>
    <row r="324" spans="2:4" x14ac:dyDescent="0.25">
      <c r="B324">
        <v>5</v>
      </c>
    </row>
    <row r="327" spans="2:4" x14ac:dyDescent="0.25">
      <c r="B327" t="s">
        <v>95</v>
      </c>
      <c r="C327" t="s">
        <v>298</v>
      </c>
      <c r="D327" t="s">
        <v>299</v>
      </c>
    </row>
    <row r="328" spans="2:4" x14ac:dyDescent="0.25">
      <c r="B328">
        <v>1</v>
      </c>
      <c r="C328">
        <v>13</v>
      </c>
      <c r="D328">
        <v>43</v>
      </c>
    </row>
    <row r="329" spans="2:4" x14ac:dyDescent="0.25">
      <c r="B329">
        <v>2</v>
      </c>
      <c r="C329">
        <v>30</v>
      </c>
      <c r="D329">
        <v>21</v>
      </c>
    </row>
    <row r="330" spans="2:4" x14ac:dyDescent="0.25">
      <c r="B330">
        <v>3</v>
      </c>
      <c r="C330">
        <v>14</v>
      </c>
      <c r="D330">
        <v>38</v>
      </c>
    </row>
    <row r="331" spans="2:4" x14ac:dyDescent="0.25">
      <c r="B331">
        <v>4</v>
      </c>
      <c r="C331">
        <v>18</v>
      </c>
      <c r="D331">
        <v>60</v>
      </c>
    </row>
    <row r="332" spans="2:4" x14ac:dyDescent="0.25">
      <c r="B332">
        <v>5</v>
      </c>
      <c r="C332">
        <v>10</v>
      </c>
      <c r="D332">
        <v>42</v>
      </c>
    </row>
    <row r="333" spans="2:4" x14ac:dyDescent="0.25">
      <c r="B333">
        <v>6</v>
      </c>
      <c r="C333">
        <v>30</v>
      </c>
      <c r="D333">
        <v>33</v>
      </c>
    </row>
    <row r="334" spans="2:4" x14ac:dyDescent="0.25">
      <c r="B334">
        <v>7</v>
      </c>
      <c r="C334">
        <v>26</v>
      </c>
      <c r="D334">
        <v>50</v>
      </c>
    </row>
    <row r="335" spans="2:4" x14ac:dyDescent="0.25">
      <c r="B335">
        <v>8</v>
      </c>
      <c r="C335">
        <v>24</v>
      </c>
      <c r="D335">
        <v>43</v>
      </c>
    </row>
    <row r="336" spans="2:4" x14ac:dyDescent="0.25">
      <c r="B336">
        <v>9</v>
      </c>
      <c r="C336">
        <v>14</v>
      </c>
      <c r="D336">
        <v>36</v>
      </c>
    </row>
    <row r="337" spans="2:9" x14ac:dyDescent="0.25">
      <c r="B337">
        <v>10</v>
      </c>
      <c r="C337">
        <v>25</v>
      </c>
      <c r="D337">
        <v>100</v>
      </c>
    </row>
    <row r="338" spans="2:9" x14ac:dyDescent="0.25">
      <c r="B338">
        <v>11</v>
      </c>
      <c r="C338">
        <v>28</v>
      </c>
      <c r="D338">
        <v>27</v>
      </c>
    </row>
    <row r="339" spans="2:9" x14ac:dyDescent="0.25">
      <c r="B339">
        <v>12</v>
      </c>
      <c r="C339">
        <v>29</v>
      </c>
      <c r="D339">
        <v>30</v>
      </c>
    </row>
    <row r="340" spans="2:9" x14ac:dyDescent="0.25">
      <c r="B340">
        <v>13</v>
      </c>
      <c r="C340">
        <v>11</v>
      </c>
      <c r="D340">
        <v>90</v>
      </c>
    </row>
    <row r="341" spans="2:9" x14ac:dyDescent="0.25">
      <c r="B341">
        <v>14</v>
      </c>
      <c r="C341">
        <v>30</v>
      </c>
      <c r="D341">
        <v>33</v>
      </c>
    </row>
    <row r="342" spans="2:9" x14ac:dyDescent="0.25">
      <c r="B342">
        <v>15</v>
      </c>
      <c r="C342">
        <v>27</v>
      </c>
      <c r="D342">
        <v>34</v>
      </c>
    </row>
    <row r="343" spans="2:9" x14ac:dyDescent="0.25">
      <c r="B343">
        <v>16</v>
      </c>
      <c r="C343">
        <v>25</v>
      </c>
      <c r="D343">
        <v>10</v>
      </c>
    </row>
    <row r="344" spans="2:9" x14ac:dyDescent="0.25">
      <c r="B344">
        <v>17</v>
      </c>
      <c r="C344">
        <v>29</v>
      </c>
      <c r="D344">
        <v>48</v>
      </c>
    </row>
    <row r="345" spans="2:9" x14ac:dyDescent="0.25">
      <c r="B345">
        <v>18</v>
      </c>
      <c r="C345">
        <v>20</v>
      </c>
      <c r="D345">
        <v>45</v>
      </c>
    </row>
    <row r="346" spans="2:9" x14ac:dyDescent="0.25">
      <c r="B346">
        <v>19</v>
      </c>
      <c r="C346">
        <v>11</v>
      </c>
      <c r="D346">
        <v>26</v>
      </c>
    </row>
    <row r="347" spans="2:9" x14ac:dyDescent="0.25">
      <c r="B347">
        <v>20</v>
      </c>
      <c r="C347">
        <v>22</v>
      </c>
      <c r="D347">
        <v>30</v>
      </c>
    </row>
    <row r="349" spans="2:9" x14ac:dyDescent="0.25">
      <c r="B349" t="s">
        <v>133</v>
      </c>
      <c r="C349">
        <f>AVERAGE(C352:C371)</f>
        <v>43.45</v>
      </c>
      <c r="D349">
        <f>AVERAGE(D352:D371)</f>
        <v>43350</v>
      </c>
    </row>
    <row r="350" spans="2:9" x14ac:dyDescent="0.25">
      <c r="B350" t="s">
        <v>134</v>
      </c>
    </row>
    <row r="351" spans="2:9" x14ac:dyDescent="0.25">
      <c r="B351" t="s">
        <v>95</v>
      </c>
      <c r="C351" t="s">
        <v>189</v>
      </c>
      <c r="D351" t="s">
        <v>187</v>
      </c>
      <c r="E351" t="s">
        <v>302</v>
      </c>
      <c r="F351" t="s">
        <v>303</v>
      </c>
      <c r="G351" t="s">
        <v>304</v>
      </c>
      <c r="H351" t="s">
        <v>305</v>
      </c>
      <c r="I351" t="s">
        <v>306</v>
      </c>
    </row>
    <row r="352" spans="2:9" x14ac:dyDescent="0.25">
      <c r="B352">
        <v>1</v>
      </c>
      <c r="C352">
        <v>30</v>
      </c>
      <c r="D352">
        <v>35000</v>
      </c>
      <c r="E352">
        <f>C352-$C$349</f>
        <v>-13.450000000000003</v>
      </c>
      <c r="F352">
        <f>D352-$D$349</f>
        <v>-8350</v>
      </c>
      <c r="G352">
        <f>E352^2</f>
        <v>180.90250000000009</v>
      </c>
      <c r="H352">
        <f>F352^2</f>
        <v>69722500</v>
      </c>
      <c r="I352">
        <f>E352*F352</f>
        <v>112307.50000000003</v>
      </c>
    </row>
    <row r="353" spans="2:12" x14ac:dyDescent="0.25">
      <c r="B353">
        <v>2</v>
      </c>
      <c r="C353">
        <v>25</v>
      </c>
      <c r="D353">
        <v>23000</v>
      </c>
      <c r="E353">
        <f t="shared" ref="E353:E371" si="21">C353-$C$349</f>
        <v>-18.450000000000003</v>
      </c>
      <c r="F353">
        <f t="shared" ref="F353:F371" si="22">D353-$D$349</f>
        <v>-20350</v>
      </c>
      <c r="G353">
        <f t="shared" ref="G353:G371" si="23">E353^2</f>
        <v>340.40250000000009</v>
      </c>
      <c r="H353">
        <f t="shared" ref="H353:H371" si="24">F353^2</f>
        <v>414122500</v>
      </c>
      <c r="I353">
        <f t="shared" ref="I353:I371" si="25">E353*F353</f>
        <v>375457.50000000006</v>
      </c>
    </row>
    <row r="354" spans="2:12" x14ac:dyDescent="0.25">
      <c r="B354">
        <v>3</v>
      </c>
      <c r="C354">
        <v>60</v>
      </c>
      <c r="D354">
        <v>58000</v>
      </c>
      <c r="E354">
        <f t="shared" si="21"/>
        <v>16.549999999999997</v>
      </c>
      <c r="F354">
        <f t="shared" si="22"/>
        <v>14650</v>
      </c>
      <c r="G354">
        <f t="shared" si="23"/>
        <v>273.90249999999992</v>
      </c>
      <c r="H354">
        <f t="shared" si="24"/>
        <v>214622500</v>
      </c>
      <c r="I354">
        <f t="shared" si="25"/>
        <v>242457.49999999997</v>
      </c>
    </row>
    <row r="355" spans="2:12" x14ac:dyDescent="0.25">
      <c r="B355">
        <v>4</v>
      </c>
      <c r="C355">
        <v>75</v>
      </c>
      <c r="D355">
        <v>72000</v>
      </c>
      <c r="E355">
        <f t="shared" si="21"/>
        <v>31.549999999999997</v>
      </c>
      <c r="F355">
        <f t="shared" si="22"/>
        <v>28650</v>
      </c>
      <c r="G355">
        <f t="shared" si="23"/>
        <v>995.4024999999998</v>
      </c>
      <c r="H355">
        <f t="shared" si="24"/>
        <v>820822500</v>
      </c>
      <c r="I355">
        <f t="shared" si="25"/>
        <v>903907.49999999988</v>
      </c>
    </row>
    <row r="356" spans="2:12" x14ac:dyDescent="0.25">
      <c r="B356">
        <v>5</v>
      </c>
      <c r="C356">
        <v>25</v>
      </c>
      <c r="D356">
        <v>21000</v>
      </c>
      <c r="E356">
        <f t="shared" si="21"/>
        <v>-18.450000000000003</v>
      </c>
      <c r="F356">
        <f t="shared" si="22"/>
        <v>-22350</v>
      </c>
      <c r="G356">
        <f t="shared" si="23"/>
        <v>340.40250000000009</v>
      </c>
      <c r="H356">
        <f t="shared" si="24"/>
        <v>499522500</v>
      </c>
      <c r="I356">
        <f t="shared" si="25"/>
        <v>412357.50000000006</v>
      </c>
    </row>
    <row r="357" spans="2:12" x14ac:dyDescent="0.25">
      <c r="B357">
        <v>6</v>
      </c>
      <c r="C357">
        <v>20</v>
      </c>
      <c r="D357">
        <v>18000</v>
      </c>
      <c r="E357">
        <f t="shared" si="21"/>
        <v>-23.450000000000003</v>
      </c>
      <c r="F357">
        <f t="shared" si="22"/>
        <v>-25350</v>
      </c>
      <c r="G357">
        <f t="shared" si="23"/>
        <v>549.90250000000015</v>
      </c>
      <c r="H357">
        <f t="shared" si="24"/>
        <v>642622500</v>
      </c>
      <c r="I357">
        <f t="shared" si="25"/>
        <v>594457.50000000012</v>
      </c>
    </row>
    <row r="358" spans="2:12" x14ac:dyDescent="0.25">
      <c r="B358">
        <v>7</v>
      </c>
      <c r="C358">
        <v>45</v>
      </c>
      <c r="D358">
        <v>48000</v>
      </c>
      <c r="E358">
        <f t="shared" si="21"/>
        <v>1.5499999999999972</v>
      </c>
      <c r="F358">
        <f t="shared" si="22"/>
        <v>4650</v>
      </c>
      <c r="G358">
        <f t="shared" si="23"/>
        <v>2.402499999999991</v>
      </c>
      <c r="H358">
        <f t="shared" si="24"/>
        <v>21622500</v>
      </c>
      <c r="I358">
        <f t="shared" si="25"/>
        <v>7207.4999999999864</v>
      </c>
    </row>
    <row r="359" spans="2:12" x14ac:dyDescent="0.25">
      <c r="B359">
        <v>8</v>
      </c>
      <c r="C359">
        <v>56</v>
      </c>
      <c r="D359">
        <v>51000</v>
      </c>
      <c r="E359">
        <f t="shared" si="21"/>
        <v>12.549999999999997</v>
      </c>
      <c r="F359">
        <f t="shared" si="22"/>
        <v>7650</v>
      </c>
      <c r="G359">
        <f t="shared" si="23"/>
        <v>157.50249999999994</v>
      </c>
      <c r="H359">
        <f t="shared" si="24"/>
        <v>58522500</v>
      </c>
      <c r="I359">
        <f t="shared" si="25"/>
        <v>96007.499999999985</v>
      </c>
    </row>
    <row r="360" spans="2:12" x14ac:dyDescent="0.25">
      <c r="B360">
        <v>9</v>
      </c>
      <c r="C360">
        <v>43</v>
      </c>
      <c r="D360">
        <v>40000</v>
      </c>
      <c r="E360">
        <f t="shared" si="21"/>
        <v>-0.45000000000000284</v>
      </c>
      <c r="F360">
        <f t="shared" si="22"/>
        <v>-3350</v>
      </c>
      <c r="G360">
        <f t="shared" si="23"/>
        <v>0.20250000000000257</v>
      </c>
      <c r="H360">
        <f t="shared" si="24"/>
        <v>11222500</v>
      </c>
      <c r="I360">
        <f t="shared" si="25"/>
        <v>1507.5000000000095</v>
      </c>
    </row>
    <row r="361" spans="2:12" x14ac:dyDescent="0.25">
      <c r="B361">
        <v>10</v>
      </c>
      <c r="C361">
        <v>47</v>
      </c>
      <c r="D361">
        <v>40000</v>
      </c>
      <c r="E361">
        <f t="shared" si="21"/>
        <v>3.5499999999999972</v>
      </c>
      <c r="F361">
        <f t="shared" si="22"/>
        <v>-3350</v>
      </c>
      <c r="G361">
        <f t="shared" si="23"/>
        <v>12.60249999999998</v>
      </c>
      <c r="H361">
        <f t="shared" si="24"/>
        <v>11222500</v>
      </c>
      <c r="I361">
        <f t="shared" si="25"/>
        <v>-11892.499999999991</v>
      </c>
    </row>
    <row r="362" spans="2:12" x14ac:dyDescent="0.25">
      <c r="B362">
        <v>11</v>
      </c>
      <c r="C362">
        <v>80</v>
      </c>
      <c r="D362">
        <v>70000</v>
      </c>
      <c r="E362">
        <f t="shared" si="21"/>
        <v>36.549999999999997</v>
      </c>
      <c r="F362">
        <f t="shared" si="22"/>
        <v>26650</v>
      </c>
      <c r="G362">
        <f t="shared" si="23"/>
        <v>1335.9024999999997</v>
      </c>
      <c r="H362">
        <f t="shared" si="24"/>
        <v>710222500</v>
      </c>
      <c r="I362">
        <f t="shared" si="25"/>
        <v>974057.49999999988</v>
      </c>
    </row>
    <row r="363" spans="2:12" x14ac:dyDescent="0.25">
      <c r="B363">
        <v>12</v>
      </c>
      <c r="C363">
        <v>23</v>
      </c>
      <c r="D363">
        <v>29000</v>
      </c>
      <c r="E363">
        <f t="shared" si="21"/>
        <v>-20.450000000000003</v>
      </c>
      <c r="F363">
        <f t="shared" si="22"/>
        <v>-14350</v>
      </c>
      <c r="G363">
        <f t="shared" si="23"/>
        <v>418.2025000000001</v>
      </c>
      <c r="H363">
        <f t="shared" si="24"/>
        <v>205922500</v>
      </c>
      <c r="I363">
        <f t="shared" si="25"/>
        <v>293457.50000000006</v>
      </c>
    </row>
    <row r="364" spans="2:12" x14ac:dyDescent="0.25">
      <c r="B364">
        <v>13</v>
      </c>
      <c r="C364">
        <v>45</v>
      </c>
      <c r="D364">
        <v>54000</v>
      </c>
      <c r="E364">
        <f t="shared" si="21"/>
        <v>1.5499999999999972</v>
      </c>
      <c r="F364">
        <f t="shared" si="22"/>
        <v>10650</v>
      </c>
      <c r="G364">
        <f t="shared" si="23"/>
        <v>2.402499999999991</v>
      </c>
      <c r="H364">
        <f t="shared" si="24"/>
        <v>113422500</v>
      </c>
      <c r="I364">
        <f t="shared" si="25"/>
        <v>16507.499999999971</v>
      </c>
    </row>
    <row r="365" spans="2:12" x14ac:dyDescent="0.25">
      <c r="B365">
        <v>14</v>
      </c>
      <c r="C365">
        <v>34</v>
      </c>
      <c r="D365">
        <v>39000</v>
      </c>
      <c r="E365">
        <f t="shared" si="21"/>
        <v>-9.4500000000000028</v>
      </c>
      <c r="F365">
        <f t="shared" si="22"/>
        <v>-4350</v>
      </c>
      <c r="G365">
        <f t="shared" si="23"/>
        <v>89.302500000000052</v>
      </c>
      <c r="H365">
        <f t="shared" si="24"/>
        <v>18922500</v>
      </c>
      <c r="I365">
        <f t="shared" si="25"/>
        <v>41107.500000000015</v>
      </c>
    </row>
    <row r="366" spans="2:12" x14ac:dyDescent="0.25">
      <c r="B366">
        <v>15</v>
      </c>
      <c r="C366">
        <v>65</v>
      </c>
      <c r="D366">
        <v>62000</v>
      </c>
      <c r="E366">
        <f t="shared" si="21"/>
        <v>21.549999999999997</v>
      </c>
      <c r="F366">
        <f t="shared" si="22"/>
        <v>18650</v>
      </c>
      <c r="G366">
        <f t="shared" si="23"/>
        <v>464.40249999999986</v>
      </c>
      <c r="H366">
        <f t="shared" si="24"/>
        <v>347822500</v>
      </c>
      <c r="I366">
        <f t="shared" si="25"/>
        <v>401907.49999999994</v>
      </c>
    </row>
    <row r="367" spans="2:12" x14ac:dyDescent="0.25">
      <c r="B367">
        <v>16</v>
      </c>
      <c r="C367">
        <v>43</v>
      </c>
      <c r="D367">
        <v>43000</v>
      </c>
      <c r="E367">
        <f t="shared" si="21"/>
        <v>-0.45000000000000284</v>
      </c>
      <c r="F367">
        <f t="shared" si="22"/>
        <v>-350</v>
      </c>
      <c r="G367">
        <f t="shared" si="23"/>
        <v>0.20250000000000257</v>
      </c>
      <c r="H367">
        <f t="shared" si="24"/>
        <v>122500</v>
      </c>
      <c r="I367">
        <f t="shared" si="25"/>
        <v>157.50000000000099</v>
      </c>
      <c r="K367" t="s">
        <v>307</v>
      </c>
    </row>
    <row r="368" spans="2:12" x14ac:dyDescent="0.25">
      <c r="B368">
        <v>17</v>
      </c>
      <c r="C368">
        <v>29</v>
      </c>
      <c r="D368">
        <v>28000</v>
      </c>
      <c r="E368">
        <f t="shared" si="21"/>
        <v>-14.450000000000003</v>
      </c>
      <c r="F368">
        <f t="shared" si="22"/>
        <v>-15350</v>
      </c>
      <c r="G368">
        <f t="shared" si="23"/>
        <v>208.80250000000009</v>
      </c>
      <c r="H368">
        <f t="shared" si="24"/>
        <v>235622500</v>
      </c>
      <c r="I368">
        <f t="shared" si="25"/>
        <v>221807.50000000003</v>
      </c>
      <c r="L368">
        <f>I372/SQRT(G372*H372)</f>
        <v>0.94678943630783474</v>
      </c>
    </row>
    <row r="369" spans="2:9" x14ac:dyDescent="0.25">
      <c r="B369">
        <v>18</v>
      </c>
      <c r="C369">
        <v>27</v>
      </c>
      <c r="D369">
        <v>26000</v>
      </c>
      <c r="E369">
        <f t="shared" si="21"/>
        <v>-16.450000000000003</v>
      </c>
      <c r="F369">
        <f t="shared" si="22"/>
        <v>-17350</v>
      </c>
      <c r="G369">
        <f t="shared" si="23"/>
        <v>270.60250000000008</v>
      </c>
      <c r="H369">
        <f t="shared" si="24"/>
        <v>301022500</v>
      </c>
      <c r="I369">
        <f t="shared" si="25"/>
        <v>285407.50000000006</v>
      </c>
    </row>
    <row r="370" spans="2:9" x14ac:dyDescent="0.25">
      <c r="B370">
        <v>19</v>
      </c>
      <c r="C370">
        <v>62</v>
      </c>
      <c r="D370">
        <v>60000</v>
      </c>
      <c r="E370">
        <f t="shared" si="21"/>
        <v>18.549999999999997</v>
      </c>
      <c r="F370">
        <f t="shared" si="22"/>
        <v>16650</v>
      </c>
      <c r="G370">
        <f t="shared" si="23"/>
        <v>344.10249999999991</v>
      </c>
      <c r="H370">
        <f t="shared" si="24"/>
        <v>277222500</v>
      </c>
      <c r="I370">
        <f t="shared" si="25"/>
        <v>308857.49999999994</v>
      </c>
    </row>
    <row r="371" spans="2:9" x14ac:dyDescent="0.25">
      <c r="B371">
        <v>20</v>
      </c>
      <c r="C371">
        <v>35</v>
      </c>
      <c r="D371">
        <v>50000</v>
      </c>
      <c r="E371">
        <f t="shared" si="21"/>
        <v>-8.4500000000000028</v>
      </c>
      <c r="F371">
        <f t="shared" si="22"/>
        <v>6650</v>
      </c>
      <c r="G371">
        <f t="shared" si="23"/>
        <v>71.402500000000046</v>
      </c>
      <c r="H371">
        <f t="shared" si="24"/>
        <v>44222500</v>
      </c>
      <c r="I371">
        <f t="shared" si="25"/>
        <v>-56192.500000000022</v>
      </c>
    </row>
    <row r="372" spans="2:9" x14ac:dyDescent="0.25">
      <c r="G372">
        <f>SUM(G352:G371)</f>
        <v>6058.9500000000007</v>
      </c>
      <c r="H372">
        <f t="shared" ref="H372:I372" si="26">SUM(H352:H371)</f>
        <v>5018550000</v>
      </c>
      <c r="I372">
        <f t="shared" si="26"/>
        <v>5220850</v>
      </c>
    </row>
    <row r="374" spans="2:9" x14ac:dyDescent="0.25">
      <c r="B374" s="40" t="s">
        <v>308</v>
      </c>
    </row>
    <row r="377" spans="2:9" x14ac:dyDescent="0.25">
      <c r="B377" t="s">
        <v>309</v>
      </c>
    </row>
    <row r="379" spans="2:9" x14ac:dyDescent="0.25">
      <c r="B379" t="s">
        <v>82</v>
      </c>
    </row>
    <row r="380" spans="2:9" x14ac:dyDescent="0.25">
      <c r="C380" t="s">
        <v>310</v>
      </c>
    </row>
    <row r="382" spans="2:9" x14ac:dyDescent="0.25">
      <c r="B382" t="s">
        <v>311</v>
      </c>
    </row>
    <row r="383" spans="2:9" x14ac:dyDescent="0.25">
      <c r="C383" t="s">
        <v>312</v>
      </c>
    </row>
    <row r="384" spans="2:9" x14ac:dyDescent="0.25">
      <c r="C384" t="s">
        <v>313</v>
      </c>
    </row>
    <row r="385" spans="2:5" x14ac:dyDescent="0.25">
      <c r="C385" t="s">
        <v>314</v>
      </c>
    </row>
    <row r="386" spans="2:5" x14ac:dyDescent="0.25">
      <c r="C386" t="s">
        <v>315</v>
      </c>
    </row>
    <row r="388" spans="2:5" x14ac:dyDescent="0.25">
      <c r="B388" t="s">
        <v>316</v>
      </c>
    </row>
    <row r="389" spans="2:5" x14ac:dyDescent="0.25">
      <c r="C389" t="s">
        <v>317</v>
      </c>
    </row>
    <row r="391" spans="2:5" x14ac:dyDescent="0.25">
      <c r="C391" t="s">
        <v>318</v>
      </c>
      <c r="D391" t="s">
        <v>319</v>
      </c>
    </row>
    <row r="392" spans="2:5" x14ac:dyDescent="0.25">
      <c r="C392">
        <v>10000</v>
      </c>
      <c r="D392" t="s">
        <v>320</v>
      </c>
    </row>
    <row r="394" spans="2:5" x14ac:dyDescent="0.25">
      <c r="B394" t="s">
        <v>321</v>
      </c>
      <c r="C394" s="18">
        <v>0.45</v>
      </c>
      <c r="D394" t="s">
        <v>321</v>
      </c>
      <c r="E394" s="18">
        <v>0.45</v>
      </c>
    </row>
    <row r="395" spans="2:5" x14ac:dyDescent="0.25">
      <c r="B395" t="s">
        <v>322</v>
      </c>
      <c r="C395" s="18">
        <v>0.55000000000000004</v>
      </c>
      <c r="D395" t="s">
        <v>322</v>
      </c>
      <c r="E395" s="18">
        <v>0.55000000000000004</v>
      </c>
    </row>
    <row r="397" spans="2:5" x14ac:dyDescent="0.25">
      <c r="B397" t="s">
        <v>160</v>
      </c>
      <c r="C397" s="18">
        <v>0.18</v>
      </c>
      <c r="D397" t="s">
        <v>160</v>
      </c>
      <c r="E397" s="18">
        <v>0.18</v>
      </c>
    </row>
    <row r="398" spans="2:5" x14ac:dyDescent="0.25">
      <c r="B398" t="s">
        <v>161</v>
      </c>
      <c r="C398" s="18">
        <v>0.24</v>
      </c>
      <c r="D398" t="s">
        <v>161</v>
      </c>
      <c r="E398" s="18">
        <v>0.24</v>
      </c>
    </row>
    <row r="399" spans="2:5" x14ac:dyDescent="0.25">
      <c r="B399" t="s">
        <v>159</v>
      </c>
      <c r="C399" s="18">
        <v>0.36</v>
      </c>
      <c r="D399" t="s">
        <v>159</v>
      </c>
      <c r="E399" s="18">
        <v>0.36</v>
      </c>
    </row>
    <row r="400" spans="2:5" x14ac:dyDescent="0.25">
      <c r="B400" t="s">
        <v>158</v>
      </c>
      <c r="C400" s="18">
        <v>0.22</v>
      </c>
      <c r="D400" t="s">
        <v>158</v>
      </c>
      <c r="E400" s="18">
        <v>0.22</v>
      </c>
    </row>
    <row r="402" spans="1:10" x14ac:dyDescent="0.25">
      <c r="B402" t="s">
        <v>323</v>
      </c>
      <c r="C402" s="18">
        <v>0.7</v>
      </c>
      <c r="D402" t="s">
        <v>323</v>
      </c>
      <c r="E402" s="18">
        <v>0.7</v>
      </c>
    </row>
    <row r="403" spans="1:10" x14ac:dyDescent="0.25">
      <c r="B403" t="s">
        <v>324</v>
      </c>
      <c r="C403" s="18">
        <v>0.3</v>
      </c>
      <c r="D403" t="s">
        <v>324</v>
      </c>
      <c r="E403" s="18">
        <v>0.3</v>
      </c>
    </row>
    <row r="405" spans="1:10" x14ac:dyDescent="0.25">
      <c r="C405" t="s">
        <v>327</v>
      </c>
      <c r="D405" t="s">
        <v>325</v>
      </c>
      <c r="E405" t="s">
        <v>326</v>
      </c>
    </row>
    <row r="407" spans="1:10" x14ac:dyDescent="0.25">
      <c r="B407" t="s">
        <v>328</v>
      </c>
    </row>
    <row r="408" spans="1:10" x14ac:dyDescent="0.25">
      <c r="C408" t="s">
        <v>329</v>
      </c>
      <c r="D408" t="s">
        <v>332</v>
      </c>
      <c r="F408" t="s">
        <v>334</v>
      </c>
    </row>
    <row r="409" spans="1:10" x14ac:dyDescent="0.25">
      <c r="D409" t="s">
        <v>333</v>
      </c>
    </row>
    <row r="410" spans="1:10" x14ac:dyDescent="0.25">
      <c r="C410" t="s">
        <v>330</v>
      </c>
      <c r="H410" t="s">
        <v>339</v>
      </c>
    </row>
    <row r="411" spans="1:10" x14ac:dyDescent="0.25">
      <c r="C411" t="s">
        <v>331</v>
      </c>
      <c r="H411" t="s">
        <v>340</v>
      </c>
    </row>
    <row r="412" spans="1:10" ht="15.75" thickBot="1" x14ac:dyDescent="0.3">
      <c r="A412" t="s">
        <v>342</v>
      </c>
      <c r="C412" t="s">
        <v>186</v>
      </c>
      <c r="D412" t="s">
        <v>185</v>
      </c>
      <c r="E412" t="s">
        <v>189</v>
      </c>
      <c r="F412" t="s">
        <v>187</v>
      </c>
      <c r="H412" t="s">
        <v>344</v>
      </c>
      <c r="J412" t="s">
        <v>345</v>
      </c>
    </row>
    <row r="413" spans="1:10" x14ac:dyDescent="0.25">
      <c r="A413" t="s">
        <v>341</v>
      </c>
      <c r="B413" s="8" t="s">
        <v>95</v>
      </c>
      <c r="C413" s="9" t="s">
        <v>335</v>
      </c>
      <c r="D413" s="9" t="s">
        <v>336</v>
      </c>
      <c r="E413" s="9" t="s">
        <v>337</v>
      </c>
      <c r="F413" s="10" t="s">
        <v>338</v>
      </c>
      <c r="H413" t="s">
        <v>333</v>
      </c>
      <c r="J413" t="s">
        <v>343</v>
      </c>
    </row>
    <row r="414" spans="1:10" x14ac:dyDescent="0.25">
      <c r="A414">
        <v>0.8</v>
      </c>
      <c r="B414" s="11">
        <v>1</v>
      </c>
      <c r="C414" s="17" t="s">
        <v>201</v>
      </c>
      <c r="D414" s="17" t="s">
        <v>321</v>
      </c>
      <c r="E414" s="12">
        <v>30</v>
      </c>
      <c r="F414" s="13">
        <v>50000</v>
      </c>
      <c r="H414">
        <v>3</v>
      </c>
      <c r="J414">
        <v>3</v>
      </c>
    </row>
    <row r="415" spans="1:10" x14ac:dyDescent="0.25">
      <c r="A415">
        <v>0.7</v>
      </c>
      <c r="B415" s="11">
        <v>2</v>
      </c>
      <c r="C415" s="17" t="s">
        <v>202</v>
      </c>
      <c r="D415" s="17" t="s">
        <v>322</v>
      </c>
      <c r="E415" s="12">
        <v>29</v>
      </c>
      <c r="F415" s="13">
        <v>40000</v>
      </c>
      <c r="H415">
        <v>1001</v>
      </c>
      <c r="J415">
        <v>1005</v>
      </c>
    </row>
    <row r="416" spans="1:10" x14ac:dyDescent="0.25">
      <c r="A416">
        <v>0.6</v>
      </c>
      <c r="B416" s="11">
        <v>3</v>
      </c>
      <c r="C416" s="17" t="s">
        <v>200</v>
      </c>
      <c r="D416" s="17" t="s">
        <v>321</v>
      </c>
      <c r="E416" s="12">
        <v>89</v>
      </c>
      <c r="F416" s="13">
        <v>30000</v>
      </c>
      <c r="H416">
        <v>2009</v>
      </c>
      <c r="J416">
        <v>2008</v>
      </c>
    </row>
    <row r="417" spans="1:10" x14ac:dyDescent="0.25">
      <c r="A417">
        <v>0.1</v>
      </c>
      <c r="B417" s="11">
        <v>4</v>
      </c>
      <c r="C417" s="12"/>
      <c r="D417" s="17" t="s">
        <v>322</v>
      </c>
      <c r="E417" s="17">
        <v>40</v>
      </c>
      <c r="F417" s="13">
        <v>80000</v>
      </c>
      <c r="J417">
        <v>1005</v>
      </c>
    </row>
    <row r="418" spans="1:10" x14ac:dyDescent="0.25">
      <c r="A418">
        <v>0.2</v>
      </c>
      <c r="B418" s="11">
        <v>5</v>
      </c>
      <c r="C418" s="12"/>
      <c r="D418" s="12"/>
      <c r="E418" s="12"/>
      <c r="F418" s="13"/>
    </row>
    <row r="419" spans="1:10" x14ac:dyDescent="0.25">
      <c r="A419">
        <v>0.3</v>
      </c>
      <c r="B419" s="11" t="s">
        <v>97</v>
      </c>
      <c r="C419" s="12"/>
      <c r="D419" s="12"/>
      <c r="E419" s="12"/>
      <c r="F419" s="13"/>
    </row>
    <row r="420" spans="1:10" ht="15.75" thickBot="1" x14ac:dyDescent="0.3">
      <c r="A420">
        <v>0.7</v>
      </c>
      <c r="B420" s="14">
        <v>10000</v>
      </c>
      <c r="C420" s="15"/>
      <c r="D420" s="15"/>
      <c r="E420" s="15"/>
      <c r="F420" s="16"/>
    </row>
    <row r="422" spans="1:10" x14ac:dyDescent="0.25">
      <c r="B422" t="s">
        <v>346</v>
      </c>
    </row>
    <row r="423" spans="1:10" x14ac:dyDescent="0.25">
      <c r="C423" t="s">
        <v>166</v>
      </c>
      <c r="D423">
        <v>100000</v>
      </c>
      <c r="F423" t="s">
        <v>167</v>
      </c>
      <c r="G423">
        <v>1000</v>
      </c>
      <c r="H423" t="s">
        <v>356</v>
      </c>
    </row>
    <row r="424" spans="1:10" x14ac:dyDescent="0.25">
      <c r="B424" t="s">
        <v>351</v>
      </c>
      <c r="C424" t="s">
        <v>347</v>
      </c>
      <c r="D424">
        <v>20000</v>
      </c>
      <c r="F424" t="s">
        <v>347</v>
      </c>
      <c r="G424">
        <v>200</v>
      </c>
      <c r="H424" t="s">
        <v>355</v>
      </c>
    </row>
    <row r="425" spans="1:10" x14ac:dyDescent="0.25">
      <c r="B425" t="s">
        <v>352</v>
      </c>
      <c r="C425" t="s">
        <v>348</v>
      </c>
      <c r="D425">
        <v>50000</v>
      </c>
      <c r="F425" t="s">
        <v>348</v>
      </c>
      <c r="G425">
        <v>500</v>
      </c>
      <c r="H425" t="s">
        <v>355</v>
      </c>
    </row>
    <row r="426" spans="1:10" x14ac:dyDescent="0.25">
      <c r="B426" t="s">
        <v>353</v>
      </c>
      <c r="C426" t="s">
        <v>349</v>
      </c>
      <c r="D426">
        <v>15000</v>
      </c>
      <c r="F426" t="s">
        <v>349</v>
      </c>
      <c r="G426">
        <v>150</v>
      </c>
      <c r="H426" t="s">
        <v>355</v>
      </c>
    </row>
    <row r="427" spans="1:10" x14ac:dyDescent="0.25">
      <c r="B427" t="s">
        <v>354</v>
      </c>
      <c r="C427" t="s">
        <v>350</v>
      </c>
      <c r="D427">
        <v>15000</v>
      </c>
      <c r="F427" t="s">
        <v>350</v>
      </c>
      <c r="G427">
        <v>150</v>
      </c>
      <c r="H427" t="s">
        <v>355</v>
      </c>
    </row>
    <row r="430" spans="1:10" x14ac:dyDescent="0.25">
      <c r="B430" t="s">
        <v>82</v>
      </c>
    </row>
    <row r="431" spans="1:10" x14ac:dyDescent="0.25">
      <c r="C431" t="s">
        <v>357</v>
      </c>
    </row>
    <row r="433" spans="1:8" x14ac:dyDescent="0.25">
      <c r="A433">
        <v>1</v>
      </c>
      <c r="B433" t="s">
        <v>164</v>
      </c>
      <c r="C433">
        <v>10000</v>
      </c>
      <c r="F433" t="s">
        <v>364</v>
      </c>
      <c r="G433" t="s">
        <v>365</v>
      </c>
      <c r="H433" s="4" t="s">
        <v>368</v>
      </c>
    </row>
    <row r="434" spans="1:8" x14ac:dyDescent="0.25">
      <c r="C434" t="s">
        <v>363</v>
      </c>
      <c r="G434" t="s">
        <v>366</v>
      </c>
      <c r="H434" t="s">
        <v>367</v>
      </c>
    </row>
    <row r="435" spans="1:8" x14ac:dyDescent="0.25">
      <c r="B435" t="s">
        <v>358</v>
      </c>
      <c r="C435" t="s">
        <v>359</v>
      </c>
      <c r="D435" t="s">
        <v>373</v>
      </c>
    </row>
    <row r="436" spans="1:8" x14ac:dyDescent="0.25">
      <c r="B436" t="s">
        <v>360</v>
      </c>
      <c r="C436" t="s">
        <v>361</v>
      </c>
      <c r="D436" t="s">
        <v>372</v>
      </c>
      <c r="F436" t="s">
        <v>376</v>
      </c>
    </row>
    <row r="437" spans="1:8" x14ac:dyDescent="0.25">
      <c r="B437" t="s">
        <v>362</v>
      </c>
      <c r="C437" t="s">
        <v>369</v>
      </c>
      <c r="D437" t="s">
        <v>374</v>
      </c>
    </row>
    <row r="438" spans="1:8" x14ac:dyDescent="0.25">
      <c r="B438" t="s">
        <v>370</v>
      </c>
      <c r="C438" t="s">
        <v>371</v>
      </c>
      <c r="D438" t="s">
        <v>375</v>
      </c>
      <c r="G438" t="s">
        <v>377</v>
      </c>
      <c r="H438" t="s">
        <v>378</v>
      </c>
    </row>
    <row r="441" spans="1:8" x14ac:dyDescent="0.25">
      <c r="A441">
        <v>2</v>
      </c>
      <c r="B441" t="s">
        <v>140</v>
      </c>
    </row>
    <row r="442" spans="1:8" x14ac:dyDescent="0.25">
      <c r="C442" t="s">
        <v>379</v>
      </c>
      <c r="D442" t="s">
        <v>186</v>
      </c>
      <c r="G442" t="s">
        <v>383</v>
      </c>
    </row>
    <row r="444" spans="1:8" x14ac:dyDescent="0.25">
      <c r="C444" t="s">
        <v>186</v>
      </c>
      <c r="D444" t="s">
        <v>204</v>
      </c>
      <c r="E444" t="s">
        <v>380</v>
      </c>
    </row>
    <row r="445" spans="1:8" x14ac:dyDescent="0.25">
      <c r="C445" t="s">
        <v>202</v>
      </c>
      <c r="D445">
        <v>300</v>
      </c>
      <c r="E445" s="18">
        <v>0.3</v>
      </c>
      <c r="G445" t="s">
        <v>384</v>
      </c>
    </row>
    <row r="446" spans="1:8" x14ac:dyDescent="0.25">
      <c r="C446" t="s">
        <v>200</v>
      </c>
      <c r="D446">
        <v>500</v>
      </c>
      <c r="E446" s="18">
        <v>0.5</v>
      </c>
      <c r="G446" t="s">
        <v>385</v>
      </c>
      <c r="H446" t="s">
        <v>387</v>
      </c>
    </row>
    <row r="447" spans="1:8" x14ac:dyDescent="0.25">
      <c r="C447" t="s">
        <v>201</v>
      </c>
      <c r="D447">
        <v>50</v>
      </c>
      <c r="E447" s="18">
        <v>0.05</v>
      </c>
      <c r="G447" t="s">
        <v>386</v>
      </c>
      <c r="H447" t="s">
        <v>388</v>
      </c>
    </row>
    <row r="448" spans="1:8" x14ac:dyDescent="0.25">
      <c r="C448" t="s">
        <v>270</v>
      </c>
      <c r="D448">
        <v>150</v>
      </c>
      <c r="E448" s="18">
        <v>0.15</v>
      </c>
      <c r="G448" t="s">
        <v>94</v>
      </c>
    </row>
    <row r="449" spans="3:7" x14ac:dyDescent="0.25">
      <c r="D449">
        <v>1000</v>
      </c>
    </row>
    <row r="451" spans="3:7" x14ac:dyDescent="0.25">
      <c r="C451" t="s">
        <v>381</v>
      </c>
      <c r="D451" s="18">
        <v>0.3</v>
      </c>
    </row>
    <row r="452" spans="3:7" x14ac:dyDescent="0.25">
      <c r="C452" t="s">
        <v>382</v>
      </c>
      <c r="D452" s="18">
        <v>0.8</v>
      </c>
    </row>
    <row r="454" spans="3:7" x14ac:dyDescent="0.25">
      <c r="C454" t="s">
        <v>189</v>
      </c>
      <c r="D454" t="s">
        <v>390</v>
      </c>
      <c r="G454" t="s">
        <v>389</v>
      </c>
    </row>
    <row r="456" spans="3:7" x14ac:dyDescent="0.25">
      <c r="C456" t="s">
        <v>391</v>
      </c>
      <c r="D456" s="18">
        <v>0.5</v>
      </c>
      <c r="F456" t="s">
        <v>404</v>
      </c>
      <c r="G456" t="s">
        <v>405</v>
      </c>
    </row>
    <row r="457" spans="3:7" x14ac:dyDescent="0.25">
      <c r="D457">
        <v>1000</v>
      </c>
    </row>
    <row r="458" spans="3:7" x14ac:dyDescent="0.25">
      <c r="C458" t="s">
        <v>392</v>
      </c>
      <c r="D458">
        <v>60</v>
      </c>
      <c r="E458" s="2">
        <f>D458/1000</f>
        <v>0.06</v>
      </c>
    </row>
    <row r="459" spans="3:7" x14ac:dyDescent="0.25">
      <c r="C459" t="s">
        <v>393</v>
      </c>
      <c r="D459">
        <v>50</v>
      </c>
      <c r="E459" s="2">
        <f t="shared" ref="E459:E469" si="27">D459/1000</f>
        <v>0.05</v>
      </c>
    </row>
    <row r="460" spans="3:7" x14ac:dyDescent="0.25">
      <c r="C460" t="s">
        <v>394</v>
      </c>
      <c r="D460">
        <v>80</v>
      </c>
      <c r="E460" s="2">
        <f t="shared" si="27"/>
        <v>0.08</v>
      </c>
    </row>
    <row r="461" spans="3:7" x14ac:dyDescent="0.25">
      <c r="C461" t="s">
        <v>395</v>
      </c>
      <c r="D461">
        <v>40</v>
      </c>
      <c r="E461" s="2">
        <f t="shared" si="27"/>
        <v>0.04</v>
      </c>
    </row>
    <row r="462" spans="3:7" x14ac:dyDescent="0.25">
      <c r="C462" t="s">
        <v>396</v>
      </c>
      <c r="D462">
        <v>130</v>
      </c>
      <c r="E462" s="2">
        <f t="shared" si="27"/>
        <v>0.13</v>
      </c>
    </row>
    <row r="463" spans="3:7" x14ac:dyDescent="0.25">
      <c r="C463" t="s">
        <v>397</v>
      </c>
      <c r="D463">
        <v>60</v>
      </c>
      <c r="E463" s="2">
        <f t="shared" si="27"/>
        <v>0.06</v>
      </c>
    </row>
    <row r="464" spans="3:7" x14ac:dyDescent="0.25">
      <c r="C464" t="s">
        <v>398</v>
      </c>
      <c r="D464">
        <v>100</v>
      </c>
      <c r="E464" s="2">
        <f t="shared" si="27"/>
        <v>0.1</v>
      </c>
    </row>
    <row r="465" spans="2:5" x14ac:dyDescent="0.25">
      <c r="C465" t="s">
        <v>399</v>
      </c>
      <c r="D465">
        <v>120</v>
      </c>
      <c r="E465" s="2">
        <f t="shared" si="27"/>
        <v>0.12</v>
      </c>
    </row>
    <row r="466" spans="2:5" x14ac:dyDescent="0.25">
      <c r="C466" t="s">
        <v>400</v>
      </c>
      <c r="D466">
        <v>90</v>
      </c>
      <c r="E466" s="2">
        <f t="shared" si="27"/>
        <v>0.09</v>
      </c>
    </row>
    <row r="467" spans="2:5" x14ac:dyDescent="0.25">
      <c r="C467" t="s">
        <v>401</v>
      </c>
      <c r="D467">
        <v>180</v>
      </c>
      <c r="E467" s="2">
        <f t="shared" si="27"/>
        <v>0.18</v>
      </c>
    </row>
    <row r="468" spans="2:5" x14ac:dyDescent="0.25">
      <c r="C468" t="s">
        <v>402</v>
      </c>
      <c r="D468">
        <v>40</v>
      </c>
      <c r="E468" s="2">
        <f t="shared" si="27"/>
        <v>0.04</v>
      </c>
    </row>
    <row r="469" spans="2:5" x14ac:dyDescent="0.25">
      <c r="C469" t="s">
        <v>403</v>
      </c>
      <c r="D469">
        <v>50</v>
      </c>
      <c r="E469" s="2">
        <f t="shared" si="27"/>
        <v>0.05</v>
      </c>
    </row>
    <row r="472" spans="2:5" x14ac:dyDescent="0.25">
      <c r="C472" t="s">
        <v>406</v>
      </c>
      <c r="E472" t="s">
        <v>407</v>
      </c>
    </row>
    <row r="473" spans="2:5" x14ac:dyDescent="0.25">
      <c r="D473" t="s">
        <v>411</v>
      </c>
    </row>
    <row r="474" spans="2:5" x14ac:dyDescent="0.25">
      <c r="C474" t="s">
        <v>408</v>
      </c>
      <c r="D474" t="s">
        <v>413</v>
      </c>
      <c r="E474" t="s">
        <v>414</v>
      </c>
    </row>
    <row r="475" spans="2:5" x14ac:dyDescent="0.25">
      <c r="C475" t="s">
        <v>409</v>
      </c>
    </row>
    <row r="476" spans="2:5" x14ac:dyDescent="0.25">
      <c r="C476" t="s">
        <v>410</v>
      </c>
    </row>
    <row r="479" spans="2:5" x14ac:dyDescent="0.25">
      <c r="B479" t="s">
        <v>198</v>
      </c>
      <c r="C479" t="s">
        <v>412</v>
      </c>
    </row>
    <row r="480" spans="2:5" x14ac:dyDescent="0.25">
      <c r="B480" t="s">
        <v>196</v>
      </c>
      <c r="C480" t="s">
        <v>224</v>
      </c>
    </row>
    <row r="483" spans="2:4" x14ac:dyDescent="0.25">
      <c r="B483" t="s">
        <v>215</v>
      </c>
      <c r="C483" t="s">
        <v>416</v>
      </c>
    </row>
    <row r="484" spans="2:4" x14ac:dyDescent="0.25">
      <c r="C484" t="s">
        <v>415</v>
      </c>
    </row>
    <row r="486" spans="2:4" x14ac:dyDescent="0.25">
      <c r="B486" t="s">
        <v>417</v>
      </c>
    </row>
    <row r="487" spans="2:4" x14ac:dyDescent="0.25">
      <c r="B487" t="s">
        <v>418</v>
      </c>
    </row>
    <row r="488" spans="2:4" x14ac:dyDescent="0.25">
      <c r="C488" t="s">
        <v>419</v>
      </c>
    </row>
    <row r="489" spans="2:4" x14ac:dyDescent="0.25">
      <c r="B489" t="s">
        <v>420</v>
      </c>
    </row>
    <row r="490" spans="2:4" x14ac:dyDescent="0.25">
      <c r="C490" t="s">
        <v>421</v>
      </c>
      <c r="D490" t="s">
        <v>422</v>
      </c>
    </row>
    <row r="491" spans="2:4" x14ac:dyDescent="0.25">
      <c r="C491" t="s">
        <v>193</v>
      </c>
      <c r="D491" t="s">
        <v>423</v>
      </c>
    </row>
    <row r="493" spans="2:4" x14ac:dyDescent="0.25">
      <c r="B493" t="s">
        <v>424</v>
      </c>
    </row>
    <row r="496" spans="2:4" x14ac:dyDescent="0.25">
      <c r="B496" t="s">
        <v>425</v>
      </c>
    </row>
    <row r="497" spans="2:7" x14ac:dyDescent="0.25">
      <c r="C497" t="s">
        <v>426</v>
      </c>
    </row>
    <row r="498" spans="2:7" x14ac:dyDescent="0.25">
      <c r="C498" t="s">
        <v>427</v>
      </c>
    </row>
    <row r="499" spans="2:7" x14ac:dyDescent="0.25">
      <c r="C499" t="s">
        <v>428</v>
      </c>
    </row>
    <row r="500" spans="2:7" x14ac:dyDescent="0.25">
      <c r="C500" t="s">
        <v>429</v>
      </c>
    </row>
    <row r="503" spans="2:7" x14ac:dyDescent="0.25">
      <c r="B503" t="s">
        <v>189</v>
      </c>
      <c r="C503" t="s">
        <v>430</v>
      </c>
      <c r="D503" t="s">
        <v>439</v>
      </c>
      <c r="E503" t="s">
        <v>433</v>
      </c>
      <c r="F503" s="29">
        <v>0.68400000000000005</v>
      </c>
      <c r="G503" t="s">
        <v>434</v>
      </c>
    </row>
    <row r="504" spans="2:7" x14ac:dyDescent="0.25">
      <c r="C504" t="s">
        <v>431</v>
      </c>
      <c r="D504" t="s">
        <v>440</v>
      </c>
      <c r="E504" t="s">
        <v>435</v>
      </c>
      <c r="F504" s="29">
        <v>0.95299999999999996</v>
      </c>
      <c r="G504" t="s">
        <v>436</v>
      </c>
    </row>
    <row r="505" spans="2:7" x14ac:dyDescent="0.25">
      <c r="C505" t="s">
        <v>432</v>
      </c>
      <c r="D505" t="s">
        <v>441</v>
      </c>
      <c r="E505" t="s">
        <v>437</v>
      </c>
      <c r="F505" s="29">
        <v>0.997</v>
      </c>
      <c r="G505" t="s">
        <v>438</v>
      </c>
    </row>
  </sheetData>
  <sortState ref="B351:D370">
    <sortCondition ref="B351"/>
  </sortState>
  <mergeCells count="2">
    <mergeCell ref="D194:D196"/>
    <mergeCell ref="D197:D202"/>
  </mergeCells>
  <hyperlinks>
    <hyperlink ref="B37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2020-03-15T11:38:34Z</dcterms:modified>
</cp:coreProperties>
</file>